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cuments\Office documents\Office Folders\2024\Financial Reports\Monthly Reports\"/>
    </mc:Choice>
  </mc:AlternateContent>
  <bookViews>
    <workbookView xWindow="8370" yWindow="0" windowWidth="20490" windowHeight="7245" tabRatio="862" firstSheet="7" activeTab="2"/>
  </bookViews>
  <sheets>
    <sheet name="Data Analysis" sheetId="355" r:id="rId1"/>
    <sheet name="Personal Costs" sheetId="354" r:id="rId2"/>
    <sheet name="Total Expenses" sheetId="49" r:id="rId3"/>
    <sheet name="Personal Recieved" sheetId="353" r:id="rId4"/>
    <sheet name="UGX Cash Box May 24" sheetId="63" r:id="rId5"/>
    <sheet name="USD-cash box " sheetId="116" r:id="rId6"/>
    <sheet name="Balance UGX" sheetId="55" r:id="rId7"/>
    <sheet name="Balance USD" sheetId="143" r:id="rId8"/>
    <sheet name="Bank reconciliation USD" sheetId="52" r:id="rId9"/>
    <sheet name="Bank reconciliation UGX" sheetId="56" r:id="rId10"/>
    <sheet name="UGX-Operational Account" sheetId="221" r:id="rId11"/>
    <sheet name="May cashdesk closing" sheetId="176" r:id="rId12"/>
    <sheet name="Advances" sheetId="216" r:id="rId13"/>
    <sheet name="Lydia" sheetId="80" r:id="rId14"/>
    <sheet name="Grace" sheetId="350" r:id="rId15"/>
    <sheet name="Stacey" sheetId="352" r:id="rId16"/>
    <sheet name="i18" sheetId="299" r:id="rId17"/>
    <sheet name="Airtime summary" sheetId="194" r:id="rId18"/>
  </sheets>
  <definedNames>
    <definedName name="_xlnm._FilterDatabase" localSheetId="17" hidden="1">'Airtime summary'!$A$1:$N$24</definedName>
    <definedName name="_xlnm._FilterDatabase" localSheetId="14" hidden="1">Grace!$A$1:$N$13</definedName>
    <definedName name="_xlnm._FilterDatabase" localSheetId="16" hidden="1">'i18'!$A$1:$N$61</definedName>
    <definedName name="_xlnm._FilterDatabase" localSheetId="13" hidden="1">Lydia!$A$1:$N$57</definedName>
    <definedName name="_xlnm._FilterDatabase" localSheetId="15" hidden="1">Stacey!$A$1:$N$13</definedName>
    <definedName name="_xlnm._FilterDatabase" localSheetId="2" hidden="1">'Total Expenses'!$A$2:$N$266</definedName>
    <definedName name="_xlnm._FilterDatabase" localSheetId="4" hidden="1">'UGX Cash Box May 24'!$A$2:$N$69</definedName>
    <definedName name="_xlnm._FilterDatabase" localSheetId="5" hidden="1">'USD-cash box '!$A$3:$S$4</definedName>
  </definedNames>
  <calcPr calcId="152511"/>
  <pivotCaches>
    <pivotCache cacheId="5" r:id="rId19"/>
    <pivotCache cacheId="8" r:id="rId20"/>
    <pivotCache cacheId="13" r:id="rId21"/>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H21" i="55" l="1"/>
  <c r="C17" i="55" l="1"/>
  <c r="C2" i="55"/>
  <c r="E17" i="55"/>
  <c r="G137" i="49" l="1"/>
  <c r="G181" i="49"/>
  <c r="G262" i="49"/>
  <c r="G263" i="49"/>
  <c r="G264" i="49"/>
  <c r="G250" i="49" l="1"/>
  <c r="G251" i="49"/>
  <c r="G252" i="49"/>
  <c r="G253" i="49"/>
  <c r="G254" i="49"/>
  <c r="G210" i="49"/>
  <c r="G12" i="299" l="1"/>
  <c r="G13" i="299"/>
  <c r="G35" i="49"/>
  <c r="G34" i="49"/>
  <c r="G33" i="49"/>
  <c r="G10" i="49" l="1"/>
  <c r="G7" i="49"/>
  <c r="E256" i="49" l="1"/>
  <c r="D10" i="143"/>
  <c r="F69" i="63"/>
  <c r="E69" i="63"/>
  <c r="F17" i="55"/>
  <c r="G255" i="49"/>
  <c r="G257" i="49"/>
  <c r="G258" i="49"/>
  <c r="G82" i="49"/>
  <c r="G81" i="49"/>
  <c r="E173" i="49"/>
  <c r="G11" i="55"/>
  <c r="F11" i="55"/>
  <c r="G10" i="55"/>
  <c r="D10" i="55"/>
  <c r="H6" i="55"/>
  <c r="H5" i="55"/>
  <c r="C5" i="55"/>
  <c r="E10" i="143"/>
  <c r="E2" i="55"/>
  <c r="E10" i="55"/>
  <c r="E4" i="55"/>
  <c r="E11" i="55"/>
  <c r="E5" i="55"/>
  <c r="E3" i="55"/>
  <c r="G69" i="63" l="1"/>
  <c r="H17" i="55" s="1"/>
  <c r="G19" i="352"/>
  <c r="G20" i="352"/>
  <c r="C12" i="353"/>
  <c r="D17" i="55" s="1"/>
  <c r="G5" i="352"/>
  <c r="G6" i="352"/>
  <c r="G7" i="352" s="1"/>
  <c r="G8" i="352" s="1"/>
  <c r="G9" i="352" s="1"/>
  <c r="G10" i="352" s="1"/>
  <c r="G11" i="352" s="1"/>
  <c r="G12" i="352" s="1"/>
  <c r="G13" i="352" s="1"/>
  <c r="G14" i="352" s="1"/>
  <c r="G15" i="352" s="1"/>
  <c r="G16" i="352" s="1"/>
  <c r="G17" i="352" s="1"/>
  <c r="G18" i="352" s="1"/>
  <c r="E21" i="352"/>
  <c r="F21" i="352"/>
  <c r="G21" i="352" s="1"/>
  <c r="D7" i="353"/>
  <c r="D8" i="353"/>
  <c r="D5" i="353"/>
  <c r="D6" i="353"/>
  <c r="M5" i="55"/>
  <c r="D4" i="353"/>
  <c r="D5" i="55" l="1"/>
  <c r="I5" i="55" s="1"/>
  <c r="G226" i="49"/>
  <c r="G227" i="49"/>
  <c r="G228" i="49"/>
  <c r="G223" i="49"/>
  <c r="G224" i="49"/>
  <c r="G225" i="49"/>
  <c r="G202" i="49" l="1"/>
  <c r="G203" i="49"/>
  <c r="G204" i="49"/>
  <c r="G205" i="49"/>
  <c r="G206" i="49"/>
  <c r="G207" i="49"/>
  <c r="G208" i="49"/>
  <c r="G209" i="49"/>
  <c r="G199" i="49"/>
  <c r="G200" i="49"/>
  <c r="G201" i="49"/>
  <c r="G211" i="49"/>
  <c r="G192" i="49"/>
  <c r="G193" i="49"/>
  <c r="G194" i="49"/>
  <c r="G195" i="49"/>
  <c r="G196" i="49"/>
  <c r="G197" i="49"/>
  <c r="G198" i="49"/>
  <c r="G212" i="49"/>
  <c r="G182" i="49"/>
  <c r="G183" i="49"/>
  <c r="G184" i="49"/>
  <c r="G185" i="49"/>
  <c r="G186" i="49"/>
  <c r="G187" i="49"/>
  <c r="G188" i="49"/>
  <c r="G189" i="49"/>
  <c r="G190" i="49"/>
  <c r="G191" i="49"/>
  <c r="G179" i="49"/>
  <c r="G178" i="49"/>
  <c r="G177" i="49"/>
  <c r="G180" i="49"/>
  <c r="G176" i="49"/>
  <c r="G57" i="49"/>
  <c r="G58" i="49"/>
  <c r="G59" i="49"/>
  <c r="G56" i="49"/>
  <c r="G165" i="49"/>
  <c r="G166" i="49"/>
  <c r="G167" i="49"/>
  <c r="G168" i="49"/>
  <c r="G68" i="49"/>
  <c r="G69" i="49"/>
  <c r="G67" i="49"/>
  <c r="D14" i="56"/>
  <c r="D43" i="52"/>
  <c r="D15" i="52"/>
  <c r="E55" i="49"/>
  <c r="E54" i="49"/>
  <c r="E46" i="49"/>
  <c r="E266" i="49" l="1"/>
  <c r="G65" i="49"/>
  <c r="G128" i="49" l="1"/>
  <c r="G121" i="49"/>
  <c r="G122" i="49"/>
  <c r="G123" i="49"/>
  <c r="G124" i="49"/>
  <c r="G125" i="49"/>
  <c r="G126" i="49"/>
  <c r="G127" i="49"/>
  <c r="G129" i="49"/>
  <c r="G53" i="49" l="1"/>
  <c r="G52" i="49"/>
  <c r="G45" i="49" l="1"/>
  <c r="F25" i="216" l="1"/>
  <c r="F27" i="216" s="1"/>
  <c r="G246" i="49"/>
  <c r="G247" i="49"/>
  <c r="G248" i="49"/>
  <c r="G249" i="49"/>
  <c r="F141" i="80" l="1"/>
  <c r="H11" i="55"/>
  <c r="G20" i="143" l="1"/>
  <c r="H10" i="55"/>
  <c r="G93" i="49"/>
  <c r="G92" i="49"/>
  <c r="G39" i="49"/>
  <c r="G38" i="49"/>
  <c r="C3" i="55"/>
  <c r="F76" i="350"/>
  <c r="E76" i="350"/>
  <c r="G5" i="350"/>
  <c r="G6" i="350" s="1"/>
  <c r="G7" i="350" s="1"/>
  <c r="G8" i="350" s="1"/>
  <c r="G9" i="350" s="1"/>
  <c r="G10" i="350" s="1"/>
  <c r="G11" i="350" s="1"/>
  <c r="G12" i="350" s="1"/>
  <c r="G13" i="350" s="1"/>
  <c r="G14" i="350" s="1"/>
  <c r="G15" i="350" s="1"/>
  <c r="G16" i="350" s="1"/>
  <c r="G17" i="350" s="1"/>
  <c r="G18" i="350" s="1"/>
  <c r="G19" i="350" s="1"/>
  <c r="G20" i="350" s="1"/>
  <c r="G21" i="350" s="1"/>
  <c r="G22" i="350" s="1"/>
  <c r="G23" i="350" s="1"/>
  <c r="G24" i="350" s="1"/>
  <c r="G25" i="350" s="1"/>
  <c r="G26" i="350" s="1"/>
  <c r="G27" i="350" s="1"/>
  <c r="G28" i="350" s="1"/>
  <c r="G29" i="350" s="1"/>
  <c r="G30" i="350" s="1"/>
  <c r="G31" i="350" s="1"/>
  <c r="G32" i="350" s="1"/>
  <c r="G33" i="350" s="1"/>
  <c r="G34" i="350" s="1"/>
  <c r="G35" i="350" s="1"/>
  <c r="G36" i="350" s="1"/>
  <c r="G37" i="350" s="1"/>
  <c r="G38" i="350" s="1"/>
  <c r="G39" i="350" s="1"/>
  <c r="G40" i="350" s="1"/>
  <c r="G41" i="350" s="1"/>
  <c r="G42" i="350" s="1"/>
  <c r="G43" i="350" s="1"/>
  <c r="G44" i="350" s="1"/>
  <c r="G45" i="350" s="1"/>
  <c r="G46" i="350" s="1"/>
  <c r="G47" i="350" s="1"/>
  <c r="G48" i="350" s="1"/>
  <c r="G49" i="350" s="1"/>
  <c r="G50" i="350" s="1"/>
  <c r="G51" i="350" s="1"/>
  <c r="G52" i="350" s="1"/>
  <c r="G53" i="350" s="1"/>
  <c r="G54" i="350" s="1"/>
  <c r="G55" i="350" s="1"/>
  <c r="G56" i="350" s="1"/>
  <c r="G57" i="350" s="1"/>
  <c r="G58" i="350" s="1"/>
  <c r="G59" i="350" s="1"/>
  <c r="G60" i="350" s="1"/>
  <c r="G61" i="350" s="1"/>
  <c r="G62" i="350" s="1"/>
  <c r="G63" i="350" s="1"/>
  <c r="G64" i="350" s="1"/>
  <c r="G65" i="350" s="1"/>
  <c r="G66" i="350" s="1"/>
  <c r="G67" i="350" s="1"/>
  <c r="G68" i="350" s="1"/>
  <c r="G69" i="350" s="1"/>
  <c r="G70" i="350" s="1"/>
  <c r="G71" i="350" s="1"/>
  <c r="G72" i="350" s="1"/>
  <c r="G73" i="350" s="1"/>
  <c r="F24" i="194"/>
  <c r="E24" i="194"/>
  <c r="G74" i="350" l="1"/>
  <c r="G75" i="350" s="1"/>
  <c r="G76" i="350"/>
  <c r="H3" i="55" s="1"/>
  <c r="G220" i="49" l="1"/>
  <c r="G221" i="49"/>
  <c r="G222" i="49"/>
  <c r="G147" i="49"/>
  <c r="G148" i="49"/>
  <c r="G149" i="49"/>
  <c r="G78" i="49"/>
  <c r="G79" i="49"/>
  <c r="G80" i="49"/>
  <c r="G74" i="49" l="1"/>
  <c r="G75" i="49"/>
  <c r="G76" i="49"/>
  <c r="G77" i="49"/>
  <c r="G83" i="49"/>
  <c r="H10" i="143" l="1"/>
  <c r="D28" i="221"/>
  <c r="D42" i="221" s="1"/>
  <c r="D46" i="52"/>
  <c r="D29" i="56"/>
  <c r="D38" i="56" s="1"/>
  <c r="D41" i="56" s="1"/>
  <c r="G4" i="63"/>
  <c r="G5" i="63" s="1"/>
  <c r="G6" i="63" s="1"/>
  <c r="E141" i="80"/>
  <c r="C10" i="143"/>
  <c r="C11" i="143" s="1"/>
  <c r="C20" i="143" s="1"/>
  <c r="C4" i="55"/>
  <c r="G5" i="80"/>
  <c r="G6" i="80" s="1"/>
  <c r="G7" i="80" s="1"/>
  <c r="G8" i="80" s="1"/>
  <c r="G9" i="80" s="1"/>
  <c r="G10" i="80" s="1"/>
  <c r="G11" i="80" s="1"/>
  <c r="G163" i="49"/>
  <c r="G162" i="49"/>
  <c r="G90" i="49"/>
  <c r="G89" i="49"/>
  <c r="G161" i="49"/>
  <c r="G3" i="49"/>
  <c r="G4" i="49"/>
  <c r="G5" i="49"/>
  <c r="G6" i="49"/>
  <c r="G8" i="49"/>
  <c r="G9" i="49"/>
  <c r="G11" i="49"/>
  <c r="G12" i="49"/>
  <c r="G13" i="49"/>
  <c r="G14" i="49"/>
  <c r="G15" i="49"/>
  <c r="G16" i="49"/>
  <c r="G18" i="49"/>
  <c r="G19" i="49"/>
  <c r="G22" i="49"/>
  <c r="G23" i="49"/>
  <c r="G24" i="49"/>
  <c r="G25" i="49"/>
  <c r="G26" i="49"/>
  <c r="G27" i="49"/>
  <c r="G28" i="49"/>
  <c r="G29" i="49"/>
  <c r="G30" i="49"/>
  <c r="G31" i="49"/>
  <c r="G32" i="49"/>
  <c r="G36" i="49"/>
  <c r="G37" i="49"/>
  <c r="G40" i="49"/>
  <c r="G41" i="49"/>
  <c r="G42" i="49"/>
  <c r="G43" i="49"/>
  <c r="G44" i="49"/>
  <c r="G47" i="49"/>
  <c r="G48" i="49"/>
  <c r="G49" i="49"/>
  <c r="G50" i="49"/>
  <c r="G51" i="49"/>
  <c r="G60" i="49"/>
  <c r="G61" i="49"/>
  <c r="G62" i="49"/>
  <c r="G63" i="49"/>
  <c r="G64" i="49"/>
  <c r="G66" i="49"/>
  <c r="G70" i="49"/>
  <c r="G71" i="49"/>
  <c r="G72" i="49"/>
  <c r="G73" i="49"/>
  <c r="G84" i="49"/>
  <c r="G85" i="49"/>
  <c r="G86" i="49"/>
  <c r="G87" i="49"/>
  <c r="G88" i="49"/>
  <c r="G91" i="49"/>
  <c r="G94" i="49"/>
  <c r="G95" i="49"/>
  <c r="G96" i="49"/>
  <c r="G97" i="49"/>
  <c r="G98" i="49"/>
  <c r="G99" i="49"/>
  <c r="G100" i="49"/>
  <c r="G101" i="49"/>
  <c r="G102" i="49"/>
  <c r="G103" i="49"/>
  <c r="G104" i="49"/>
  <c r="G105" i="49"/>
  <c r="G106" i="49"/>
  <c r="G107" i="49"/>
  <c r="G108" i="49"/>
  <c r="G109" i="49"/>
  <c r="G110" i="49"/>
  <c r="G111" i="49"/>
  <c r="G112" i="49"/>
  <c r="G113" i="49"/>
  <c r="G114" i="49"/>
  <c r="G115" i="49"/>
  <c r="G116" i="49"/>
  <c r="G117" i="49"/>
  <c r="G118" i="49"/>
  <c r="G119" i="49"/>
  <c r="G120" i="49"/>
  <c r="G130" i="49"/>
  <c r="G131" i="49"/>
  <c r="G132" i="49"/>
  <c r="G133" i="49"/>
  <c r="G134" i="49"/>
  <c r="G135" i="49"/>
  <c r="G136" i="49"/>
  <c r="G138" i="49"/>
  <c r="G139" i="49"/>
  <c r="G140" i="49"/>
  <c r="G141" i="49"/>
  <c r="G142" i="49"/>
  <c r="G143" i="49"/>
  <c r="G144" i="49"/>
  <c r="G145" i="49"/>
  <c r="G146" i="49"/>
  <c r="G150" i="49"/>
  <c r="G151" i="49"/>
  <c r="G152" i="49"/>
  <c r="G153" i="49"/>
  <c r="G154" i="49"/>
  <c r="G155" i="49"/>
  <c r="G156" i="49"/>
  <c r="G157" i="49"/>
  <c r="G158" i="49"/>
  <c r="G159" i="49"/>
  <c r="G160" i="49"/>
  <c r="G164" i="49"/>
  <c r="G169" i="49"/>
  <c r="G170" i="49"/>
  <c r="G171" i="49"/>
  <c r="G172" i="49"/>
  <c r="G174" i="49"/>
  <c r="G175" i="49"/>
  <c r="G213" i="49"/>
  <c r="G214" i="49"/>
  <c r="G215" i="49"/>
  <c r="G216" i="49"/>
  <c r="G217" i="49"/>
  <c r="G218" i="49"/>
  <c r="G219" i="49"/>
  <c r="G229" i="49"/>
  <c r="G230" i="49"/>
  <c r="G231" i="49"/>
  <c r="G232" i="49"/>
  <c r="G233" i="49"/>
  <c r="G234" i="49"/>
  <c r="G235" i="49"/>
  <c r="G236" i="49"/>
  <c r="G237" i="49"/>
  <c r="G238" i="49"/>
  <c r="G239" i="49"/>
  <c r="G240" i="49"/>
  <c r="G241" i="49"/>
  <c r="G242" i="49"/>
  <c r="G243" i="49"/>
  <c r="G244" i="49"/>
  <c r="G245" i="49"/>
  <c r="G259" i="49"/>
  <c r="G260" i="49"/>
  <c r="G261" i="49"/>
  <c r="G265" i="49"/>
  <c r="G21" i="55"/>
  <c r="C11" i="55"/>
  <c r="F62" i="299"/>
  <c r="E62" i="299"/>
  <c r="G5" i="299"/>
  <c r="G6" i="299" s="1"/>
  <c r="G7" i="299" s="1"/>
  <c r="G8" i="299" s="1"/>
  <c r="G9" i="299" s="1"/>
  <c r="G10" i="299" s="1"/>
  <c r="G11" i="299" s="1"/>
  <c r="G14" i="299" s="1"/>
  <c r="G15" i="299" s="1"/>
  <c r="G16" i="299" s="1"/>
  <c r="G17" i="299" s="1"/>
  <c r="G18" i="299" s="1"/>
  <c r="G19" i="299" s="1"/>
  <c r="G20" i="299" s="1"/>
  <c r="G21" i="299" s="1"/>
  <c r="G22" i="299" s="1"/>
  <c r="G23" i="299" s="1"/>
  <c r="G24" i="299" s="1"/>
  <c r="G25" i="299" s="1"/>
  <c r="G26" i="299" s="1"/>
  <c r="G27" i="299" s="1"/>
  <c r="G28" i="299" s="1"/>
  <c r="G29" i="299" s="1"/>
  <c r="G30" i="299" s="1"/>
  <c r="G31" i="299" s="1"/>
  <c r="G32" i="299" s="1"/>
  <c r="G33" i="299" s="1"/>
  <c r="G34" i="299" s="1"/>
  <c r="G35" i="299" s="1"/>
  <c r="E8" i="216"/>
  <c r="F8" i="216"/>
  <c r="G8" i="216"/>
  <c r="H8" i="216" s="1"/>
  <c r="I8" i="216" s="1"/>
  <c r="J8" i="216" s="1"/>
  <c r="K8" i="216" s="1"/>
  <c r="L8" i="216" s="1"/>
  <c r="D8" i="216"/>
  <c r="E6" i="176"/>
  <c r="E7" i="176"/>
  <c r="E8" i="176"/>
  <c r="E9" i="176"/>
  <c r="E10" i="176"/>
  <c r="E11" i="176"/>
  <c r="E14" i="176"/>
  <c r="E15" i="176"/>
  <c r="E16" i="176"/>
  <c r="E17" i="176"/>
  <c r="J5" i="143"/>
  <c r="D21" i="55"/>
  <c r="F12" i="55"/>
  <c r="H11" i="143"/>
  <c r="H20" i="143" s="1"/>
  <c r="G5" i="194"/>
  <c r="G6" i="194" s="1"/>
  <c r="G7" i="194" s="1"/>
  <c r="G8" i="194" s="1"/>
  <c r="G9" i="194" s="1"/>
  <c r="G10" i="194" s="1"/>
  <c r="G11" i="194" s="1"/>
  <c r="G12" i="194" s="1"/>
  <c r="G13" i="194" s="1"/>
  <c r="G14" i="194" s="1"/>
  <c r="G15" i="194" s="1"/>
  <c r="G16" i="194" s="1"/>
  <c r="G17" i="194" s="1"/>
  <c r="G18" i="194" s="1"/>
  <c r="I3" i="143"/>
  <c r="J3" i="143"/>
  <c r="I4" i="143"/>
  <c r="J4" i="143"/>
  <c r="I6" i="143"/>
  <c r="J6" i="143"/>
  <c r="I2" i="143"/>
  <c r="J2" i="143"/>
  <c r="C10" i="55"/>
  <c r="C16" i="143"/>
  <c r="I16" i="143"/>
  <c r="F5" i="116"/>
  <c r="E5" i="116"/>
  <c r="G5" i="116"/>
  <c r="H16" i="143"/>
  <c r="K40" i="216"/>
  <c r="L40" i="216"/>
  <c r="J40" i="216"/>
  <c r="I40" i="216"/>
  <c r="C6" i="55"/>
  <c r="C8" i="143"/>
  <c r="E8" i="143"/>
  <c r="H8" i="143"/>
  <c r="K18" i="143"/>
  <c r="F11" i="143"/>
  <c r="F12" i="143" s="1"/>
  <c r="K10" i="176"/>
  <c r="K9" i="176"/>
  <c r="K20" i="176"/>
  <c r="K22" i="176"/>
  <c r="K23" i="176"/>
  <c r="K24" i="176"/>
  <c r="K6" i="176"/>
  <c r="K7" i="176"/>
  <c r="K8" i="176"/>
  <c r="M39" i="216"/>
  <c r="M40" i="216"/>
  <c r="D8" i="143"/>
  <c r="D12" i="55"/>
  <c r="G11" i="143"/>
  <c r="G12" i="143" s="1"/>
  <c r="D11" i="143"/>
  <c r="D20" i="143" s="1"/>
  <c r="I8" i="143"/>
  <c r="J16" i="143"/>
  <c r="J8" i="143"/>
  <c r="G12" i="55"/>
  <c r="M3" i="55"/>
  <c r="M2" i="55"/>
  <c r="M4" i="55"/>
  <c r="G12" i="80" l="1"/>
  <c r="G13" i="80" s="1"/>
  <c r="G14" i="80" s="1"/>
  <c r="G15" i="80" s="1"/>
  <c r="G16" i="80" s="1"/>
  <c r="G17" i="80" s="1"/>
  <c r="G18" i="80" s="1"/>
  <c r="G19" i="80" s="1"/>
  <c r="G20" i="80" s="1"/>
  <c r="G21" i="80" s="1"/>
  <c r="G22" i="80" s="1"/>
  <c r="D2" i="55"/>
  <c r="I2" i="55" s="1"/>
  <c r="J2" i="55" s="1"/>
  <c r="D3" i="55"/>
  <c r="I3" i="55" s="1"/>
  <c r="J3" i="55" s="1"/>
  <c r="D4" i="55"/>
  <c r="I4" i="55" s="1"/>
  <c r="G19" i="194"/>
  <c r="C12" i="55"/>
  <c r="I11" i="55"/>
  <c r="J11" i="55" s="1"/>
  <c r="G266" i="49"/>
  <c r="D60" i="221"/>
  <c r="D63" i="221" s="1"/>
  <c r="H12" i="55"/>
  <c r="E20" i="176"/>
  <c r="E22" i="176" s="1"/>
  <c r="E12" i="55"/>
  <c r="I10" i="55"/>
  <c r="J10" i="55" s="1"/>
  <c r="E8" i="55"/>
  <c r="E11" i="143"/>
  <c r="E14" i="143" s="1"/>
  <c r="E20" i="143" s="1"/>
  <c r="I20" i="143" s="1"/>
  <c r="J20" i="143" s="1"/>
  <c r="I10" i="143"/>
  <c r="I11" i="143" s="1"/>
  <c r="J11" i="143" s="1"/>
  <c r="M7" i="55"/>
  <c r="I17" i="55"/>
  <c r="G141" i="80"/>
  <c r="H2" i="55" s="1"/>
  <c r="G36" i="299"/>
  <c r="G37" i="299" s="1"/>
  <c r="G38" i="299" s="1"/>
  <c r="G39" i="299" s="1"/>
  <c r="G24" i="194"/>
  <c r="I6" i="55" s="1"/>
  <c r="G7" i="63"/>
  <c r="G8" i="63" s="1"/>
  <c r="G9" i="63" s="1"/>
  <c r="G10" i="63" s="1"/>
  <c r="G11" i="63" s="1"/>
  <c r="G12" i="63" s="1"/>
  <c r="G13" i="63" s="1"/>
  <c r="G14" i="63" s="1"/>
  <c r="G15" i="63" s="1"/>
  <c r="G16" i="63" s="1"/>
  <c r="G62" i="299"/>
  <c r="H4" i="55" s="1"/>
  <c r="E23" i="176"/>
  <c r="C8" i="55"/>
  <c r="C21" i="55" l="1"/>
  <c r="G20" i="194"/>
  <c r="G21" i="194" s="1"/>
  <c r="G22" i="194" s="1"/>
  <c r="G23" i="194" s="1"/>
  <c r="J6" i="55" s="1"/>
  <c r="G40" i="299"/>
  <c r="G41" i="299" s="1"/>
  <c r="G42" i="299" s="1"/>
  <c r="G43" i="299" s="1"/>
  <c r="G44" i="299" s="1"/>
  <c r="G45" i="299" s="1"/>
  <c r="G46" i="299" s="1"/>
  <c r="G47" i="299" s="1"/>
  <c r="G48" i="299" s="1"/>
  <c r="G49" i="299" s="1"/>
  <c r="G50" i="299" s="1"/>
  <c r="G51" i="299" s="1"/>
  <c r="G52" i="299" s="1"/>
  <c r="G53" i="299" s="1"/>
  <c r="G54" i="299" s="1"/>
  <c r="G55" i="299" s="1"/>
  <c r="G56" i="299" s="1"/>
  <c r="G57" i="299" s="1"/>
  <c r="G58" i="299" s="1"/>
  <c r="G59" i="299" s="1"/>
  <c r="G60" i="299" s="1"/>
  <c r="G61" i="299" s="1"/>
  <c r="J4" i="55"/>
  <c r="E15" i="55"/>
  <c r="E21" i="55" s="1"/>
  <c r="I21" i="55" s="1"/>
  <c r="E24" i="176"/>
  <c r="I12" i="55"/>
  <c r="J12" i="55" s="1"/>
  <c r="J10" i="143"/>
  <c r="J5" i="55"/>
  <c r="D8" i="55"/>
  <c r="J17" i="55"/>
  <c r="G23" i="80"/>
  <c r="G24" i="80" s="1"/>
  <c r="G25" i="80" s="1"/>
  <c r="G26" i="80" s="1"/>
  <c r="I8" i="55"/>
  <c r="G17" i="63"/>
  <c r="H8" i="55"/>
  <c r="J21" i="55" l="1"/>
  <c r="J8" i="55"/>
  <c r="G27" i="80"/>
  <c r="G28" i="80" s="1"/>
  <c r="G29" i="80" s="1"/>
  <c r="G18" i="63"/>
  <c r="G19" i="63" s="1"/>
  <c r="G20" i="63" l="1"/>
  <c r="G21" i="63" s="1"/>
  <c r="G22" i="63" s="1"/>
  <c r="G23" i="63" s="1"/>
  <c r="G24" i="63" s="1"/>
  <c r="G25" i="63" s="1"/>
  <c r="G26" i="63" s="1"/>
  <c r="G30" i="80"/>
  <c r="G31" i="80" s="1"/>
  <c r="G32" i="80" s="1"/>
  <c r="G33" i="80" s="1"/>
  <c r="G34" i="80" s="1"/>
  <c r="G35" i="80" s="1"/>
  <c r="G27" i="63" l="1"/>
  <c r="G28" i="63" s="1"/>
  <c r="G29" i="63" s="1"/>
  <c r="G30" i="63" s="1"/>
  <c r="G31" i="63" s="1"/>
  <c r="G32" i="63" s="1"/>
  <c r="G33" i="63" s="1"/>
  <c r="G34" i="63" s="1"/>
  <c r="G36" i="80"/>
  <c r="G37" i="80" s="1"/>
  <c r="G38" i="80" s="1"/>
  <c r="G39" i="80" s="1"/>
  <c r="G40" i="80" s="1"/>
  <c r="G41" i="80" s="1"/>
  <c r="G42" i="80" s="1"/>
  <c r="G43" i="80" s="1"/>
  <c r="G44" i="80" s="1"/>
  <c r="G45" i="80" s="1"/>
  <c r="G46" i="80" s="1"/>
  <c r="G47" i="80" s="1"/>
  <c r="G48" i="80" l="1"/>
  <c r="G49" i="80" s="1"/>
  <c r="G50" i="80" s="1"/>
  <c r="G51" i="80" s="1"/>
  <c r="G52" i="80" s="1"/>
  <c r="G53" i="80" s="1"/>
  <c r="G54" i="80" s="1"/>
  <c r="G55" i="80" s="1"/>
  <c r="G56" i="80" s="1"/>
  <c r="G57" i="80" s="1"/>
  <c r="G58" i="80" s="1"/>
  <c r="G59" i="80" s="1"/>
  <c r="G60" i="80" s="1"/>
  <c r="G61" i="80" s="1"/>
  <c r="G62" i="80" s="1"/>
  <c r="G63" i="80" s="1"/>
  <c r="G64" i="80" s="1"/>
  <c r="G65" i="80" s="1"/>
  <c r="G66" i="80" s="1"/>
  <c r="G67" i="80" s="1"/>
  <c r="G68" i="80" s="1"/>
  <c r="G69" i="80" s="1"/>
  <c r="G70" i="80" s="1"/>
  <c r="G71" i="80" s="1"/>
  <c r="G72" i="80" s="1"/>
  <c r="G73" i="80" s="1"/>
  <c r="G74" i="80" s="1"/>
  <c r="G75" i="80" s="1"/>
  <c r="G76" i="80" s="1"/>
  <c r="G77" i="80" s="1"/>
  <c r="G35" i="63"/>
  <c r="G36" i="63" s="1"/>
  <c r="G37" i="63" s="1"/>
  <c r="G80" i="80" l="1"/>
  <c r="G81" i="80" s="1"/>
  <c r="G82" i="80" s="1"/>
  <c r="G83" i="80" s="1"/>
  <c r="G84" i="80" s="1"/>
  <c r="G85" i="80" s="1"/>
  <c r="G86" i="80" s="1"/>
  <c r="G87" i="80" s="1"/>
  <c r="G88" i="80" s="1"/>
  <c r="G89" i="80" s="1"/>
  <c r="G78" i="80"/>
  <c r="G79" i="80" s="1"/>
  <c r="G90" i="80"/>
  <c r="G91" i="80" s="1"/>
  <c r="G92" i="80" s="1"/>
  <c r="G93" i="80" s="1"/>
  <c r="G94" i="80" s="1"/>
  <c r="G95" i="80" s="1"/>
  <c r="G96" i="80" s="1"/>
  <c r="G97" i="80" s="1"/>
  <c r="G98" i="80" s="1"/>
  <c r="G99" i="80" s="1"/>
  <c r="G100" i="80" s="1"/>
  <c r="G101" i="80" s="1"/>
  <c r="G102" i="80" s="1"/>
  <c r="G103" i="80" s="1"/>
  <c r="G104" i="80" s="1"/>
  <c r="G105" i="80" s="1"/>
  <c r="G106" i="80" s="1"/>
  <c r="G107" i="80" s="1"/>
  <c r="G108" i="80" s="1"/>
  <c r="G38" i="63"/>
  <c r="G39" i="63" s="1"/>
  <c r="G40" i="63" s="1"/>
  <c r="G41" i="63" s="1"/>
  <c r="G42" i="63" s="1"/>
  <c r="G43" i="63" s="1"/>
  <c r="G44" i="63" s="1"/>
  <c r="G45" i="63" s="1"/>
  <c r="G46" i="63" s="1"/>
  <c r="G47" i="63" s="1"/>
  <c r="G48" i="63" s="1"/>
  <c r="G49" i="63" s="1"/>
  <c r="G50" i="63" s="1"/>
  <c r="G51" i="63" s="1"/>
  <c r="G52" i="63" s="1"/>
  <c r="G53" i="63" s="1"/>
  <c r="G54" i="63" s="1"/>
  <c r="G55" i="63" s="1"/>
  <c r="G109" i="80" l="1"/>
  <c r="G110" i="80" s="1"/>
  <c r="G111" i="80" s="1"/>
  <c r="G112" i="80" s="1"/>
  <c r="G56" i="63"/>
  <c r="G57" i="63" s="1"/>
  <c r="G113" i="80" l="1"/>
  <c r="G114" i="80" s="1"/>
  <c r="G115" i="80" s="1"/>
  <c r="G116" i="80" s="1"/>
  <c r="G117" i="80" s="1"/>
  <c r="G118" i="80" s="1"/>
  <c r="G119" i="80" s="1"/>
  <c r="G120" i="80" s="1"/>
  <c r="G121" i="80" s="1"/>
  <c r="G122" i="80" s="1"/>
  <c r="G123" i="80" s="1"/>
  <c r="G124" i="80" s="1"/>
  <c r="G125" i="80" s="1"/>
  <c r="G126" i="80" s="1"/>
  <c r="G127" i="80" s="1"/>
  <c r="G128" i="80" s="1"/>
  <c r="G129" i="80" s="1"/>
  <c r="G130" i="80" s="1"/>
  <c r="G131" i="80" s="1"/>
  <c r="G132" i="80" s="1"/>
  <c r="G133" i="80" s="1"/>
  <c r="G134" i="80" s="1"/>
  <c r="G135" i="80" s="1"/>
  <c r="G136" i="80" s="1"/>
  <c r="G137" i="80" s="1"/>
  <c r="G138" i="80" s="1"/>
  <c r="G139" i="80" s="1"/>
  <c r="G140" i="80" s="1"/>
  <c r="G58" i="63"/>
  <c r="G59" i="63" l="1"/>
  <c r="G60" i="63" s="1"/>
  <c r="G61" i="63" s="1"/>
  <c r="G62" i="63" s="1"/>
  <c r="G63" i="63" s="1"/>
  <c r="G64" i="63" s="1"/>
  <c r="G65" i="63" s="1"/>
  <c r="G66" i="63" s="1"/>
  <c r="G67" i="63" s="1"/>
  <c r="G68" i="63" s="1"/>
</calcChain>
</file>

<file path=xl/sharedStrings.xml><?xml version="1.0" encoding="utf-8"?>
<sst xmlns="http://schemas.openxmlformats.org/spreadsheetml/2006/main" count="5596" uniqueCount="546">
  <si>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</si>
  <si>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</si>
  <si>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</si>
  <si>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</si>
  <si>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</si>
  <si>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</si>
  <si>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</si>
  <si>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</si>
  <si>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</si>
  <si>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</si>
  <si>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</si>
  <si>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</si>
  <si>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</si>
  <si>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</si>
  <si>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</si>
  <si>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</si>
  <si>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</si>
  <si>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</si>
  <si>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</si>
  <si>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</si>
  <si>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</si>
  <si>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</si>
  <si>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</si>
  <si>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</si>
  <si>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</si>
  <si>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</si>
  <si>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</si>
  <si>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</si>
  <si>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</si>
  <si>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</si>
  <si>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</si>
  <si>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</si>
  <si>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</si>
  <si>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</si>
  <si>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</si>
  <si>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</si>
  <si>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</si>
  <si>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</si>
  <si>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</si>
  <si>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</si>
  <si>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</si>
  <si>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</si>
  <si>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</si>
  <si>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</si>
  <si>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</si>
  <si>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</si>
  <si>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</si>
  <si>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</si>
  <si>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</si>
  <si>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</si>
  <si>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</si>
  <si>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</si>
  <si>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</si>
  <si>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</si>
  <si>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</si>
  <si>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</si>
  <si>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</si>
  <si>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</si>
  <si>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</si>
  <si>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</si>
  <si>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</si>
  <si>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</si>
  <si>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</si>
  <si>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</si>
  <si>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</si>
  <si>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</si>
  <si>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</si>
  <si>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</si>
  <si>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</si>
  <si>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</si>
  <si>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</si>
  <si>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</si>
  <si>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</si>
  <si>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</si>
  <si>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</si>
  <si>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</si>
  <si>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</si>
  <si>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</si>
  <si>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</si>
  <si>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</si>
  <si>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</si>
  <si>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</si>
  <si>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</si>
  <si>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</si>
  <si>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</si>
  <si>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</si>
  <si>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</si>
  <si>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</si>
  <si>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</si>
  <si>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</si>
  <si>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</si>
  <si>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</si>
  <si>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</si>
  <si>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</si>
  <si>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</si>
  <si>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</si>
  <si>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</si>
  <si>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</si>
  <si>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</si>
  <si>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</si>
  <si>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</si>
  <si>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</si>
  <si>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</si>
  <si>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</si>
  <si>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</si>
  <si>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</si>
  <si>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</si>
  <si>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</si>
  <si>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Sum of Spent in $</t>
  </si>
  <si>
    <t>PROJECT</t>
  </si>
  <si>
    <t>Mission Budget for 1 day</t>
  </si>
  <si>
    <t>Legal</t>
  </si>
  <si>
    <t>Local Transport</t>
  </si>
  <si>
    <t>Transport</t>
  </si>
  <si>
    <t>Telephone</t>
  </si>
  <si>
    <t>0-10-20223</t>
  </si>
  <si>
    <t>Services</t>
  </si>
  <si>
    <t>Column Labels</t>
  </si>
  <si>
    <t>Reimbursement to the project</t>
  </si>
  <si>
    <t>Office Materials</t>
  </si>
  <si>
    <t>Bank Fees</t>
  </si>
  <si>
    <t>Investigations</t>
  </si>
  <si>
    <t>Sum of spent in national currency (Ugx)</t>
  </si>
  <si>
    <t>Sum of Received</t>
  </si>
  <si>
    <t>Bank UGX</t>
  </si>
  <si>
    <t>Personal balance i18</t>
  </si>
  <si>
    <t>Trust Building</t>
  </si>
  <si>
    <t>i18</t>
  </si>
  <si>
    <t>home/office</t>
  </si>
  <si>
    <t>Grace</t>
  </si>
  <si>
    <t>Internet</t>
  </si>
  <si>
    <t>Personnel</t>
  </si>
  <si>
    <t>AVAAZ</t>
  </si>
  <si>
    <t>Cashbox  -2024 USD</t>
  </si>
  <si>
    <t>List Of advanced salaries EAGLE Uganda 2024</t>
  </si>
  <si>
    <t>List Of Personal Financial Report Balances salaries EAGLE Uganda 2024</t>
  </si>
  <si>
    <t>i89</t>
  </si>
  <si>
    <t>Airtime for Lydia</t>
  </si>
  <si>
    <t>Airtime for Grace</t>
  </si>
  <si>
    <t>Airtime for i18</t>
  </si>
  <si>
    <t>office/kalerwe</t>
  </si>
  <si>
    <t>Transfer Fees</t>
  </si>
  <si>
    <t>office/home</t>
  </si>
  <si>
    <t>Bank OPP</t>
  </si>
  <si>
    <t>RUFFORD</t>
  </si>
  <si>
    <t>Amount</t>
  </si>
  <si>
    <t>Balance as per the cash book</t>
  </si>
  <si>
    <t>Add:</t>
  </si>
  <si>
    <t>Unpresented cheques</t>
  </si>
  <si>
    <t>Direct Credits</t>
  </si>
  <si>
    <t>Less:</t>
  </si>
  <si>
    <t>Direct Debits (Bank Charges)</t>
  </si>
  <si>
    <t>Balance as per the bank statement</t>
  </si>
  <si>
    <t>Difference</t>
  </si>
  <si>
    <t>Reason for the Difference.</t>
  </si>
  <si>
    <t xml:space="preserve">USD BANK Reconciliation Statement </t>
  </si>
  <si>
    <t>No</t>
  </si>
  <si>
    <t xml:space="preserve">UGX BANK Reconciliation Statement </t>
  </si>
  <si>
    <t>Cash Transfer  charges</t>
  </si>
  <si>
    <t>USD BANK</t>
  </si>
  <si>
    <t>UGX BANK</t>
  </si>
  <si>
    <t xml:space="preserve">UGX-OPP BANK Reconciliation Statement </t>
  </si>
  <si>
    <t>Balance from previous month (April)</t>
  </si>
  <si>
    <t>Rent &amp; Utilities</t>
  </si>
  <si>
    <t>Personal balance Legal Advisor-Grace</t>
  </si>
  <si>
    <t>MAY Cash Box 2024</t>
  </si>
  <si>
    <t>Cash Box April 2024</t>
  </si>
  <si>
    <t>May_L-V1</t>
  </si>
  <si>
    <t>Balance from previous month April 24</t>
  </si>
  <si>
    <t>Uwec entry fees for 3</t>
  </si>
  <si>
    <t>Team building</t>
  </si>
  <si>
    <t>Parking fees</t>
  </si>
  <si>
    <t>Transfer fees</t>
  </si>
  <si>
    <t>Breakfast at UWEC-Lydia</t>
  </si>
  <si>
    <t>Breakfast at UWEC-Grace</t>
  </si>
  <si>
    <t>Breakfast at UWEC-i18</t>
  </si>
  <si>
    <t>Picknpeel</t>
  </si>
  <si>
    <t>Pork</t>
  </si>
  <si>
    <t>jackfruit for Lydia</t>
  </si>
  <si>
    <t>Entebbe express high way charges</t>
  </si>
  <si>
    <t>Lunch for Lydia</t>
  </si>
  <si>
    <t>Packing bag</t>
  </si>
  <si>
    <t>Apples</t>
  </si>
  <si>
    <t>Fanta Orange</t>
  </si>
  <si>
    <t>Red grapes</t>
  </si>
  <si>
    <t>Pineapple</t>
  </si>
  <si>
    <t>Chicken Samosas</t>
  </si>
  <si>
    <t>Summy crisps</t>
  </si>
  <si>
    <t>Jesa Yoghurt</t>
  </si>
  <si>
    <t>Fidodido ice cream</t>
  </si>
  <si>
    <t>Kooksy ice creame</t>
  </si>
  <si>
    <t>Mirinda Green</t>
  </si>
  <si>
    <t>Red/pink lady A</t>
  </si>
  <si>
    <t>Minute maid</t>
  </si>
  <si>
    <t>Snicker snacks</t>
  </si>
  <si>
    <t>Intercity Transport (Amolatar-Karuma)</t>
  </si>
  <si>
    <t>Intercity Transport (Karuma-Pakwachi)</t>
  </si>
  <si>
    <t>Intercity Transport(Pakwach-Nebbi)</t>
  </si>
  <si>
    <t>Breakfast,Lunch &amp; supper</t>
  </si>
  <si>
    <t>Travel Subsistence</t>
  </si>
  <si>
    <t>Accommodation for 2 nights</t>
  </si>
  <si>
    <t>EAGLE UGANDA FINANCIAL REPORT MAY 2024</t>
  </si>
  <si>
    <t>May_i18_V1</t>
  </si>
  <si>
    <t>kalerwe/office</t>
  </si>
  <si>
    <t>may_i18-V1</t>
  </si>
  <si>
    <t>May_i18_V2</t>
  </si>
  <si>
    <t>office/bunamwaya</t>
  </si>
  <si>
    <t>May_Inv_1</t>
  </si>
  <si>
    <t>grace</t>
  </si>
  <si>
    <t>Breakfast, Lunch &amp; Supper</t>
  </si>
  <si>
    <t>Breakfast, lunch &amp; supper (Ogwal)</t>
  </si>
  <si>
    <t>Intercity Transport(Pakwachi/Karuma))</t>
  </si>
  <si>
    <t>Intercity Transport (Karuma/Amolatar)</t>
  </si>
  <si>
    <t>Amolatar/home</t>
  </si>
  <si>
    <t>Pakwachi/Karuma</t>
  </si>
  <si>
    <t>Karuma/nebbi</t>
  </si>
  <si>
    <t>nebi/home</t>
  </si>
  <si>
    <t>Intercity  transport(pakwach.karuma) Transport(Pakwachi/Karuma))</t>
  </si>
  <si>
    <t>April May garbagge collection</t>
  </si>
  <si>
    <t>May_i18_V3</t>
  </si>
  <si>
    <t>kalerwe/matuga</t>
  </si>
  <si>
    <t>Grace's April salary chq:343</t>
  </si>
  <si>
    <t>Bank charges chq: 343</t>
  </si>
  <si>
    <t>Grace's April salary:chq 343</t>
  </si>
  <si>
    <t>Bank Opp</t>
  </si>
  <si>
    <t>Bank charges for chq 343</t>
  </si>
  <si>
    <t>Grace's medical Insurance chq:341</t>
  </si>
  <si>
    <t>Grace's medical insurance chq:341</t>
  </si>
  <si>
    <t>Legal fees to Shonubi chq:342</t>
  </si>
  <si>
    <t>Bank charges chq: 341</t>
  </si>
  <si>
    <t>Bank charges chq:342</t>
  </si>
  <si>
    <t>Legal Fees (Shonubi) chq 342</t>
  </si>
  <si>
    <t>Bank charges for chq 342</t>
  </si>
  <si>
    <t>Balance from previous month (May 24)</t>
  </si>
  <si>
    <t>Reimbursement to Grace</t>
  </si>
  <si>
    <t>May_G_V1</t>
  </si>
  <si>
    <t>May_i18_V4</t>
  </si>
  <si>
    <t>office/Kitebi</t>
  </si>
  <si>
    <t>Kitebi/Wankulukuku</t>
  </si>
  <si>
    <t>Wankulukuku/zana</t>
  </si>
  <si>
    <t>zana/mutundwe</t>
  </si>
  <si>
    <t>mutundwe/Bunamwaya</t>
  </si>
  <si>
    <t>May_G_V2</t>
  </si>
  <si>
    <t>office/Raddison hotel</t>
  </si>
  <si>
    <t>Raddison/nalukenda</t>
  </si>
  <si>
    <t>nalukenda/alure hotel</t>
  </si>
  <si>
    <t>alure hotel/damuda</t>
  </si>
  <si>
    <t>damuda/modern</t>
  </si>
  <si>
    <t>mordern/home</t>
  </si>
  <si>
    <t>May_i18_V5</t>
  </si>
  <si>
    <t>bunamwaya/B3 guest house</t>
  </si>
  <si>
    <t>b3/Nagrulia</t>
  </si>
  <si>
    <t>nagrulia/S&amp;J</t>
  </si>
  <si>
    <t>S&amp;J/Damuda</t>
  </si>
  <si>
    <t>Damuda/kabusu</t>
  </si>
  <si>
    <t>Kabusu/home</t>
  </si>
  <si>
    <t>Purchase of 2 power banks @100,000</t>
  </si>
  <si>
    <t>Reimbursemen to the project</t>
  </si>
  <si>
    <t>May_i18_V6</t>
  </si>
  <si>
    <t>office/lubiri</t>
  </si>
  <si>
    <t>lubiri/kabusu</t>
  </si>
  <si>
    <t>kabusu/zana</t>
  </si>
  <si>
    <t>zana/home</t>
  </si>
  <si>
    <t>May_G_V3</t>
  </si>
  <si>
    <t>office/kabusu</t>
  </si>
  <si>
    <t>kabusu/sydney hotel</t>
  </si>
  <si>
    <t>sdney/royal hotel</t>
  </si>
  <si>
    <t>royl/olina</t>
  </si>
  <si>
    <t>olina/nyanama</t>
  </si>
  <si>
    <t>nyanama/benco hotel</t>
  </si>
  <si>
    <t>benco/better view</t>
  </si>
  <si>
    <t>better view/paradise</t>
  </si>
  <si>
    <t>paradise/mpererwe</t>
  </si>
  <si>
    <t>mpererwe/kagugube</t>
  </si>
  <si>
    <t>kagugube/blue gate</t>
  </si>
  <si>
    <t>blue gate/home</t>
  </si>
  <si>
    <t>office/mukono police</t>
  </si>
  <si>
    <t>police/koyi country Inn</t>
  </si>
  <si>
    <t>Koyi/Emma hotel</t>
  </si>
  <si>
    <t>Emma/mukono gardens</t>
  </si>
  <si>
    <t>Gardens/Jabiah</t>
  </si>
  <si>
    <t>Jabiah/home</t>
  </si>
  <si>
    <t>May_G_V4</t>
  </si>
  <si>
    <t>office/kawempe</t>
  </si>
  <si>
    <t>kawempe/one stephen</t>
  </si>
  <si>
    <t>May_i18_V7</t>
  </si>
  <si>
    <t>office/kawenpe</t>
  </si>
  <si>
    <t>kawempe/home</t>
  </si>
  <si>
    <t>office/kireka</t>
  </si>
  <si>
    <t>Kireka/mukono-Anna</t>
  </si>
  <si>
    <t>Kireka/mukono-Fred</t>
  </si>
  <si>
    <t>Kireka/mukono-Lydia</t>
  </si>
  <si>
    <t>Local Transport for Anna</t>
  </si>
  <si>
    <t>Local Transport for Fred</t>
  </si>
  <si>
    <t>Local Transport for Lydia</t>
  </si>
  <si>
    <t>Reiimbursment to the project</t>
  </si>
  <si>
    <t>Mukono/kireka-fred</t>
  </si>
  <si>
    <t>Mukono/kireka-Anna</t>
  </si>
  <si>
    <t>May_G_V5</t>
  </si>
  <si>
    <t>kawempe/kalahad</t>
  </si>
  <si>
    <t>kalahad/samweb</t>
  </si>
  <si>
    <t>samweb/corner hotel</t>
  </si>
  <si>
    <t>corner/East African hotel</t>
  </si>
  <si>
    <t>EA hotel/BK G house</t>
  </si>
  <si>
    <t>BK/palm hotel</t>
  </si>
  <si>
    <t>palm/twin bar</t>
  </si>
  <si>
    <t>Twin/home</t>
  </si>
  <si>
    <t>Balance from May 2024</t>
  </si>
  <si>
    <t>Inward transfer bank charges</t>
  </si>
  <si>
    <t>Bank USD</t>
  </si>
  <si>
    <t>Inward transfer charges</t>
  </si>
  <si>
    <t>Cash payment charges</t>
  </si>
  <si>
    <t>May &amp; June Rent of office premises</t>
  </si>
  <si>
    <t>May_i18_V8</t>
  </si>
  <si>
    <t>kawempe/lugoba</t>
  </si>
  <si>
    <t>lugoba/living home</t>
  </si>
  <si>
    <t>living home/kulaba</t>
  </si>
  <si>
    <t>kulaba/miracle</t>
  </si>
  <si>
    <t>Miracle/GH lit</t>
  </si>
  <si>
    <t>Gentex/home</t>
  </si>
  <si>
    <t>May_G_V6</t>
  </si>
  <si>
    <t>kawempe/high way</t>
  </si>
  <si>
    <t>high way/wyne</t>
  </si>
  <si>
    <t>wyne/frends</t>
  </si>
  <si>
    <t>frends/mulondo</t>
  </si>
  <si>
    <t>mulondo/apo ever</t>
  </si>
  <si>
    <t>apo ever/golden</t>
  </si>
  <si>
    <t>golden/good tyme</t>
  </si>
  <si>
    <t>good tyme/home</t>
  </si>
  <si>
    <t>office/bank</t>
  </si>
  <si>
    <t>office/ura</t>
  </si>
  <si>
    <t>ura/bank</t>
  </si>
  <si>
    <t>bank/office</t>
  </si>
  <si>
    <t>May_G_V7</t>
  </si>
  <si>
    <t>Transfer to the UGX Account</t>
  </si>
  <si>
    <t>May &amp; June Rent payment</t>
  </si>
  <si>
    <t>Direct Credits (May/June Grants)</t>
  </si>
  <si>
    <t>Cash Transfer charges</t>
  </si>
  <si>
    <t>Disputed interest deduction</t>
  </si>
  <si>
    <t>Transfer from the USD Account</t>
  </si>
  <si>
    <t>Transfer to the operational Account</t>
  </si>
  <si>
    <t>i18 April Salary chq 345</t>
  </si>
  <si>
    <t>Cheque payment charges</t>
  </si>
  <si>
    <t>April salary for i18:chq 345</t>
  </si>
  <si>
    <t>Bank charges Chq:345</t>
  </si>
  <si>
    <t>Transfer from the UGX Account</t>
  </si>
  <si>
    <t>Cash withdraw chq:347</t>
  </si>
  <si>
    <t>cash withdraw charges chq:347</t>
  </si>
  <si>
    <t>Cash withdraw:chq 347</t>
  </si>
  <si>
    <t>Internal Transfer</t>
  </si>
  <si>
    <t>Cash withdraw charges</t>
  </si>
  <si>
    <t>Stacey</t>
  </si>
  <si>
    <t>Airtime for Lydia (6th &amp; 15th)</t>
  </si>
  <si>
    <t>Airtime for Grace (6th &amp; 15th)</t>
  </si>
  <si>
    <t>Airtime for i18 (6th &amp; 15th)</t>
  </si>
  <si>
    <t>office/URA</t>
  </si>
  <si>
    <t>URA/office</t>
  </si>
  <si>
    <t>May internet subscription</t>
  </si>
  <si>
    <t>Lunch and drink for Anderson</t>
  </si>
  <si>
    <t>Lunch and drink for Jonan</t>
  </si>
  <si>
    <t>Lunch and drink for Teddy</t>
  </si>
  <si>
    <t>Travel Subistence</t>
  </si>
  <si>
    <t>Operations</t>
  </si>
  <si>
    <t>Lunch for Grace</t>
  </si>
  <si>
    <t>May_G_V8</t>
  </si>
  <si>
    <t>May_G_R1</t>
  </si>
  <si>
    <t>Chips and chicken for Dismus</t>
  </si>
  <si>
    <t>Refreshment</t>
  </si>
  <si>
    <t>office/maganjo</t>
  </si>
  <si>
    <t>maganjo/bwaise</t>
  </si>
  <si>
    <t>bwaise/office</t>
  </si>
  <si>
    <t>May_i18_V9</t>
  </si>
  <si>
    <t>May_i18_R1</t>
  </si>
  <si>
    <t>Reimbursed to the project</t>
  </si>
  <si>
    <t>Hire of 4 cars for operations</t>
  </si>
  <si>
    <t>Lunch for the Soco</t>
  </si>
  <si>
    <t>Lunch for officer Christine</t>
  </si>
  <si>
    <t>Refreshment for Christine</t>
  </si>
  <si>
    <t>Refreshment for Soco</t>
  </si>
  <si>
    <t>Water for Soco</t>
  </si>
  <si>
    <t>Refreshment for Lydia</t>
  </si>
  <si>
    <t>Packing for Lydia</t>
  </si>
  <si>
    <t>May_i18_V10</t>
  </si>
  <si>
    <t>Transport for the Soco</t>
  </si>
  <si>
    <t>Lunch for 1 enforcement officer</t>
  </si>
  <si>
    <t>Lunch for 2nd enforcement officer</t>
  </si>
  <si>
    <t>Lunch for Enforement car driver</t>
  </si>
  <si>
    <t>Personal balance Legal Advisor-Stacey</t>
  </si>
  <si>
    <t>Balance from previous month April 24)</t>
  </si>
  <si>
    <t>office/Eureka hotel</t>
  </si>
  <si>
    <t>Eureka/B&amp;B</t>
  </si>
  <si>
    <t>B&amp;B/Office</t>
  </si>
  <si>
    <t>Office/home</t>
  </si>
  <si>
    <t>May_S_V1</t>
  </si>
  <si>
    <t>May_G_V9</t>
  </si>
  <si>
    <t>Airtime for Stacey</t>
  </si>
  <si>
    <t>bank/nakawa</t>
  </si>
  <si>
    <t>nakawa/office</t>
  </si>
  <si>
    <t>Graces's April salary chq:351</t>
  </si>
  <si>
    <t>Bank charges chq:351</t>
  </si>
  <si>
    <t>Lydia's May salary chq:348</t>
  </si>
  <si>
    <t>Bank charges chq:348</t>
  </si>
  <si>
    <t>April PAYE chq 353</t>
  </si>
  <si>
    <t>Bank charges chq:353</t>
  </si>
  <si>
    <t>Bank charges chq:350</t>
  </si>
  <si>
    <t>Grace's May salary chq351</t>
  </si>
  <si>
    <t>Bank Charges</t>
  </si>
  <si>
    <t>April NSSF-Grace</t>
  </si>
  <si>
    <t>April PAYE -Lydia</t>
  </si>
  <si>
    <t>April PAYE-Grace</t>
  </si>
  <si>
    <t>April NSSF -Lydia</t>
  </si>
  <si>
    <t>April NSSF chq: 352</t>
  </si>
  <si>
    <t>May salary:i18 chq350</t>
  </si>
  <si>
    <t>May_G_V10</t>
  </si>
  <si>
    <t>office/kololo</t>
  </si>
  <si>
    <t>kololo/mbuya (with house agent)</t>
  </si>
  <si>
    <t>mbuya/office</t>
  </si>
  <si>
    <t>May_S_V2</t>
  </si>
  <si>
    <t xml:space="preserve">Kitchen Rolls </t>
  </si>
  <si>
    <t>Tea spices</t>
  </si>
  <si>
    <t>4kgs of sugar</t>
  </si>
  <si>
    <t>Toilet paper</t>
  </si>
  <si>
    <t>Tea cloves</t>
  </si>
  <si>
    <t>7 boxes of Rwenzori water</t>
  </si>
  <si>
    <t>Train up/Ntinda-Kiwatuule</t>
  </si>
  <si>
    <r>
      <t>Mbuya Rd/</t>
    </r>
    <r>
      <rPr>
        <sz val="11"/>
        <color theme="1"/>
        <rFont val="Calibri"/>
        <family val="2"/>
        <scheme val="minor"/>
      </rPr>
      <t>Train a child(Lydia+Agent)</t>
    </r>
  </si>
  <si>
    <t>Kiwatuule/Kyambogo for 2</t>
  </si>
  <si>
    <t>Kyambogo/office</t>
  </si>
  <si>
    <t>Reimbursement to Lydia</t>
  </si>
  <si>
    <t>Peninah's May salary</t>
  </si>
  <si>
    <t>Compound maintenance</t>
  </si>
  <si>
    <t>Intercity Transport (Amolatar-Karuma)for informant</t>
  </si>
  <si>
    <t>May_S_V3</t>
  </si>
  <si>
    <t>May_S_V1 &amp;2</t>
  </si>
  <si>
    <t>May_S_V1 &amp; 2</t>
  </si>
  <si>
    <t>01.05.24 Balance and advance</t>
  </si>
  <si>
    <t>31.05.2024  Balance and advance</t>
  </si>
  <si>
    <t>May water bill</t>
  </si>
  <si>
    <t>Office/bugolobi/office</t>
  </si>
  <si>
    <t>i18's May salary chq:350</t>
  </si>
  <si>
    <t>April security services chq:346</t>
  </si>
  <si>
    <t>Bank charges chq:346</t>
  </si>
  <si>
    <t>May Secuirty charges chq:354</t>
  </si>
  <si>
    <t>May security chq:354</t>
  </si>
  <si>
    <t>April Security services chq:346</t>
  </si>
  <si>
    <t>FINANCIAL POSITION AT 1/05/2024</t>
  </si>
  <si>
    <t>FINANCIAL POSITION AT 31/05/2024</t>
  </si>
  <si>
    <t>1.05.2024  Balance and advance</t>
  </si>
  <si>
    <t>Interest Collection charges</t>
  </si>
  <si>
    <t>FINANCIAL POSITION AT 31/01/2024</t>
  </si>
  <si>
    <t>May_L_R1</t>
  </si>
  <si>
    <t>May_L_R2</t>
  </si>
  <si>
    <t>May_L-R1</t>
  </si>
  <si>
    <t>May_L-R2</t>
  </si>
  <si>
    <t>Breakfast for Lydia (Tea)</t>
  </si>
  <si>
    <t>Dawa tea for Grace</t>
  </si>
  <si>
    <t>May_L_R3</t>
  </si>
  <si>
    <t>May_L_R4</t>
  </si>
  <si>
    <t>May_L_R5</t>
  </si>
  <si>
    <t>May_L_R6</t>
  </si>
  <si>
    <t>May_L_R7</t>
  </si>
  <si>
    <t>May_L_R8</t>
  </si>
  <si>
    <t>May_L_R9</t>
  </si>
  <si>
    <t>May_L_R10</t>
  </si>
  <si>
    <t>1 flavored chocolate</t>
  </si>
  <si>
    <t>1Bisto Mandazi</t>
  </si>
  <si>
    <t>2ltrs mariam fruit juice</t>
  </si>
  <si>
    <t>May_L_R11</t>
  </si>
  <si>
    <t>May_L_V2</t>
  </si>
  <si>
    <t>May_L-V2</t>
  </si>
  <si>
    <t>May_BS_1</t>
  </si>
  <si>
    <t>May_L_R12</t>
  </si>
  <si>
    <t>April garbagge collection</t>
  </si>
  <si>
    <t>May_L_V3</t>
  </si>
  <si>
    <t>May_L_R13</t>
  </si>
  <si>
    <t>May_BS_2</t>
  </si>
  <si>
    <t>May_L_R14</t>
  </si>
  <si>
    <t>May_BS_3</t>
  </si>
  <si>
    <t>April_L_R21</t>
  </si>
  <si>
    <t>MayL_R15</t>
  </si>
  <si>
    <t>May_BS_4</t>
  </si>
  <si>
    <t>May_L_R16</t>
  </si>
  <si>
    <t>May_BS_5</t>
  </si>
  <si>
    <t>May_L_R17</t>
  </si>
  <si>
    <t>May_BS_6</t>
  </si>
  <si>
    <t>May_L_R18</t>
  </si>
  <si>
    <t>May_BS_7</t>
  </si>
  <si>
    <t>May_L_V4</t>
  </si>
  <si>
    <t>May_L_V5</t>
  </si>
  <si>
    <t>May_L_R19</t>
  </si>
  <si>
    <t>May_L_V6</t>
  </si>
  <si>
    <t>May_L_V7</t>
  </si>
  <si>
    <t>May_L_R20</t>
  </si>
  <si>
    <t>May_BS_8</t>
  </si>
  <si>
    <t>May_BS_9</t>
  </si>
  <si>
    <t>May_BS_10</t>
  </si>
  <si>
    <t>May_L_R21</t>
  </si>
  <si>
    <t>May_L_V10</t>
  </si>
  <si>
    <t>May_L_V9</t>
  </si>
  <si>
    <t>May_L_V11</t>
  </si>
  <si>
    <t>May_L_V12</t>
  </si>
  <si>
    <t>May_Inv_6</t>
  </si>
  <si>
    <t>May_L_R23</t>
  </si>
  <si>
    <t>Beef &amp; chipsfor Dismus</t>
  </si>
  <si>
    <t>May_i18_R2</t>
  </si>
  <si>
    <t>May_L_R24</t>
  </si>
  <si>
    <t>May_L_R25</t>
  </si>
  <si>
    <t>May_L_V14</t>
  </si>
  <si>
    <t>May_L_R26</t>
  </si>
  <si>
    <t>May_L_R28</t>
  </si>
  <si>
    <t>May_G_V14</t>
  </si>
  <si>
    <t>May_L_V15</t>
  </si>
  <si>
    <t>May_L_V16</t>
  </si>
  <si>
    <t>Lunch and drink for the Driver</t>
  </si>
  <si>
    <t xml:space="preserve">Lunch and drink for 1 enforcement </t>
  </si>
  <si>
    <t>May_L_R22</t>
  </si>
  <si>
    <t>May_L_V13</t>
  </si>
  <si>
    <t>May_L-V13</t>
  </si>
  <si>
    <t>May_L-V15</t>
  </si>
  <si>
    <t>Reimbursement to  the project</t>
  </si>
  <si>
    <t>May_L_R27</t>
  </si>
  <si>
    <t>May_Inv_7</t>
  </si>
  <si>
    <t>May_L_R29</t>
  </si>
  <si>
    <t>May_BS_11</t>
  </si>
  <si>
    <t>May_L_V17</t>
  </si>
  <si>
    <t>May_L_V18</t>
  </si>
  <si>
    <t>May_L_R30</t>
  </si>
  <si>
    <t>May_BS_12</t>
  </si>
  <si>
    <t>May_L_R31</t>
  </si>
  <si>
    <t>May_BS_13</t>
  </si>
  <si>
    <t>May_L_R32</t>
  </si>
  <si>
    <t>May_L_V20</t>
  </si>
  <si>
    <t>May_L_R33</t>
  </si>
  <si>
    <t>May_L_R34</t>
  </si>
  <si>
    <t>May_L_V19</t>
  </si>
  <si>
    <t>May_L_R35</t>
  </si>
  <si>
    <t>May_BS_14</t>
  </si>
  <si>
    <t>May_BS_15</t>
  </si>
  <si>
    <t>May_L_V21</t>
  </si>
  <si>
    <t>May_L_R36</t>
  </si>
  <si>
    <t>May_Inv_8</t>
  </si>
  <si>
    <t>may_L_R28</t>
  </si>
  <si>
    <t>2kgs of sugar</t>
  </si>
  <si>
    <t>May_L_R38</t>
  </si>
  <si>
    <t>May_L_R37</t>
  </si>
  <si>
    <t>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</si>
</sst>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 numFmtId="169" formatCode="#,##0.00;[Red]#,##0.00"/>
  </numFmts>
  <fonts count="7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sz val="10"/>
      <color theme="3" tint="-0.499984740745262"/>
      <name val="Calibri"/>
      <family val="2"/>
      <scheme val="minor"/>
    </font>
    <font>
      <b/>
      <sz val="10"/>
      <color theme="3" tint="-0.499984740745262"/>
      <name val="Calibri"/>
      <family val="2"/>
      <scheme val="minor"/>
    </font>
    <font>
      <b/>
      <i/>
      <u/>
      <sz val="10"/>
      <color theme="3" tint="-0.499984740745262"/>
      <name val="Calibri"/>
      <family val="2"/>
      <scheme val="minor"/>
    </font>
    <font>
      <b/>
      <sz val="11"/>
      <color rgb="FF000000"/>
      <name val="Calibri"/>
      <family val="2"/>
      <scheme val="minor"/>
    </font>
    <font>
      <sz val="11"/>
      <color indexed="8"/>
      <name val="Calibri"/>
      <family val="2"/>
      <scheme val="minor"/>
    </font>
    <font>
      <i/>
      <sz val="11"/>
      <color theme="1"/>
      <name val="Calibri"/>
      <family val="2"/>
      <scheme val="minor"/>
    </font>
    <font>
      <b/>
      <sz val="12"/>
      <name val="Calibri"/>
      <family val="2"/>
      <scheme val="minor"/>
    </font>
    <font>
      <b/>
      <i/>
      <sz val="11"/>
      <color theme="1"/>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
      <patternFill patternType="solid">
        <fgColor theme="3" tint="0.39997558519241921"/>
        <bgColor indexed="64"/>
      </patternFill>
    </fill>
  </fills>
  <borders count="6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medium">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medium">
        <color indexed="64"/>
      </top>
      <bottom style="medium">
        <color indexed="64"/>
      </bottom>
      <diagonal/>
    </border>
    <border>
      <left style="medium">
        <color indexed="64"/>
      </left>
      <right/>
      <top style="medium">
        <color indexed="64"/>
      </top>
      <bottom style="thin">
        <color auto="1"/>
      </bottom>
      <diagonal/>
    </border>
    <border>
      <left style="medium">
        <color indexed="64"/>
      </left>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top style="thin">
        <color auto="1"/>
      </top>
      <bottom/>
      <diagonal/>
    </border>
    <border>
      <left style="medium">
        <color indexed="64"/>
      </left>
      <right style="medium">
        <color indexed="64"/>
      </right>
      <top style="thin">
        <color auto="1"/>
      </top>
      <bottom/>
      <diagonal/>
    </border>
    <border>
      <left style="medium">
        <color indexed="64"/>
      </left>
      <right/>
      <top/>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auto="1"/>
      </left>
      <right/>
      <top/>
      <bottom style="thin">
        <color auto="1"/>
      </bottom>
      <diagonal/>
    </border>
    <border>
      <left style="medium">
        <color indexed="64"/>
      </left>
      <right style="medium">
        <color indexed="64"/>
      </right>
      <top/>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874">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4" fillId="0" borderId="19" xfId="0"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14" fillId="0" borderId="19" xfId="0" applyNumberFormat="1" applyFont="1" applyBorder="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0" fillId="0" borderId="19" xfId="0" applyBorder="1"/>
    <xf numFmtId="0" fontId="43"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3"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0" fillId="6" borderId="6" xfId="0" applyFont="1" applyFill="1" applyBorder="1" applyAlignment="1">
      <alignment horizontal="left" vertical="center"/>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164" fontId="19" fillId="6" borderId="19" xfId="2" applyFont="1" applyFill="1" applyBorder="1" applyAlignment="1">
      <alignment horizontal="right" wrapText="1"/>
    </xf>
    <xf numFmtId="0" fontId="0" fillId="0" borderId="0" xfId="0" applyAlignment="1">
      <alignment horizontal="left"/>
    </xf>
    <xf numFmtId="0" fontId="0" fillId="6" borderId="6" xfId="0" applyFont="1" applyFill="1" applyBorder="1" applyAlignment="1">
      <alignment horizontal="left" vertical="center"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5" fillId="13" borderId="20" xfId="0" applyFont="1" applyFill="1" applyBorder="1"/>
    <xf numFmtId="165" fontId="45" fillId="13" borderId="21" xfId="0" applyNumberFormat="1" applyFont="1" applyFill="1" applyBorder="1"/>
    <xf numFmtId="0" fontId="46" fillId="8" borderId="22" xfId="0" applyFont="1" applyFill="1" applyBorder="1"/>
    <xf numFmtId="0" fontId="46" fillId="13" borderId="23" xfId="0" applyFont="1" applyFill="1" applyBorder="1" applyAlignment="1">
      <alignment wrapText="1"/>
    </xf>
    <xf numFmtId="165" fontId="45" fillId="13" borderId="19" xfId="0" applyNumberFormat="1" applyFont="1" applyFill="1" applyBorder="1" applyAlignment="1">
      <alignment wrapText="1"/>
    </xf>
    <xf numFmtId="0" fontId="46" fillId="8" borderId="14" xfId="0" applyFont="1" applyFill="1" applyBorder="1" applyAlignment="1">
      <alignment wrapText="1"/>
    </xf>
    <xf numFmtId="0" fontId="45" fillId="14" borderId="24" xfId="0" applyFont="1" applyFill="1" applyBorder="1" applyAlignment="1">
      <alignment wrapText="1"/>
    </xf>
    <xf numFmtId="165" fontId="45" fillId="14" borderId="25" xfId="0" applyNumberFormat="1" applyFont="1" applyFill="1" applyBorder="1"/>
    <xf numFmtId="165" fontId="46"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7"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8" fillId="0" borderId="19" xfId="2" applyNumberFormat="1" applyFont="1" applyBorder="1"/>
    <xf numFmtId="165" fontId="48" fillId="0" borderId="6" xfId="2" applyNumberFormat="1" applyFont="1" applyBorder="1"/>
    <xf numFmtId="165" fontId="47"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49" fillId="15" borderId="19" xfId="0" applyNumberFormat="1" applyFont="1" applyFill="1" applyBorder="1"/>
    <xf numFmtId="165" fontId="34" fillId="15" borderId="19" xfId="2" applyNumberFormat="1" applyFont="1" applyFill="1" applyBorder="1"/>
    <xf numFmtId="165" fontId="30" fillId="15" borderId="19" xfId="0" applyNumberFormat="1" applyFont="1" applyFill="1" applyBorder="1"/>
    <xf numFmtId="165" fontId="34" fillId="15" borderId="16" xfId="2" applyNumberFormat="1" applyFont="1" applyFill="1" applyBorder="1"/>
    <xf numFmtId="165" fontId="34" fillId="15" borderId="5" xfId="2" applyNumberFormat="1" applyFont="1" applyFill="1" applyBorder="1"/>
    <xf numFmtId="165" fontId="34" fillId="15" borderId="12" xfId="2" applyNumberFormat="1" applyFont="1" applyFill="1" applyBorder="1"/>
    <xf numFmtId="165" fontId="47" fillId="15"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0" fillId="0" borderId="19" xfId="0" applyFont="1" applyBorder="1"/>
    <xf numFmtId="165" fontId="50" fillId="0" borderId="19" xfId="0" applyNumberFormat="1" applyFont="1" applyBorder="1"/>
    <xf numFmtId="165" fontId="50" fillId="0" borderId="19" xfId="2" applyNumberFormat="1" applyFont="1" applyBorder="1"/>
    <xf numFmtId="165" fontId="50" fillId="0" borderId="6" xfId="2" applyNumberFormat="1" applyFont="1" applyBorder="1"/>
    <xf numFmtId="0" fontId="29" fillId="16" borderId="19" xfId="0" applyFont="1" applyFill="1" applyBorder="1"/>
    <xf numFmtId="165" fontId="26" fillId="16" borderId="19" xfId="0" applyNumberFormat="1" applyFont="1" applyFill="1" applyBorder="1"/>
    <xf numFmtId="165" fontId="26" fillId="16" borderId="6" xfId="0" applyNumberFormat="1" applyFont="1" applyFill="1" applyBorder="1"/>
    <xf numFmtId="165" fontId="47" fillId="16" borderId="19" xfId="2" applyNumberFormat="1" applyFont="1" applyFill="1" applyBorder="1"/>
    <xf numFmtId="0" fontId="51" fillId="0" borderId="16" xfId="0" applyFont="1" applyBorder="1"/>
    <xf numFmtId="165" fontId="52" fillId="0" borderId="16" xfId="0" applyNumberFormat="1" applyFont="1" applyBorder="1"/>
    <xf numFmtId="165" fontId="52" fillId="0" borderId="32" xfId="0" applyNumberFormat="1" applyFont="1" applyBorder="1"/>
    <xf numFmtId="165" fontId="53"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2" xfId="0" applyNumberFormat="1" applyFont="1" applyBorder="1"/>
    <xf numFmtId="0" fontId="29" fillId="12" borderId="18" xfId="0" applyFont="1" applyFill="1" applyBorder="1"/>
    <xf numFmtId="165" fontId="26" fillId="12" borderId="15" xfId="0" applyNumberFormat="1" applyFont="1" applyFill="1" applyBorder="1"/>
    <xf numFmtId="165" fontId="26" fillId="12" borderId="29" xfId="0" applyNumberFormat="1" applyFont="1" applyFill="1" applyBorder="1"/>
    <xf numFmtId="165" fontId="47"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6" fillId="6" borderId="0" xfId="0" applyFont="1" applyFill="1" applyBorder="1"/>
    <xf numFmtId="0" fontId="46" fillId="6" borderId="0" xfId="0" applyFont="1" applyFill="1" applyBorder="1" applyAlignment="1">
      <alignment wrapText="1"/>
    </xf>
    <xf numFmtId="165" fontId="46" fillId="6" borderId="0" xfId="0" applyNumberFormat="1" applyFont="1" applyFill="1" applyBorder="1"/>
    <xf numFmtId="165" fontId="45" fillId="13" borderId="33" xfId="0" applyNumberFormat="1" applyFont="1" applyFill="1" applyBorder="1"/>
    <xf numFmtId="0" fontId="46" fillId="8" borderId="19" xfId="0" applyFont="1" applyFill="1" applyBorder="1"/>
    <xf numFmtId="40" fontId="14" fillId="0" borderId="0" xfId="0" applyNumberFormat="1" applyFont="1" applyAlignment="1">
      <alignment horizontal="center" vertical="center"/>
    </xf>
    <xf numFmtId="165" fontId="50"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3" borderId="0" xfId="0" applyFont="1" applyFill="1"/>
    <xf numFmtId="17" fontId="42" fillId="11" borderId="5" xfId="0" applyNumberFormat="1" applyFont="1" applyFill="1" applyBorder="1"/>
    <xf numFmtId="0" fontId="41" fillId="19" borderId="10" xfId="0" applyFont="1" applyFill="1" applyBorder="1"/>
    <xf numFmtId="3" fontId="55" fillId="19" borderId="16" xfId="0" applyNumberFormat="1" applyFont="1" applyFill="1" applyBorder="1"/>
    <xf numFmtId="3" fontId="42" fillId="19" borderId="16" xfId="0" applyNumberFormat="1" applyFont="1" applyFill="1" applyBorder="1"/>
    <xf numFmtId="3" fontId="41" fillId="19" borderId="16" xfId="0" applyNumberFormat="1" applyFont="1" applyFill="1" applyBorder="1"/>
    <xf numFmtId="0" fontId="42" fillId="20" borderId="0" xfId="0" applyFont="1" applyFill="1"/>
    <xf numFmtId="3" fontId="19" fillId="20" borderId="5" xfId="0" applyNumberFormat="1" applyFont="1" applyFill="1" applyBorder="1"/>
    <xf numFmtId="0" fontId="41" fillId="12" borderId="4" xfId="0" applyFont="1" applyFill="1" applyBorder="1"/>
    <xf numFmtId="3" fontId="56" fillId="12" borderId="3" xfId="0" applyNumberFormat="1" applyFont="1" applyFill="1" applyBorder="1"/>
    <xf numFmtId="3" fontId="42" fillId="12" borderId="3" xfId="0" applyNumberFormat="1" applyFont="1" applyFill="1" applyBorder="1"/>
    <xf numFmtId="0" fontId="41" fillId="19" borderId="0" xfId="0" applyFont="1" applyFill="1"/>
    <xf numFmtId="3" fontId="42" fillId="19" borderId="5" xfId="0" applyNumberFormat="1" applyFont="1" applyFill="1" applyBorder="1"/>
    <xf numFmtId="3" fontId="41" fillId="19" borderId="5" xfId="0" applyNumberFormat="1" applyFont="1" applyFill="1" applyBorder="1"/>
    <xf numFmtId="0" fontId="0" fillId="0" borderId="32" xfId="0" applyBorder="1"/>
    <xf numFmtId="0" fontId="41" fillId="13" borderId="12" xfId="0" applyFont="1" applyFill="1" applyBorder="1"/>
    <xf numFmtId="0" fontId="41" fillId="13" borderId="32" xfId="0" applyFont="1" applyFill="1" applyBorder="1"/>
    <xf numFmtId="0" fontId="42" fillId="13" borderId="12" xfId="0" applyFont="1" applyFill="1" applyBorder="1"/>
    <xf numFmtId="0" fontId="41" fillId="13" borderId="13" xfId="0" applyFont="1" applyFill="1" applyBorder="1"/>
    <xf numFmtId="165" fontId="26" fillId="21" borderId="19" xfId="0" applyNumberFormat="1" applyFont="1" applyFill="1" applyBorder="1" applyAlignment="1">
      <alignment vertical="top" wrapText="1"/>
    </xf>
    <xf numFmtId="165" fontId="25" fillId="21"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2" fillId="19"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7"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0" fontId="45" fillId="14" borderId="34" xfId="0" applyFont="1" applyFill="1" applyBorder="1" applyAlignment="1">
      <alignment wrapText="1"/>
    </xf>
    <xf numFmtId="165" fontId="45" fillId="14" borderId="1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8"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2" fillId="0" borderId="0" xfId="0" applyFont="1" applyAlignment="1">
      <alignment vertical="center"/>
    </xf>
    <xf numFmtId="0" fontId="59" fillId="11" borderId="23" xfId="0" applyFont="1" applyFill="1" applyBorder="1" applyAlignment="1">
      <alignment vertical="center"/>
    </xf>
    <xf numFmtId="0" fontId="59" fillId="11" borderId="19" xfId="0" applyFont="1" applyFill="1" applyBorder="1" applyAlignment="1">
      <alignment vertical="center"/>
    </xf>
    <xf numFmtId="0" fontId="59" fillId="11" borderId="14" xfId="0" applyFont="1" applyFill="1" applyBorder="1" applyAlignment="1">
      <alignment vertical="center"/>
    </xf>
    <xf numFmtId="0" fontId="61" fillId="11" borderId="23" xfId="0" applyFont="1" applyFill="1" applyBorder="1" applyAlignment="1">
      <alignment horizontal="center" vertical="center"/>
    </xf>
    <xf numFmtId="0" fontId="61" fillId="11" borderId="19" xfId="0" applyFont="1" applyFill="1" applyBorder="1" applyAlignment="1">
      <alignment horizontal="center" vertical="center"/>
    </xf>
    <xf numFmtId="0" fontId="61" fillId="11" borderId="14" xfId="0" applyFont="1" applyFill="1" applyBorder="1" applyAlignment="1">
      <alignment horizontal="center" vertical="center"/>
    </xf>
    <xf numFmtId="0" fontId="62" fillId="0" borderId="0" xfId="0" applyFont="1" applyAlignment="1">
      <alignment horizontal="center" vertical="center"/>
    </xf>
    <xf numFmtId="3" fontId="63" fillId="0" borderId="0" xfId="0" applyNumberFormat="1" applyFont="1" applyAlignment="1">
      <alignment vertical="center"/>
    </xf>
    <xf numFmtId="0" fontId="60" fillId="0" borderId="0" xfId="0" applyFont="1"/>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4" fillId="0" borderId="19" xfId="0" applyNumberFormat="1" applyFont="1" applyBorder="1" applyAlignment="1">
      <alignment horizontal="center" vertical="center"/>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1" fillId="0" borderId="0" xfId="0" applyFont="1" applyAlignment="1">
      <alignment horizontal="center" vertical="center"/>
    </xf>
    <xf numFmtId="0" fontId="30" fillId="0" borderId="3" xfId="0" applyFont="1" applyBorder="1"/>
    <xf numFmtId="165" fontId="52" fillId="6" borderId="16" xfId="0" applyNumberFormat="1" applyFont="1" applyFill="1" applyBorder="1"/>
    <xf numFmtId="165" fontId="26" fillId="7" borderId="19" xfId="0" applyNumberFormat="1" applyFont="1" applyFill="1" applyBorder="1"/>
    <xf numFmtId="43" fontId="0" fillId="0" borderId="0" xfId="0" applyNumberFormat="1" applyAlignment="1">
      <alignment horizontal="left" vertical="center"/>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7" fillId="6" borderId="19" xfId="0" applyFont="1" applyFill="1" applyBorder="1" applyAlignment="1">
      <alignment horizontal="left" vertical="center"/>
    </xf>
    <xf numFmtId="0" fontId="67"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3" fontId="0" fillId="6" borderId="19" xfId="0" applyNumberFormat="1" applyFont="1" applyFill="1" applyBorder="1" applyAlignment="1">
      <alignment horizontal="left" wrapText="1"/>
    </xf>
    <xf numFmtId="3" fontId="16" fillId="0" borderId="0" xfId="0" applyNumberFormat="1" applyFont="1" applyAlignment="1">
      <alignment vertical="center"/>
    </xf>
    <xf numFmtId="14" fontId="9" fillId="0" borderId="31" xfId="1" applyNumberFormat="1" applyFont="1" applyBorder="1" applyAlignment="1">
      <alignment horizontal="left" wrapText="1"/>
    </xf>
    <xf numFmtId="3" fontId="9" fillId="0" borderId="17" xfId="1" applyNumberFormat="1" applyFont="1" applyBorder="1" applyAlignment="1">
      <alignment horizontal="left" wrapText="1"/>
    </xf>
    <xf numFmtId="0" fontId="67"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0" fontId="0" fillId="6" borderId="19" xfId="0" pivotButton="1" applyFont="1" applyFill="1" applyBorder="1" applyAlignment="1">
      <alignment horizontal="left" vertical="center" wrapText="1"/>
    </xf>
    <xf numFmtId="0" fontId="14" fillId="0" borderId="0" xfId="0" applyFont="1" applyBorder="1"/>
    <xf numFmtId="0" fontId="0" fillId="0" borderId="0" xfId="0" applyAlignment="1"/>
    <xf numFmtId="0" fontId="54" fillId="17" borderId="0" xfId="0" applyFont="1" applyFill="1" applyAlignment="1">
      <alignment vertical="center"/>
    </xf>
    <xf numFmtId="0" fontId="0" fillId="17" borderId="0" xfId="0" applyFill="1" applyAlignment="1">
      <alignment vertical="center"/>
    </xf>
    <xf numFmtId="4" fontId="20" fillId="0" borderId="0" xfId="0" applyNumberFormat="1" applyFont="1" applyAlignment="1">
      <alignment horizontal="center" vertical="center"/>
    </xf>
    <xf numFmtId="3" fontId="42" fillId="12" borderId="5" xfId="0" applyNumberFormat="1" applyFont="1" applyFill="1" applyBorder="1"/>
    <xf numFmtId="3" fontId="41" fillId="0" borderId="28"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0" fontId="41" fillId="6" borderId="19" xfId="0" applyFont="1" applyFill="1" applyBorder="1"/>
    <xf numFmtId="3" fontId="42"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7" xfId="40" applyNumberFormat="1" applyFont="1" applyBorder="1" applyAlignment="1">
      <alignment horizontal="left" vertical="center" wrapText="1"/>
    </xf>
    <xf numFmtId="3" fontId="9" fillId="0" borderId="38" xfId="1" applyNumberFormat="1" applyFont="1" applyBorder="1" applyAlignment="1">
      <alignment horizontal="left" vertical="center" wrapText="1"/>
    </xf>
    <xf numFmtId="3" fontId="9" fillId="0" borderId="31"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39" xfId="0" applyNumberFormat="1" applyFont="1" applyBorder="1" applyAlignment="1">
      <alignment horizontal="left" vertical="center" wrapText="1"/>
    </xf>
    <xf numFmtId="0" fontId="0" fillId="6" borderId="2" xfId="0" applyFont="1" applyFill="1" applyBorder="1" applyAlignment="1">
      <alignment horizontal="left" vertical="center"/>
    </xf>
    <xf numFmtId="0" fontId="61" fillId="0" borderId="0" xfId="0" applyFont="1" applyAlignment="1">
      <alignment horizontal="left" vertical="center"/>
    </xf>
    <xf numFmtId="165" fontId="0" fillId="6" borderId="19" xfId="0" applyNumberFormat="1" applyFont="1" applyFill="1" applyBorder="1" applyAlignment="1">
      <alignment horizontal="right" wrapText="1"/>
    </xf>
    <xf numFmtId="164" fontId="19" fillId="6" borderId="19" xfId="2" applyFont="1" applyFill="1" applyBorder="1" applyAlignment="1">
      <alignment horizontal="right" vertical="center" wrapText="1"/>
    </xf>
    <xf numFmtId="0" fontId="0" fillId="6" borderId="19" xfId="0" applyFont="1" applyFill="1" applyBorder="1" applyAlignment="1">
      <alignment horizontal="left" wrapText="1"/>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3" fontId="0" fillId="6" borderId="19" xfId="0" applyNumberFormat="1" applyFont="1" applyFill="1" applyBorder="1" applyAlignment="1">
      <alignment horizontal="left" vertical="center" wrapText="1"/>
    </xf>
    <xf numFmtId="4" fontId="0" fillId="6" borderId="19" xfId="0" applyNumberFormat="1" applyFont="1" applyFill="1" applyBorder="1" applyAlignment="1">
      <alignment horizontal="left" vertical="center" wrapText="1"/>
    </xf>
    <xf numFmtId="14" fontId="41" fillId="22" borderId="19" xfId="1" applyNumberFormat="1" applyFont="1" applyFill="1" applyBorder="1" applyAlignment="1">
      <alignment horizontal="left" vertical="center" wrapText="1"/>
    </xf>
    <xf numFmtId="3" fontId="41" fillId="22" borderId="19" xfId="1" applyNumberFormat="1" applyFont="1" applyFill="1" applyBorder="1" applyAlignment="1">
      <alignment horizontal="left" vertical="center" wrapText="1"/>
    </xf>
    <xf numFmtId="165" fontId="41" fillId="22" borderId="19" xfId="1" applyNumberFormat="1" applyFont="1" applyFill="1" applyBorder="1" applyAlignment="1">
      <alignment horizontal="left" vertical="center" wrapText="1"/>
    </xf>
    <xf numFmtId="164" fontId="41" fillId="22" borderId="19" xfId="2" applyFont="1" applyFill="1" applyBorder="1" applyAlignment="1">
      <alignment horizontal="right" vertical="center" wrapText="1"/>
    </xf>
    <xf numFmtId="165" fontId="41" fillId="22" borderId="19" xfId="40" applyNumberFormat="1" applyFont="1" applyFill="1" applyBorder="1" applyAlignment="1">
      <alignment horizontal="left" vertical="center" wrapText="1"/>
    </xf>
    <xf numFmtId="0" fontId="41" fillId="22" borderId="19" xfId="0" applyFont="1" applyFill="1" applyBorder="1" applyAlignment="1">
      <alignment horizontal="left" vertical="center"/>
    </xf>
    <xf numFmtId="4" fontId="41" fillId="22" borderId="19" xfId="0" applyNumberFormat="1" applyFont="1" applyFill="1" applyBorder="1" applyAlignment="1">
      <alignment horizontal="left" vertical="center" wrapText="1"/>
    </xf>
    <xf numFmtId="3" fontId="41" fillId="22" borderId="19" xfId="0" applyNumberFormat="1" applyFont="1" applyFill="1" applyBorder="1" applyAlignment="1">
      <alignment horizontal="left" vertical="center" wrapText="1"/>
    </xf>
    <xf numFmtId="0" fontId="0" fillId="6" borderId="13" xfId="0" applyFont="1" applyFill="1" applyBorder="1" applyAlignment="1">
      <alignment horizontal="left" vertical="center"/>
    </xf>
    <xf numFmtId="3" fontId="19" fillId="6" borderId="19" xfId="1" applyNumberFormat="1" applyFont="1" applyFill="1" applyBorder="1" applyAlignment="1">
      <alignment horizontal="left" wrapText="1"/>
    </xf>
    <xf numFmtId="165" fontId="45" fillId="14" borderId="32" xfId="0" applyNumberFormat="1" applyFont="1" applyFill="1" applyBorder="1"/>
    <xf numFmtId="0" fontId="46" fillId="8" borderId="35" xfId="0" applyFont="1" applyFill="1" applyBorder="1" applyAlignment="1">
      <alignment wrapText="1"/>
    </xf>
    <xf numFmtId="0" fontId="0" fillId="0" borderId="3" xfId="0" applyBorder="1"/>
    <xf numFmtId="169" fontId="20" fillId="8" borderId="28" xfId="0" applyNumberFormat="1" applyFont="1" applyFill="1" applyBorder="1" applyAlignment="1">
      <alignment horizontal="right"/>
    </xf>
    <xf numFmtId="165" fontId="41" fillId="0" borderId="42" xfId="0" applyNumberFormat="1" applyFont="1" applyBorder="1" applyAlignment="1">
      <alignment horizontal="right" vertical="center" wrapText="1"/>
    </xf>
    <xf numFmtId="165" fontId="41" fillId="0" borderId="43" xfId="0" applyNumberFormat="1" applyFont="1" applyBorder="1" applyAlignment="1">
      <alignment horizontal="right" vertical="center" wrapText="1"/>
    </xf>
    <xf numFmtId="165" fontId="0" fillId="0" borderId="0" xfId="0" applyNumberFormat="1" applyAlignment="1">
      <alignment horizontal="right" vertical="center" wrapText="1"/>
    </xf>
    <xf numFmtId="165" fontId="0" fillId="6" borderId="11" xfId="1" applyNumberFormat="1" applyFont="1" applyFill="1" applyBorder="1" applyAlignment="1">
      <alignment horizontal="left" vertical="center" wrapText="1"/>
    </xf>
    <xf numFmtId="165" fontId="26" fillId="0" borderId="0" xfId="0" applyNumberFormat="1" applyFont="1" applyAlignment="1">
      <alignment horizontal="left" vertical="center" wrapText="1"/>
    </xf>
    <xf numFmtId="165" fontId="1" fillId="0" borderId="0" xfId="0" applyNumberFormat="1" applyFont="1" applyAlignment="1">
      <alignment horizontal="left" vertical="center" wrapText="1"/>
    </xf>
    <xf numFmtId="14" fontId="0" fillId="6" borderId="19" xfId="1" applyNumberFormat="1" applyFont="1" applyFill="1" applyBorder="1" applyAlignment="1">
      <alignment horizontal="left" vertical="center" wrapText="1"/>
    </xf>
    <xf numFmtId="3" fontId="9" fillId="6" borderId="0" xfId="0" applyNumberFormat="1" applyFont="1" applyFill="1" applyAlignment="1">
      <alignment horizontal="left" vertical="center" wrapText="1"/>
    </xf>
    <xf numFmtId="14" fontId="41" fillId="0" borderId="19" xfId="0" applyNumberFormat="1" applyFont="1" applyBorder="1" applyAlignment="1">
      <alignment horizontal="left" vertical="center" wrapText="1"/>
    </xf>
    <xf numFmtId="0" fontId="68" fillId="0" borderId="0" xfId="0" applyFont="1" applyAlignment="1">
      <alignment vertical="center"/>
    </xf>
    <xf numFmtId="0" fontId="69" fillId="0" borderId="0" xfId="0" applyFont="1" applyAlignment="1">
      <alignment vertical="center"/>
    </xf>
    <xf numFmtId="0" fontId="70" fillId="0" borderId="0" xfId="0" applyFont="1" applyAlignment="1">
      <alignment horizontal="center" vertical="center"/>
    </xf>
    <xf numFmtId="165" fontId="70" fillId="0" borderId="0" xfId="0" applyNumberFormat="1" applyFont="1" applyAlignment="1">
      <alignment horizontal="center" vertical="center"/>
    </xf>
    <xf numFmtId="165" fontId="68" fillId="0" borderId="0" xfId="0" applyNumberFormat="1" applyFont="1" applyAlignment="1">
      <alignment vertical="center"/>
    </xf>
    <xf numFmtId="165" fontId="69" fillId="0" borderId="0" xfId="0" applyNumberFormat="1" applyFont="1" applyAlignment="1">
      <alignment horizontal="right" vertical="center"/>
    </xf>
    <xf numFmtId="165" fontId="69" fillId="0" borderId="0" xfId="0" applyNumberFormat="1" applyFont="1" applyAlignment="1">
      <alignment vertical="center"/>
    </xf>
    <xf numFmtId="0" fontId="69" fillId="0" borderId="0" xfId="0" applyFont="1" applyAlignment="1">
      <alignment horizontal="left" vertical="center"/>
    </xf>
    <xf numFmtId="0" fontId="68" fillId="0" borderId="12" xfId="0" applyFont="1" applyBorder="1" applyAlignment="1">
      <alignment vertical="center"/>
    </xf>
    <xf numFmtId="0" fontId="68" fillId="0" borderId="13" xfId="0" applyFont="1" applyBorder="1" applyAlignment="1">
      <alignment vertical="center"/>
    </xf>
    <xf numFmtId="0" fontId="69" fillId="0" borderId="0" xfId="0" applyFont="1" applyAlignment="1">
      <alignment horizontal="center" vertical="center"/>
    </xf>
    <xf numFmtId="49" fontId="69" fillId="0" borderId="0" xfId="0" applyNumberFormat="1" applyFont="1" applyAlignment="1">
      <alignment vertical="center"/>
    </xf>
    <xf numFmtId="0" fontId="69" fillId="11" borderId="34" xfId="0" applyFont="1" applyFill="1" applyBorder="1" applyAlignment="1">
      <alignment horizontal="center" vertical="center"/>
    </xf>
    <xf numFmtId="0" fontId="69" fillId="11" borderId="16" xfId="0" applyFont="1" applyFill="1" applyBorder="1" applyAlignment="1">
      <alignment horizontal="center" vertical="center"/>
    </xf>
    <xf numFmtId="165" fontId="69" fillId="11" borderId="16" xfId="0" applyNumberFormat="1" applyFont="1" applyFill="1" applyBorder="1" applyAlignment="1">
      <alignment horizontal="center" vertical="center"/>
    </xf>
    <xf numFmtId="165" fontId="69" fillId="11" borderId="35" xfId="0" applyNumberFormat="1" applyFont="1" applyFill="1" applyBorder="1" applyAlignment="1">
      <alignment horizontal="center" vertical="center"/>
    </xf>
    <xf numFmtId="0" fontId="68" fillId="0" borderId="0" xfId="0" applyFont="1" applyAlignment="1">
      <alignment horizontal="center" vertical="center"/>
    </xf>
    <xf numFmtId="164" fontId="71" fillId="6" borderId="19" xfId="2" applyFont="1" applyFill="1" applyBorder="1" applyAlignment="1">
      <alignment horizontal="right" wrapText="1"/>
    </xf>
    <xf numFmtId="0" fontId="16" fillId="0" borderId="0" xfId="0" applyFont="1"/>
    <xf numFmtId="14" fontId="14" fillId="0" borderId="9" xfId="0" applyNumberFormat="1" applyFont="1" applyBorder="1" applyAlignment="1">
      <alignment horizontal="left" vertical="center"/>
    </xf>
    <xf numFmtId="168" fontId="14" fillId="0" borderId="14" xfId="2" applyNumberFormat="1" applyFont="1" applyBorder="1" applyAlignment="1">
      <alignment horizontal="right" vertical="center" wrapText="1"/>
    </xf>
    <xf numFmtId="3" fontId="14" fillId="0" borderId="14" xfId="0" applyNumberFormat="1" applyFont="1" applyBorder="1" applyAlignment="1">
      <alignment vertical="center"/>
    </xf>
    <xf numFmtId="0" fontId="0" fillId="0" borderId="19" xfId="0" applyFont="1" applyBorder="1"/>
    <xf numFmtId="3" fontId="4" fillId="6" borderId="11" xfId="1" applyNumberFormat="1" applyFont="1" applyFill="1" applyBorder="1" applyAlignment="1">
      <alignment horizontal="left" vertical="center" wrapText="1"/>
    </xf>
    <xf numFmtId="0" fontId="41" fillId="22" borderId="19" xfId="0" applyFont="1" applyFill="1" applyBorder="1" applyAlignment="1">
      <alignment horizontal="left" vertical="center" wrapText="1"/>
    </xf>
    <xf numFmtId="165" fontId="41" fillId="22" borderId="19" xfId="0" applyNumberFormat="1" applyFont="1" applyFill="1" applyBorder="1" applyAlignment="1">
      <alignment horizontal="right" vertical="center" wrapText="1"/>
    </xf>
    <xf numFmtId="3" fontId="42" fillId="22" borderId="11" xfId="1" applyNumberFormat="1" applyFont="1" applyFill="1" applyBorder="1" applyAlignment="1">
      <alignment horizontal="left" wrapText="1"/>
    </xf>
    <xf numFmtId="0" fontId="1" fillId="0" borderId="0" xfId="0" applyFont="1" applyAlignment="1">
      <alignment horizontal="left" vertical="center" wrapText="1"/>
    </xf>
    <xf numFmtId="0" fontId="0" fillId="0" borderId="19" xfId="0" applyBorder="1" applyAlignment="1">
      <alignment horizontal="left"/>
    </xf>
    <xf numFmtId="164" fontId="0" fillId="0" borderId="19" xfId="0" applyNumberFormat="1" applyBorder="1" applyAlignment="1">
      <alignment horizontal="right" wrapText="1"/>
    </xf>
    <xf numFmtId="165" fontId="4" fillId="6" borderId="19" xfId="40" applyNumberFormat="1" applyFont="1" applyFill="1" applyBorder="1" applyAlignment="1">
      <alignment horizontal="left"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165" fontId="0" fillId="6" borderId="19" xfId="0" applyNumberFormat="1" applyFont="1" applyFill="1" applyBorder="1" applyAlignment="1">
      <alignment horizontal="right" vertical="center"/>
    </xf>
    <xf numFmtId="164" fontId="41" fillId="6" borderId="18" xfId="2" applyFont="1" applyFill="1" applyBorder="1" applyAlignment="1">
      <alignment horizontal="right" wrapText="1"/>
    </xf>
    <xf numFmtId="164" fontId="41" fillId="6" borderId="28" xfId="2" applyFont="1" applyFill="1" applyBorder="1" applyAlignment="1">
      <alignment horizontal="right" wrapText="1"/>
    </xf>
    <xf numFmtId="164" fontId="41" fillId="6" borderId="43" xfId="2" applyFont="1" applyFill="1" applyBorder="1" applyAlignment="1">
      <alignment horizontal="right" wrapText="1"/>
    </xf>
    <xf numFmtId="3" fontId="41" fillId="22" borderId="11" xfId="1" applyNumberFormat="1" applyFont="1" applyFill="1" applyBorder="1" applyAlignment="1">
      <alignment horizontal="left" vertical="center" wrapText="1"/>
    </xf>
    <xf numFmtId="0" fontId="19" fillId="6" borderId="19" xfId="0" applyFont="1" applyFill="1" applyBorder="1" applyAlignment="1">
      <alignment horizontal="left" wrapText="1"/>
    </xf>
    <xf numFmtId="14" fontId="41" fillId="22" borderId="19" xfId="0" applyNumberFormat="1" applyFont="1" applyFill="1" applyBorder="1" applyAlignment="1">
      <alignment horizontal="left" vertical="center"/>
    </xf>
    <xf numFmtId="165" fontId="41" fillId="22" borderId="19" xfId="0" applyNumberFormat="1" applyFont="1" applyFill="1" applyBorder="1" applyAlignment="1">
      <alignment horizontal="right" vertical="center"/>
    </xf>
    <xf numFmtId="165" fontId="41" fillId="0" borderId="28" xfId="0" applyNumberFormat="1" applyFont="1" applyBorder="1" applyAlignment="1">
      <alignment horizontal="right" vertical="center" wrapText="1"/>
    </xf>
    <xf numFmtId="164" fontId="0" fillId="6" borderId="19" xfId="2" applyFont="1" applyFill="1" applyBorder="1" applyAlignment="1">
      <alignment horizontal="right" wrapText="1"/>
    </xf>
    <xf numFmtId="165" fontId="4" fillId="6" borderId="9" xfId="40" applyNumberFormat="1" applyFont="1" applyFill="1" applyBorder="1" applyAlignment="1">
      <alignment horizontal="left" vertical="center" wrapText="1"/>
    </xf>
    <xf numFmtId="17" fontId="61" fillId="0" borderId="0" xfId="0" applyNumberFormat="1" applyFont="1" applyAlignment="1">
      <alignment vertical="center"/>
    </xf>
    <xf numFmtId="4" fontId="19"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vertical="center"/>
    </xf>
    <xf numFmtId="0" fontId="41" fillId="22" borderId="6" xfId="0" applyFont="1" applyFill="1" applyBorder="1" applyAlignment="1">
      <alignment horizontal="left" vertical="center" wrapText="1"/>
    </xf>
    <xf numFmtId="164" fontId="9" fillId="0" borderId="17" xfId="2" applyFont="1" applyBorder="1" applyAlignment="1">
      <alignment horizontal="right" wrapText="1"/>
    </xf>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horizontal="right" vertical="center"/>
    </xf>
    <xf numFmtId="17" fontId="15" fillId="0" borderId="0" xfId="0" applyNumberFormat="1" applyFont="1" applyAlignment="1">
      <alignment horizontal="left" vertical="center"/>
    </xf>
    <xf numFmtId="0" fontId="15" fillId="0" borderId="0" xfId="0" applyFont="1" applyAlignment="1">
      <alignment horizontal="left" vertical="center"/>
    </xf>
    <xf numFmtId="0" fontId="16" fillId="0" borderId="12" xfId="0" applyFont="1" applyBorder="1" applyAlignment="1">
      <alignment vertical="center"/>
    </xf>
    <xf numFmtId="165" fontId="41" fillId="22" borderId="19" xfId="40" applyNumberFormat="1" applyFont="1" applyFill="1" applyBorder="1" applyAlignment="1">
      <alignment horizontal="left" wrapText="1"/>
    </xf>
    <xf numFmtId="0" fontId="0" fillId="6" borderId="19" xfId="0" applyFill="1" applyBorder="1" applyAlignment="1">
      <alignment horizontal="left" vertical="center"/>
    </xf>
    <xf numFmtId="0" fontId="0" fillId="6" borderId="6" xfId="0" applyFill="1" applyBorder="1" applyAlignment="1">
      <alignment horizontal="left" vertical="center"/>
    </xf>
    <xf numFmtId="165" fontId="41" fillId="6" borderId="18" xfId="0" applyNumberFormat="1" applyFont="1" applyFill="1" applyBorder="1" applyAlignment="1">
      <alignment horizontal="right" vertical="center" wrapText="1"/>
    </xf>
    <xf numFmtId="165" fontId="41" fillId="6" borderId="27" xfId="0" applyNumberFormat="1" applyFont="1" applyFill="1" applyBorder="1" applyAlignment="1">
      <alignment horizontal="right" vertical="center" wrapText="1"/>
    </xf>
    <xf numFmtId="165" fontId="0" fillId="6" borderId="3" xfId="0" applyNumberFormat="1" applyFill="1" applyBorder="1" applyAlignment="1">
      <alignment horizontal="right" vertical="center" wrapText="1"/>
    </xf>
    <xf numFmtId="165" fontId="0" fillId="6" borderId="3" xfId="0" applyNumberFormat="1" applyFill="1" applyBorder="1" applyAlignment="1">
      <alignment horizontal="left" vertical="center"/>
    </xf>
    <xf numFmtId="165" fontId="0" fillId="6" borderId="19" xfId="0" applyNumberFormat="1" applyFill="1" applyBorder="1" applyAlignment="1">
      <alignment horizontal="right" vertical="center" wrapText="1"/>
    </xf>
    <xf numFmtId="165" fontId="0" fillId="6" borderId="19" xfId="0" applyNumberFormat="1" applyFill="1" applyBorder="1" applyAlignment="1">
      <alignment horizontal="left" vertical="center"/>
    </xf>
    <xf numFmtId="165" fontId="0" fillId="6" borderId="0" xfId="0" applyNumberFormat="1" applyFill="1" applyAlignment="1">
      <alignment horizontal="right" vertical="center" wrapText="1"/>
    </xf>
    <xf numFmtId="165" fontId="0" fillId="6" borderId="0" xfId="0" applyNumberFormat="1" applyFill="1" applyAlignment="1">
      <alignment horizontal="left" vertical="center"/>
    </xf>
    <xf numFmtId="0" fontId="0" fillId="6" borderId="0" xfId="0" applyFill="1" applyAlignment="1">
      <alignment horizontal="left" vertical="center" wrapText="1"/>
    </xf>
    <xf numFmtId="3" fontId="19" fillId="6" borderId="19" xfId="1" applyNumberFormat="1" applyFont="1" applyFill="1" applyBorder="1" applyAlignment="1">
      <alignment horizontal="left" vertical="center" wrapText="1"/>
    </xf>
    <xf numFmtId="165" fontId="19" fillId="6" borderId="19" xfId="40" applyNumberFormat="1" applyFont="1" applyFill="1" applyBorder="1" applyAlignment="1">
      <alignment horizontal="left" vertical="center" wrapText="1"/>
    </xf>
    <xf numFmtId="0" fontId="19" fillId="6" borderId="19" xfId="0" applyFont="1" applyFill="1" applyBorder="1" applyAlignment="1">
      <alignment horizontal="left" vertical="center"/>
    </xf>
    <xf numFmtId="3" fontId="0" fillId="6" borderId="0" xfId="0" applyNumberFormat="1" applyFont="1" applyFill="1" applyAlignment="1">
      <alignment horizontal="left" vertical="center" wrapText="1"/>
    </xf>
    <xf numFmtId="165" fontId="19" fillId="6" borderId="19" xfId="40" applyNumberFormat="1" applyFont="1" applyFill="1" applyBorder="1" applyAlignment="1">
      <alignment horizontal="left" wrapText="1"/>
    </xf>
    <xf numFmtId="0" fontId="19" fillId="6" borderId="19" xfId="0" applyFont="1" applyFill="1" applyBorder="1" applyAlignment="1">
      <alignment horizontal="left"/>
    </xf>
    <xf numFmtId="165" fontId="19" fillId="6" borderId="19" xfId="2" applyNumberFormat="1" applyFont="1" applyFill="1" applyBorder="1" applyAlignment="1">
      <alignment horizontal="right" vertical="center" wrapText="1"/>
    </xf>
    <xf numFmtId="168" fontId="0" fillId="0" borderId="0" xfId="2" applyNumberFormat="1" applyFont="1" applyAlignment="1">
      <alignment horizontal="right" wrapText="1"/>
    </xf>
    <xf numFmtId="17" fontId="69" fillId="0" borderId="0" xfId="0" applyNumberFormat="1" applyFont="1" applyAlignment="1">
      <alignment horizontal="left" vertical="center"/>
    </xf>
    <xf numFmtId="0" fontId="69" fillId="11" borderId="48" xfId="0" applyFont="1" applyFill="1" applyBorder="1" applyAlignment="1">
      <alignment vertical="center"/>
    </xf>
    <xf numFmtId="0" fontId="69" fillId="11" borderId="3" xfId="0" applyFont="1" applyFill="1" applyBorder="1" applyAlignment="1">
      <alignment vertical="center"/>
    </xf>
    <xf numFmtId="165" fontId="69" fillId="11" borderId="3" xfId="0" applyNumberFormat="1" applyFont="1" applyFill="1" applyBorder="1" applyAlignment="1">
      <alignment vertical="center"/>
    </xf>
    <xf numFmtId="165" fontId="69" fillId="11" borderId="49" xfId="0" applyNumberFormat="1" applyFont="1" applyFill="1" applyBorder="1" applyAlignment="1">
      <alignment vertical="center"/>
    </xf>
    <xf numFmtId="164" fontId="42" fillId="22" borderId="19" xfId="2" applyFont="1" applyFill="1" applyBorder="1" applyAlignment="1">
      <alignment horizontal="right" wrapText="1"/>
    </xf>
    <xf numFmtId="0" fontId="41" fillId="6" borderId="19" xfId="0" applyFont="1" applyFill="1" applyBorder="1" applyAlignment="1">
      <alignment horizontal="left" vertical="center" wrapText="1"/>
    </xf>
    <xf numFmtId="0" fontId="72" fillId="6" borderId="19" xfId="0" applyFont="1" applyFill="1" applyBorder="1" applyAlignment="1">
      <alignment horizontal="left" vertical="center" wrapText="1"/>
    </xf>
    <xf numFmtId="164" fontId="42" fillId="22" borderId="16" xfId="2" applyFont="1" applyFill="1" applyBorder="1" applyAlignment="1">
      <alignment horizontal="right" wrapText="1"/>
    </xf>
    <xf numFmtId="0" fontId="41" fillId="0" borderId="19" xfId="0" applyFont="1" applyBorder="1" applyAlignment="1">
      <alignment horizontal="left" vertical="center"/>
    </xf>
    <xf numFmtId="164" fontId="41" fillId="6" borderId="19" xfId="2" applyFont="1" applyFill="1" applyBorder="1" applyAlignment="1">
      <alignment horizontal="right" vertical="center" wrapText="1"/>
    </xf>
    <xf numFmtId="165" fontId="0" fillId="6" borderId="9" xfId="40" applyNumberFormat="1" applyFont="1" applyFill="1" applyBorder="1" applyAlignment="1">
      <alignment horizontal="left" wrapText="1"/>
    </xf>
    <xf numFmtId="164" fontId="41" fillId="22" borderId="16" xfId="2" applyFont="1" applyFill="1" applyBorder="1" applyAlignment="1">
      <alignment horizontal="right" vertical="center" wrapText="1"/>
    </xf>
    <xf numFmtId="14" fontId="41" fillId="6" borderId="19" xfId="0" applyNumberFormat="1" applyFont="1" applyFill="1" applyBorder="1" applyAlignment="1">
      <alignment horizontal="left" vertical="center" wrapText="1"/>
    </xf>
    <xf numFmtId="0" fontId="1" fillId="6" borderId="19" xfId="0" applyFont="1" applyFill="1" applyBorder="1" applyAlignment="1">
      <alignment horizontal="left" vertical="center" wrapText="1"/>
    </xf>
    <xf numFmtId="164" fontId="1" fillId="6" borderId="19" xfId="2" applyFont="1" applyFill="1" applyBorder="1" applyAlignment="1">
      <alignment horizontal="right" vertical="center" wrapText="1"/>
    </xf>
    <xf numFmtId="14" fontId="0" fillId="6" borderId="19" xfId="0" applyNumberFormat="1" applyFill="1" applyBorder="1" applyAlignment="1">
      <alignment horizontal="left" vertical="center" wrapText="1"/>
    </xf>
    <xf numFmtId="14" fontId="0" fillId="6" borderId="16" xfId="0" applyNumberFormat="1" applyFill="1" applyBorder="1" applyAlignment="1">
      <alignment horizontal="left" vertical="center" wrapText="1"/>
    </xf>
    <xf numFmtId="14" fontId="0" fillId="6" borderId="11" xfId="0" applyNumberFormat="1" applyFill="1" applyBorder="1" applyAlignment="1">
      <alignment horizontal="left" vertical="center" wrapText="1"/>
    </xf>
    <xf numFmtId="0" fontId="73" fillId="6" borderId="19" xfId="0" applyFont="1" applyFill="1" applyBorder="1" applyAlignment="1">
      <alignment horizontal="left" vertical="center" wrapText="1"/>
    </xf>
    <xf numFmtId="14" fontId="1" fillId="6" borderId="19" xfId="0" applyNumberFormat="1" applyFont="1" applyFill="1" applyBorder="1" applyAlignment="1">
      <alignment horizontal="left" vertical="center" wrapText="1"/>
    </xf>
    <xf numFmtId="14" fontId="32" fillId="6" borderId="19" xfId="0" applyNumberFormat="1" applyFont="1" applyFill="1" applyBorder="1" applyAlignment="1">
      <alignment vertical="center" wrapText="1"/>
    </xf>
    <xf numFmtId="14" fontId="2" fillId="6" borderId="19" xfId="0" applyNumberFormat="1" applyFont="1" applyFill="1" applyBorder="1" applyAlignment="1">
      <alignment horizontal="left" vertical="center" wrapText="1"/>
    </xf>
    <xf numFmtId="14" fontId="2" fillId="6" borderId="16" xfId="0" applyNumberFormat="1" applyFont="1" applyFill="1" applyBorder="1" applyAlignment="1">
      <alignment horizontal="left" vertical="center" wrapText="1"/>
    </xf>
    <xf numFmtId="165" fontId="41" fillId="0" borderId="18" xfId="0" applyNumberFormat="1" applyFont="1" applyBorder="1" applyAlignment="1">
      <alignment horizontal="right" vertical="center"/>
    </xf>
    <xf numFmtId="165" fontId="41" fillId="0" borderId="15" xfId="0" applyNumberFormat="1" applyFont="1" applyBorder="1" applyAlignment="1">
      <alignment horizontal="right" vertical="center"/>
    </xf>
    <xf numFmtId="165" fontId="41" fillId="0" borderId="27" xfId="0" applyNumberFormat="1" applyFont="1" applyBorder="1" applyAlignment="1">
      <alignment horizontal="right" vertical="center"/>
    </xf>
    <xf numFmtId="14" fontId="9" fillId="21" borderId="19" xfId="1" applyNumberFormat="1" applyFont="1" applyFill="1" applyBorder="1" applyAlignment="1">
      <alignment horizontal="center" vertical="center" wrapText="1"/>
    </xf>
    <xf numFmtId="3" fontId="9" fillId="21" borderId="19" xfId="1" applyNumberFormat="1" applyFont="1" applyFill="1" applyBorder="1" applyAlignment="1">
      <alignment horizontal="center" vertical="center" wrapText="1"/>
    </xf>
    <xf numFmtId="165" fontId="9" fillId="21" borderId="19" xfId="1" applyNumberFormat="1" applyFont="1" applyFill="1" applyBorder="1" applyAlignment="1">
      <alignment horizontal="center" vertical="center" wrapText="1"/>
    </xf>
    <xf numFmtId="165" fontId="9" fillId="21" borderId="19" xfId="40" applyNumberFormat="1" applyFont="1" applyFill="1" applyBorder="1" applyAlignment="1">
      <alignment horizontal="center" vertical="center" wrapText="1"/>
    </xf>
    <xf numFmtId="3" fontId="9" fillId="21" borderId="19" xfId="0" applyNumberFormat="1" applyFont="1" applyFill="1" applyBorder="1" applyAlignment="1">
      <alignment horizontal="center" vertical="center" wrapText="1"/>
    </xf>
    <xf numFmtId="4" fontId="9" fillId="21" borderId="19" xfId="0" applyNumberFormat="1" applyFont="1" applyFill="1" applyBorder="1" applyAlignment="1">
      <alignment horizontal="center" vertical="center" wrapText="1"/>
    </xf>
    <xf numFmtId="0" fontId="41" fillId="0" borderId="6" xfId="0" applyFont="1" applyBorder="1" applyAlignment="1">
      <alignment horizontal="left" vertical="center"/>
    </xf>
    <xf numFmtId="165" fontId="41" fillId="0" borderId="18" xfId="0" applyNumberFormat="1" applyFont="1" applyBorder="1" applyAlignment="1">
      <alignment vertical="center"/>
    </xf>
    <xf numFmtId="165" fontId="41" fillId="0" borderId="15" xfId="0" applyNumberFormat="1" applyFont="1" applyBorder="1" applyAlignment="1">
      <alignment vertical="center"/>
    </xf>
    <xf numFmtId="164" fontId="41" fillId="6" borderId="29" xfId="2" applyFont="1" applyFill="1" applyBorder="1" applyAlignment="1">
      <alignment horizontal="right" vertical="center" wrapText="1"/>
    </xf>
    <xf numFmtId="0" fontId="61" fillId="6" borderId="9" xfId="0" applyFont="1" applyFill="1" applyBorder="1" applyAlignment="1">
      <alignment horizontal="center" vertical="center"/>
    </xf>
    <xf numFmtId="0" fontId="61" fillId="6" borderId="19" xfId="0" applyFont="1" applyFill="1" applyBorder="1" applyAlignment="1">
      <alignment horizontal="center" vertical="center"/>
    </xf>
    <xf numFmtId="0" fontId="16" fillId="6" borderId="19" xfId="0" applyFont="1" applyFill="1" applyBorder="1" applyAlignment="1">
      <alignment vertical="center"/>
    </xf>
    <xf numFmtId="3" fontId="16" fillId="6" borderId="19" xfId="0" applyNumberFormat="1" applyFont="1" applyFill="1" applyBorder="1" applyAlignment="1">
      <alignment vertical="center"/>
    </xf>
    <xf numFmtId="0" fontId="14" fillId="6" borderId="0" xfId="0" applyFont="1" applyFill="1"/>
    <xf numFmtId="0" fontId="60" fillId="6" borderId="0" xfId="0" applyFont="1" applyFill="1" applyBorder="1"/>
    <xf numFmtId="0" fontId="16" fillId="6" borderId="0" xfId="0" applyFont="1" applyFill="1" applyBorder="1" applyAlignment="1">
      <alignment vertical="center"/>
    </xf>
    <xf numFmtId="3" fontId="42" fillId="22" borderId="19" xfId="1" applyNumberFormat="1" applyFont="1" applyFill="1" applyBorder="1" applyAlignment="1">
      <alignment horizontal="left" vertical="center" wrapText="1"/>
    </xf>
    <xf numFmtId="164" fontId="42" fillId="22" borderId="19" xfId="2" applyFont="1" applyFill="1" applyBorder="1" applyAlignment="1">
      <alignment horizontal="right" vertical="center" wrapText="1"/>
    </xf>
    <xf numFmtId="4" fontId="42" fillId="22" borderId="19" xfId="0" applyNumberFormat="1" applyFont="1" applyFill="1" applyBorder="1" applyAlignment="1">
      <alignment horizontal="left" vertical="center" wrapText="1"/>
    </xf>
    <xf numFmtId="14" fontId="3" fillId="0" borderId="19" xfId="0" applyNumberFormat="1" applyFont="1" applyBorder="1" applyAlignment="1">
      <alignment horizontal="left" vertical="center"/>
    </xf>
    <xf numFmtId="165" fontId="42" fillId="22" borderId="19" xfId="40" applyNumberFormat="1" applyFont="1" applyFill="1" applyBorder="1" applyAlignment="1">
      <alignment horizontal="left" vertical="center" wrapText="1"/>
    </xf>
    <xf numFmtId="165" fontId="41" fillId="0" borderId="42" xfId="0" applyNumberFormat="1" applyFont="1" applyBorder="1" applyAlignment="1">
      <alignment horizontal="right" vertical="center"/>
    </xf>
    <xf numFmtId="165" fontId="41" fillId="0" borderId="50" xfId="0" applyNumberFormat="1" applyFont="1" applyBorder="1" applyAlignment="1">
      <alignment horizontal="right" vertical="center"/>
    </xf>
    <xf numFmtId="165" fontId="41" fillId="0" borderId="43" xfId="0" applyNumberFormat="1" applyFont="1" applyBorder="1" applyAlignment="1">
      <alignment horizontal="right" vertical="center"/>
    </xf>
    <xf numFmtId="165" fontId="3" fillId="0" borderId="6" xfId="0" applyNumberFormat="1" applyFont="1" applyBorder="1" applyAlignment="1">
      <alignment horizontal="left" vertical="center"/>
    </xf>
    <xf numFmtId="165" fontId="3" fillId="0" borderId="9" xfId="0" applyNumberFormat="1" applyFont="1" applyBorder="1" applyAlignment="1">
      <alignment horizontal="left" vertical="center"/>
    </xf>
    <xf numFmtId="14" fontId="62" fillId="0" borderId="31" xfId="0" applyNumberFormat="1" applyFont="1" applyBorder="1" applyAlignment="1">
      <alignment horizontal="center" vertical="center"/>
    </xf>
    <xf numFmtId="14" fontId="62" fillId="0" borderId="17" xfId="0" applyNumberFormat="1" applyFont="1" applyBorder="1" applyAlignment="1">
      <alignment vertical="center"/>
    </xf>
    <xf numFmtId="0" fontId="62" fillId="0" borderId="17" xfId="0" applyFont="1" applyBorder="1" applyAlignment="1">
      <alignment vertical="center"/>
    </xf>
    <xf numFmtId="165" fontId="62" fillId="0" borderId="17" xfId="0" applyNumberFormat="1" applyFont="1" applyBorder="1" applyAlignment="1">
      <alignment vertical="center"/>
    </xf>
    <xf numFmtId="165" fontId="62" fillId="0" borderId="39" xfId="0" applyNumberFormat="1" applyFont="1" applyBorder="1" applyAlignment="1">
      <alignment vertical="center"/>
    </xf>
    <xf numFmtId="14" fontId="61" fillId="0" borderId="18" xfId="0" applyNumberFormat="1" applyFont="1" applyBorder="1" applyAlignment="1">
      <alignment horizontal="center" vertical="center"/>
    </xf>
    <xf numFmtId="0" fontId="62" fillId="0" borderId="29" xfId="0" applyFont="1" applyBorder="1" applyAlignment="1">
      <alignment vertical="center"/>
    </xf>
    <xf numFmtId="0" fontId="66" fillId="0" borderId="18" xfId="0" applyFont="1" applyBorder="1" applyAlignment="1">
      <alignment vertical="center"/>
    </xf>
    <xf numFmtId="40" fontId="61" fillId="0" borderId="29" xfId="0" applyNumberFormat="1" applyFont="1" applyBorder="1" applyAlignment="1">
      <alignment vertical="center"/>
    </xf>
    <xf numFmtId="165" fontId="61" fillId="0" borderId="27" xfId="0" applyNumberFormat="1" applyFont="1" applyBorder="1" applyAlignment="1">
      <alignment vertical="center"/>
    </xf>
    <xf numFmtId="0" fontId="62" fillId="0" borderId="44" xfId="0" applyFont="1" applyBorder="1" applyAlignment="1">
      <alignment vertical="center"/>
    </xf>
    <xf numFmtId="0" fontId="16" fillId="0" borderId="36" xfId="0" applyFont="1" applyBorder="1" applyAlignment="1">
      <alignment vertical="center"/>
    </xf>
    <xf numFmtId="0" fontId="16" fillId="0" borderId="5" xfId="0" applyFont="1" applyBorder="1" applyAlignment="1">
      <alignment vertical="center"/>
    </xf>
    <xf numFmtId="165" fontId="16" fillId="0" borderId="5" xfId="0" applyNumberFormat="1" applyFont="1" applyBorder="1" applyAlignment="1">
      <alignment vertical="center"/>
    </xf>
    <xf numFmtId="165" fontId="16" fillId="0" borderId="30" xfId="0" applyNumberFormat="1" applyFont="1" applyBorder="1" applyAlignment="1">
      <alignment vertical="center"/>
    </xf>
    <xf numFmtId="0" fontId="15" fillId="0" borderId="0" xfId="0" applyFont="1" applyAlignment="1">
      <alignment horizontal="center" vertical="center"/>
    </xf>
    <xf numFmtId="0" fontId="24" fillId="6" borderId="19" xfId="0" applyFont="1" applyFill="1" applyBorder="1" applyAlignment="1">
      <alignment vertical="center"/>
    </xf>
    <xf numFmtId="14" fontId="15" fillId="6" borderId="19" xfId="0" applyNumberFormat="1" applyFont="1" applyFill="1" applyBorder="1" applyAlignment="1">
      <alignment horizontal="center" vertical="center"/>
    </xf>
    <xf numFmtId="3" fontId="23" fillId="6" borderId="19" xfId="0" applyNumberFormat="1" applyFont="1" applyFill="1" applyBorder="1" applyAlignment="1">
      <alignment vertical="center"/>
    </xf>
    <xf numFmtId="0" fontId="14" fillId="0" borderId="19" xfId="0" applyFont="1" applyBorder="1"/>
    <xf numFmtId="165" fontId="20" fillId="0" borderId="0" xfId="0" applyNumberFormat="1" applyFont="1"/>
    <xf numFmtId="0" fontId="14" fillId="0" borderId="3" xfId="0" applyFont="1" applyBorder="1"/>
    <xf numFmtId="0" fontId="20" fillId="0" borderId="15" xfId="0" applyFont="1" applyBorder="1"/>
    <xf numFmtId="14" fontId="20" fillId="0" borderId="18" xfId="0" applyNumberFormat="1" applyFont="1" applyBorder="1"/>
    <xf numFmtId="0" fontId="14" fillId="0" borderId="6" xfId="0" applyFont="1" applyBorder="1"/>
    <xf numFmtId="165" fontId="14" fillId="0" borderId="40" xfId="0" applyNumberFormat="1" applyFont="1" applyBorder="1"/>
    <xf numFmtId="165" fontId="14" fillId="0" borderId="41" xfId="0" applyNumberFormat="1" applyFont="1" applyBorder="1"/>
    <xf numFmtId="0" fontId="14" fillId="0" borderId="41" xfId="0" applyFont="1" applyBorder="1"/>
    <xf numFmtId="0" fontId="14" fillId="0" borderId="42" xfId="0" applyFont="1" applyBorder="1"/>
    <xf numFmtId="0" fontId="14" fillId="0" borderId="51" xfId="0" applyFont="1" applyBorder="1"/>
    <xf numFmtId="0" fontId="14" fillId="0" borderId="52" xfId="0" applyFont="1" applyBorder="1"/>
    <xf numFmtId="14" fontId="14" fillId="0" borderId="52" xfId="0" applyNumberFormat="1" applyFont="1" applyBorder="1"/>
    <xf numFmtId="0" fontId="14" fillId="0" borderId="4" xfId="0" applyFont="1" applyBorder="1"/>
    <xf numFmtId="0" fontId="14" fillId="0" borderId="8" xfId="0" applyFont="1" applyBorder="1"/>
    <xf numFmtId="0" fontId="14" fillId="0" borderId="10" xfId="0" applyFont="1" applyBorder="1"/>
    <xf numFmtId="0" fontId="14" fillId="0" borderId="28" xfId="0" applyFont="1" applyBorder="1"/>
    <xf numFmtId="0" fontId="14" fillId="0" borderId="53" xfId="0" applyFont="1" applyBorder="1"/>
    <xf numFmtId="165" fontId="14" fillId="0" borderId="28" xfId="0" applyNumberFormat="1" applyFont="1" applyBorder="1"/>
    <xf numFmtId="17" fontId="43" fillId="0" borderId="0" xfId="0" applyNumberFormat="1" applyFont="1" applyAlignment="1">
      <alignment horizontal="center"/>
    </xf>
    <xf numFmtId="0" fontId="68" fillId="0" borderId="0" xfId="0" applyFont="1" applyBorder="1" applyAlignment="1">
      <alignment vertical="center"/>
    </xf>
    <xf numFmtId="165" fontId="68" fillId="0" borderId="0" xfId="0" applyNumberFormat="1" applyFont="1" applyBorder="1" applyAlignment="1">
      <alignment vertical="center"/>
    </xf>
    <xf numFmtId="0" fontId="14" fillId="0" borderId="6" xfId="0" applyFont="1" applyBorder="1" applyAlignment="1">
      <alignment vertical="center"/>
    </xf>
    <xf numFmtId="14" fontId="62" fillId="0" borderId="0" xfId="0" applyNumberFormat="1" applyFont="1" applyBorder="1" applyAlignment="1">
      <alignment horizontal="center" vertical="center"/>
    </xf>
    <xf numFmtId="0" fontId="62" fillId="0" borderId="0" xfId="0" applyFont="1" applyBorder="1" applyAlignment="1">
      <alignment vertical="center"/>
    </xf>
    <xf numFmtId="165" fontId="62" fillId="0" borderId="0" xfId="0" applyNumberFormat="1" applyFont="1" applyBorder="1" applyAlignment="1">
      <alignment vertical="center"/>
    </xf>
    <xf numFmtId="165" fontId="62" fillId="0" borderId="0" xfId="0" applyNumberFormat="1" applyFont="1" applyBorder="1" applyAlignment="1">
      <alignment horizontal="right" vertical="center"/>
    </xf>
    <xf numFmtId="14" fontId="61" fillId="0" borderId="0" xfId="0" applyNumberFormat="1" applyFont="1" applyBorder="1" applyAlignment="1">
      <alignment horizontal="center" vertical="center"/>
    </xf>
    <xf numFmtId="0" fontId="66" fillId="0" borderId="0" xfId="0" applyFont="1" applyBorder="1" applyAlignment="1">
      <alignment vertical="center"/>
    </xf>
    <xf numFmtId="40" fontId="61" fillId="0" borderId="0" xfId="0" applyNumberFormat="1" applyFont="1" applyBorder="1" applyAlignment="1">
      <alignment vertical="center"/>
    </xf>
    <xf numFmtId="165" fontId="61" fillId="0" borderId="0" xfId="0" applyNumberFormat="1" applyFont="1" applyBorder="1" applyAlignment="1">
      <alignment vertical="center"/>
    </xf>
    <xf numFmtId="0" fontId="16" fillId="0" borderId="0" xfId="0" applyFont="1" applyBorder="1" applyAlignment="1">
      <alignment vertical="center"/>
    </xf>
    <xf numFmtId="165" fontId="16" fillId="0" borderId="0" xfId="0" applyNumberFormat="1" applyFont="1" applyBorder="1" applyAlignment="1">
      <alignment vertical="center"/>
    </xf>
    <xf numFmtId="14" fontId="14" fillId="0" borderId="0" xfId="0" applyNumberFormat="1" applyFont="1" applyBorder="1" applyAlignment="1">
      <alignment horizontal="center" vertical="center"/>
    </xf>
    <xf numFmtId="0" fontId="14" fillId="0" borderId="0" xfId="0" applyFont="1" applyBorder="1" applyAlignment="1">
      <alignment vertical="center"/>
    </xf>
    <xf numFmtId="165" fontId="14" fillId="0" borderId="0" xfId="0" applyNumberFormat="1" applyFont="1" applyBorder="1" applyAlignment="1">
      <alignment vertical="center"/>
    </xf>
    <xf numFmtId="165" fontId="14" fillId="0" borderId="0" xfId="0" applyNumberFormat="1" applyFont="1" applyBorder="1"/>
    <xf numFmtId="165" fontId="60" fillId="0" borderId="41" xfId="0" applyNumberFormat="1" applyFont="1" applyBorder="1"/>
    <xf numFmtId="0" fontId="20" fillId="0" borderId="8" xfId="0" applyFont="1" applyBorder="1"/>
    <xf numFmtId="0" fontId="20" fillId="0" borderId="42" xfId="0" applyFont="1" applyBorder="1"/>
    <xf numFmtId="0" fontId="61" fillId="6" borderId="0" xfId="0" applyFont="1" applyFill="1" applyBorder="1" applyAlignment="1">
      <alignment vertical="center"/>
    </xf>
    <xf numFmtId="0" fontId="61" fillId="6" borderId="0" xfId="0" applyFont="1" applyFill="1" applyBorder="1" applyAlignment="1">
      <alignment horizontal="center" vertical="center"/>
    </xf>
    <xf numFmtId="14" fontId="15" fillId="6" borderId="0" xfId="0" applyNumberFormat="1" applyFont="1" applyFill="1" applyBorder="1" applyAlignment="1">
      <alignment horizontal="left" vertical="center"/>
    </xf>
    <xf numFmtId="0" fontId="15" fillId="6" borderId="0" xfId="0" applyFont="1" applyFill="1" applyBorder="1" applyAlignment="1">
      <alignment vertical="center"/>
    </xf>
    <xf numFmtId="3" fontId="15" fillId="6" borderId="0" xfId="0" applyNumberFormat="1" applyFont="1" applyFill="1" applyBorder="1" applyAlignment="1">
      <alignment vertical="center"/>
    </xf>
    <xf numFmtId="0" fontId="62" fillId="6" borderId="0" xfId="0" applyFont="1" applyFill="1" applyBorder="1" applyAlignment="1">
      <alignment vertical="center"/>
    </xf>
    <xf numFmtId="0" fontId="68" fillId="6" borderId="0" xfId="0" applyFont="1" applyFill="1" applyAlignment="1">
      <alignment vertical="center"/>
    </xf>
    <xf numFmtId="165" fontId="68" fillId="6" borderId="0" xfId="0" applyNumberFormat="1" applyFont="1" applyFill="1" applyAlignment="1">
      <alignment vertical="center"/>
    </xf>
    <xf numFmtId="0" fontId="69" fillId="6" borderId="0" xfId="0" applyFont="1" applyFill="1" applyBorder="1" applyAlignment="1">
      <alignment vertical="center"/>
    </xf>
    <xf numFmtId="165" fontId="69" fillId="6" borderId="0" xfId="0" applyNumberFormat="1" applyFont="1" applyFill="1" applyBorder="1" applyAlignment="1">
      <alignment vertical="center"/>
    </xf>
    <xf numFmtId="0" fontId="69" fillId="6" borderId="0" xfId="0" applyFont="1" applyFill="1" applyBorder="1" applyAlignment="1">
      <alignment horizontal="center" vertical="center"/>
    </xf>
    <xf numFmtId="165" fontId="69" fillId="6" borderId="0" xfId="0" applyNumberFormat="1" applyFont="1" applyFill="1" applyBorder="1" applyAlignment="1">
      <alignment horizontal="center" vertical="center"/>
    </xf>
    <xf numFmtId="165" fontId="50" fillId="8" borderId="19" xfId="2" applyNumberFormat="1" applyFont="1" applyFill="1" applyBorder="1"/>
    <xf numFmtId="165" fontId="20" fillId="0" borderId="41" xfId="0" applyNumberFormat="1" applyFont="1" applyBorder="1"/>
    <xf numFmtId="14" fontId="14" fillId="0" borderId="54" xfId="0" applyNumberFormat="1" applyFont="1" applyBorder="1"/>
    <xf numFmtId="0" fontId="14" fillId="0" borderId="55" xfId="0" applyFont="1" applyBorder="1"/>
    <xf numFmtId="165" fontId="14" fillId="0" borderId="55" xfId="0" applyNumberFormat="1" applyFont="1" applyBorder="1"/>
    <xf numFmtId="0" fontId="14" fillId="6" borderId="9" xfId="0" applyFont="1" applyFill="1" applyBorder="1"/>
    <xf numFmtId="0" fontId="24" fillId="6" borderId="9" xfId="0" applyFont="1" applyFill="1" applyBorder="1"/>
    <xf numFmtId="0" fontId="15" fillId="0" borderId="0" xfId="0" applyFont="1" applyBorder="1" applyAlignment="1">
      <alignment vertical="center"/>
    </xf>
    <xf numFmtId="14" fontId="14" fillId="0" borderId="0" xfId="0" applyNumberFormat="1" applyFont="1" applyBorder="1" applyAlignment="1">
      <alignment horizontal="left" vertical="center"/>
    </xf>
    <xf numFmtId="3" fontId="14" fillId="0" borderId="0" xfId="0" applyNumberFormat="1" applyFont="1" applyBorder="1" applyAlignment="1">
      <alignment vertical="center"/>
    </xf>
    <xf numFmtId="168" fontId="14" fillId="0" borderId="0" xfId="2" applyNumberFormat="1" applyFont="1" applyBorder="1" applyAlignment="1">
      <alignment horizontal="right" vertical="center" wrapText="1"/>
    </xf>
    <xf numFmtId="3" fontId="14" fillId="0" borderId="0" xfId="0" applyNumberFormat="1" applyFont="1" applyBorder="1" applyAlignment="1">
      <alignment horizontal="right" vertical="center"/>
    </xf>
    <xf numFmtId="3" fontId="19" fillId="6" borderId="0" xfId="1" applyNumberFormat="1" applyFont="1" applyFill="1" applyBorder="1" applyAlignment="1">
      <alignment horizontal="right" wrapText="1"/>
    </xf>
    <xf numFmtId="3" fontId="16" fillId="0" borderId="0" xfId="0" applyNumberFormat="1" applyFont="1" applyBorder="1" applyAlignment="1">
      <alignment vertical="center"/>
    </xf>
    <xf numFmtId="0" fontId="24" fillId="0" borderId="0"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vertical="center"/>
    </xf>
    <xf numFmtId="0" fontId="22" fillId="0" borderId="0" xfId="0" applyFont="1" applyBorder="1" applyAlignment="1">
      <alignment vertical="center"/>
    </xf>
    <xf numFmtId="14" fontId="15" fillId="0" borderId="0" xfId="0" applyNumberFormat="1" applyFont="1" applyBorder="1" applyAlignment="1">
      <alignment horizontal="center" vertical="center"/>
    </xf>
    <xf numFmtId="3" fontId="23" fillId="0" borderId="0" xfId="0" applyNumberFormat="1" applyFont="1" applyBorder="1" applyAlignment="1">
      <alignment vertical="center"/>
    </xf>
    <xf numFmtId="0" fontId="20" fillId="0" borderId="0" xfId="0" applyFont="1" applyBorder="1" applyAlignment="1">
      <alignment horizontal="center"/>
    </xf>
    <xf numFmtId="3" fontId="20" fillId="0" borderId="0" xfId="0" applyNumberFormat="1" applyFont="1" applyBorder="1"/>
    <xf numFmtId="3" fontId="14" fillId="0" borderId="0" xfId="0" applyNumberFormat="1" applyFont="1" applyBorder="1"/>
    <xf numFmtId="14" fontId="60" fillId="6" borderId="0" xfId="0" applyNumberFormat="1" applyFont="1" applyFill="1" applyBorder="1" applyAlignment="1">
      <alignment horizontal="left" vertical="center"/>
    </xf>
    <xf numFmtId="0" fontId="60" fillId="6" borderId="0" xfId="0" applyFont="1" applyFill="1" applyBorder="1" applyAlignment="1">
      <alignment horizontal="center" vertical="center" wrapText="1"/>
    </xf>
    <xf numFmtId="3" fontId="63" fillId="6" borderId="0" xfId="0" applyNumberFormat="1" applyFont="1" applyFill="1" applyBorder="1" applyAlignment="1">
      <alignment vertical="center"/>
    </xf>
    <xf numFmtId="0" fontId="63" fillId="6" borderId="0" xfId="0" applyFont="1" applyFill="1" applyBorder="1" applyAlignment="1">
      <alignment horizontal="center" vertical="center"/>
    </xf>
    <xf numFmtId="14" fontId="61" fillId="6" borderId="0" xfId="0" applyNumberFormat="1" applyFont="1" applyFill="1" applyBorder="1" applyAlignment="1">
      <alignment horizontal="left" vertical="center"/>
    </xf>
    <xf numFmtId="0" fontId="60" fillId="6" borderId="0" xfId="0" applyFont="1" applyFill="1" applyBorder="1" applyAlignment="1">
      <alignment vertical="center"/>
    </xf>
    <xf numFmtId="3" fontId="60" fillId="6" borderId="0" xfId="0" applyNumberFormat="1" applyFont="1" applyFill="1" applyBorder="1" applyAlignment="1">
      <alignment vertical="center"/>
    </xf>
    <xf numFmtId="3" fontId="59" fillId="6" borderId="0" xfId="0" applyNumberFormat="1" applyFont="1" applyFill="1" applyBorder="1" applyAlignment="1">
      <alignment vertical="center"/>
    </xf>
    <xf numFmtId="3" fontId="62" fillId="6" borderId="0" xfId="0" applyNumberFormat="1" applyFont="1" applyFill="1" applyBorder="1" applyAlignment="1">
      <alignment vertical="center"/>
    </xf>
    <xf numFmtId="0" fontId="62" fillId="6" borderId="0" xfId="0" applyFont="1" applyFill="1" applyBorder="1"/>
    <xf numFmtId="0" fontId="65" fillId="6" borderId="0" xfId="0" applyFont="1" applyFill="1" applyBorder="1" applyAlignment="1">
      <alignment vertical="center"/>
    </xf>
    <xf numFmtId="14" fontId="65" fillId="6" borderId="0" xfId="0" applyNumberFormat="1" applyFont="1" applyFill="1" applyBorder="1" applyAlignment="1">
      <alignment horizontal="center" vertical="center"/>
    </xf>
    <xf numFmtId="0" fontId="64" fillId="6" borderId="0" xfId="0" applyFont="1" applyFill="1" applyBorder="1" applyAlignment="1">
      <alignment vertical="center"/>
    </xf>
    <xf numFmtId="49" fontId="15" fillId="6" borderId="0" xfId="0" applyNumberFormat="1" applyFont="1" applyFill="1" applyBorder="1" applyAlignment="1">
      <alignment vertical="center"/>
    </xf>
    <xf numFmtId="0" fontId="14" fillId="6" borderId="0" xfId="0" applyFont="1" applyFill="1" applyBorder="1" applyAlignment="1">
      <alignment vertical="center"/>
    </xf>
    <xf numFmtId="0" fontId="59" fillId="6" borderId="0" xfId="0" applyFont="1" applyFill="1" applyBorder="1" applyAlignment="1">
      <alignment vertical="center"/>
    </xf>
    <xf numFmtId="0" fontId="61" fillId="0" borderId="0" xfId="0" applyFont="1" applyBorder="1" applyAlignment="1">
      <alignment vertical="center"/>
    </xf>
    <xf numFmtId="0" fontId="15" fillId="0" borderId="44" xfId="0" applyFont="1" applyBorder="1" applyAlignment="1">
      <alignment vertical="center"/>
    </xf>
    <xf numFmtId="0" fontId="15" fillId="0" borderId="7" xfId="0" applyFont="1" applyBorder="1" applyAlignment="1">
      <alignment vertical="center"/>
    </xf>
    <xf numFmtId="165" fontId="14" fillId="0" borderId="19" xfId="0" applyNumberFormat="1" applyFont="1" applyBorder="1"/>
    <xf numFmtId="169" fontId="20" fillId="0" borderId="19" xfId="0" applyNumberFormat="1" applyFont="1" applyBorder="1"/>
    <xf numFmtId="165" fontId="20" fillId="0" borderId="19" xfId="0" applyNumberFormat="1" applyFont="1" applyBorder="1" applyAlignment="1">
      <alignment horizontal="right" wrapText="1"/>
    </xf>
    <xf numFmtId="165" fontId="20" fillId="0" borderId="0" xfId="0" applyNumberFormat="1" applyFont="1" applyBorder="1"/>
    <xf numFmtId="169" fontId="20" fillId="0" borderId="0" xfId="0" applyNumberFormat="1" applyFont="1" applyBorder="1"/>
    <xf numFmtId="165" fontId="20" fillId="0" borderId="0" xfId="0" applyNumberFormat="1" applyFont="1" applyBorder="1" applyAlignment="1">
      <alignment horizontal="right" wrapText="1"/>
    </xf>
    <xf numFmtId="0" fontId="20" fillId="0" borderId="50" xfId="0" applyFont="1" applyBorder="1"/>
    <xf numFmtId="0" fontId="20" fillId="0" borderId="29" xfId="0" applyFont="1" applyBorder="1"/>
    <xf numFmtId="165" fontId="20" fillId="0" borderId="28" xfId="0" applyNumberFormat="1" applyFont="1" applyBorder="1"/>
    <xf numFmtId="0" fontId="14" fillId="0" borderId="13" xfId="0" applyFont="1" applyBorder="1"/>
    <xf numFmtId="165" fontId="20" fillId="0" borderId="42" xfId="0" applyNumberFormat="1" applyFont="1" applyBorder="1"/>
    <xf numFmtId="3" fontId="63" fillId="6" borderId="8" xfId="0" applyNumberFormat="1" applyFont="1" applyFill="1" applyBorder="1" applyAlignment="1">
      <alignment vertical="center"/>
    </xf>
    <xf numFmtId="3" fontId="63" fillId="6" borderId="32" xfId="0" applyNumberFormat="1" applyFont="1" applyFill="1" applyBorder="1" applyAlignment="1">
      <alignment vertical="center"/>
    </xf>
    <xf numFmtId="3" fontId="63" fillId="6" borderId="19" xfId="0" applyNumberFormat="1" applyFont="1" applyFill="1" applyBorder="1" applyAlignment="1">
      <alignment vertical="center"/>
    </xf>
    <xf numFmtId="3" fontId="60" fillId="6" borderId="19" xfId="0" applyNumberFormat="1" applyFont="1" applyFill="1" applyBorder="1" applyAlignment="1">
      <alignment vertical="center"/>
    </xf>
    <xf numFmtId="0" fontId="60" fillId="6" borderId="19" xfId="0" applyFont="1" applyFill="1" applyBorder="1" applyAlignment="1">
      <alignment vertical="center"/>
    </xf>
    <xf numFmtId="3" fontId="62" fillId="6" borderId="19" xfId="0" applyNumberFormat="1" applyFont="1" applyFill="1" applyBorder="1" applyAlignment="1">
      <alignment vertical="center"/>
    </xf>
    <xf numFmtId="0" fontId="65" fillId="6" borderId="19" xfId="0" applyFont="1" applyFill="1" applyBorder="1" applyAlignment="1">
      <alignment vertical="center"/>
    </xf>
    <xf numFmtId="0" fontId="60" fillId="6" borderId="19" xfId="0" applyFont="1" applyFill="1" applyBorder="1"/>
    <xf numFmtId="0" fontId="60" fillId="0" borderId="19" xfId="0" applyFont="1" applyBorder="1"/>
    <xf numFmtId="165" fontId="14" fillId="0" borderId="9" xfId="0" applyNumberFormat="1" applyFont="1" applyBorder="1"/>
    <xf numFmtId="0" fontId="68" fillId="0" borderId="56" xfId="0" applyFont="1" applyBorder="1" applyAlignment="1">
      <alignment vertical="center"/>
    </xf>
    <xf numFmtId="0" fontId="16" fillId="0" borderId="56" xfId="0" applyFont="1" applyBorder="1" applyAlignment="1">
      <alignment vertical="center"/>
    </xf>
    <xf numFmtId="0" fontId="68" fillId="0" borderId="61" xfId="0" applyFont="1" applyBorder="1" applyAlignment="1">
      <alignment vertical="center"/>
    </xf>
    <xf numFmtId="165" fontId="20" fillId="0" borderId="9" xfId="0" applyNumberFormat="1" applyFont="1" applyBorder="1"/>
    <xf numFmtId="14" fontId="42" fillId="22" borderId="19" xfId="1" applyNumberFormat="1" applyFont="1" applyFill="1" applyBorder="1" applyAlignment="1">
      <alignment horizontal="left" vertical="center" wrapText="1"/>
    </xf>
    <xf numFmtId="165" fontId="42" fillId="22" borderId="19" xfId="1" applyNumberFormat="1" applyFont="1" applyFill="1" applyBorder="1" applyAlignment="1">
      <alignment horizontal="left" vertical="center" wrapText="1"/>
    </xf>
    <xf numFmtId="3" fontId="42" fillId="22" borderId="19" xfId="0" applyNumberFormat="1" applyFont="1" applyFill="1" applyBorder="1" applyAlignment="1">
      <alignment horizontal="left" vertical="center" wrapText="1"/>
    </xf>
    <xf numFmtId="164" fontId="41" fillId="22" borderId="19" xfId="2" applyFont="1" applyFill="1" applyBorder="1" applyAlignment="1">
      <alignment horizontal="right" wrapText="1"/>
    </xf>
    <xf numFmtId="165" fontId="0" fillId="6" borderId="19" xfId="0" applyNumberFormat="1" applyFont="1" applyFill="1" applyBorder="1" applyAlignment="1">
      <alignment horizontal="right"/>
    </xf>
    <xf numFmtId="164" fontId="41" fillId="22" borderId="16" xfId="2" applyFont="1" applyFill="1" applyBorder="1" applyAlignment="1">
      <alignment horizontal="right" wrapText="1"/>
    </xf>
    <xf numFmtId="165" fontId="41" fillId="22" borderId="9" xfId="40" applyNumberFormat="1" applyFont="1" applyFill="1" applyBorder="1" applyAlignment="1">
      <alignment horizontal="left" wrapText="1"/>
    </xf>
    <xf numFmtId="3" fontId="19" fillId="6" borderId="3" xfId="1" applyNumberFormat="1" applyFont="1" applyFill="1" applyBorder="1" applyAlignment="1">
      <alignment horizontal="left" wrapText="1"/>
    </xf>
    <xf numFmtId="164" fontId="0" fillId="0" borderId="0" xfId="0" applyNumberFormat="1"/>
    <xf numFmtId="49" fontId="61" fillId="6" borderId="19" xfId="0" applyNumberFormat="1" applyFont="1" applyFill="1" applyBorder="1" applyAlignment="1">
      <alignment vertical="center"/>
    </xf>
    <xf numFmtId="0" fontId="61" fillId="6" borderId="19" xfId="0" applyFont="1" applyFill="1" applyBorder="1" applyAlignment="1">
      <alignment vertical="center"/>
    </xf>
    <xf numFmtId="0" fontId="62" fillId="6" borderId="19" xfId="0" applyFont="1" applyFill="1" applyBorder="1" applyAlignment="1">
      <alignment vertical="center"/>
    </xf>
    <xf numFmtId="14" fontId="16" fillId="6" borderId="19" xfId="0" applyNumberFormat="1" applyFont="1" applyFill="1" applyBorder="1" applyAlignment="1">
      <alignment horizontal="left" vertical="center"/>
    </xf>
    <xf numFmtId="0" fontId="16" fillId="6" borderId="19" xfId="0" applyFont="1" applyFill="1" applyBorder="1" applyAlignment="1">
      <alignment horizontal="center" vertical="center"/>
    </xf>
    <xf numFmtId="164" fontId="16" fillId="6" borderId="19" xfId="2" applyFont="1" applyFill="1" applyBorder="1" applyAlignment="1">
      <alignment horizontal="right" wrapText="1"/>
    </xf>
    <xf numFmtId="14" fontId="15" fillId="6" borderId="19" xfId="0" applyNumberFormat="1" applyFont="1" applyFill="1" applyBorder="1" applyAlignment="1">
      <alignment horizontal="left" vertical="center"/>
    </xf>
    <xf numFmtId="0" fontId="15" fillId="6" borderId="19" xfId="0" applyFont="1" applyFill="1" applyBorder="1" applyAlignment="1">
      <alignment vertical="center"/>
    </xf>
    <xf numFmtId="3" fontId="15" fillId="6" borderId="19" xfId="0" applyNumberFormat="1" applyFont="1" applyFill="1" applyBorder="1" applyAlignment="1">
      <alignment vertical="center"/>
    </xf>
    <xf numFmtId="3" fontId="15" fillId="6" borderId="19" xfId="0" applyNumberFormat="1" applyFont="1" applyFill="1" applyBorder="1" applyAlignment="1">
      <alignment horizontal="right" vertical="center" wrapText="1"/>
    </xf>
    <xf numFmtId="3" fontId="16" fillId="6" borderId="19" xfId="0" applyNumberFormat="1" applyFont="1" applyFill="1" applyBorder="1" applyAlignment="1">
      <alignment horizontal="right" vertical="center" wrapText="1"/>
    </xf>
    <xf numFmtId="0" fontId="16" fillId="6" borderId="19" xfId="0" applyFont="1" applyFill="1" applyBorder="1" applyAlignment="1">
      <alignment horizontal="right" vertical="center" wrapText="1"/>
    </xf>
    <xf numFmtId="0" fontId="23" fillId="6" borderId="19" xfId="0" applyFont="1" applyFill="1" applyBorder="1" applyAlignment="1">
      <alignment horizontal="center" vertical="center"/>
    </xf>
    <xf numFmtId="0" fontId="23" fillId="6" borderId="19" xfId="0" applyFont="1" applyFill="1" applyBorder="1" applyAlignment="1">
      <alignment vertical="center"/>
    </xf>
    <xf numFmtId="0" fontId="22" fillId="6" borderId="19" xfId="0" applyFont="1" applyFill="1" applyBorder="1" applyAlignment="1">
      <alignment vertical="center"/>
    </xf>
    <xf numFmtId="0" fontId="43" fillId="0" borderId="19" xfId="0" applyFont="1" applyBorder="1"/>
    <xf numFmtId="0" fontId="14" fillId="6" borderId="19" xfId="0" applyFont="1" applyFill="1" applyBorder="1"/>
    <xf numFmtId="0" fontId="20" fillId="6" borderId="19" xfId="0" applyFont="1" applyFill="1" applyBorder="1" applyAlignment="1">
      <alignment horizontal="center"/>
    </xf>
    <xf numFmtId="3" fontId="20" fillId="6" borderId="19" xfId="0" applyNumberFormat="1" applyFont="1" applyFill="1" applyBorder="1"/>
    <xf numFmtId="3" fontId="14" fillId="6" borderId="19" xfId="0" applyNumberFormat="1" applyFont="1" applyFill="1" applyBorder="1"/>
    <xf numFmtId="0" fontId="20" fillId="0" borderId="19" xfId="0" applyFont="1" applyBorder="1"/>
    <xf numFmtId="0" fontId="62" fillId="6" borderId="9" xfId="0" applyFont="1" applyFill="1" applyBorder="1" applyAlignment="1">
      <alignment vertical="center"/>
    </xf>
    <xf numFmtId="0" fontId="62" fillId="6" borderId="9" xfId="0" applyFont="1" applyFill="1" applyBorder="1" applyAlignment="1">
      <alignment horizontal="center" vertical="center"/>
    </xf>
    <xf numFmtId="3" fontId="62" fillId="6" borderId="9" xfId="0" applyNumberFormat="1" applyFont="1" applyFill="1" applyBorder="1" applyAlignment="1">
      <alignment vertical="center"/>
    </xf>
    <xf numFmtId="0" fontId="16" fillId="6" borderId="3" xfId="0" applyFont="1" applyFill="1" applyBorder="1" applyAlignment="1">
      <alignment vertical="center"/>
    </xf>
    <xf numFmtId="3" fontId="16" fillId="6" borderId="3" xfId="0" applyNumberFormat="1" applyFont="1" applyFill="1" applyBorder="1" applyAlignment="1">
      <alignment vertical="center"/>
    </xf>
    <xf numFmtId="0" fontId="61" fillId="6" borderId="34" xfId="0" applyFont="1" applyFill="1" applyBorder="1" applyAlignment="1">
      <alignment vertical="center"/>
    </xf>
    <xf numFmtId="0" fontId="61" fillId="6" borderId="16" xfId="0" applyFont="1" applyFill="1" applyBorder="1" applyAlignment="1">
      <alignment vertical="center"/>
    </xf>
    <xf numFmtId="0" fontId="61" fillId="6" borderId="35" xfId="0" applyFont="1" applyFill="1" applyBorder="1" applyAlignment="1">
      <alignment vertical="center"/>
    </xf>
    <xf numFmtId="0" fontId="61" fillId="6" borderId="28" xfId="0" applyFont="1" applyFill="1" applyBorder="1" applyAlignment="1">
      <alignment horizontal="center" vertical="center"/>
    </xf>
    <xf numFmtId="3" fontId="16" fillId="6" borderId="53" xfId="0" applyNumberFormat="1" applyFont="1" applyFill="1" applyBorder="1" applyAlignment="1">
      <alignment vertical="center"/>
    </xf>
    <xf numFmtId="0" fontId="16" fillId="6" borderId="53" xfId="0" applyFont="1" applyFill="1" applyBorder="1" applyAlignment="1">
      <alignment vertical="center"/>
    </xf>
    <xf numFmtId="3" fontId="15" fillId="6" borderId="28" xfId="0" applyNumberFormat="1" applyFont="1" applyFill="1" applyBorder="1" applyAlignment="1">
      <alignment vertical="center"/>
    </xf>
    <xf numFmtId="164" fontId="16" fillId="6" borderId="28" xfId="2" applyFont="1" applyFill="1" applyBorder="1" applyAlignment="1">
      <alignment vertical="center"/>
    </xf>
    <xf numFmtId="0" fontId="61" fillId="6" borderId="42" xfId="0" applyFont="1" applyFill="1" applyBorder="1" applyAlignment="1">
      <alignment horizontal="center" vertical="center"/>
    </xf>
    <xf numFmtId="14" fontId="16" fillId="6" borderId="63" xfId="0" applyNumberFormat="1" applyFont="1" applyFill="1" applyBorder="1" applyAlignment="1">
      <alignment horizontal="left" vertical="center"/>
    </xf>
    <xf numFmtId="14" fontId="15" fillId="6" borderId="42" xfId="0" applyNumberFormat="1" applyFont="1" applyFill="1" applyBorder="1" applyAlignment="1">
      <alignment horizontal="left" vertical="center"/>
    </xf>
    <xf numFmtId="0" fontId="61" fillId="6" borderId="50" xfId="0" applyFont="1" applyFill="1" applyBorder="1" applyAlignment="1">
      <alignment horizontal="center" vertical="center"/>
    </xf>
    <xf numFmtId="0" fontId="16" fillId="6" borderId="4" xfId="0" applyFont="1" applyFill="1" applyBorder="1" applyAlignment="1">
      <alignment vertical="center"/>
    </xf>
    <xf numFmtId="0" fontId="15" fillId="6" borderId="50" xfId="0" applyFont="1" applyFill="1" applyBorder="1" applyAlignment="1">
      <alignment vertical="center"/>
    </xf>
    <xf numFmtId="0" fontId="16" fillId="6" borderId="28" xfId="0" applyFont="1" applyFill="1" applyBorder="1" applyAlignment="1">
      <alignment vertical="center"/>
    </xf>
    <xf numFmtId="0" fontId="60" fillId="6" borderId="9" xfId="0" applyFont="1" applyFill="1" applyBorder="1"/>
    <xf numFmtId="17" fontId="43" fillId="0" borderId="16" xfId="0" applyNumberFormat="1" applyFont="1" applyBorder="1" applyAlignment="1">
      <alignment horizontal="center"/>
    </xf>
    <xf numFmtId="165" fontId="14" fillId="0" borderId="16" xfId="0" applyNumberFormat="1" applyFont="1" applyBorder="1"/>
    <xf numFmtId="165" fontId="20" fillId="0" borderId="3" xfId="0" applyNumberFormat="1" applyFont="1" applyBorder="1"/>
    <xf numFmtId="0" fontId="68" fillId="0" borderId="23" xfId="0" applyFont="1" applyBorder="1" applyAlignment="1">
      <alignment vertical="center"/>
    </xf>
    <xf numFmtId="0" fontId="19" fillId="6" borderId="23" xfId="0" applyFont="1" applyFill="1" applyBorder="1" applyAlignment="1">
      <alignment vertical="center"/>
    </xf>
    <xf numFmtId="0" fontId="68" fillId="0" borderId="24" xfId="0" applyFont="1" applyBorder="1" applyAlignment="1">
      <alignment vertical="center"/>
    </xf>
    <xf numFmtId="169" fontId="20" fillId="0" borderId="9" xfId="0" applyNumberFormat="1" applyFont="1" applyBorder="1"/>
    <xf numFmtId="165" fontId="20" fillId="0" borderId="9" xfId="0" applyNumberFormat="1" applyFont="1" applyBorder="1" applyAlignment="1">
      <alignment horizontal="right" wrapText="1"/>
    </xf>
    <xf numFmtId="0" fontId="14" fillId="0" borderId="16" xfId="0" applyFont="1" applyBorder="1"/>
    <xf numFmtId="0" fontId="14" fillId="0" borderId="5" xfId="0" applyFont="1" applyBorder="1"/>
    <xf numFmtId="165" fontId="20" fillId="0" borderId="5" xfId="0" applyNumberFormat="1" applyFont="1" applyBorder="1"/>
    <xf numFmtId="165" fontId="14" fillId="0" borderId="3" xfId="0" applyNumberFormat="1" applyFont="1" applyBorder="1"/>
    <xf numFmtId="0" fontId="14" fillId="0" borderId="23" xfId="0" applyFont="1" applyBorder="1"/>
    <xf numFmtId="14" fontId="14" fillId="0" borderId="23" xfId="0" applyNumberFormat="1" applyFont="1" applyBorder="1"/>
    <xf numFmtId="0" fontId="14" fillId="0" borderId="48" xfId="0" applyFont="1" applyBorder="1"/>
    <xf numFmtId="0" fontId="20" fillId="0" borderId="18" xfId="0" applyFont="1" applyBorder="1"/>
    <xf numFmtId="165" fontId="20" fillId="0" borderId="27" xfId="0" applyNumberFormat="1" applyFont="1" applyBorder="1"/>
    <xf numFmtId="0" fontId="20" fillId="0" borderId="6" xfId="0" applyFont="1" applyBorder="1"/>
    <xf numFmtId="165" fontId="20" fillId="0" borderId="45" xfId="0" applyNumberFormat="1" applyFont="1" applyBorder="1"/>
    <xf numFmtId="0" fontId="14" fillId="0" borderId="47" xfId="0" applyFont="1" applyBorder="1"/>
    <xf numFmtId="0" fontId="14" fillId="0" borderId="46" xfId="0" applyFont="1" applyBorder="1"/>
    <xf numFmtId="0" fontId="20" fillId="0" borderId="46" xfId="0" applyFont="1" applyBorder="1"/>
    <xf numFmtId="4" fontId="14" fillId="14" borderId="0" xfId="0" applyNumberFormat="1" applyFont="1" applyFill="1" applyAlignment="1">
      <alignment horizontal="center" vertical="center"/>
    </xf>
    <xf numFmtId="165" fontId="41" fillId="22" borderId="19" xfId="2" applyNumberFormat="1" applyFont="1" applyFill="1" applyBorder="1" applyAlignment="1">
      <alignment horizontal="right" vertical="center" wrapText="1"/>
    </xf>
    <xf numFmtId="3" fontId="42" fillId="22" borderId="19" xfId="1" applyNumberFormat="1" applyFont="1" applyFill="1" applyBorder="1" applyAlignment="1">
      <alignment horizontal="left" wrapText="1"/>
    </xf>
    <xf numFmtId="165" fontId="0" fillId="6" borderId="19" xfId="40" applyNumberFormat="1" applyFont="1" applyFill="1" applyBorder="1" applyAlignment="1">
      <alignment horizontal="left" vertical="center" wrapText="1"/>
    </xf>
    <xf numFmtId="0" fontId="0" fillId="0" borderId="11" xfId="0" applyBorder="1" applyAlignment="1">
      <alignment horizontal="left" vertical="center"/>
    </xf>
    <xf numFmtId="165" fontId="41" fillId="22" borderId="19" xfId="0" applyNumberFormat="1" applyFont="1" applyFill="1" applyBorder="1" applyAlignment="1">
      <alignment horizontal="right" wrapText="1"/>
    </xf>
    <xf numFmtId="165" fontId="41" fillId="22" borderId="19" xfId="0" applyNumberFormat="1" applyFont="1" applyFill="1" applyBorder="1" applyAlignment="1">
      <alignment horizontal="right"/>
    </xf>
    <xf numFmtId="4" fontId="0" fillId="6" borderId="19" xfId="0" applyNumberFormat="1" applyFont="1" applyFill="1" applyBorder="1" applyAlignment="1">
      <alignment horizontal="center" wrapText="1"/>
    </xf>
    <xf numFmtId="165" fontId="41" fillId="22" borderId="11" xfId="1" applyNumberFormat="1" applyFont="1" applyFill="1" applyBorder="1" applyAlignment="1">
      <alignment horizontal="left" vertical="center" wrapText="1"/>
    </xf>
    <xf numFmtId="3" fontId="0" fillId="6" borderId="19" xfId="0" applyNumberFormat="1" applyFont="1" applyFill="1" applyBorder="1" applyAlignment="1">
      <alignment horizontal="left"/>
    </xf>
    <xf numFmtId="4" fontId="0" fillId="6" borderId="19" xfId="0" applyNumberFormat="1" applyFont="1" applyFill="1" applyBorder="1" applyAlignment="1">
      <alignment horizontal="left" wrapText="1"/>
    </xf>
    <xf numFmtId="0" fontId="41" fillId="22" borderId="19" xfId="0" applyFont="1" applyFill="1" applyBorder="1" applyAlignment="1">
      <alignment horizontal="left"/>
    </xf>
    <xf numFmtId="3" fontId="41" fillId="22" borderId="19" xfId="1" applyNumberFormat="1" applyFont="1" applyFill="1" applyBorder="1" applyAlignment="1">
      <alignment horizontal="left" wrapText="1"/>
    </xf>
    <xf numFmtId="0" fontId="41" fillId="22" borderId="19" xfId="0" applyFont="1" applyFill="1" applyBorder="1" applyAlignment="1">
      <alignment horizontal="left" wrapText="1"/>
    </xf>
    <xf numFmtId="14" fontId="16" fillId="6" borderId="56" xfId="0" applyNumberFormat="1" applyFont="1" applyFill="1" applyBorder="1" applyAlignment="1">
      <alignment horizontal="left" vertical="center"/>
    </xf>
    <xf numFmtId="0" fontId="16" fillId="6" borderId="64" xfId="0" applyFont="1" applyFill="1" applyBorder="1" applyAlignment="1">
      <alignment horizontal="center" vertical="center"/>
    </xf>
    <xf numFmtId="3" fontId="16" fillId="6" borderId="64" xfId="0" applyNumberFormat="1" applyFont="1" applyFill="1" applyBorder="1" applyAlignment="1">
      <alignment vertical="center"/>
    </xf>
    <xf numFmtId="14" fontId="16" fillId="6" borderId="6" xfId="0" applyNumberFormat="1" applyFont="1" applyFill="1" applyBorder="1" applyAlignment="1">
      <alignment horizontal="left" vertical="center"/>
    </xf>
    <xf numFmtId="0" fontId="16" fillId="6" borderId="9" xfId="0" applyFont="1" applyFill="1" applyBorder="1" applyAlignment="1">
      <alignment vertical="center"/>
    </xf>
    <xf numFmtId="0" fontId="16" fillId="6" borderId="40" xfId="0" applyFont="1" applyFill="1" applyBorder="1" applyAlignment="1">
      <alignment horizontal="center" vertical="center"/>
    </xf>
    <xf numFmtId="0" fontId="16" fillId="6" borderId="41" xfId="0" applyFont="1" applyFill="1" applyBorder="1" applyAlignment="1">
      <alignment horizontal="center" vertical="center"/>
    </xf>
    <xf numFmtId="168" fontId="16" fillId="6" borderId="64" xfId="2" applyNumberFormat="1" applyFont="1" applyFill="1" applyBorder="1" applyAlignment="1">
      <alignment vertical="center"/>
    </xf>
    <xf numFmtId="165" fontId="41" fillId="22" borderId="19" xfId="2" applyNumberFormat="1" applyFont="1" applyFill="1" applyBorder="1" applyAlignment="1">
      <alignment horizontal="right" wrapText="1"/>
    </xf>
    <xf numFmtId="0" fontId="75" fillId="22" borderId="19" xfId="0" applyFont="1" applyFill="1" applyBorder="1" applyAlignment="1">
      <alignment horizontal="left" vertical="center" wrapText="1"/>
    </xf>
    <xf numFmtId="3" fontId="0" fillId="6" borderId="11" xfId="1" applyNumberFormat="1" applyFont="1" applyFill="1" applyBorder="1" applyAlignment="1">
      <alignment horizontal="left" vertical="center" wrapText="1"/>
    </xf>
    <xf numFmtId="165" fontId="73" fillId="6" borderId="19" xfId="0" applyNumberFormat="1" applyFont="1" applyFill="1" applyBorder="1" applyAlignment="1">
      <alignment horizontal="right" vertical="center" wrapText="1"/>
    </xf>
    <xf numFmtId="165" fontId="41" fillId="22" borderId="9" xfId="40" applyNumberFormat="1" applyFont="1" applyFill="1" applyBorder="1" applyAlignment="1">
      <alignment horizontal="left" vertical="center" wrapText="1"/>
    </xf>
    <xf numFmtId="164" fontId="4" fillId="22" borderId="19" xfId="2" applyFont="1" applyFill="1" applyBorder="1" applyAlignment="1">
      <alignment horizontal="right" vertical="center" wrapText="1"/>
    </xf>
    <xf numFmtId="168" fontId="0" fillId="0" borderId="0" xfId="2" applyNumberFormat="1" applyFont="1"/>
    <xf numFmtId="168" fontId="0" fillId="0" borderId="0" xfId="0" applyNumberFormat="1"/>
    <xf numFmtId="165" fontId="0" fillId="6" borderId="9" xfId="40" applyNumberFormat="1" applyFont="1" applyFill="1" applyBorder="1" applyAlignment="1">
      <alignment horizontal="left" vertical="center" wrapText="1"/>
    </xf>
    <xf numFmtId="168" fontId="41" fillId="0" borderId="0" xfId="0" applyNumberFormat="1" applyFont="1"/>
    <xf numFmtId="165" fontId="42" fillId="22" borderId="19" xfId="2" applyNumberFormat="1" applyFont="1" applyFill="1" applyBorder="1" applyAlignment="1">
      <alignment horizontal="right" vertical="center" wrapText="1"/>
    </xf>
    <xf numFmtId="14" fontId="4" fillId="6" borderId="19" xfId="1" applyNumberFormat="1" applyFont="1" applyFill="1" applyBorder="1" applyAlignment="1">
      <alignment horizontal="left" wrapText="1"/>
    </xf>
    <xf numFmtId="3" fontId="0" fillId="6" borderId="19" xfId="1" applyNumberFormat="1" applyFont="1" applyFill="1" applyBorder="1" applyAlignment="1">
      <alignment horizontal="left" wrapText="1"/>
    </xf>
    <xf numFmtId="165" fontId="0" fillId="6" borderId="19" xfId="1" applyNumberFormat="1" applyFont="1" applyFill="1" applyBorder="1" applyAlignment="1">
      <alignment horizontal="left" wrapText="1"/>
    </xf>
    <xf numFmtId="165" fontId="4" fillId="22" borderId="19" xfId="2" applyNumberFormat="1" applyFont="1" applyFill="1" applyBorder="1" applyAlignment="1">
      <alignment horizontal="right" vertical="center" wrapText="1"/>
    </xf>
    <xf numFmtId="165" fontId="4" fillId="6" borderId="19" xfId="1" applyNumberFormat="1" applyFont="1" applyFill="1" applyBorder="1" applyAlignment="1">
      <alignment horizontal="left" vertical="center" wrapText="1"/>
    </xf>
    <xf numFmtId="14" fontId="13" fillId="3" borderId="4" xfId="0" applyNumberFormat="1" applyFont="1" applyFill="1" applyBorder="1" applyAlignment="1">
      <alignment horizontal="center" vertical="top" wrapText="1"/>
    </xf>
    <xf numFmtId="14" fontId="44"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5" fillId="13" borderId="21" xfId="0" applyNumberFormat="1" applyFont="1" applyFill="1" applyBorder="1" applyAlignment="1">
      <alignment horizontal="center"/>
    </xf>
    <xf numFmtId="165" fontId="68" fillId="0" borderId="4" xfId="0" applyNumberFormat="1" applyFont="1" applyBorder="1" applyAlignment="1">
      <alignment horizontal="center" vertical="center" wrapText="1"/>
    </xf>
    <xf numFmtId="165" fontId="68" fillId="0" borderId="2" xfId="0" applyNumberFormat="1" applyFont="1" applyBorder="1" applyAlignment="1">
      <alignment horizontal="center" vertical="center" wrapText="1"/>
    </xf>
    <xf numFmtId="0" fontId="69" fillId="0" borderId="0" xfId="0" applyFont="1" applyAlignment="1">
      <alignment horizontal="center" vertical="center"/>
    </xf>
    <xf numFmtId="0" fontId="69" fillId="11" borderId="18" xfId="0" applyFont="1" applyFill="1" applyBorder="1" applyAlignment="1">
      <alignment horizontal="center" vertical="center"/>
    </xf>
    <xf numFmtId="0" fontId="69" fillId="11" borderId="15" xfId="0" applyFont="1" applyFill="1" applyBorder="1" applyAlignment="1">
      <alignment horizontal="center" vertical="center"/>
    </xf>
    <xf numFmtId="0" fontId="69" fillId="11" borderId="27" xfId="0" applyFont="1" applyFill="1" applyBorder="1" applyAlignment="1">
      <alignment horizontal="center" vertical="center"/>
    </xf>
    <xf numFmtId="0" fontId="69" fillId="6" borderId="0" xfId="0" applyFont="1" applyFill="1" applyBorder="1" applyAlignment="1">
      <alignment horizontal="center" vertical="center"/>
    </xf>
    <xf numFmtId="0" fontId="21" fillId="0" borderId="0" xfId="0" applyFont="1" applyAlignment="1">
      <alignment horizontal="center" vertical="center"/>
    </xf>
    <xf numFmtId="0" fontId="69" fillId="0" borderId="0" xfId="0" applyFont="1" applyBorder="1" applyAlignment="1">
      <alignment horizontal="center" vertical="center"/>
    </xf>
    <xf numFmtId="0" fontId="69" fillId="0" borderId="6" xfId="0" applyFont="1" applyBorder="1" applyAlignment="1">
      <alignment horizontal="center" vertical="center"/>
    </xf>
    <xf numFmtId="0" fontId="69" fillId="0" borderId="8" xfId="0" applyFont="1" applyBorder="1" applyAlignment="1">
      <alignment horizontal="center" vertical="center"/>
    </xf>
    <xf numFmtId="0" fontId="69" fillId="0" borderId="9" xfId="0" applyFont="1" applyBorder="1" applyAlignment="1">
      <alignment horizontal="center" vertical="center"/>
    </xf>
    <xf numFmtId="165" fontId="68" fillId="0" borderId="10" xfId="0" applyNumberFormat="1" applyFont="1" applyBorder="1" applyAlignment="1">
      <alignment horizontal="left" vertical="center"/>
    </xf>
    <xf numFmtId="165" fontId="68" fillId="0" borderId="11" xfId="0" applyNumberFormat="1" applyFont="1" applyBorder="1" applyAlignment="1">
      <alignment horizontal="left" vertical="center"/>
    </xf>
    <xf numFmtId="165" fontId="68" fillId="0" borderId="0" xfId="0" applyNumberFormat="1" applyFont="1" applyAlignment="1">
      <alignment horizontal="left" vertical="center"/>
    </xf>
    <xf numFmtId="165" fontId="68" fillId="0" borderId="7" xfId="0" applyNumberFormat="1" applyFont="1" applyBorder="1" applyAlignment="1">
      <alignment horizontal="left" vertical="center"/>
    </xf>
    <xf numFmtId="0" fontId="74" fillId="6" borderId="20" xfId="0" applyFont="1" applyFill="1" applyBorder="1" applyAlignment="1">
      <alignment horizontal="center" vertical="center"/>
    </xf>
    <xf numFmtId="0" fontId="74" fillId="6" borderId="21" xfId="0" applyFont="1" applyFill="1" applyBorder="1" applyAlignment="1">
      <alignment horizontal="center" vertical="center"/>
    </xf>
    <xf numFmtId="0" fontId="74" fillId="6" borderId="22" xfId="0" applyFont="1" applyFill="1" applyBorder="1" applyAlignment="1">
      <alignment horizontal="center" vertical="center"/>
    </xf>
    <xf numFmtId="0" fontId="61" fillId="6" borderId="23" xfId="0" applyFont="1" applyFill="1" applyBorder="1" applyAlignment="1">
      <alignment horizontal="center" vertical="center"/>
    </xf>
    <xf numFmtId="0" fontId="61" fillId="6" borderId="19" xfId="0" applyFont="1" applyFill="1" applyBorder="1" applyAlignment="1">
      <alignment horizontal="center" vertical="center"/>
    </xf>
    <xf numFmtId="0" fontId="61" fillId="6" borderId="14" xfId="0" applyFont="1" applyFill="1" applyBorder="1" applyAlignment="1">
      <alignment horizontal="center" vertical="center"/>
    </xf>
    <xf numFmtId="0" fontId="61" fillId="0" borderId="0" xfId="0" applyFont="1" applyBorder="1" applyAlignment="1">
      <alignment horizontal="center" vertical="center"/>
    </xf>
    <xf numFmtId="0" fontId="62" fillId="0" borderId="0" xfId="0" applyFont="1" applyBorder="1" applyAlignment="1">
      <alignment horizontal="left" vertical="center"/>
    </xf>
    <xf numFmtId="0" fontId="62" fillId="6" borderId="0" xfId="0" applyFont="1" applyFill="1" applyBorder="1" applyAlignment="1">
      <alignment horizontal="center" vertical="center" wrapText="1"/>
    </xf>
    <xf numFmtId="0" fontId="69" fillId="0" borderId="20" xfId="0" applyFont="1" applyBorder="1" applyAlignment="1">
      <alignment horizontal="center" vertical="center"/>
    </xf>
    <xf numFmtId="0" fontId="69" fillId="0" borderId="21" xfId="0" applyFont="1" applyBorder="1" applyAlignment="1">
      <alignment horizontal="center" vertical="center"/>
    </xf>
    <xf numFmtId="0" fontId="69" fillId="0" borderId="22" xfId="0" applyFont="1" applyBorder="1" applyAlignment="1">
      <alignment horizontal="center" vertical="center"/>
    </xf>
    <xf numFmtId="165" fontId="68" fillId="0" borderId="19" xfId="0" applyNumberFormat="1" applyFont="1" applyBorder="1" applyAlignment="1">
      <alignment horizontal="left" vertical="center"/>
    </xf>
    <xf numFmtId="165" fontId="68" fillId="0" borderId="14" xfId="0" applyNumberFormat="1" applyFont="1" applyBorder="1" applyAlignment="1">
      <alignment horizontal="left" vertical="center"/>
    </xf>
    <xf numFmtId="49" fontId="19" fillId="6" borderId="19" xfId="0" applyNumberFormat="1" applyFont="1" applyFill="1" applyBorder="1" applyAlignment="1">
      <alignment horizontal="left" vertical="center"/>
    </xf>
    <xf numFmtId="49" fontId="19" fillId="6" borderId="14" xfId="0" applyNumberFormat="1" applyFont="1" applyFill="1" applyBorder="1" applyAlignment="1">
      <alignment horizontal="left" vertical="center"/>
    </xf>
    <xf numFmtId="165" fontId="68" fillId="0" borderId="25" xfId="0" applyNumberFormat="1" applyFont="1" applyBorder="1" applyAlignment="1">
      <alignment horizontal="center" vertical="center" wrapText="1"/>
    </xf>
    <xf numFmtId="165" fontId="68" fillId="0" borderId="26" xfId="0" applyNumberFormat="1" applyFont="1" applyBorder="1" applyAlignment="1">
      <alignment horizontal="center" vertical="center" wrapText="1"/>
    </xf>
    <xf numFmtId="0" fontId="61" fillId="6" borderId="0"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7" fillId="0" borderId="10" xfId="0" applyFont="1" applyBorder="1" applyAlignment="1">
      <alignment horizontal="left" vertical="center"/>
    </xf>
    <xf numFmtId="0" fontId="17" fillId="0" borderId="11" xfId="0" applyFont="1" applyBorder="1" applyAlignment="1">
      <alignment horizontal="left" vertical="center"/>
    </xf>
    <xf numFmtId="49" fontId="17" fillId="0" borderId="0" xfId="0" applyNumberFormat="1" applyFont="1" applyAlignment="1">
      <alignment horizontal="left" vertical="center"/>
    </xf>
    <xf numFmtId="49" fontId="17" fillId="0" borderId="7" xfId="0" applyNumberFormat="1" applyFont="1" applyBorder="1" applyAlignment="1">
      <alignment horizontal="left" vertical="center"/>
    </xf>
    <xf numFmtId="0" fontId="17" fillId="0" borderId="0" xfId="0" applyFont="1" applyBorder="1" applyAlignment="1">
      <alignment horizontal="left" vertical="center" wrapText="1"/>
    </xf>
    <xf numFmtId="0" fontId="17" fillId="0" borderId="7" xfId="0" applyFont="1" applyBorder="1" applyAlignment="1">
      <alignment horizontal="left" vertical="center" wrapText="1"/>
    </xf>
    <xf numFmtId="0" fontId="69" fillId="0" borderId="51" xfId="0" applyFont="1" applyBorder="1" applyAlignment="1">
      <alignment horizontal="center" vertical="center"/>
    </xf>
    <xf numFmtId="0" fontId="69" fillId="0" borderId="57" xfId="0" applyFont="1" applyBorder="1" applyAlignment="1">
      <alignment horizontal="center" vertical="center"/>
    </xf>
    <xf numFmtId="0" fontId="69" fillId="0" borderId="58" xfId="0" applyFont="1" applyBorder="1" applyAlignment="1">
      <alignment horizontal="center" vertical="center"/>
    </xf>
    <xf numFmtId="165" fontId="68" fillId="0" borderId="59" xfId="0" applyNumberFormat="1" applyFont="1" applyBorder="1" applyAlignment="1">
      <alignment horizontal="left" vertical="center"/>
    </xf>
    <xf numFmtId="49" fontId="17" fillId="0" borderId="0" xfId="0" applyNumberFormat="1" applyFont="1" applyBorder="1" applyAlignment="1">
      <alignment horizontal="left" vertical="center"/>
    </xf>
    <xf numFmtId="49" fontId="17" fillId="0" borderId="60" xfId="0" applyNumberFormat="1" applyFont="1" applyBorder="1" applyAlignment="1">
      <alignment horizontal="left" vertical="center"/>
    </xf>
    <xf numFmtId="165" fontId="68" fillId="0" borderId="44" xfId="0" applyNumberFormat="1" applyFont="1" applyBorder="1" applyAlignment="1">
      <alignment horizontal="center" vertical="center" wrapText="1"/>
    </xf>
    <xf numFmtId="165" fontId="68" fillId="0" borderId="62" xfId="0" applyNumberFormat="1" applyFont="1" applyBorder="1" applyAlignment="1">
      <alignment horizontal="center" vertical="center" wrapText="1"/>
    </xf>
    <xf numFmtId="0" fontId="61" fillId="11" borderId="20" xfId="0" applyFont="1" applyFill="1" applyBorder="1" applyAlignment="1">
      <alignment horizontal="center" vertical="center"/>
    </xf>
    <xf numFmtId="0" fontId="61" fillId="11" borderId="21" xfId="0" applyFont="1" applyFill="1" applyBorder="1" applyAlignment="1">
      <alignment horizontal="center" vertical="center"/>
    </xf>
    <xf numFmtId="0" fontId="61" fillId="11" borderId="22" xfId="0" applyFont="1" applyFill="1" applyBorder="1" applyAlignment="1">
      <alignment horizontal="center" vertical="center"/>
    </xf>
    <xf numFmtId="0" fontId="54" fillId="17" borderId="0" xfId="0" applyFont="1" applyFill="1" applyAlignment="1">
      <alignment horizontal="center"/>
    </xf>
    <xf numFmtId="0" fontId="42" fillId="18" borderId="10" xfId="0" applyFont="1" applyFill="1" applyBorder="1" applyAlignment="1">
      <alignment horizontal="center"/>
    </xf>
    <xf numFmtId="0" fontId="42" fillId="18"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3" fontId="0" fillId="8" borderId="19" xfId="1" applyNumberFormat="1" applyFont="1" applyFill="1" applyBorder="1" applyAlignment="1">
      <alignment horizontal="left" vertical="center" wrapText="1"/>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6">
    <dxf>
      <numFmt numFmtId="164" formatCode="_-* #,##0.00\ _€_-;\-* #,##0.00\ _€_-;_-* &quot;-&quot;??\ _€_-;_-@_-"/>
    </dxf>
    <dxf>
      <alignment horizontal="right" readingOrder="0"/>
    </dxf>
    <dxf>
      <alignment wrapText="1" readingOrder="0"/>
    </dxf>
    <dxf>
      <numFmt numFmtId="164" formatCode="_-* #,##0.00\ _€_-;\-* #,##0.00\ _€_-;_-* &quot;-&quot;??\ _€_-;_-@_-"/>
    </dxf>
    <dxf>
      <numFmt numFmtId="168" formatCode="_-* #,##0\ _€_-;\-* #,##0\ _€_-;_-* &quot;-&quot;??\ _€_-;_-@_-"/>
    </dxf>
    <dxf>
      <numFmt numFmtId="164" formatCode="_-* #,##0.00\ _€_-;\-* #,##0.00\ _€_-;_-* &quot;-&quot;??\ _€_-;_-@_-"/>
    </dxf>
    <dxf>
      <alignment horizontal="right" readingOrder="0"/>
    </dxf>
    <dxf>
      <alignment wrapText="1" readingOrder="0"/>
    </dxf>
    <dxf>
      <alignment wrapText="1" readingOrder="0"/>
    </dxf>
    <dxf>
      <alignment horizontal="right" readingOrder="0"/>
    </dxf>
    <dxf>
      <numFmt numFmtId="164" formatCode="_-* #,##0.00\ _€_-;\-* #,##0.00\ _€_-;_-* &quot;-&quot;??\ _€_-;_-@_-"/>
    </dxf>
    <dxf>
      <numFmt numFmtId="168" formatCode="_-* #,##0\ _€_-;\-* #,##0\ _€_-;_-* &quot;-&quot;??\ _€_-;_-@_-"/>
    </dxf>
    <dxf>
      <alignment wrapText="1" readingOrder="0"/>
    </dxf>
    <dxf>
      <alignment horizontal="right" readingOrder="0"/>
    </dxf>
    <dxf>
      <numFmt numFmtId="164" formatCode="_-* #,##0.00\ _€_-;\-* #,##0.00\ _€_-;_-* &quot;-&quot;??\ _€_-;_-@_-"/>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pivotCacheDefinition" Target="pivotCache/pivotCacheDefinition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pivotCacheDefinition" Target="pivotCache/pivotCacheDefiniti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pivotCacheDefinition" Target="pivotCache/pivotCacheDefinition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8</xdr:col>
      <xdr:colOff>114300</xdr:colOff>
      <xdr:row>17</xdr:row>
      <xdr:rowOff>0</xdr:rowOff>
    </xdr:from>
    <xdr:to>
      <xdr:col>8</xdr:col>
      <xdr:colOff>190500</xdr:colOff>
      <xdr:row>18</xdr:row>
      <xdr:rowOff>69215</xdr:rowOff>
    </xdr:to>
    <xdr:sp macro="" textlink="">
      <xdr:nvSpPr>
        <xdr:cNvPr id="2" name="Text Box 32">
          <a:extLst>
            <a:ext uri="{FF2B5EF4-FFF2-40B4-BE49-F238E27FC236}">
              <a16:creationId xmlns="" xmlns:a16="http://schemas.microsoft.com/office/drawing/2014/main"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17</xdr:row>
      <xdr:rowOff>0</xdr:rowOff>
    </xdr:from>
    <xdr:to>
      <xdr:col>8</xdr:col>
      <xdr:colOff>704850</xdr:colOff>
      <xdr:row>18</xdr:row>
      <xdr:rowOff>50165</xdr:rowOff>
    </xdr:to>
    <xdr:sp macro="" textlink="">
      <xdr:nvSpPr>
        <xdr:cNvPr id="3" name="Text Box 34">
          <a:extLst>
            <a:ext uri="{FF2B5EF4-FFF2-40B4-BE49-F238E27FC236}">
              <a16:creationId xmlns="" xmlns:a16="http://schemas.microsoft.com/office/drawing/2014/main"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17</xdr:row>
      <xdr:rowOff>0</xdr:rowOff>
    </xdr:from>
    <xdr:to>
      <xdr:col>8</xdr:col>
      <xdr:colOff>190500</xdr:colOff>
      <xdr:row>18</xdr:row>
      <xdr:rowOff>66675</xdr:rowOff>
    </xdr:to>
    <xdr:sp macro="" textlink="">
      <xdr:nvSpPr>
        <xdr:cNvPr id="4" name="Text Box 32">
          <a:extLst>
            <a:ext uri="{FF2B5EF4-FFF2-40B4-BE49-F238E27FC236}">
              <a16:creationId xmlns="" xmlns:a16="http://schemas.microsoft.com/office/drawing/2014/main"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17</xdr:row>
      <xdr:rowOff>0</xdr:rowOff>
    </xdr:from>
    <xdr:to>
      <xdr:col>8</xdr:col>
      <xdr:colOff>704850</xdr:colOff>
      <xdr:row>18</xdr:row>
      <xdr:rowOff>47625</xdr:rowOff>
    </xdr:to>
    <xdr:sp macro="" textlink="">
      <xdr:nvSpPr>
        <xdr:cNvPr id="5" name="Text Box 34">
          <a:extLst>
            <a:ext uri="{FF2B5EF4-FFF2-40B4-BE49-F238E27FC236}">
              <a16:creationId xmlns="" xmlns:a16="http://schemas.microsoft.com/office/drawing/2014/main"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17</xdr:row>
      <xdr:rowOff>0</xdr:rowOff>
    </xdr:from>
    <xdr:to>
      <xdr:col>8</xdr:col>
      <xdr:colOff>190500</xdr:colOff>
      <xdr:row>18</xdr:row>
      <xdr:rowOff>66675</xdr:rowOff>
    </xdr:to>
    <xdr:sp macro="" textlink="">
      <xdr:nvSpPr>
        <xdr:cNvPr id="6" name="Text Box 32">
          <a:extLst>
            <a:ext uri="{FF2B5EF4-FFF2-40B4-BE49-F238E27FC236}">
              <a16:creationId xmlns="" xmlns:a16="http://schemas.microsoft.com/office/drawing/2014/main"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17</xdr:row>
      <xdr:rowOff>0</xdr:rowOff>
    </xdr:from>
    <xdr:to>
      <xdr:col>8</xdr:col>
      <xdr:colOff>704850</xdr:colOff>
      <xdr:row>18</xdr:row>
      <xdr:rowOff>47625</xdr:rowOff>
    </xdr:to>
    <xdr:sp macro="" textlink="">
      <xdr:nvSpPr>
        <xdr:cNvPr id="7" name="Text Box 34">
          <a:extLst>
            <a:ext uri="{FF2B5EF4-FFF2-40B4-BE49-F238E27FC236}">
              <a16:creationId xmlns="" xmlns:a16="http://schemas.microsoft.com/office/drawing/2014/main"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17</xdr:row>
      <xdr:rowOff>0</xdr:rowOff>
    </xdr:from>
    <xdr:ext cx="76200" cy="228600"/>
    <xdr:sp macro="" textlink="">
      <xdr:nvSpPr>
        <xdr:cNvPr id="8" name="Text Box 32">
          <a:extLst>
            <a:ext uri="{FF2B5EF4-FFF2-40B4-BE49-F238E27FC236}">
              <a16:creationId xmlns="" xmlns:a16="http://schemas.microsoft.com/office/drawing/2014/main"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17</xdr:row>
      <xdr:rowOff>0</xdr:rowOff>
    </xdr:from>
    <xdr:ext cx="19050" cy="209550"/>
    <xdr:sp macro="" textlink="">
      <xdr:nvSpPr>
        <xdr:cNvPr id="9" name="Text Box 34">
          <a:extLst>
            <a:ext uri="{FF2B5EF4-FFF2-40B4-BE49-F238E27FC236}">
              <a16:creationId xmlns="" xmlns:a16="http://schemas.microsoft.com/office/drawing/2014/main"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20</xdr:row>
      <xdr:rowOff>0</xdr:rowOff>
    </xdr:from>
    <xdr:to>
      <xdr:col>7</xdr:col>
      <xdr:colOff>190500</xdr:colOff>
      <xdr:row>20</xdr:row>
      <xdr:rowOff>229235</xdr:rowOff>
    </xdr:to>
    <xdr:sp macro="" textlink="">
      <xdr:nvSpPr>
        <xdr:cNvPr id="2" name="Text Box 32">
          <a:extLst>
            <a:ext uri="{FF2B5EF4-FFF2-40B4-BE49-F238E27FC236}">
              <a16:creationId xmlns="" xmlns:a16="http://schemas.microsoft.com/office/drawing/2014/main"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20</xdr:row>
      <xdr:rowOff>0</xdr:rowOff>
    </xdr:from>
    <xdr:to>
      <xdr:col>8</xdr:col>
      <xdr:colOff>19050</xdr:colOff>
      <xdr:row>20</xdr:row>
      <xdr:rowOff>210185</xdr:rowOff>
    </xdr:to>
    <xdr:sp macro="" textlink="">
      <xdr:nvSpPr>
        <xdr:cNvPr id="3" name="Text Box 34">
          <a:extLst>
            <a:ext uri="{FF2B5EF4-FFF2-40B4-BE49-F238E27FC236}">
              <a16:creationId xmlns="" xmlns:a16="http://schemas.microsoft.com/office/drawing/2014/main"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20</xdr:row>
      <xdr:rowOff>0</xdr:rowOff>
    </xdr:from>
    <xdr:to>
      <xdr:col>7</xdr:col>
      <xdr:colOff>190500</xdr:colOff>
      <xdr:row>20</xdr:row>
      <xdr:rowOff>226695</xdr:rowOff>
    </xdr:to>
    <xdr:sp macro="" textlink="">
      <xdr:nvSpPr>
        <xdr:cNvPr id="4" name="Text Box 32">
          <a:extLst>
            <a:ext uri="{FF2B5EF4-FFF2-40B4-BE49-F238E27FC236}">
              <a16:creationId xmlns="" xmlns:a16="http://schemas.microsoft.com/office/drawing/2014/main"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20</xdr:row>
      <xdr:rowOff>0</xdr:rowOff>
    </xdr:from>
    <xdr:to>
      <xdr:col>8</xdr:col>
      <xdr:colOff>19050</xdr:colOff>
      <xdr:row>20</xdr:row>
      <xdr:rowOff>207645</xdr:rowOff>
    </xdr:to>
    <xdr:sp macro="" textlink="">
      <xdr:nvSpPr>
        <xdr:cNvPr id="5" name="Text Box 34">
          <a:extLst>
            <a:ext uri="{FF2B5EF4-FFF2-40B4-BE49-F238E27FC236}">
              <a16:creationId xmlns="" xmlns:a16="http://schemas.microsoft.com/office/drawing/2014/main"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20</xdr:row>
      <xdr:rowOff>0</xdr:rowOff>
    </xdr:from>
    <xdr:to>
      <xdr:col>7</xdr:col>
      <xdr:colOff>190500</xdr:colOff>
      <xdr:row>20</xdr:row>
      <xdr:rowOff>226695</xdr:rowOff>
    </xdr:to>
    <xdr:sp macro="" textlink="">
      <xdr:nvSpPr>
        <xdr:cNvPr id="6" name="Text Box 32">
          <a:extLst>
            <a:ext uri="{FF2B5EF4-FFF2-40B4-BE49-F238E27FC236}">
              <a16:creationId xmlns="" xmlns:a16="http://schemas.microsoft.com/office/drawing/2014/main"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20</xdr:row>
      <xdr:rowOff>0</xdr:rowOff>
    </xdr:from>
    <xdr:to>
      <xdr:col>8</xdr:col>
      <xdr:colOff>19050</xdr:colOff>
      <xdr:row>20</xdr:row>
      <xdr:rowOff>207645</xdr:rowOff>
    </xdr:to>
    <xdr:sp macro="" textlink="">
      <xdr:nvSpPr>
        <xdr:cNvPr id="7" name="Text Box 34">
          <a:extLst>
            <a:ext uri="{FF2B5EF4-FFF2-40B4-BE49-F238E27FC236}">
              <a16:creationId xmlns="" xmlns:a16="http://schemas.microsoft.com/office/drawing/2014/main"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20</xdr:row>
      <xdr:rowOff>0</xdr:rowOff>
    </xdr:from>
    <xdr:ext cx="76200" cy="228600"/>
    <xdr:sp macro="" textlink="">
      <xdr:nvSpPr>
        <xdr:cNvPr id="8" name="Text Box 32">
          <a:extLst>
            <a:ext uri="{FF2B5EF4-FFF2-40B4-BE49-F238E27FC236}">
              <a16:creationId xmlns="" xmlns:a16="http://schemas.microsoft.com/office/drawing/2014/main"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20</xdr:row>
      <xdr:rowOff>0</xdr:rowOff>
    </xdr:from>
    <xdr:ext cx="19050" cy="209550"/>
    <xdr:sp macro="" textlink="">
      <xdr:nvSpPr>
        <xdr:cNvPr id="9" name="Text Box 34">
          <a:extLst>
            <a:ext uri="{FF2B5EF4-FFF2-40B4-BE49-F238E27FC236}">
              <a16:creationId xmlns="" xmlns:a16="http://schemas.microsoft.com/office/drawing/2014/main"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20</xdr:row>
      <xdr:rowOff>0</xdr:rowOff>
    </xdr:from>
    <xdr:to>
      <xdr:col>8</xdr:col>
      <xdr:colOff>190500</xdr:colOff>
      <xdr:row>20</xdr:row>
      <xdr:rowOff>229235</xdr:rowOff>
    </xdr:to>
    <xdr:sp macro="" textlink="">
      <xdr:nvSpPr>
        <xdr:cNvPr id="10" name="Text Box 32">
          <a:extLst>
            <a:ext uri="{FF2B5EF4-FFF2-40B4-BE49-F238E27FC236}">
              <a16:creationId xmlns="" xmlns:a16="http://schemas.microsoft.com/office/drawing/2014/main"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20</xdr:row>
      <xdr:rowOff>210185</xdr:rowOff>
    </xdr:to>
    <xdr:sp macro="" textlink="">
      <xdr:nvSpPr>
        <xdr:cNvPr id="11" name="Text Box 34">
          <a:extLst>
            <a:ext uri="{FF2B5EF4-FFF2-40B4-BE49-F238E27FC236}">
              <a16:creationId xmlns="" xmlns:a16="http://schemas.microsoft.com/office/drawing/2014/main"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20</xdr:row>
      <xdr:rowOff>226695</xdr:rowOff>
    </xdr:to>
    <xdr:sp macro="" textlink="">
      <xdr:nvSpPr>
        <xdr:cNvPr id="12" name="Text Box 32">
          <a:extLst>
            <a:ext uri="{FF2B5EF4-FFF2-40B4-BE49-F238E27FC236}">
              <a16:creationId xmlns="" xmlns:a16="http://schemas.microsoft.com/office/drawing/2014/main"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20</xdr:row>
      <xdr:rowOff>207645</xdr:rowOff>
    </xdr:to>
    <xdr:sp macro="" textlink="">
      <xdr:nvSpPr>
        <xdr:cNvPr id="13" name="Text Box 34">
          <a:extLst>
            <a:ext uri="{FF2B5EF4-FFF2-40B4-BE49-F238E27FC236}">
              <a16:creationId xmlns="" xmlns:a16="http://schemas.microsoft.com/office/drawing/2014/main"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20</xdr:row>
      <xdr:rowOff>0</xdr:rowOff>
    </xdr:from>
    <xdr:to>
      <xdr:col>8</xdr:col>
      <xdr:colOff>190500</xdr:colOff>
      <xdr:row>20</xdr:row>
      <xdr:rowOff>226695</xdr:rowOff>
    </xdr:to>
    <xdr:sp macro="" textlink="">
      <xdr:nvSpPr>
        <xdr:cNvPr id="14" name="Text Box 32">
          <a:extLst>
            <a:ext uri="{FF2B5EF4-FFF2-40B4-BE49-F238E27FC236}">
              <a16:creationId xmlns="" xmlns:a16="http://schemas.microsoft.com/office/drawing/2014/main"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20</xdr:row>
      <xdr:rowOff>0</xdr:rowOff>
    </xdr:from>
    <xdr:to>
      <xdr:col>8</xdr:col>
      <xdr:colOff>704850</xdr:colOff>
      <xdr:row>20</xdr:row>
      <xdr:rowOff>207645</xdr:rowOff>
    </xdr:to>
    <xdr:sp macro="" textlink="">
      <xdr:nvSpPr>
        <xdr:cNvPr id="15" name="Text Box 34">
          <a:extLst>
            <a:ext uri="{FF2B5EF4-FFF2-40B4-BE49-F238E27FC236}">
              <a16:creationId xmlns="" xmlns:a16="http://schemas.microsoft.com/office/drawing/2014/main"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20</xdr:row>
      <xdr:rowOff>0</xdr:rowOff>
    </xdr:from>
    <xdr:ext cx="76200" cy="228600"/>
    <xdr:sp macro="" textlink="">
      <xdr:nvSpPr>
        <xdr:cNvPr id="16" name="Text Box 32">
          <a:extLst>
            <a:ext uri="{FF2B5EF4-FFF2-40B4-BE49-F238E27FC236}">
              <a16:creationId xmlns="" xmlns:a16="http://schemas.microsoft.com/office/drawing/2014/main"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20</xdr:row>
      <xdr:rowOff>0</xdr:rowOff>
    </xdr:from>
    <xdr:ext cx="19050" cy="209550"/>
    <xdr:sp macro="" textlink="">
      <xdr:nvSpPr>
        <xdr:cNvPr id="17" name="Text Box 34">
          <a:extLst>
            <a:ext uri="{FF2B5EF4-FFF2-40B4-BE49-F238E27FC236}">
              <a16:creationId xmlns="" xmlns:a16="http://schemas.microsoft.com/office/drawing/2014/main"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7</xdr:col>
      <xdr:colOff>114300</xdr:colOff>
      <xdr:row>41</xdr:row>
      <xdr:rowOff>0</xdr:rowOff>
    </xdr:from>
    <xdr:to>
      <xdr:col>7</xdr:col>
      <xdr:colOff>190500</xdr:colOff>
      <xdr:row>42</xdr:row>
      <xdr:rowOff>69215</xdr:rowOff>
    </xdr:to>
    <xdr:sp macro="" textlink="">
      <xdr:nvSpPr>
        <xdr:cNvPr id="2" name="Text Box 32">
          <a:extLst>
            <a:ext uri="{FF2B5EF4-FFF2-40B4-BE49-F238E27FC236}">
              <a16:creationId xmlns="" xmlns:a16="http://schemas.microsoft.com/office/drawing/2014/main"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41</xdr:row>
      <xdr:rowOff>0</xdr:rowOff>
    </xdr:from>
    <xdr:to>
      <xdr:col>8</xdr:col>
      <xdr:colOff>19050</xdr:colOff>
      <xdr:row>42</xdr:row>
      <xdr:rowOff>50165</xdr:rowOff>
    </xdr:to>
    <xdr:sp macro="" textlink="">
      <xdr:nvSpPr>
        <xdr:cNvPr id="3" name="Text Box 34">
          <a:extLst>
            <a:ext uri="{FF2B5EF4-FFF2-40B4-BE49-F238E27FC236}">
              <a16:creationId xmlns="" xmlns:a16="http://schemas.microsoft.com/office/drawing/2014/main"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4" name="Text Box 32">
          <a:extLst>
            <a:ext uri="{FF2B5EF4-FFF2-40B4-BE49-F238E27FC236}">
              <a16:creationId xmlns="" xmlns:a16="http://schemas.microsoft.com/office/drawing/2014/main"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5" name="Text Box 34">
          <a:extLst>
            <a:ext uri="{FF2B5EF4-FFF2-40B4-BE49-F238E27FC236}">
              <a16:creationId xmlns="" xmlns:a16="http://schemas.microsoft.com/office/drawing/2014/main"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44</xdr:row>
      <xdr:rowOff>0</xdr:rowOff>
    </xdr:from>
    <xdr:to>
      <xdr:col>7</xdr:col>
      <xdr:colOff>190500</xdr:colOff>
      <xdr:row>45</xdr:row>
      <xdr:rowOff>66675</xdr:rowOff>
    </xdr:to>
    <xdr:sp macro="" textlink="">
      <xdr:nvSpPr>
        <xdr:cNvPr id="6" name="Text Box 32">
          <a:extLst>
            <a:ext uri="{FF2B5EF4-FFF2-40B4-BE49-F238E27FC236}">
              <a16:creationId xmlns="" xmlns:a16="http://schemas.microsoft.com/office/drawing/2014/main"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44</xdr:row>
      <xdr:rowOff>0</xdr:rowOff>
    </xdr:from>
    <xdr:to>
      <xdr:col>8</xdr:col>
      <xdr:colOff>19050</xdr:colOff>
      <xdr:row>45</xdr:row>
      <xdr:rowOff>47625</xdr:rowOff>
    </xdr:to>
    <xdr:sp macro="" textlink="">
      <xdr:nvSpPr>
        <xdr:cNvPr id="7" name="Text Box 34">
          <a:extLst>
            <a:ext uri="{FF2B5EF4-FFF2-40B4-BE49-F238E27FC236}">
              <a16:creationId xmlns="" xmlns:a16="http://schemas.microsoft.com/office/drawing/2014/main"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44</xdr:row>
      <xdr:rowOff>0</xdr:rowOff>
    </xdr:from>
    <xdr:ext cx="76200" cy="228600"/>
    <xdr:sp macro="" textlink="">
      <xdr:nvSpPr>
        <xdr:cNvPr id="8" name="Text Box 32">
          <a:extLst>
            <a:ext uri="{FF2B5EF4-FFF2-40B4-BE49-F238E27FC236}">
              <a16:creationId xmlns="" xmlns:a16="http://schemas.microsoft.com/office/drawing/2014/main"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44</xdr:row>
      <xdr:rowOff>0</xdr:rowOff>
    </xdr:from>
    <xdr:ext cx="19050" cy="209550"/>
    <xdr:sp macro="" textlink="">
      <xdr:nvSpPr>
        <xdr:cNvPr id="9" name="Text Box 34">
          <a:extLst>
            <a:ext uri="{FF2B5EF4-FFF2-40B4-BE49-F238E27FC236}">
              <a16:creationId xmlns="" xmlns:a16="http://schemas.microsoft.com/office/drawing/2014/main"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41</xdr:row>
      <xdr:rowOff>0</xdr:rowOff>
    </xdr:from>
    <xdr:to>
      <xdr:col>8</xdr:col>
      <xdr:colOff>190500</xdr:colOff>
      <xdr:row>42</xdr:row>
      <xdr:rowOff>69215</xdr:rowOff>
    </xdr:to>
    <xdr:sp macro="" textlink="">
      <xdr:nvSpPr>
        <xdr:cNvPr id="10" name="Text Box 32">
          <a:extLst>
            <a:ext uri="{FF2B5EF4-FFF2-40B4-BE49-F238E27FC236}">
              <a16:creationId xmlns="" xmlns:a16="http://schemas.microsoft.com/office/drawing/2014/main"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41</xdr:row>
      <xdr:rowOff>0</xdr:rowOff>
    </xdr:from>
    <xdr:to>
      <xdr:col>8</xdr:col>
      <xdr:colOff>704850</xdr:colOff>
      <xdr:row>42</xdr:row>
      <xdr:rowOff>50165</xdr:rowOff>
    </xdr:to>
    <xdr:sp macro="" textlink="">
      <xdr:nvSpPr>
        <xdr:cNvPr id="11" name="Text Box 34">
          <a:extLst>
            <a:ext uri="{FF2B5EF4-FFF2-40B4-BE49-F238E27FC236}">
              <a16:creationId xmlns="" xmlns:a16="http://schemas.microsoft.com/office/drawing/2014/main"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2" name="Text Box 32">
          <a:extLst>
            <a:ext uri="{FF2B5EF4-FFF2-40B4-BE49-F238E27FC236}">
              <a16:creationId xmlns="" xmlns:a16="http://schemas.microsoft.com/office/drawing/2014/main"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3" name="Text Box 34">
          <a:extLst>
            <a:ext uri="{FF2B5EF4-FFF2-40B4-BE49-F238E27FC236}">
              <a16:creationId xmlns="" xmlns:a16="http://schemas.microsoft.com/office/drawing/2014/main"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44</xdr:row>
      <xdr:rowOff>0</xdr:rowOff>
    </xdr:from>
    <xdr:to>
      <xdr:col>8</xdr:col>
      <xdr:colOff>190500</xdr:colOff>
      <xdr:row>45</xdr:row>
      <xdr:rowOff>66675</xdr:rowOff>
    </xdr:to>
    <xdr:sp macro="" textlink="">
      <xdr:nvSpPr>
        <xdr:cNvPr id="14" name="Text Box 32">
          <a:extLst>
            <a:ext uri="{FF2B5EF4-FFF2-40B4-BE49-F238E27FC236}">
              <a16:creationId xmlns="" xmlns:a16="http://schemas.microsoft.com/office/drawing/2014/main"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44</xdr:row>
      <xdr:rowOff>0</xdr:rowOff>
    </xdr:from>
    <xdr:to>
      <xdr:col>8</xdr:col>
      <xdr:colOff>704850</xdr:colOff>
      <xdr:row>45</xdr:row>
      <xdr:rowOff>47625</xdr:rowOff>
    </xdr:to>
    <xdr:sp macro="" textlink="">
      <xdr:nvSpPr>
        <xdr:cNvPr id="15" name="Text Box 34">
          <a:extLst>
            <a:ext uri="{FF2B5EF4-FFF2-40B4-BE49-F238E27FC236}">
              <a16:creationId xmlns="" xmlns:a16="http://schemas.microsoft.com/office/drawing/2014/main"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44</xdr:row>
      <xdr:rowOff>0</xdr:rowOff>
    </xdr:from>
    <xdr:ext cx="76200" cy="228600"/>
    <xdr:sp macro="" textlink="">
      <xdr:nvSpPr>
        <xdr:cNvPr id="16" name="Text Box 32">
          <a:extLst>
            <a:ext uri="{FF2B5EF4-FFF2-40B4-BE49-F238E27FC236}">
              <a16:creationId xmlns="" xmlns:a16="http://schemas.microsoft.com/office/drawing/2014/main"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44</xdr:row>
      <xdr:rowOff>0</xdr:rowOff>
    </xdr:from>
    <xdr:ext cx="19050" cy="209550"/>
    <xdr:sp macro="" textlink="">
      <xdr:nvSpPr>
        <xdr:cNvPr id="17" name="Text Box 34">
          <a:extLst>
            <a:ext uri="{FF2B5EF4-FFF2-40B4-BE49-F238E27FC236}">
              <a16:creationId xmlns="" xmlns:a16="http://schemas.microsoft.com/office/drawing/2014/main"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5464.599854398148" createdVersion="5" refreshedVersion="5" minRefreshableVersion="3" recordCount="20">
  <cacheSource type="worksheet">
    <worksheetSource ref="A3:H23" sheet="Airtime summary"/>
  </cacheSource>
  <cacheFields count="8">
    <cacheField name="Date" numFmtId="14">
      <sharedItems containsSemiMixedTypes="0" containsNonDate="0" containsDate="1" containsString="0" minDate="2024-04-03T00:00:00" maxDate="2024-05-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20000" maxValue="60000"/>
    </cacheField>
    <cacheField name="Received" numFmtId="164">
      <sharedItems containsString="0" containsBlank="1" containsNumber="1" containsInteger="1" minValue="170000" maxValue="220000"/>
    </cacheField>
    <cacheField name="Balance" numFmtId="164">
      <sharedItems containsSemiMixedTypes="0" containsString="0" containsNumber="1" containsInteger="1" minValue="0" maxValue="240000"/>
    </cacheField>
    <cacheField name="Name" numFmtId="165">
      <sharedItems containsBlank="1" count="6">
        <m/>
        <s v="Lydia"/>
        <s v="Grace"/>
        <s v="i18"/>
        <s v="Stacey"/>
        <s v="i89"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5464.599855902779" createdVersion="5" refreshedVersion="5" minRefreshableVersion="3" recordCount="66">
  <cacheSource type="worksheet">
    <worksheetSource ref="A2:H68" sheet="UGX Cash Box May 24"/>
  </cacheSource>
  <cacheFields count="8">
    <cacheField name="Date" numFmtId="14">
      <sharedItems containsSemiMixedTypes="0" containsNonDate="0" containsDate="1" containsString="0" minDate="2024-05-01T00:00:00" maxDate="2024-06-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164">
      <sharedItems containsString="0" containsBlank="1" containsNumber="1" containsInteger="1" minValue="1000" maxValue="1500000"/>
    </cacheField>
    <cacheField name="Received" numFmtId="164">
      <sharedItems containsString="0" containsBlank="1" containsNumber="1" containsInteger="1" minValue="1000" maxValue="11152000"/>
    </cacheField>
    <cacheField name="Balance" numFmtId="164">
      <sharedItems containsSemiMixedTypes="0" containsString="0" containsNumber="1" containsInteger="1" minValue="784526" maxValue="11936526"/>
    </cacheField>
    <cacheField name="Name" numFmtId="0">
      <sharedItems containsBlank="1" count="6">
        <m/>
        <s v="Lydia"/>
        <s v="i18"/>
        <s v="Grace"/>
        <s v="Airtime"/>
        <s v="Stacey"/>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5464.599856134257" createdVersion="5" refreshedVersion="5" minRefreshableVersion="3" recordCount="263">
  <cacheSource type="worksheet">
    <worksheetSource ref="A2:H265" sheet="Total Expenses"/>
  </cacheSource>
  <cacheFields count="8">
    <cacheField name="Date" numFmtId="14">
      <sharedItems containsSemiMixedTypes="0" containsNonDate="0" containsDate="1" containsString="0" minDate="2024-05-01T00:00:00" maxDate="2024-06-01T00:00:00"/>
    </cacheField>
    <cacheField name="Details" numFmtId="0">
      <sharedItems/>
    </cacheField>
    <cacheField name="Type of expenses " numFmtId="0">
      <sharedItems count="12">
        <s v="Personnel"/>
        <s v="Transport"/>
        <s v="Transfer Fees"/>
        <s v="Travel Subsistence"/>
        <s v="Trust Building"/>
        <s v="Bank Fees"/>
        <s v="Rent &amp; Utilities"/>
        <s v="Telephone"/>
        <s v="Services"/>
        <s v="Equipment"/>
        <s v="Office Materials"/>
        <s v="Internet"/>
      </sharedItems>
    </cacheField>
    <cacheField name="Department" numFmtId="0">
      <sharedItems count="6">
        <s v="Team building"/>
        <s v="Management"/>
        <s v="Office"/>
        <s v="Investigations"/>
        <s v="Legal"/>
        <s v="Operations"/>
      </sharedItems>
    </cacheField>
    <cacheField name="Spent  in national currency (UGX)" numFmtId="0">
      <sharedItems containsSemiMixedTypes="0" containsString="0" containsNumber="1" minValue="1000" maxValue="9283200"/>
    </cacheField>
    <cacheField name="Exchange Rate $" numFmtId="4">
      <sharedItems containsSemiMixedTypes="0" containsString="0" containsNumber="1" containsInteger="1" minValue="3868" maxValue="3868"/>
    </cacheField>
    <cacheField name="Spent in $" numFmtId="165">
      <sharedItems containsSemiMixedTypes="0" containsString="0" containsNumber="1" minValue="0.25853154084798347" maxValue="2400"/>
    </cacheField>
    <cacheField name="Name" numFmtId="0">
      <sharedItems count="8">
        <s v="Lydia"/>
        <s v="i18"/>
        <s v="Bank USD"/>
        <s v="Bank Opp"/>
        <s v="Grace"/>
        <s v="Bank UGX"/>
        <s v="Stacey"/>
        <s v="Bank UG"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0">
  <r>
    <d v="2024-05-01T00:00:00"/>
    <s v="Balance from May 2024"/>
    <m/>
    <m/>
    <m/>
    <m/>
    <n v="70000"/>
    <x v="0"/>
  </r>
  <r>
    <d v="2024-04-03T00:00:00"/>
    <s v="Airtime for Lydia"/>
    <s v="Telephone"/>
    <s v="Management"/>
    <n v="30000"/>
    <m/>
    <n v="40000"/>
    <x v="1"/>
  </r>
  <r>
    <d v="2024-04-03T00:00:00"/>
    <s v="Airtime for Grace"/>
    <s v="Telephone"/>
    <s v="Legal"/>
    <n v="20000"/>
    <m/>
    <n v="20000"/>
    <x v="2"/>
  </r>
  <r>
    <d v="2024-04-03T00:00:00"/>
    <s v="Airtime for i18"/>
    <s v="Telephone"/>
    <s v="Investigations"/>
    <n v="20000"/>
    <m/>
    <n v="0"/>
    <x v="3"/>
  </r>
  <r>
    <d v="2024-05-15T00:00:00"/>
    <s v="Mission Budget for 1 day"/>
    <s v="Advance"/>
    <s v="Management"/>
    <m/>
    <n v="220000"/>
    <n v="220000"/>
    <x v="0"/>
  </r>
  <r>
    <d v="2024-05-15T00:00:00"/>
    <s v="Airtime for Lydia (6th &amp; 15th)"/>
    <s v="Telephone"/>
    <s v="Management"/>
    <n v="60000"/>
    <m/>
    <n v="160000"/>
    <x v="1"/>
  </r>
  <r>
    <d v="2024-05-15T00:00:00"/>
    <s v="Airtime for Grace (6th &amp; 15th)"/>
    <s v="Telephone"/>
    <s v="Legal"/>
    <n v="30000"/>
    <m/>
    <n v="130000"/>
    <x v="2"/>
  </r>
  <r>
    <d v="2024-05-15T00:00:00"/>
    <s v="Airtime for i18 (6th &amp; 15th)"/>
    <s v="Telephone"/>
    <s v="Investigations"/>
    <n v="45000"/>
    <m/>
    <n v="85000"/>
    <x v="3"/>
  </r>
  <r>
    <d v="2024-05-17T00:00:00"/>
    <s v="Airtime for Lydia"/>
    <s v="Telephone"/>
    <s v="Management"/>
    <n v="40000"/>
    <m/>
    <n v="45000"/>
    <x v="1"/>
  </r>
  <r>
    <d v="2024-05-17T00:00:00"/>
    <s v="Airtime for Grace"/>
    <s v="Telephone"/>
    <s v="Legal"/>
    <n v="20000"/>
    <m/>
    <n v="25000"/>
    <x v="2"/>
  </r>
  <r>
    <d v="2024-05-17T00:00:00"/>
    <s v="Airtime for i18"/>
    <s v="Telephone"/>
    <s v="Investigations"/>
    <n v="25000"/>
    <m/>
    <n v="0"/>
    <x v="3"/>
  </r>
  <r>
    <d v="2024-05-22T00:00:00"/>
    <s v="Mission Budget for 1 day"/>
    <s v="Advance"/>
    <s v="Management"/>
    <m/>
    <n v="170000"/>
    <n v="170000"/>
    <x v="0"/>
  </r>
  <r>
    <d v="2024-05-24T00:00:00"/>
    <s v="Airtime for Lydia"/>
    <s v="Telephone"/>
    <s v="Management"/>
    <n v="50000"/>
    <m/>
    <n v="120000"/>
    <x v="1"/>
  </r>
  <r>
    <d v="2024-05-24T00:00:00"/>
    <s v="Airtime for Grace"/>
    <s v="Telephone"/>
    <s v="Legal"/>
    <n v="40000"/>
    <m/>
    <n v="80000"/>
    <x v="2"/>
  </r>
  <r>
    <d v="2024-05-24T00:00:00"/>
    <s v="Airtime for i18"/>
    <s v="Telephone"/>
    <s v="i18"/>
    <n v="50000"/>
    <m/>
    <n v="30000"/>
    <x v="3"/>
  </r>
  <r>
    <d v="2024-05-27T00:00:00"/>
    <s v="Mission Budget for 1 day"/>
    <s v="Advance"/>
    <s v="Management"/>
    <m/>
    <n v="210000"/>
    <n v="240000"/>
    <x v="4"/>
  </r>
  <r>
    <d v="2024-05-27T00:00:00"/>
    <s v="Airtime for Grace"/>
    <s v="Telephone"/>
    <s v="Management"/>
    <n v="40000"/>
    <m/>
    <n v="200000"/>
    <x v="1"/>
  </r>
  <r>
    <d v="2024-05-27T00:00:00"/>
    <s v="Airtime for i18"/>
    <s v="Telephone"/>
    <s v="Legal"/>
    <n v="20000"/>
    <m/>
    <n v="180000"/>
    <x v="2"/>
  </r>
  <r>
    <d v="2024-05-27T00:00:00"/>
    <s v="Airtime for Grace"/>
    <s v="Telephone"/>
    <s v="Investigations"/>
    <n v="25000"/>
    <m/>
    <n v="155000"/>
    <x v="3"/>
  </r>
  <r>
    <d v="2024-05-27T00:00:00"/>
    <s v="Airtime for Stacey"/>
    <s v="Telephone"/>
    <s v="Legal"/>
    <n v="20000"/>
    <m/>
    <n v="135000"/>
    <x v="4"/>
  </r>
</pivotCacheRecords>
</file>

<file path=xl/pivotCache/pivotCacheRecords2.xml><?xml version="1.0" encoding="utf-8"?>
<pivotCacheRecords xmlns="http://schemas.openxmlformats.org/spreadsheetml/2006/main" xmlns:r="http://schemas.openxmlformats.org/officeDocument/2006/relationships" count="66">
  <r>
    <d v="2024-05-01T00:00:00"/>
    <s v="Cash Box April 2024"/>
    <m/>
    <m/>
    <m/>
    <m/>
    <n v="2583226"/>
    <x v="0"/>
  </r>
  <r>
    <d v="2024-05-01T00:00:00"/>
    <s v="Mission Budget for 1 day"/>
    <s v="Advance"/>
    <s v="Management"/>
    <n v="360000"/>
    <m/>
    <n v="2223226"/>
    <x v="1"/>
  </r>
  <r>
    <d v="2024-05-02T00:00:00"/>
    <s v="Reimbursement to the project"/>
    <s v="Advance"/>
    <s v="Management"/>
    <m/>
    <n v="2300"/>
    <n v="2225526"/>
    <x v="1"/>
  </r>
  <r>
    <d v="2024-05-02T00:00:00"/>
    <s v="Mission Budget for 1 day"/>
    <s v="Advance"/>
    <s v="Investigations"/>
    <n v="34000"/>
    <m/>
    <n v="2191526"/>
    <x v="2"/>
  </r>
  <r>
    <d v="2024-05-03T00:00:00"/>
    <s v="Mission Budget for 1 day"/>
    <s v="Advance"/>
    <s v="Investigations"/>
    <n v="25000"/>
    <m/>
    <n v="2166526"/>
    <x v="2"/>
  </r>
  <r>
    <d v="2024-05-03T00:00:00"/>
    <s v="Mission Budget for 1 day"/>
    <s v="Advance"/>
    <s v="Management"/>
    <n v="50000"/>
    <m/>
    <n v="2116526"/>
    <x v="1"/>
  </r>
  <r>
    <d v="2024-05-03T00:00:00"/>
    <s v="Mission Budget for 1 day"/>
    <s v="Advance"/>
    <s v="Management"/>
    <n v="63000"/>
    <m/>
    <n v="2053526"/>
    <x v="1"/>
  </r>
  <r>
    <d v="2024-05-03T00:00:00"/>
    <s v="Reimbursement to the project"/>
    <s v="Advance"/>
    <s v="Investigations"/>
    <m/>
    <n v="25000"/>
    <n v="2078526"/>
    <x v="2"/>
  </r>
  <r>
    <d v="2024-05-06T00:00:00"/>
    <s v="Mission Budget for 1 day"/>
    <s v="Advance"/>
    <s v="Investigations"/>
    <n v="40000"/>
    <m/>
    <n v="2038526"/>
    <x v="2"/>
  </r>
  <r>
    <d v="2024-05-07T00:00:00"/>
    <s v="Mission Budget for 1 day"/>
    <s v="Advance"/>
    <s v="Legal"/>
    <n v="70000"/>
    <m/>
    <n v="1968526"/>
    <x v="3"/>
  </r>
  <r>
    <d v="2024-05-07T00:00:00"/>
    <s v="Mission Budget for 1 day"/>
    <s v="Advance"/>
    <s v="Investigations"/>
    <n v="51000"/>
    <m/>
    <n v="1917526"/>
    <x v="2"/>
  </r>
  <r>
    <d v="2024-05-07T00:00:00"/>
    <s v="Reimbursement to the project"/>
    <s v="Advance"/>
    <s v="Investigations"/>
    <m/>
    <n v="1000"/>
    <n v="1918526"/>
    <x v="2"/>
  </r>
  <r>
    <d v="2024-05-08T00:00:00"/>
    <s v="Mission Budget for 1 day"/>
    <s v="Advance"/>
    <s v="Legal"/>
    <n v="40000"/>
    <m/>
    <n v="1878526"/>
    <x v="1"/>
  </r>
  <r>
    <d v="2024-05-08T00:00:00"/>
    <s v="Mission Budget for 1 day"/>
    <s v="Advance"/>
    <s v="Legal"/>
    <n v="70000"/>
    <m/>
    <n v="1808526"/>
    <x v="3"/>
  </r>
  <r>
    <d v="2024-05-08T00:00:00"/>
    <s v="Mission Budget for 1 day"/>
    <s v="Advance"/>
    <s v="Investigations"/>
    <n v="70000"/>
    <m/>
    <n v="1738526"/>
    <x v="2"/>
  </r>
  <r>
    <d v="2024-05-08T00:00:00"/>
    <s v="Mission Budget for 1 day"/>
    <s v="Advance"/>
    <s v="Management"/>
    <n v="270000"/>
    <m/>
    <n v="1468526"/>
    <x v="1"/>
  </r>
  <r>
    <d v="2024-05-08T00:00:00"/>
    <s v="Reimbursement to Grace"/>
    <s v="Advance"/>
    <s v="Legal"/>
    <n v="6000"/>
    <m/>
    <n v="1462526"/>
    <x v="3"/>
  </r>
  <r>
    <d v="2024-05-08T00:00:00"/>
    <s v="Reimbursement to the project"/>
    <s v="Advance"/>
    <s v="Management"/>
    <m/>
    <n v="4000"/>
    <n v="1466526"/>
    <x v="1"/>
  </r>
  <r>
    <d v="2024-05-09T00:00:00"/>
    <s v="Mission Budget for 1 day"/>
    <s v="Advance"/>
    <s v="Investigations"/>
    <n v="40000"/>
    <m/>
    <n v="1426526"/>
    <x v="2"/>
  </r>
  <r>
    <d v="2024-05-09T00:00:00"/>
    <s v="Mission Budget for 1 day"/>
    <s v="Advance"/>
    <s v="Management"/>
    <n v="70000"/>
    <m/>
    <n v="1356526"/>
    <x v="1"/>
  </r>
  <r>
    <d v="2024-05-09T00:00:00"/>
    <s v="Mission Budget for 1 day"/>
    <s v="Advance"/>
    <s v="Legal"/>
    <n v="70000"/>
    <m/>
    <n v="1286526"/>
    <x v="3"/>
  </r>
  <r>
    <d v="2024-05-09T00:00:00"/>
    <s v="Reimbursemen to the project"/>
    <s v="Advance"/>
    <s v="Management"/>
    <m/>
    <n v="70000"/>
    <n v="1356526"/>
    <x v="1"/>
  </r>
  <r>
    <d v="2024-05-09T00:00:00"/>
    <s v="Reimbursement to  the project"/>
    <s v="Advance"/>
    <s v="Investigations"/>
    <m/>
    <n v="1000"/>
    <n v="1357526"/>
    <x v="2"/>
  </r>
  <r>
    <d v="2024-05-09T00:00:00"/>
    <s v="Reimbursement to Grace"/>
    <s v="Advance"/>
    <s v="Legal"/>
    <n v="1000"/>
    <m/>
    <n v="1356526"/>
    <x v="3"/>
  </r>
  <r>
    <d v="2024-05-10T00:00:00"/>
    <s v="Reimbursement to the project"/>
    <s v="Advance"/>
    <s v="Management"/>
    <m/>
    <n v="7000"/>
    <n v="1363526"/>
    <x v="1"/>
  </r>
  <r>
    <d v="2024-05-13T00:00:00"/>
    <s v="Mission Budget for 1 day"/>
    <s v="Advance"/>
    <s v="Management"/>
    <n v="100000"/>
    <m/>
    <n v="1263526"/>
    <x v="1"/>
  </r>
  <r>
    <d v="2024-05-14T00:00:00"/>
    <s v="Mission Budget for 1 day"/>
    <s v="Advance"/>
    <s v="Legal"/>
    <n v="60000"/>
    <m/>
    <n v="1203526"/>
    <x v="3"/>
  </r>
  <r>
    <d v="2024-05-14T00:00:00"/>
    <s v="Mission Budget for 1 day"/>
    <s v="Advance"/>
    <s v="Investigations"/>
    <n v="35000"/>
    <m/>
    <n v="1168526"/>
    <x v="2"/>
  </r>
  <r>
    <d v="2024-05-14T00:00:00"/>
    <s v="Reimbursement to the project"/>
    <s v="Advance"/>
    <s v="Management"/>
    <m/>
    <n v="2000"/>
    <n v="1170526"/>
    <x v="1"/>
  </r>
  <r>
    <d v="2024-05-15T00:00:00"/>
    <s v="Mission Budget for 1 day"/>
    <s v="Advance"/>
    <s v="Legal"/>
    <n v="65000"/>
    <m/>
    <n v="1105526"/>
    <x v="3"/>
  </r>
  <r>
    <d v="2024-05-15T00:00:00"/>
    <s v="Mission Budget for 1 day"/>
    <s v="Advance"/>
    <s v="Management"/>
    <n v="220000"/>
    <m/>
    <n v="885526"/>
    <x v="4"/>
  </r>
  <r>
    <d v="2024-05-16T00:00:00"/>
    <s v="Mission Budget for 1 day"/>
    <s v="Advance"/>
    <s v="Investigations"/>
    <n v="30000"/>
    <m/>
    <n v="855526"/>
    <x v="2"/>
  </r>
  <r>
    <d v="2024-05-16T00:00:00"/>
    <s v="Mission Budget for 1 day"/>
    <s v="Advance"/>
    <s v="Legal"/>
    <n v="55000"/>
    <m/>
    <n v="800526"/>
    <x v="3"/>
  </r>
  <r>
    <d v="2024-05-17T00:00:00"/>
    <s v="Reimbursement to the project"/>
    <s v="Advance"/>
    <s v="Investigations"/>
    <m/>
    <n v="14000"/>
    <n v="814526"/>
    <x v="2"/>
  </r>
  <r>
    <d v="2024-05-20T00:00:00"/>
    <s v="Mission Budget for 1 day"/>
    <s v="Advance"/>
    <s v="Management"/>
    <n v="10000"/>
    <m/>
    <n v="804526"/>
    <x v="1"/>
  </r>
  <r>
    <d v="2024-05-21T00:00:00"/>
    <s v="Mission Budget for 1 day"/>
    <s v="Advance"/>
    <s v="Legal"/>
    <n v="20000"/>
    <m/>
    <n v="784526"/>
    <x v="3"/>
  </r>
  <r>
    <d v="2024-05-22T00:00:00"/>
    <s v="Cash withdraw:chq 347"/>
    <s v="Internal Transfer"/>
    <m/>
    <m/>
    <n v="11152000"/>
    <n v="11936526"/>
    <x v="0"/>
  </r>
  <r>
    <d v="2024-05-22T00:00:00"/>
    <s v="Mission Budget for 1 day"/>
    <s v="Advance"/>
    <s v="Management"/>
    <n v="170000"/>
    <m/>
    <n v="11766526"/>
    <x v="4"/>
  </r>
  <r>
    <d v="2024-05-22T00:00:00"/>
    <s v="Mission Budget for 1 day"/>
    <s v="Advance"/>
    <s v="Management"/>
    <n v="14000"/>
    <m/>
    <n v="11752526"/>
    <x v="1"/>
  </r>
  <r>
    <d v="2024-05-22T00:00:00"/>
    <s v="Mission Budget for 1 day"/>
    <s v="Advance"/>
    <s v="Management"/>
    <n v="6000"/>
    <m/>
    <n v="11746526"/>
    <x v="1"/>
  </r>
  <r>
    <d v="2024-05-22T00:00:00"/>
    <s v="Mission Budget for 1 day"/>
    <s v="Advance"/>
    <s v="Management"/>
    <n v="319000"/>
    <m/>
    <n v="11427526"/>
    <x v="1"/>
  </r>
  <r>
    <d v="2024-05-23T00:00:00"/>
    <s v="Mission Budget for 1 day"/>
    <s v="Advance"/>
    <s v="Operations"/>
    <n v="600000"/>
    <m/>
    <n v="10827526"/>
    <x v="2"/>
  </r>
  <r>
    <d v="2024-05-23T00:00:00"/>
    <s v="Reimbursed to the project"/>
    <s v="Advance"/>
    <s v="Operations"/>
    <m/>
    <n v="417000"/>
    <n v="11244526"/>
    <x v="2"/>
  </r>
  <r>
    <d v="2024-05-23T00:00:00"/>
    <s v="Mission Budget for 1 day"/>
    <s v="Advance"/>
    <s v="Operations"/>
    <n v="200000"/>
    <m/>
    <n v="11044526"/>
    <x v="3"/>
  </r>
  <r>
    <d v="2024-05-23T00:00:00"/>
    <s v="Reimbursement to the project"/>
    <s v="Advance"/>
    <s v="Operations"/>
    <m/>
    <n v="82000"/>
    <n v="11126526"/>
    <x v="3"/>
  </r>
  <r>
    <d v="2024-05-23T00:00:00"/>
    <s v="Mission Budget for 1 day"/>
    <s v="Advance"/>
    <s v="Operations"/>
    <n v="600000"/>
    <m/>
    <n v="10526526"/>
    <x v="1"/>
  </r>
  <r>
    <d v="2024-05-23T00:00:00"/>
    <s v="Mission Budget for 1 day"/>
    <s v="Advance"/>
    <s v="Operations"/>
    <n v="550000"/>
    <m/>
    <n v="9976526"/>
    <x v="1"/>
  </r>
  <r>
    <d v="2024-05-23T00:00:00"/>
    <s v="Mission Budget for 1 day"/>
    <s v="Advance"/>
    <s v="Operations"/>
    <n v="1500000"/>
    <m/>
    <n v="8476526"/>
    <x v="2"/>
  </r>
  <r>
    <d v="2024-05-23T00:00:00"/>
    <s v="Reimbursement to the project"/>
    <s v="Advance"/>
    <s v="Operations"/>
    <m/>
    <n v="320000"/>
    <n v="8796526"/>
    <x v="1"/>
  </r>
  <r>
    <d v="2024-05-23T00:00:00"/>
    <s v="Reimbursement to the project"/>
    <s v="Advance"/>
    <s v="Operations"/>
    <m/>
    <n v="1500000"/>
    <n v="10296526"/>
    <x v="2"/>
  </r>
  <r>
    <d v="2024-05-23T00:00:00"/>
    <s v="Mission Budget for 1 day"/>
    <s v="Advance"/>
    <s v="Operations"/>
    <n v="100000"/>
    <m/>
    <n v="10196526"/>
    <x v="1"/>
  </r>
  <r>
    <d v="2024-05-23T00:00:00"/>
    <s v="Reimbursement to the project"/>
    <s v="Advance"/>
    <s v="Operations"/>
    <m/>
    <n v="50000"/>
    <n v="10246526"/>
    <x v="1"/>
  </r>
  <r>
    <d v="2024-05-27T00:00:00"/>
    <s v="Mission Budget for 1 day"/>
    <s v="Advance"/>
    <s v="Legal"/>
    <n v="67000"/>
    <m/>
    <n v="10179526"/>
    <x v="5"/>
  </r>
  <r>
    <d v="2024-05-27T00:00:00"/>
    <s v="Mission Budget for 1 day"/>
    <s v="Advance"/>
    <s v="Legal"/>
    <n v="310000"/>
    <m/>
    <n v="9869526"/>
    <x v="3"/>
  </r>
  <r>
    <d v="2024-05-27T00:00:00"/>
    <s v="Mission Budget for 1 day"/>
    <s v="Advance"/>
    <s v="Management"/>
    <n v="210000"/>
    <m/>
    <n v="9659526"/>
    <x v="4"/>
  </r>
  <r>
    <d v="2024-05-27T00:00:00"/>
    <s v="Mission Budget for 1 day"/>
    <s v="Advance"/>
    <s v="Management"/>
    <n v="77000"/>
    <m/>
    <n v="9582526"/>
    <x v="1"/>
  </r>
  <r>
    <d v="2024-05-28T00:00:00"/>
    <s v="Mission Budget for 1 day"/>
    <s v="Advance"/>
    <s v="Legal"/>
    <n v="24000"/>
    <m/>
    <n v="9558526"/>
    <x v="3"/>
  </r>
  <r>
    <d v="2024-05-29T00:00:00"/>
    <s v="Mission Budget for 1 day"/>
    <s v="Advance"/>
    <s v="Management"/>
    <n v="14000"/>
    <m/>
    <n v="9544526"/>
    <x v="1"/>
  </r>
  <r>
    <d v="2024-05-29T00:00:00"/>
    <s v="Mission Budget for 1 day"/>
    <s v="Advance"/>
    <s v="Legal"/>
    <n v="85000"/>
    <m/>
    <n v="9459526"/>
    <x v="5"/>
  </r>
  <r>
    <d v="2024-05-29T00:00:00"/>
    <s v="Mission Budget for 1 day"/>
    <s v="Advance"/>
    <s v="Legal"/>
    <n v="273000"/>
    <m/>
    <n v="9186526"/>
    <x v="1"/>
  </r>
  <r>
    <d v="2024-05-30T00:00:00"/>
    <s v="Mission Budget for 1 day"/>
    <s v="Advance"/>
    <s v="Management"/>
    <n v="70000"/>
    <m/>
    <n v="9116526"/>
    <x v="1"/>
  </r>
  <r>
    <d v="2024-05-31T00:00:00"/>
    <s v="Mission Budget for 1 day"/>
    <s v="Advance"/>
    <s v="Management"/>
    <n v="51000"/>
    <m/>
    <n v="9065526"/>
    <x v="1"/>
  </r>
  <r>
    <d v="2024-05-31T00:00:00"/>
    <s v="Mission Budget for 1 day"/>
    <s v="Advance"/>
    <s v="Management"/>
    <n v="300000"/>
    <m/>
    <n v="8765526"/>
    <x v="1"/>
  </r>
  <r>
    <d v="2024-05-31T00:00:00"/>
    <s v="Reimbursement to Lydia"/>
    <s v="Advance"/>
    <s v="Management"/>
    <n v="8000"/>
    <m/>
    <n v="8757526"/>
    <x v="1"/>
  </r>
  <r>
    <d v="2024-05-31T00:00:00"/>
    <s v="Reimbursement to the project"/>
    <s v="Advance"/>
    <s v="Legal"/>
    <m/>
    <n v="3000"/>
    <n v="8760526"/>
    <x v="5"/>
  </r>
  <r>
    <d v="2024-05-31T00:00:00"/>
    <s v="Mission Budget for 1 day"/>
    <s v="Advance"/>
    <s v="Management"/>
    <n v="70000"/>
    <m/>
    <n v="8690526"/>
    <x v="1"/>
  </r>
</pivotCacheRecords>
</file>

<file path=xl/pivotCache/pivotCacheRecords3.xml><?xml version="1.0" encoding="utf-8"?>
<pivotCacheRecords xmlns="http://schemas.openxmlformats.org/spreadsheetml/2006/main" xmlns:r="http://schemas.openxmlformats.org/officeDocument/2006/relationships" count="263">
  <r>
    <d v="2024-05-01T00:00:00"/>
    <s v="Uwec entry fees for 3"/>
    <x v="0"/>
    <x v="0"/>
    <n v="30000"/>
    <n v="3868"/>
    <n v="7.7559462254395033"/>
    <x v="0"/>
  </r>
  <r>
    <d v="2024-05-01T00:00:00"/>
    <s v="Parking fees"/>
    <x v="1"/>
    <x v="1"/>
    <n v="2000"/>
    <n v="3868"/>
    <n v="0.51706308169596693"/>
    <x v="0"/>
  </r>
  <r>
    <d v="2024-05-01T00:00:00"/>
    <s v="Transfer fees"/>
    <x v="2"/>
    <x v="2"/>
    <n v="2300"/>
    <n v="3868"/>
    <n v="0.59462254395036196"/>
    <x v="0"/>
  </r>
  <r>
    <d v="2024-05-01T00:00:00"/>
    <s v="Breakfast at UWEC-Lydia"/>
    <x v="0"/>
    <x v="0"/>
    <n v="25000"/>
    <n v="3868"/>
    <n v="6.4632885211995861"/>
    <x v="0"/>
  </r>
  <r>
    <d v="2024-05-01T00:00:00"/>
    <s v="Breakfast for Lydia (Tea)"/>
    <x v="0"/>
    <x v="0"/>
    <n v="10000"/>
    <n v="3868"/>
    <n v="2.5853154084798344"/>
    <x v="0"/>
  </r>
  <r>
    <d v="2024-05-01T00:00:00"/>
    <s v="Breakfast at UWEC-Grace"/>
    <x v="0"/>
    <x v="0"/>
    <n v="40000"/>
    <n v="3868"/>
    <n v="10.341261633919338"/>
    <x v="0"/>
  </r>
  <r>
    <d v="2024-05-01T00:00:00"/>
    <s v="Breakfast at UWEC-i18"/>
    <x v="0"/>
    <x v="0"/>
    <n v="40000"/>
    <n v="3868"/>
    <n v="10.341261633919338"/>
    <x v="0"/>
  </r>
  <r>
    <d v="2024-05-01T00:00:00"/>
    <s v="Dawa tea for Grace"/>
    <x v="0"/>
    <x v="0"/>
    <n v="20000"/>
    <n v="3868"/>
    <n v="5.1706308169596689"/>
    <x v="0"/>
  </r>
  <r>
    <d v="2024-05-01T00:00:00"/>
    <s v="Picknpeel"/>
    <x v="0"/>
    <x v="0"/>
    <n v="9000"/>
    <n v="3868"/>
    <n v="2.3267838676318511"/>
    <x v="0"/>
  </r>
  <r>
    <d v="2024-05-01T00:00:00"/>
    <s v="Picknpeel"/>
    <x v="0"/>
    <x v="0"/>
    <n v="9000"/>
    <n v="3868"/>
    <n v="2.3267838676318511"/>
    <x v="0"/>
  </r>
  <r>
    <d v="2024-05-01T00:00:00"/>
    <s v="Pork"/>
    <x v="0"/>
    <x v="0"/>
    <n v="62400"/>
    <n v="3868"/>
    <n v="16.132368148914168"/>
    <x v="0"/>
  </r>
  <r>
    <d v="2024-05-01T00:00:00"/>
    <s v="jackfruit for Lydia"/>
    <x v="0"/>
    <x v="0"/>
    <n v="2000"/>
    <n v="3868"/>
    <n v="0.51706308169596693"/>
    <x v="0"/>
  </r>
  <r>
    <d v="2024-05-01T00:00:00"/>
    <s v="Entebbe express high way charges"/>
    <x v="1"/>
    <x v="1"/>
    <n v="5000"/>
    <n v="3868"/>
    <n v="1.2926577042399172"/>
    <x v="0"/>
  </r>
  <r>
    <d v="2024-05-01T00:00:00"/>
    <s v="Entebbe express high way charges"/>
    <x v="1"/>
    <x v="1"/>
    <n v="5000"/>
    <n v="3868"/>
    <n v="1.2926577042399172"/>
    <x v="0"/>
  </r>
  <r>
    <d v="2024-05-01T00:00:00"/>
    <s v="Lunch for Lydia"/>
    <x v="0"/>
    <x v="0"/>
    <n v="40000"/>
    <n v="3868"/>
    <n v="0.56999999999999995"/>
    <x v="0"/>
  </r>
  <r>
    <d v="2024-05-01T00:00:00"/>
    <s v="Packing bag"/>
    <x v="0"/>
    <x v="0"/>
    <n v="3000"/>
    <n v="3868"/>
    <n v="0.7755946225439504"/>
    <x v="0"/>
  </r>
  <r>
    <d v="2024-05-01T00:00:00"/>
    <s v="Apples"/>
    <x v="0"/>
    <x v="0"/>
    <n v="10300"/>
    <n v="3868"/>
    <n v="2.6628748707342296"/>
    <x v="0"/>
  </r>
  <r>
    <d v="2024-05-01T00:00:00"/>
    <s v="Fanta Orange"/>
    <x v="0"/>
    <x v="0"/>
    <n v="4500"/>
    <n v="3868"/>
    <n v="15"/>
    <x v="0"/>
  </r>
  <r>
    <d v="2024-05-01T00:00:00"/>
    <s v="Red grapes"/>
    <x v="0"/>
    <x v="0"/>
    <n v="11300"/>
    <n v="3868"/>
    <n v="8.43"/>
    <x v="0"/>
  </r>
  <r>
    <d v="2024-05-01T00:00:00"/>
    <s v="Pineapple"/>
    <x v="0"/>
    <x v="0"/>
    <n v="4500"/>
    <n v="3868"/>
    <n v="1.1633919338159255"/>
    <x v="0"/>
  </r>
  <r>
    <d v="2024-05-01T00:00:00"/>
    <s v="Chicken Samosas"/>
    <x v="0"/>
    <x v="0"/>
    <n v="8800"/>
    <n v="3868"/>
    <n v="2.2750775594622543"/>
    <x v="0"/>
  </r>
  <r>
    <d v="2024-05-01T00:00:00"/>
    <s v="Apples"/>
    <x v="0"/>
    <x v="0"/>
    <n v="1500"/>
    <n v="3868"/>
    <n v="0.3877973112719752"/>
    <x v="0"/>
  </r>
  <r>
    <d v="2024-05-01T00:00:00"/>
    <s v="Summy crisps"/>
    <x v="0"/>
    <x v="0"/>
    <n v="5000"/>
    <n v="3868"/>
    <n v="1.2926577042399172"/>
    <x v="0"/>
  </r>
  <r>
    <d v="2024-05-01T00:00:00"/>
    <s v="Jesa Yoghurt"/>
    <x v="0"/>
    <x v="0"/>
    <n v="3800"/>
    <n v="3868"/>
    <n v="0.9824198552223371"/>
    <x v="0"/>
  </r>
  <r>
    <d v="2024-05-01T00:00:00"/>
    <s v="Fidodido ice cream"/>
    <x v="0"/>
    <x v="0"/>
    <n v="5000"/>
    <n v="3868"/>
    <n v="1.2926577042399172"/>
    <x v="0"/>
  </r>
  <r>
    <d v="2024-05-01T00:00:00"/>
    <s v="Kooksy ice creame"/>
    <x v="0"/>
    <x v="0"/>
    <n v="2000"/>
    <n v="3868"/>
    <n v="0.51706308169596693"/>
    <x v="0"/>
  </r>
  <r>
    <d v="2024-05-01T00:00:00"/>
    <s v="Mirinda Green"/>
    <x v="0"/>
    <x v="0"/>
    <n v="4000"/>
    <n v="3868"/>
    <n v="1.0341261633919339"/>
    <x v="0"/>
  </r>
  <r>
    <d v="2024-05-01T00:00:00"/>
    <s v="Red/pink lady A"/>
    <x v="0"/>
    <x v="0"/>
    <n v="3000"/>
    <n v="3868"/>
    <n v="0.7755946225439504"/>
    <x v="0"/>
  </r>
  <r>
    <d v="2024-05-01T00:00:00"/>
    <s v="Minute maid"/>
    <x v="0"/>
    <x v="0"/>
    <n v="4500"/>
    <n v="3868"/>
    <n v="1.1633919338159255"/>
    <x v="0"/>
  </r>
  <r>
    <d v="2024-05-01T00:00:00"/>
    <s v="Snicker snacks"/>
    <x v="0"/>
    <x v="0"/>
    <n v="3200"/>
    <n v="3868"/>
    <n v="0.82730093071354704"/>
    <x v="0"/>
  </r>
  <r>
    <d v="2024-05-01T00:00:00"/>
    <s v="1 flavored chocolate"/>
    <x v="0"/>
    <x v="0"/>
    <n v="2000"/>
    <n v="3868"/>
    <n v="0.51706308169596693"/>
    <x v="0"/>
  </r>
  <r>
    <d v="2024-05-01T00:00:00"/>
    <s v="1Bisto Mandazi"/>
    <x v="0"/>
    <x v="0"/>
    <n v="3500"/>
    <n v="3868"/>
    <n v="0.90486039296794207"/>
    <x v="0"/>
  </r>
  <r>
    <d v="2024-05-01T00:00:00"/>
    <s v="2ltrs mariam fruit juice"/>
    <x v="0"/>
    <x v="0"/>
    <n v="5000"/>
    <n v="3868"/>
    <n v="1.2926577042399172"/>
    <x v="0"/>
  </r>
  <r>
    <d v="2024-05-01T00:00:00"/>
    <s v="Intercity Transport (Amolatar-Karuma)for informant"/>
    <x v="1"/>
    <x v="1"/>
    <n v="25000"/>
    <n v="3868"/>
    <n v="6.4632885211995861"/>
    <x v="0"/>
  </r>
  <r>
    <d v="2024-05-01T00:00:00"/>
    <s v="Intercity Transport (Karuma-Pakwachi)"/>
    <x v="1"/>
    <x v="1"/>
    <n v="18000"/>
    <n v="3868"/>
    <n v="4.6535677352637022"/>
    <x v="0"/>
  </r>
  <r>
    <d v="2024-05-01T00:00:00"/>
    <s v="Intercity Transport(Pakwach-Nebbi)"/>
    <x v="1"/>
    <x v="1"/>
    <n v="20000"/>
    <n v="3868"/>
    <n v="5.1706308169596689"/>
    <x v="0"/>
  </r>
  <r>
    <d v="2024-05-01T00:00:00"/>
    <s v="Breakfast,Lunch &amp; supper"/>
    <x v="3"/>
    <x v="1"/>
    <n v="30000"/>
    <n v="3868"/>
    <n v="7.7559462254395033"/>
    <x v="0"/>
  </r>
  <r>
    <d v="2024-05-01T00:00:00"/>
    <s v="Accommodation for 2 nights"/>
    <x v="3"/>
    <x v="1"/>
    <n v="50000"/>
    <n v="3868"/>
    <n v="12.926577042399172"/>
    <x v="0"/>
  </r>
  <r>
    <d v="2024-05-01T00:00:00"/>
    <s v="Local Transport"/>
    <x v="1"/>
    <x v="1"/>
    <n v="10000"/>
    <n v="3868"/>
    <n v="2.5853154084798344"/>
    <x v="0"/>
  </r>
  <r>
    <d v="2024-05-02T00:00:00"/>
    <s v="Local Transport"/>
    <x v="1"/>
    <x v="3"/>
    <n v="12000"/>
    <n v="3868"/>
    <n v="3.1023784901758016"/>
    <x v="1"/>
  </r>
  <r>
    <d v="2024-05-02T00:00:00"/>
    <s v="Local Transport"/>
    <x v="1"/>
    <x v="3"/>
    <n v="12000"/>
    <n v="3868"/>
    <n v="3.1023784901758016"/>
    <x v="1"/>
  </r>
  <r>
    <d v="2024-05-02T00:00:00"/>
    <s v="Trust Building"/>
    <x v="4"/>
    <x v="3"/>
    <n v="10000"/>
    <n v="3868"/>
    <n v="2.5853154084798344"/>
    <x v="1"/>
  </r>
  <r>
    <d v="2024-05-02T00:00:00"/>
    <s v="Breakfast, lunch &amp; supper (Ogwal)"/>
    <x v="3"/>
    <x v="1"/>
    <n v="30000"/>
    <n v="3868"/>
    <n v="7.7559462254395033"/>
    <x v="0"/>
  </r>
  <r>
    <d v="2024-05-02T00:00:00"/>
    <s v="Inward transfer bank charges"/>
    <x v="5"/>
    <x v="2"/>
    <n v="32684.6"/>
    <n v="3868"/>
    <n v="8.4499999999999993"/>
    <x v="2"/>
  </r>
  <r>
    <d v="2024-05-03T00:00:00"/>
    <s v="Local Transport"/>
    <x v="1"/>
    <x v="3"/>
    <n v="20000"/>
    <n v="3868"/>
    <n v="5.1706308169596689"/>
    <x v="1"/>
  </r>
  <r>
    <d v="2024-05-03T00:00:00"/>
    <s v="April garbagge collection"/>
    <x v="6"/>
    <x v="2"/>
    <n v="50000"/>
    <n v="3868"/>
    <n v="12.926577042399172"/>
    <x v="0"/>
  </r>
  <r>
    <d v="2024-05-03T00:00:00"/>
    <s v="Intercity  transport(pakwach.karuma) Transport(Pakwachi/Karuma))"/>
    <x v="1"/>
    <x v="1"/>
    <n v="20000"/>
    <n v="3868"/>
    <n v="5.1706308169596689"/>
    <x v="0"/>
  </r>
  <r>
    <d v="2024-05-03T00:00:00"/>
    <s v="Intercity Transport (Karuma/Amolatar)"/>
    <x v="1"/>
    <x v="1"/>
    <n v="25000"/>
    <n v="3868"/>
    <n v="6.4632885211995861"/>
    <x v="0"/>
  </r>
  <r>
    <d v="2024-05-03T00:00:00"/>
    <s v="Amolatar/home"/>
    <x v="1"/>
    <x v="1"/>
    <n v="15000"/>
    <n v="3868"/>
    <n v="3.8779731127197516"/>
    <x v="0"/>
  </r>
  <r>
    <d v="2024-05-03T00:00:00"/>
    <s v="Grace's April salary:chq 343"/>
    <x v="0"/>
    <x v="4"/>
    <n v="1500000"/>
    <n v="3868"/>
    <n v="387.79731127197516"/>
    <x v="3"/>
  </r>
  <r>
    <d v="2024-05-03T00:00:00"/>
    <s v="Bank charges for chq 343"/>
    <x v="5"/>
    <x v="2"/>
    <n v="3000"/>
    <n v="3868"/>
    <n v="0.7755946225439504"/>
    <x v="3"/>
  </r>
  <r>
    <d v="2024-05-03T00:00:00"/>
    <s v="May &amp; June Rent of office premises"/>
    <x v="6"/>
    <x v="2"/>
    <n v="9283200"/>
    <n v="3868"/>
    <n v="2400"/>
    <x v="2"/>
  </r>
  <r>
    <d v="2024-05-03T00:00:00"/>
    <s v="Cash payment charges"/>
    <x v="5"/>
    <x v="2"/>
    <n v="2166.0800000000004"/>
    <n v="3868"/>
    <n v="0.56000000000000005"/>
    <x v="2"/>
  </r>
  <r>
    <d v="2024-05-03T00:00:00"/>
    <s v="Airtime for Lydia"/>
    <x v="7"/>
    <x v="1"/>
    <n v="30000"/>
    <n v="3868"/>
    <n v="7.7559462254395033"/>
    <x v="0"/>
  </r>
  <r>
    <d v="2024-05-03T00:00:00"/>
    <s v="Airtime for Grace"/>
    <x v="7"/>
    <x v="4"/>
    <n v="20000"/>
    <n v="3868"/>
    <n v="5.1706308169596689"/>
    <x v="4"/>
  </r>
  <r>
    <d v="2024-05-03T00:00:00"/>
    <s v="Airtime for i18"/>
    <x v="7"/>
    <x v="3"/>
    <n v="20000"/>
    <n v="3868"/>
    <n v="5.1706308169596689"/>
    <x v="1"/>
  </r>
  <r>
    <d v="2024-05-06T00:00:00"/>
    <s v="Local Transport"/>
    <x v="1"/>
    <x v="3"/>
    <n v="17000"/>
    <n v="3868"/>
    <n v="4.3950361944157184"/>
    <x v="1"/>
  </r>
  <r>
    <d v="2024-05-06T00:00:00"/>
    <s v="Local Transport"/>
    <x v="1"/>
    <x v="3"/>
    <n v="12000"/>
    <n v="3868"/>
    <n v="3.1023784901758016"/>
    <x v="1"/>
  </r>
  <r>
    <d v="2024-05-06T00:00:00"/>
    <s v="Trust Building"/>
    <x v="4"/>
    <x v="3"/>
    <n v="5000"/>
    <n v="3868"/>
    <n v="1.2926577042399172"/>
    <x v="1"/>
  </r>
  <r>
    <d v="2024-05-06T00:00:00"/>
    <s v="Trust Building"/>
    <x v="4"/>
    <x v="3"/>
    <n v="5000"/>
    <n v="3868"/>
    <n v="1.2926577042399172"/>
    <x v="1"/>
  </r>
  <r>
    <d v="2024-05-06T00:00:00"/>
    <s v="Grace's medical insurance chq:341"/>
    <x v="0"/>
    <x v="0"/>
    <n v="1371616"/>
    <n v="3868"/>
    <n v="354.60599793174765"/>
    <x v="3"/>
  </r>
  <r>
    <d v="2024-05-06T00:00:00"/>
    <s v="Bank charges for chq 343"/>
    <x v="5"/>
    <x v="2"/>
    <n v="3000"/>
    <n v="3868"/>
    <n v="0.7755946225439504"/>
    <x v="3"/>
  </r>
  <r>
    <d v="2024-05-07T00:00:00"/>
    <s v="Legal Fees (Shonubi) chq 342"/>
    <x v="8"/>
    <x v="4"/>
    <n v="3700000"/>
    <n v="3868"/>
    <n v="956.56670113753876"/>
    <x v="3"/>
  </r>
  <r>
    <d v="2024-05-07T00:00:00"/>
    <s v="Bank charges for chq 342"/>
    <x v="5"/>
    <x v="2"/>
    <n v="3000"/>
    <n v="3868"/>
    <n v="0.7755946225439504"/>
    <x v="3"/>
  </r>
  <r>
    <d v="2024-05-07T00:00:00"/>
    <s v="i18 April Salary chq 345"/>
    <x v="0"/>
    <x v="3"/>
    <n v="580620"/>
    <n v="3868"/>
    <n v="150.10858324715616"/>
    <x v="3"/>
  </r>
  <r>
    <d v="2024-05-07T00:00:00"/>
    <s v="Cheque payment charges"/>
    <x v="5"/>
    <x v="2"/>
    <n v="3000"/>
    <n v="3868"/>
    <n v="0.7755946225439504"/>
    <x v="3"/>
  </r>
  <r>
    <d v="2024-05-07T00:00:00"/>
    <s v="Local Transport"/>
    <x v="1"/>
    <x v="4"/>
    <n v="21000"/>
    <n v="3868"/>
    <n v="5.4291623578076527"/>
    <x v="4"/>
  </r>
  <r>
    <d v="2024-05-07T00:00:00"/>
    <s v="Local Transport"/>
    <x v="1"/>
    <x v="4"/>
    <n v="5000"/>
    <n v="3868"/>
    <n v="1.2926577042399172"/>
    <x v="4"/>
  </r>
  <r>
    <d v="2024-05-07T00:00:00"/>
    <s v="Local Transport"/>
    <x v="1"/>
    <x v="4"/>
    <n v="10000"/>
    <n v="3868"/>
    <n v="2.5853154084798344"/>
    <x v="4"/>
  </r>
  <r>
    <d v="2024-05-07T00:00:00"/>
    <s v="Local Transport"/>
    <x v="1"/>
    <x v="4"/>
    <n v="5000"/>
    <n v="3868"/>
    <n v="1.2926577042399172"/>
    <x v="4"/>
  </r>
  <r>
    <d v="2024-05-07T00:00:00"/>
    <s v="Local Transport"/>
    <x v="1"/>
    <x v="4"/>
    <n v="12000"/>
    <n v="3868"/>
    <n v="3.1023784901758016"/>
    <x v="4"/>
  </r>
  <r>
    <d v="2024-05-07T00:00:00"/>
    <s v="Local Transport"/>
    <x v="1"/>
    <x v="4"/>
    <n v="7000"/>
    <n v="3868"/>
    <n v="1.8097207859358841"/>
    <x v="4"/>
  </r>
  <r>
    <d v="2024-05-07T00:00:00"/>
    <s v="Local Transport"/>
    <x v="1"/>
    <x v="4"/>
    <n v="16000"/>
    <n v="3868"/>
    <n v="4.1365046535677354"/>
    <x v="4"/>
  </r>
  <r>
    <d v="2024-05-07T00:00:00"/>
    <s v="Local Transport"/>
    <x v="1"/>
    <x v="3"/>
    <n v="20000"/>
    <n v="3868"/>
    <n v="5.1706308169596689"/>
    <x v="1"/>
  </r>
  <r>
    <d v="2024-05-07T00:00:00"/>
    <s v="Local Transport"/>
    <x v="1"/>
    <x v="3"/>
    <n v="13000"/>
    <n v="3868"/>
    <n v="3.3609100310237849"/>
    <x v="1"/>
  </r>
  <r>
    <d v="2024-05-07T00:00:00"/>
    <s v="Local Transport"/>
    <x v="1"/>
    <x v="3"/>
    <n v="10000"/>
    <n v="3868"/>
    <n v="2.5853154084798344"/>
    <x v="1"/>
  </r>
  <r>
    <d v="2024-05-07T00:00:00"/>
    <s v="Local Transport"/>
    <x v="1"/>
    <x v="3"/>
    <n v="8000"/>
    <n v="3868"/>
    <n v="2.0682523267838677"/>
    <x v="1"/>
  </r>
  <r>
    <d v="2024-05-07T00:00:00"/>
    <s v="Local Transport"/>
    <x v="1"/>
    <x v="3"/>
    <n v="10000"/>
    <n v="3868"/>
    <n v="2.5853154084798344"/>
    <x v="1"/>
  </r>
  <r>
    <d v="2024-05-07T00:00:00"/>
    <s v="April Security services chq:346"/>
    <x v="8"/>
    <x v="2"/>
    <n v="1888000"/>
    <n v="3868"/>
    <n v="488.10754912099276"/>
    <x v="3"/>
  </r>
  <r>
    <d v="2024-05-07T00:00:00"/>
    <s v="Bank Charges"/>
    <x v="5"/>
    <x v="2"/>
    <n v="3000"/>
    <n v="3868"/>
    <n v="0.7755946225439504"/>
    <x v="3"/>
  </r>
  <r>
    <d v="2024-05-08T00:00:00"/>
    <s v="Local Transport"/>
    <x v="1"/>
    <x v="1"/>
    <n v="18000"/>
    <n v="3868"/>
    <n v="4.6535677352637022"/>
    <x v="0"/>
  </r>
  <r>
    <d v="2024-05-08T00:00:00"/>
    <s v="Local Transport"/>
    <x v="1"/>
    <x v="1"/>
    <n v="18000"/>
    <n v="3868"/>
    <n v="4.6535677352637022"/>
    <x v="0"/>
  </r>
  <r>
    <d v="2024-05-08T00:00:00"/>
    <s v="Local Transport"/>
    <x v="1"/>
    <x v="4"/>
    <n v="15000"/>
    <n v="3868"/>
    <n v="3.8779731127197516"/>
    <x v="4"/>
  </r>
  <r>
    <d v="2024-05-08T00:00:00"/>
    <s v="Local Transport"/>
    <x v="1"/>
    <x v="4"/>
    <n v="5000"/>
    <n v="3868"/>
    <n v="1.2926577042399172"/>
    <x v="4"/>
  </r>
  <r>
    <d v="2024-05-08T00:00:00"/>
    <s v="Local Transport"/>
    <x v="1"/>
    <x v="4"/>
    <n v="12000"/>
    <n v="3868"/>
    <n v="3.1023784901758016"/>
    <x v="4"/>
  </r>
  <r>
    <d v="2024-05-08T00:00:00"/>
    <s v="Local Transport"/>
    <x v="1"/>
    <x v="4"/>
    <n v="13000"/>
    <n v="3868"/>
    <n v="3.3609100310237849"/>
    <x v="4"/>
  </r>
  <r>
    <d v="2024-05-08T00:00:00"/>
    <s v="Local Transport"/>
    <x v="1"/>
    <x v="4"/>
    <n v="8000"/>
    <n v="3868"/>
    <n v="2.0682523267838677"/>
    <x v="4"/>
  </r>
  <r>
    <d v="2024-05-08T00:00:00"/>
    <s v="Local Transport"/>
    <x v="1"/>
    <x v="4"/>
    <n v="18000"/>
    <n v="3868"/>
    <n v="4.6535677352637022"/>
    <x v="4"/>
  </r>
  <r>
    <d v="2024-05-08T00:00:00"/>
    <s v="Local Transport"/>
    <x v="1"/>
    <x v="3"/>
    <n v="18000"/>
    <n v="3868"/>
    <n v="4.6535677352637022"/>
    <x v="1"/>
  </r>
  <r>
    <d v="2024-05-08T00:00:00"/>
    <s v="Local Transport"/>
    <x v="1"/>
    <x v="3"/>
    <n v="8000"/>
    <n v="3868"/>
    <n v="2.0682523267838677"/>
    <x v="1"/>
  </r>
  <r>
    <d v="2024-05-08T00:00:00"/>
    <s v="Local Transport"/>
    <x v="1"/>
    <x v="3"/>
    <n v="7000"/>
    <n v="3868"/>
    <n v="1.8097207859358841"/>
    <x v="1"/>
  </r>
  <r>
    <d v="2024-05-08T00:00:00"/>
    <s v="Local Transport"/>
    <x v="1"/>
    <x v="3"/>
    <n v="10000"/>
    <n v="3868"/>
    <n v="2.5853154084798344"/>
    <x v="1"/>
  </r>
  <r>
    <d v="2024-05-08T00:00:00"/>
    <s v="Local Transport"/>
    <x v="1"/>
    <x v="3"/>
    <n v="9000"/>
    <n v="3868"/>
    <n v="2.3267838676318511"/>
    <x v="1"/>
  </r>
  <r>
    <d v="2024-05-08T00:00:00"/>
    <s v="Local Transport"/>
    <x v="1"/>
    <x v="3"/>
    <n v="7000"/>
    <n v="3868"/>
    <n v="1.8097207859358841"/>
    <x v="1"/>
  </r>
  <r>
    <d v="2024-05-08T00:00:00"/>
    <s v="Local Transport"/>
    <x v="1"/>
    <x v="3"/>
    <n v="10000"/>
    <n v="3868"/>
    <n v="2.5853154084798344"/>
    <x v="1"/>
  </r>
  <r>
    <d v="2024-05-08T00:00:00"/>
    <s v="Purchase of 2 power banks @100,000"/>
    <x v="9"/>
    <x v="2"/>
    <n v="200000"/>
    <n v="3868"/>
    <n v="51.706308169596689"/>
    <x v="0"/>
  </r>
  <r>
    <d v="2024-05-09T00:00:00"/>
    <s v="Local Transport"/>
    <x v="1"/>
    <x v="3"/>
    <n v="12000"/>
    <n v="3868"/>
    <n v="3.1023784901758016"/>
    <x v="1"/>
  </r>
  <r>
    <d v="2024-05-09T00:00:00"/>
    <s v="Local Transport"/>
    <x v="1"/>
    <x v="3"/>
    <n v="11000"/>
    <n v="3868"/>
    <n v="2.8438469493278178"/>
    <x v="1"/>
  </r>
  <r>
    <d v="2024-05-09T00:00:00"/>
    <s v="Local Transport"/>
    <x v="1"/>
    <x v="3"/>
    <n v="9000"/>
    <n v="3868"/>
    <n v="2.3267838676318511"/>
    <x v="1"/>
  </r>
  <r>
    <d v="2024-05-09T00:00:00"/>
    <s v="Local Transport"/>
    <x v="1"/>
    <x v="3"/>
    <n v="8000"/>
    <n v="3868"/>
    <n v="2.0682523267838677"/>
    <x v="1"/>
  </r>
  <r>
    <d v="2024-05-09T00:00:00"/>
    <s v="Local Transport"/>
    <x v="1"/>
    <x v="4"/>
    <n v="10000"/>
    <n v="3868"/>
    <n v="2.5853154084798344"/>
    <x v="4"/>
  </r>
  <r>
    <d v="2024-05-09T00:00:00"/>
    <s v="Local Transport"/>
    <x v="1"/>
    <x v="4"/>
    <n v="4000"/>
    <n v="3868"/>
    <n v="1.0341261633919339"/>
    <x v="4"/>
  </r>
  <r>
    <d v="2024-05-09T00:00:00"/>
    <s v="Local Transport"/>
    <x v="1"/>
    <x v="4"/>
    <n v="5000"/>
    <n v="3868"/>
    <n v="1.2926577042399172"/>
    <x v="4"/>
  </r>
  <r>
    <d v="2024-05-09T00:00:00"/>
    <s v="Local Transport"/>
    <x v="1"/>
    <x v="4"/>
    <n v="3000"/>
    <n v="3868"/>
    <n v="0.7755946225439504"/>
    <x v="4"/>
  </r>
  <r>
    <d v="2024-05-09T00:00:00"/>
    <s v="Local Transport"/>
    <x v="1"/>
    <x v="4"/>
    <n v="10000"/>
    <n v="3868"/>
    <n v="2.5853154084798344"/>
    <x v="4"/>
  </r>
  <r>
    <d v="2024-05-09T00:00:00"/>
    <s v="Local Transport"/>
    <x v="1"/>
    <x v="4"/>
    <n v="3000"/>
    <n v="3868"/>
    <n v="0.7755946225439504"/>
    <x v="4"/>
  </r>
  <r>
    <d v="2024-05-09T00:00:00"/>
    <s v="Local Transport"/>
    <x v="1"/>
    <x v="4"/>
    <n v="4000"/>
    <n v="3868"/>
    <n v="1.0341261633919339"/>
    <x v="4"/>
  </r>
  <r>
    <d v="2024-05-09T00:00:00"/>
    <s v="Local Transport"/>
    <x v="1"/>
    <x v="4"/>
    <n v="8000"/>
    <n v="3868"/>
    <n v="2.0682523267838677"/>
    <x v="4"/>
  </r>
  <r>
    <d v="2024-05-09T00:00:00"/>
    <s v="Local Transport"/>
    <x v="1"/>
    <x v="4"/>
    <n v="17000"/>
    <n v="3868"/>
    <n v="4.3950361944157184"/>
    <x v="4"/>
  </r>
  <r>
    <d v="2024-05-09T00:00:00"/>
    <s v="Local Transport"/>
    <x v="1"/>
    <x v="4"/>
    <n v="4000"/>
    <n v="3868"/>
    <n v="1.0341261633919339"/>
    <x v="4"/>
  </r>
  <r>
    <d v="2024-05-09T00:00:00"/>
    <s v="Local Transport"/>
    <x v="1"/>
    <x v="4"/>
    <n v="6000"/>
    <n v="3868"/>
    <n v="1.5511892450879008"/>
    <x v="4"/>
  </r>
  <r>
    <d v="2024-05-09T00:00:00"/>
    <s v="Local Transport"/>
    <x v="1"/>
    <x v="4"/>
    <n v="15000"/>
    <n v="3868"/>
    <n v="3.8779731127197516"/>
    <x v="4"/>
  </r>
  <r>
    <d v="2024-05-09T00:00:00"/>
    <s v="Local Transport"/>
    <x v="1"/>
    <x v="1"/>
    <n v="18000"/>
    <n v="3868"/>
    <n v="4.6535677352637022"/>
    <x v="0"/>
  </r>
  <r>
    <d v="2024-05-09T00:00:00"/>
    <s v="Local Transport"/>
    <x v="1"/>
    <x v="1"/>
    <n v="6000"/>
    <n v="3868"/>
    <n v="1.5511892450879008"/>
    <x v="0"/>
  </r>
  <r>
    <d v="2024-05-09T00:00:00"/>
    <s v="Local Transport"/>
    <x v="1"/>
    <x v="1"/>
    <n v="4000"/>
    <n v="3868"/>
    <n v="1.0341261633919339"/>
    <x v="0"/>
  </r>
  <r>
    <d v="2024-05-09T00:00:00"/>
    <s v="Local Transport"/>
    <x v="1"/>
    <x v="1"/>
    <n v="7000"/>
    <n v="3868"/>
    <n v="1.8097207859358841"/>
    <x v="0"/>
  </r>
  <r>
    <d v="2024-05-09T00:00:00"/>
    <s v="Local Transport"/>
    <x v="1"/>
    <x v="1"/>
    <n v="8000"/>
    <n v="3868"/>
    <n v="2.0682523267838677"/>
    <x v="0"/>
  </r>
  <r>
    <d v="2024-05-09T00:00:00"/>
    <s v="Local Transport"/>
    <x v="1"/>
    <x v="1"/>
    <n v="20000"/>
    <n v="3868"/>
    <n v="5.1706308169596689"/>
    <x v="0"/>
  </r>
  <r>
    <d v="2024-05-13T00:00:00"/>
    <s v="Local Transport"/>
    <x v="1"/>
    <x v="1"/>
    <n v="4000"/>
    <n v="3868"/>
    <n v="1.0341261633919339"/>
    <x v="0"/>
  </r>
  <r>
    <d v="2024-05-13T00:00:00"/>
    <s v="Local Transport for Anna"/>
    <x v="1"/>
    <x v="1"/>
    <n v="15000"/>
    <n v="3868"/>
    <n v="3.8779731127197516"/>
    <x v="0"/>
  </r>
  <r>
    <d v="2024-05-13T00:00:00"/>
    <s v="Local Transport for Fred"/>
    <x v="1"/>
    <x v="1"/>
    <n v="15000"/>
    <n v="3868"/>
    <n v="3.8779731127197516"/>
    <x v="0"/>
  </r>
  <r>
    <d v="2024-05-13T00:00:00"/>
    <s v="Local Transport for Lydia"/>
    <x v="1"/>
    <x v="1"/>
    <n v="15000"/>
    <n v="3868"/>
    <n v="3.8779731127197516"/>
    <x v="0"/>
  </r>
  <r>
    <d v="2024-05-13T00:00:00"/>
    <s v="Local Transport for Anna"/>
    <x v="1"/>
    <x v="1"/>
    <n v="15000"/>
    <n v="3868"/>
    <n v="3.8779731127197516"/>
    <x v="0"/>
  </r>
  <r>
    <d v="2024-05-13T00:00:00"/>
    <s v="Local Transport for Fred"/>
    <x v="1"/>
    <x v="1"/>
    <n v="15000"/>
    <n v="3868"/>
    <n v="3.8779731127197516"/>
    <x v="0"/>
  </r>
  <r>
    <d v="2024-05-13T00:00:00"/>
    <s v="Local Transport for Lydia"/>
    <x v="1"/>
    <x v="1"/>
    <n v="15000"/>
    <n v="3868"/>
    <n v="3.8779731127197516"/>
    <x v="0"/>
  </r>
  <r>
    <d v="2024-05-13T00:00:00"/>
    <s v="Local Transport"/>
    <x v="1"/>
    <x v="1"/>
    <n v="4000"/>
    <n v="3868"/>
    <n v="1.0341261633919339"/>
    <x v="0"/>
  </r>
  <r>
    <d v="2024-05-14T00:00:00"/>
    <s v="Local Transport"/>
    <x v="1"/>
    <x v="4"/>
    <n v="18000"/>
    <n v="3868"/>
    <n v="4.6535677352637022"/>
    <x v="4"/>
  </r>
  <r>
    <d v="2024-05-14T00:00:00"/>
    <s v="Local Transport"/>
    <x v="1"/>
    <x v="4"/>
    <n v="4000"/>
    <n v="3868"/>
    <n v="1.0341261633919339"/>
    <x v="4"/>
  </r>
  <r>
    <d v="2024-05-14T00:00:00"/>
    <s v="Local Transport"/>
    <x v="1"/>
    <x v="4"/>
    <n v="3000"/>
    <n v="3868"/>
    <n v="0.7755946225439504"/>
    <x v="4"/>
  </r>
  <r>
    <d v="2024-05-14T00:00:00"/>
    <s v="Local Transport"/>
    <x v="1"/>
    <x v="4"/>
    <n v="5000"/>
    <n v="3868"/>
    <n v="1.2926577042399172"/>
    <x v="4"/>
  </r>
  <r>
    <d v="2024-05-14T00:00:00"/>
    <s v="Local Transport"/>
    <x v="1"/>
    <x v="4"/>
    <n v="5000"/>
    <n v="3868"/>
    <n v="1.2926577042399172"/>
    <x v="4"/>
  </r>
  <r>
    <d v="2024-05-14T00:00:00"/>
    <s v="Local Transport"/>
    <x v="1"/>
    <x v="4"/>
    <n v="20000"/>
    <n v="3868"/>
    <n v="5.1706308169596689"/>
    <x v="4"/>
  </r>
  <r>
    <d v="2024-05-14T00:00:00"/>
    <s v="Local Transport"/>
    <x v="1"/>
    <x v="3"/>
    <n v="20000"/>
    <n v="3868"/>
    <n v="5.1706308169596689"/>
    <x v="1"/>
  </r>
  <r>
    <d v="2024-05-14T00:00:00"/>
    <s v="Local Transport"/>
    <x v="1"/>
    <x v="3"/>
    <n v="15000"/>
    <n v="3868"/>
    <n v="3.8779731127197516"/>
    <x v="1"/>
  </r>
  <r>
    <d v="2024-05-14T00:00:00"/>
    <s v="2kgs of sugar"/>
    <x v="10"/>
    <x v="2"/>
    <n v="13000"/>
    <n v="3868"/>
    <n v="3.3609100310237849"/>
    <x v="0"/>
  </r>
  <r>
    <d v="2024-05-15T00:00:00"/>
    <s v="Local Transport"/>
    <x v="1"/>
    <x v="4"/>
    <n v="18000"/>
    <n v="3868"/>
    <n v="4.6535677352637022"/>
    <x v="4"/>
  </r>
  <r>
    <d v="2024-05-15T00:00:00"/>
    <s v="Local Transport"/>
    <x v="1"/>
    <x v="4"/>
    <n v="3000"/>
    <n v="3868"/>
    <n v="0.7755946225439504"/>
    <x v="4"/>
  </r>
  <r>
    <d v="2024-05-15T00:00:00"/>
    <s v="Local Transport"/>
    <x v="1"/>
    <x v="4"/>
    <n v="6000"/>
    <n v="3868"/>
    <n v="1.5511892450879008"/>
    <x v="4"/>
  </r>
  <r>
    <d v="2024-05-15T00:00:00"/>
    <s v="Local Transport"/>
    <x v="1"/>
    <x v="4"/>
    <n v="4000"/>
    <n v="3868"/>
    <n v="1.0341261633919339"/>
    <x v="4"/>
  </r>
  <r>
    <d v="2024-05-15T00:00:00"/>
    <s v="Local Transport"/>
    <x v="1"/>
    <x v="4"/>
    <n v="13000"/>
    <n v="3868"/>
    <n v="3.3609100310237849"/>
    <x v="4"/>
  </r>
  <r>
    <d v="2024-05-15T00:00:00"/>
    <s v="Local Transport"/>
    <x v="1"/>
    <x v="4"/>
    <n v="4000"/>
    <n v="3868"/>
    <n v="1.0341261633919339"/>
    <x v="4"/>
  </r>
  <r>
    <d v="2024-05-15T00:00:00"/>
    <s v="Local Transport"/>
    <x v="1"/>
    <x v="4"/>
    <n v="5000"/>
    <n v="3868"/>
    <n v="1.2926577042399172"/>
    <x v="4"/>
  </r>
  <r>
    <d v="2024-05-15T00:00:00"/>
    <s v="Local Transport"/>
    <x v="1"/>
    <x v="4"/>
    <n v="5000"/>
    <n v="3868"/>
    <n v="1.2926577042399172"/>
    <x v="4"/>
  </r>
  <r>
    <d v="2024-05-15T00:00:00"/>
    <s v="Local Transport"/>
    <x v="1"/>
    <x v="4"/>
    <n v="17000"/>
    <n v="3868"/>
    <n v="4.3950361944157184"/>
    <x v="4"/>
  </r>
  <r>
    <d v="2024-05-15T00:00:00"/>
    <s v="Airtime for Lydia"/>
    <x v="7"/>
    <x v="1"/>
    <n v="60000"/>
    <n v="3868"/>
    <n v="15.511892450879007"/>
    <x v="0"/>
  </r>
  <r>
    <d v="2024-05-15T00:00:00"/>
    <s v="Airtime for Grace"/>
    <x v="7"/>
    <x v="4"/>
    <n v="30000"/>
    <n v="3868"/>
    <n v="7.7559462254395033"/>
    <x v="4"/>
  </r>
  <r>
    <d v="2024-05-15T00:00:00"/>
    <s v="Airtime for i18"/>
    <x v="7"/>
    <x v="3"/>
    <n v="45000"/>
    <n v="3868"/>
    <n v="11.633919338159256"/>
    <x v="1"/>
  </r>
  <r>
    <d v="2024-05-16T00:00:00"/>
    <s v="Local Transport"/>
    <x v="1"/>
    <x v="3"/>
    <n v="4000"/>
    <n v="3868"/>
    <n v="1.0341261633919339"/>
    <x v="1"/>
  </r>
  <r>
    <d v="2024-05-16T00:00:00"/>
    <s v="Local Transport"/>
    <x v="1"/>
    <x v="3"/>
    <n v="4000"/>
    <n v="3868"/>
    <n v="1.0341261633919339"/>
    <x v="1"/>
  </r>
  <r>
    <d v="2024-05-16T00:00:00"/>
    <s v="Local Transport"/>
    <x v="1"/>
    <x v="3"/>
    <n v="3000"/>
    <n v="3868"/>
    <n v="0.7755946225439504"/>
    <x v="1"/>
  </r>
  <r>
    <d v="2024-05-16T00:00:00"/>
    <s v="Local Transport"/>
    <x v="1"/>
    <x v="3"/>
    <n v="4000"/>
    <n v="3868"/>
    <n v="1.0341261633919339"/>
    <x v="1"/>
  </r>
  <r>
    <d v="2024-05-16T00:00:00"/>
    <s v="Local Transport"/>
    <x v="1"/>
    <x v="3"/>
    <n v="4000"/>
    <n v="3868"/>
    <n v="1.0341261633919339"/>
    <x v="1"/>
  </r>
  <r>
    <d v="2024-05-16T00:00:00"/>
    <s v="Local Transport"/>
    <x v="1"/>
    <x v="3"/>
    <n v="10000"/>
    <n v="3868"/>
    <n v="2.5853154084798344"/>
    <x v="1"/>
  </r>
  <r>
    <d v="2024-05-16T00:00:00"/>
    <s v="Local Transport"/>
    <x v="1"/>
    <x v="4"/>
    <n v="18000"/>
    <n v="3868"/>
    <n v="4.6535677352637022"/>
    <x v="4"/>
  </r>
  <r>
    <d v="2024-05-16T00:00:00"/>
    <s v="Local Transport"/>
    <x v="1"/>
    <x v="4"/>
    <n v="3000"/>
    <n v="3868"/>
    <n v="0.7755946225439504"/>
    <x v="4"/>
  </r>
  <r>
    <d v="2024-05-16T00:00:00"/>
    <s v="Local Transport"/>
    <x v="1"/>
    <x v="4"/>
    <n v="4000"/>
    <n v="3868"/>
    <n v="1.0341261633919339"/>
    <x v="4"/>
  </r>
  <r>
    <d v="2024-05-16T00:00:00"/>
    <s v="Local Transport"/>
    <x v="1"/>
    <x v="4"/>
    <n v="4000"/>
    <n v="3868"/>
    <n v="1.0341261633919339"/>
    <x v="4"/>
  </r>
  <r>
    <d v="2024-05-16T00:00:00"/>
    <s v="Local Transport"/>
    <x v="1"/>
    <x v="4"/>
    <n v="4000"/>
    <n v="3868"/>
    <n v="1.0341261633919339"/>
    <x v="4"/>
  </r>
  <r>
    <d v="2024-05-16T00:00:00"/>
    <s v="Local Transport"/>
    <x v="1"/>
    <x v="4"/>
    <n v="5000"/>
    <n v="3868"/>
    <n v="1.2926577042399172"/>
    <x v="4"/>
  </r>
  <r>
    <d v="2024-05-16T00:00:00"/>
    <s v="Local Transport"/>
    <x v="1"/>
    <x v="4"/>
    <n v="5000"/>
    <n v="3868"/>
    <n v="1.2926577042399172"/>
    <x v="4"/>
  </r>
  <r>
    <d v="2024-05-16T00:00:00"/>
    <s v="Local Transport"/>
    <x v="1"/>
    <x v="4"/>
    <n v="4000"/>
    <n v="3868"/>
    <n v="1.0341261633919339"/>
    <x v="4"/>
  </r>
  <r>
    <d v="2024-05-16T00:00:00"/>
    <s v="Local Transport"/>
    <x v="1"/>
    <x v="4"/>
    <n v="17000"/>
    <n v="3868"/>
    <n v="4.3950361944157184"/>
    <x v="4"/>
  </r>
  <r>
    <d v="2024-05-17T00:00:00"/>
    <s v="Airtime for Lydia"/>
    <x v="7"/>
    <x v="1"/>
    <n v="40000"/>
    <n v="3868"/>
    <n v="10.341261633919338"/>
    <x v="0"/>
  </r>
  <r>
    <d v="2024-05-17T00:00:00"/>
    <s v="Airtime for Grace"/>
    <x v="7"/>
    <x v="4"/>
    <n v="20000"/>
    <n v="3868"/>
    <n v="5.1706308169596689"/>
    <x v="4"/>
  </r>
  <r>
    <d v="2024-05-17T00:00:00"/>
    <s v="Airtime for i18"/>
    <x v="7"/>
    <x v="3"/>
    <n v="25000"/>
    <n v="3868"/>
    <n v="6.4632885211995861"/>
    <x v="1"/>
  </r>
  <r>
    <d v="2024-05-20T00:00:00"/>
    <s v="Local Transport"/>
    <x v="1"/>
    <x v="1"/>
    <n v="4000"/>
    <n v="3868"/>
    <n v="1.0341261633919339"/>
    <x v="0"/>
  </r>
  <r>
    <d v="2024-05-20T00:00:00"/>
    <s v="Local Transport"/>
    <x v="1"/>
    <x v="1"/>
    <n v="4000"/>
    <n v="3868"/>
    <n v="1.0341261633919339"/>
    <x v="0"/>
  </r>
  <r>
    <d v="2024-05-20T00:00:00"/>
    <s v="Local Transport"/>
    <x v="1"/>
    <x v="1"/>
    <n v="2000"/>
    <n v="3868"/>
    <n v="0.51706308169596693"/>
    <x v="0"/>
  </r>
  <r>
    <d v="2024-05-20T00:00:00"/>
    <s v="Local Transport"/>
    <x v="1"/>
    <x v="4"/>
    <n v="10000"/>
    <n v="3868"/>
    <n v="2.5853154084798344"/>
    <x v="4"/>
  </r>
  <r>
    <d v="2024-05-20T00:00:00"/>
    <s v="Local Transport"/>
    <x v="1"/>
    <x v="4"/>
    <n v="10000"/>
    <n v="3868"/>
    <n v="2.5853154084798344"/>
    <x v="4"/>
  </r>
  <r>
    <d v="2024-05-21T00:00:00"/>
    <s v="Cash Transfer charges"/>
    <x v="5"/>
    <x v="2"/>
    <n v="1624.56"/>
    <n v="3868"/>
    <n v="0.42"/>
    <x v="2"/>
  </r>
  <r>
    <d v="2024-05-21T00:00:00"/>
    <s v="Cash Transfer charges"/>
    <x v="5"/>
    <x v="2"/>
    <n v="2000"/>
    <n v="3868"/>
    <n v="0.51706308169596693"/>
    <x v="5"/>
  </r>
  <r>
    <d v="2024-05-22T00:00:00"/>
    <s v="Cash withdraw charges"/>
    <x v="5"/>
    <x v="2"/>
    <n v="30000"/>
    <n v="3868"/>
    <n v="7.7559462254395033"/>
    <x v="3"/>
  </r>
  <r>
    <d v="2024-05-22T00:00:00"/>
    <s v="Local Transport"/>
    <x v="1"/>
    <x v="1"/>
    <n v="7000"/>
    <n v="3868"/>
    <n v="1.8097207859358841"/>
    <x v="0"/>
  </r>
  <r>
    <d v="2024-05-22T00:00:00"/>
    <s v="Local Transport"/>
    <x v="1"/>
    <x v="1"/>
    <n v="7000"/>
    <n v="3868"/>
    <n v="1.8097207859358841"/>
    <x v="0"/>
  </r>
  <r>
    <d v="2024-05-22T00:00:00"/>
    <s v="Local Transport"/>
    <x v="1"/>
    <x v="1"/>
    <n v="3000"/>
    <n v="3868"/>
    <n v="0.7755946225439504"/>
    <x v="0"/>
  </r>
  <r>
    <d v="2024-05-22T00:00:00"/>
    <s v="Local Transport"/>
    <x v="1"/>
    <x v="1"/>
    <n v="3000"/>
    <n v="3868"/>
    <n v="0.7755946225439504"/>
    <x v="0"/>
  </r>
  <r>
    <d v="2024-05-22T00:00:00"/>
    <s v="May internet subscription"/>
    <x v="11"/>
    <x v="2"/>
    <n v="319000"/>
    <n v="3868"/>
    <n v="82.471561530506719"/>
    <x v="0"/>
  </r>
  <r>
    <d v="2024-05-22T00:00:00"/>
    <s v="4kgs of sugar"/>
    <x v="10"/>
    <x v="2"/>
    <n v="25500"/>
    <n v="3868"/>
    <n v="6.5925542916235784"/>
    <x v="0"/>
  </r>
  <r>
    <d v="2024-05-23T00:00:00"/>
    <s v="Lunch and drink for Anderson"/>
    <x v="3"/>
    <x v="5"/>
    <n v="30000"/>
    <n v="3868"/>
    <n v="7.7559462254395033"/>
    <x v="4"/>
  </r>
  <r>
    <d v="2024-05-23T00:00:00"/>
    <s v="Lunch and drink for Jonan"/>
    <x v="3"/>
    <x v="5"/>
    <n v="30000"/>
    <n v="3868"/>
    <n v="7.7559462254395033"/>
    <x v="4"/>
  </r>
  <r>
    <d v="2024-05-23T00:00:00"/>
    <s v="Lunch and drink for Teddy"/>
    <x v="3"/>
    <x v="5"/>
    <n v="30000"/>
    <n v="3868"/>
    <n v="7.7559462254395033"/>
    <x v="4"/>
  </r>
  <r>
    <d v="2024-05-23T00:00:00"/>
    <s v="Lunch for Grace"/>
    <x v="3"/>
    <x v="5"/>
    <n v="28000"/>
    <n v="3868"/>
    <n v="7.2388831437435366"/>
    <x v="4"/>
  </r>
  <r>
    <d v="2024-05-23T00:00:00"/>
    <s v="Local Transport"/>
    <x v="1"/>
    <x v="3"/>
    <n v="8000"/>
    <n v="3868"/>
    <n v="2.0682523267838677"/>
    <x v="1"/>
  </r>
  <r>
    <d v="2024-05-23T00:00:00"/>
    <s v="Local Transport"/>
    <x v="1"/>
    <x v="3"/>
    <n v="25000"/>
    <n v="3868"/>
    <n v="6.4632885211995861"/>
    <x v="1"/>
  </r>
  <r>
    <d v="2024-05-23T00:00:00"/>
    <s v="Local Transport"/>
    <x v="1"/>
    <x v="3"/>
    <n v="10000"/>
    <n v="3868"/>
    <n v="2.5853154084798344"/>
    <x v="1"/>
  </r>
  <r>
    <d v="2024-05-23T00:00:00"/>
    <s v="Local Transport"/>
    <x v="1"/>
    <x v="3"/>
    <n v="15000"/>
    <n v="3868"/>
    <n v="3.8779731127197516"/>
    <x v="1"/>
  </r>
  <r>
    <d v="2024-05-23T00:00:00"/>
    <s v="Local Transport"/>
    <x v="1"/>
    <x v="3"/>
    <n v="10000"/>
    <n v="3868"/>
    <n v="2.5853154084798344"/>
    <x v="1"/>
  </r>
  <r>
    <d v="2024-05-23T00:00:00"/>
    <s v="Chips and chicken for Dismus"/>
    <x v="3"/>
    <x v="5"/>
    <n v="15000"/>
    <n v="3868"/>
    <n v="3.8779731127197516"/>
    <x v="1"/>
  </r>
  <r>
    <d v="2024-05-23T00:00:00"/>
    <s v="Beef &amp; chipsfor Dismus"/>
    <x v="3"/>
    <x v="5"/>
    <n v="16000"/>
    <n v="3868"/>
    <n v="4.1365046535677354"/>
    <x v="1"/>
  </r>
  <r>
    <d v="2024-05-23T00:00:00"/>
    <s v="Refreshment"/>
    <x v="3"/>
    <x v="5"/>
    <n v="12000"/>
    <n v="3868"/>
    <n v="3.1023784901758016"/>
    <x v="1"/>
  </r>
  <r>
    <d v="2024-05-23T00:00:00"/>
    <s v="Trust Building"/>
    <x v="4"/>
    <x v="5"/>
    <n v="30000"/>
    <n v="3868"/>
    <n v="7.7559462254395033"/>
    <x v="1"/>
  </r>
  <r>
    <d v="2024-05-23T00:00:00"/>
    <s v="Lunch and drink for the Driver"/>
    <x v="3"/>
    <x v="5"/>
    <n v="30000"/>
    <n v="3868"/>
    <n v="7.7559462254395033"/>
    <x v="0"/>
  </r>
  <r>
    <d v="2024-05-23T00:00:00"/>
    <s v="Lunch and drink for 1 enforcement "/>
    <x v="3"/>
    <x v="5"/>
    <n v="30000"/>
    <n v="3868"/>
    <n v="7.7559462254395033"/>
    <x v="0"/>
  </r>
  <r>
    <d v="2024-05-23T00:00:00"/>
    <s v="Lunch and drink for 1 enforcement "/>
    <x v="3"/>
    <x v="5"/>
    <n v="30000"/>
    <n v="3868"/>
    <n v="7.7559462254395033"/>
    <x v="0"/>
  </r>
  <r>
    <d v="2024-05-23T00:00:00"/>
    <s v="Hire of 4 cars for operations"/>
    <x v="1"/>
    <x v="5"/>
    <n v="660000"/>
    <n v="3868"/>
    <n v="170.63081695966909"/>
    <x v="0"/>
  </r>
  <r>
    <d v="2024-05-23T00:00:00"/>
    <s v="Lunch for officer Christine"/>
    <x v="3"/>
    <x v="5"/>
    <n v="13000"/>
    <n v="3868"/>
    <n v="3.3609100310237849"/>
    <x v="0"/>
  </r>
  <r>
    <d v="2024-05-23T00:00:00"/>
    <s v="Refreshment for Christine"/>
    <x v="3"/>
    <x v="5"/>
    <n v="5000"/>
    <n v="3868"/>
    <n v="1.2926577042399172"/>
    <x v="0"/>
  </r>
  <r>
    <d v="2024-05-23T00:00:00"/>
    <s v="Refreshment for Christine"/>
    <x v="3"/>
    <x v="5"/>
    <n v="2000"/>
    <n v="3868"/>
    <n v="0.51706308169596693"/>
    <x v="0"/>
  </r>
  <r>
    <d v="2024-05-23T00:00:00"/>
    <s v="Lunch for the Soco"/>
    <x v="3"/>
    <x v="5"/>
    <n v="16000"/>
    <n v="3868"/>
    <n v="4.1365046535677354"/>
    <x v="0"/>
  </r>
  <r>
    <d v="2024-05-23T00:00:00"/>
    <s v="Refreshment for Soco"/>
    <x v="3"/>
    <x v="5"/>
    <n v="5000"/>
    <n v="3868"/>
    <n v="1.2926577042399172"/>
    <x v="0"/>
  </r>
  <r>
    <d v="2024-05-23T00:00:00"/>
    <s v="Water for Soco"/>
    <x v="3"/>
    <x v="5"/>
    <n v="2000"/>
    <n v="3868"/>
    <n v="0.51706308169596693"/>
    <x v="0"/>
  </r>
  <r>
    <d v="2024-05-23T00:00:00"/>
    <s v="Lunch for Lydia"/>
    <x v="3"/>
    <x v="5"/>
    <n v="25000"/>
    <n v="3868"/>
    <n v="6.4632885211995861"/>
    <x v="0"/>
  </r>
  <r>
    <d v="2024-05-23T00:00:00"/>
    <s v="Refreshment for Lydia"/>
    <x v="3"/>
    <x v="5"/>
    <n v="2000"/>
    <n v="3868"/>
    <n v="0.51706308169596693"/>
    <x v="0"/>
  </r>
  <r>
    <d v="2024-05-23T00:00:00"/>
    <s v="Refreshment for Lydia"/>
    <x v="3"/>
    <x v="5"/>
    <n v="4000"/>
    <n v="3868"/>
    <n v="1.0341261633919339"/>
    <x v="0"/>
  </r>
  <r>
    <d v="2024-05-23T00:00:00"/>
    <s v="Packing for Lydia"/>
    <x v="3"/>
    <x v="5"/>
    <n v="1000"/>
    <n v="3868"/>
    <n v="0.25853154084798347"/>
    <x v="0"/>
  </r>
  <r>
    <d v="2024-05-23T00:00:00"/>
    <s v="Refreshment for Lydia"/>
    <x v="3"/>
    <x v="5"/>
    <n v="5000"/>
    <n v="3868"/>
    <n v="1.2926577042399172"/>
    <x v="0"/>
  </r>
  <r>
    <d v="2024-05-23T00:00:00"/>
    <s v="Transport for the Soco"/>
    <x v="1"/>
    <x v="5"/>
    <n v="50000"/>
    <n v="3868"/>
    <n v="12.926577042399172"/>
    <x v="0"/>
  </r>
  <r>
    <d v="2024-05-24T00:00:00"/>
    <s v="Airtime for Lydia"/>
    <x v="7"/>
    <x v="1"/>
    <n v="50000"/>
    <n v="3868"/>
    <n v="12.926577042399172"/>
    <x v="0"/>
  </r>
  <r>
    <d v="2024-05-24T00:00:00"/>
    <s v="Airtime for Grace"/>
    <x v="7"/>
    <x v="4"/>
    <n v="40000"/>
    <n v="3868"/>
    <n v="10.341261633919338"/>
    <x v="4"/>
  </r>
  <r>
    <d v="2024-05-24T00:00:00"/>
    <s v="Airtime for i18"/>
    <x v="7"/>
    <x v="3"/>
    <n v="50000"/>
    <n v="3868"/>
    <n v="12.926577042399172"/>
    <x v="1"/>
  </r>
  <r>
    <d v="2024-05-27T00:00:00"/>
    <s v="Local Transport"/>
    <x v="1"/>
    <x v="4"/>
    <n v="22000"/>
    <n v="3868"/>
    <n v="5.6876938986556356"/>
    <x v="6"/>
  </r>
  <r>
    <d v="2024-05-27T00:00:00"/>
    <s v="Local Transport"/>
    <x v="1"/>
    <x v="4"/>
    <n v="8000"/>
    <n v="3868"/>
    <n v="2.0682523267838677"/>
    <x v="6"/>
  </r>
  <r>
    <d v="2024-05-27T00:00:00"/>
    <s v="Local Transport"/>
    <x v="1"/>
    <x v="4"/>
    <n v="5000"/>
    <n v="3868"/>
    <n v="1.2926577042399172"/>
    <x v="6"/>
  </r>
  <r>
    <d v="2024-05-27T00:00:00"/>
    <s v="Local Transport"/>
    <x v="1"/>
    <x v="4"/>
    <n v="10000"/>
    <n v="3868"/>
    <n v="2.5853154084798344"/>
    <x v="6"/>
  </r>
  <r>
    <d v="2024-05-27T00:00:00"/>
    <s v="Local Transport"/>
    <x v="1"/>
    <x v="4"/>
    <n v="20000"/>
    <n v="3868"/>
    <n v="5.1706308169596689"/>
    <x v="6"/>
  </r>
  <r>
    <d v="2024-05-27T00:00:00"/>
    <s v="Airtime for Lydia"/>
    <x v="7"/>
    <x v="1"/>
    <n v="40000"/>
    <n v="3868"/>
    <n v="10.341261633919338"/>
    <x v="0"/>
  </r>
  <r>
    <d v="2024-05-27T00:00:00"/>
    <s v="Airtime for i18"/>
    <x v="7"/>
    <x v="4"/>
    <n v="20000"/>
    <n v="3868"/>
    <n v="5.1706308169596689"/>
    <x v="4"/>
  </r>
  <r>
    <d v="2024-05-27T00:00:00"/>
    <s v="Airtime for Grace"/>
    <x v="7"/>
    <x v="3"/>
    <n v="25000"/>
    <n v="3868"/>
    <n v="6.4632885211995861"/>
    <x v="1"/>
  </r>
  <r>
    <d v="2024-05-27T00:00:00"/>
    <s v="Airtime for Stacey"/>
    <x v="7"/>
    <x v="4"/>
    <n v="20000"/>
    <n v="3868"/>
    <n v="5.1706308169596689"/>
    <x v="6"/>
  </r>
  <r>
    <d v="2024-05-28T00:00:00"/>
    <s v="Local Transport"/>
    <x v="1"/>
    <x v="4"/>
    <n v="7000"/>
    <n v="3868"/>
    <n v="1.8097207859358841"/>
    <x v="4"/>
  </r>
  <r>
    <d v="2024-05-28T00:00:00"/>
    <s v="Local Transport"/>
    <x v="1"/>
    <x v="4"/>
    <n v="14000"/>
    <n v="3868"/>
    <n v="3.6194415718717683"/>
    <x v="4"/>
  </r>
  <r>
    <d v="2024-05-28T00:00:00"/>
    <s v="Local Transport"/>
    <x v="1"/>
    <x v="4"/>
    <n v="3000"/>
    <n v="3868"/>
    <n v="0.7755946225439504"/>
    <x v="4"/>
  </r>
  <r>
    <d v="2024-05-28T00:00:00"/>
    <s v="Local Transport"/>
    <x v="1"/>
    <x v="4"/>
    <n v="21000"/>
    <n v="3868"/>
    <n v="5.4291623578076527"/>
    <x v="6"/>
  </r>
  <r>
    <d v="2024-05-28T00:00:00"/>
    <s v="Local Transport"/>
    <x v="1"/>
    <x v="4"/>
    <n v="20000"/>
    <n v="3868"/>
    <n v="5.1706308169596689"/>
    <x v="6"/>
  </r>
  <r>
    <d v="2024-05-29T00:00:00"/>
    <s v="Local Transport"/>
    <x v="1"/>
    <x v="1"/>
    <n v="6000"/>
    <n v="3868"/>
    <n v="1.5511892450879008"/>
    <x v="0"/>
  </r>
  <r>
    <d v="2024-05-29T00:00:00"/>
    <s v="Local Transport"/>
    <x v="1"/>
    <x v="1"/>
    <n v="4000"/>
    <n v="3868"/>
    <n v="1.0341261633919339"/>
    <x v="0"/>
  </r>
  <r>
    <d v="2024-05-29T00:00:00"/>
    <s v="Local Transport"/>
    <x v="1"/>
    <x v="1"/>
    <n v="4000"/>
    <n v="3868"/>
    <n v="1.0341261633919339"/>
    <x v="0"/>
  </r>
  <r>
    <d v="2024-05-29T00:00:00"/>
    <s v="Grace's May salary chq351"/>
    <x v="0"/>
    <x v="4"/>
    <n v="1500000"/>
    <n v="3868"/>
    <n v="387.79731127197516"/>
    <x v="3"/>
  </r>
  <r>
    <d v="2024-05-29T00:00:00"/>
    <s v="Bank Charges"/>
    <x v="5"/>
    <x v="2"/>
    <n v="3000"/>
    <n v="3868"/>
    <n v="0.7755946225439504"/>
    <x v="3"/>
  </r>
  <r>
    <d v="2024-05-29T00:00:00"/>
    <s v="Lydia's May salary chq:348"/>
    <x v="0"/>
    <x v="1"/>
    <n v="3348000"/>
    <n v="3868"/>
    <n v="865.56359875904866"/>
    <x v="3"/>
  </r>
  <r>
    <d v="2024-05-29T00:00:00"/>
    <s v="Bank Charges"/>
    <x v="5"/>
    <x v="2"/>
    <n v="3000"/>
    <n v="3868"/>
    <n v="0.7755946225439504"/>
    <x v="3"/>
  </r>
  <r>
    <d v="2024-05-29T00:00:00"/>
    <s v="April PAYE -Lydia"/>
    <x v="0"/>
    <x v="1"/>
    <n v="1402000"/>
    <n v="3868"/>
    <n v="362.46122026887281"/>
    <x v="3"/>
  </r>
  <r>
    <d v="2024-05-29T00:00:00"/>
    <s v="April PAYE-Grace"/>
    <x v="0"/>
    <x v="4"/>
    <n v="549085"/>
    <n v="3868"/>
    <n v="141.95579110651499"/>
    <x v="3"/>
  </r>
  <r>
    <d v="2024-05-29T00:00:00"/>
    <s v="Bank Charges"/>
    <x v="5"/>
    <x v="2"/>
    <n v="2500"/>
    <n v="3868"/>
    <n v="0.64632885211995861"/>
    <x v="3"/>
  </r>
  <r>
    <d v="2024-05-29T00:00:00"/>
    <s v="April NSSF -Lydia"/>
    <x v="0"/>
    <x v="1"/>
    <n v="750000"/>
    <n v="3868"/>
    <n v="193.89865563598758"/>
    <x v="3"/>
  </r>
  <r>
    <d v="2024-05-29T00:00:00"/>
    <s v="April NSSF-Grace"/>
    <x v="0"/>
    <x v="4"/>
    <n v="323543"/>
    <n v="3868"/>
    <n v="83.646070320579113"/>
    <x v="3"/>
  </r>
  <r>
    <d v="2024-05-29T00:00:00"/>
    <s v="Local Transport"/>
    <x v="1"/>
    <x v="4"/>
    <n v="22000"/>
    <n v="3868"/>
    <n v="5.6876938986556356"/>
    <x v="6"/>
  </r>
  <r>
    <d v="2024-05-29T00:00:00"/>
    <s v="Local Transport"/>
    <x v="1"/>
    <x v="4"/>
    <n v="21000"/>
    <n v="3868"/>
    <n v="5.4291623578076527"/>
    <x v="6"/>
  </r>
  <r>
    <d v="2024-05-29T00:00:00"/>
    <s v="Kitchen Rolls "/>
    <x v="10"/>
    <x v="2"/>
    <n v="28000"/>
    <n v="3868"/>
    <n v="7.2388831437435366"/>
    <x v="0"/>
  </r>
  <r>
    <d v="2024-05-29T00:00:00"/>
    <s v="Tea spices"/>
    <x v="10"/>
    <x v="2"/>
    <n v="8500"/>
    <n v="3868"/>
    <n v="2.1975180972078592"/>
    <x v="0"/>
  </r>
  <r>
    <d v="2024-05-29T00:00:00"/>
    <s v="Tea spices"/>
    <x v="10"/>
    <x v="2"/>
    <n v="8500"/>
    <n v="3868"/>
    <n v="2.1975180972078592"/>
    <x v="0"/>
  </r>
  <r>
    <d v="2024-05-29T00:00:00"/>
    <s v="4kgs of sugar"/>
    <x v="10"/>
    <x v="2"/>
    <n v="18400"/>
    <n v="3868"/>
    <n v="4.7569803516028957"/>
    <x v="0"/>
  </r>
  <r>
    <d v="2024-05-29T00:00:00"/>
    <s v="Toilet paper"/>
    <x v="10"/>
    <x v="2"/>
    <n v="21500"/>
    <n v="3868"/>
    <n v="5.5584281282316441"/>
    <x v="0"/>
  </r>
  <r>
    <d v="2024-05-29T00:00:00"/>
    <s v="Toilet paper"/>
    <x v="10"/>
    <x v="2"/>
    <n v="21500"/>
    <n v="3868"/>
    <n v="5.5584281282316441"/>
    <x v="0"/>
  </r>
  <r>
    <d v="2024-05-29T00:00:00"/>
    <s v="Tea cloves"/>
    <x v="10"/>
    <x v="2"/>
    <n v="15500"/>
    <n v="3868"/>
    <n v="4.0072388831437431"/>
    <x v="0"/>
  </r>
  <r>
    <d v="2024-05-30T00:00:00"/>
    <s v="7 boxes of Rwenzori water"/>
    <x v="10"/>
    <x v="2"/>
    <n v="70000"/>
    <n v="3868"/>
    <n v="18.097207859358843"/>
    <x v="0"/>
  </r>
  <r>
    <d v="2024-05-30T00:00:00"/>
    <s v="Local Transport"/>
    <x v="1"/>
    <x v="4"/>
    <n v="22000"/>
    <n v="3868"/>
    <n v="5.6876938986556356"/>
    <x v="6"/>
  </r>
  <r>
    <d v="2024-05-30T00:00:00"/>
    <s v="Local Transport"/>
    <x v="1"/>
    <x v="4"/>
    <n v="21000"/>
    <n v="3868"/>
    <n v="5.4291623578076527"/>
    <x v="6"/>
  </r>
  <r>
    <d v="2024-05-31T00:00:00"/>
    <s v="Local Transport"/>
    <x v="1"/>
    <x v="4"/>
    <n v="22000"/>
    <n v="3868"/>
    <n v="5.6876938986556356"/>
    <x v="6"/>
  </r>
  <r>
    <d v="2024-05-31T00:00:00"/>
    <s v="Local Transport"/>
    <x v="1"/>
    <x v="4"/>
    <n v="21000"/>
    <n v="3868"/>
    <n v="5.4291623578076527"/>
    <x v="6"/>
  </r>
  <r>
    <d v="2024-05-31T00:00:00"/>
    <s v="i18's May salary chq:350"/>
    <x v="0"/>
    <x v="3"/>
    <n v="1000000"/>
    <n v="3868"/>
    <n v="258.53154084798348"/>
    <x v="3"/>
  </r>
  <r>
    <d v="2024-05-31T00:00:00"/>
    <s v="Bank Charges"/>
    <x v="5"/>
    <x v="2"/>
    <n v="3000"/>
    <n v="3868"/>
    <n v="0.7755946225439504"/>
    <x v="3"/>
  </r>
  <r>
    <d v="2024-05-31T00:00:00"/>
    <s v="Interest Collection charges"/>
    <x v="5"/>
    <x v="2"/>
    <n v="1238533.5999999999"/>
    <n v="3868"/>
    <n v="320.2"/>
    <x v="2"/>
  </r>
  <r>
    <d v="2024-05-31T00:00:00"/>
    <s v="Local Transport"/>
    <x v="1"/>
    <x v="1"/>
    <n v="4000"/>
    <n v="3868"/>
    <n v="1.0341261633919339"/>
    <x v="0"/>
  </r>
  <r>
    <d v="2024-05-31T00:00:00"/>
    <s v="Local Transport"/>
    <x v="1"/>
    <x v="1"/>
    <n v="20000"/>
    <n v="3868"/>
    <n v="5.1706308169596689"/>
    <x v="0"/>
  </r>
  <r>
    <d v="2024-05-31T00:00:00"/>
    <s v="Local Transport"/>
    <x v="1"/>
    <x v="1"/>
    <n v="20000"/>
    <n v="3868"/>
    <n v="5.1706308169596689"/>
    <x v="0"/>
  </r>
  <r>
    <d v="2024-05-31T00:00:00"/>
    <s v="Local Transport"/>
    <x v="1"/>
    <x v="1"/>
    <n v="15000"/>
    <n v="3868"/>
    <n v="3.8779731127197516"/>
    <x v="0"/>
  </r>
  <r>
    <d v="2024-05-31T00:00:00"/>
    <s v="Peninah's May salary"/>
    <x v="8"/>
    <x v="2"/>
    <n v="300000"/>
    <n v="3868"/>
    <n v="77.559462254395029"/>
    <x v="0"/>
  </r>
  <r>
    <d v="2024-05-31T00:00:00"/>
    <s v="May water bill"/>
    <x v="6"/>
    <x v="2"/>
    <n v="74200"/>
    <n v="3868"/>
    <n v="19.183040330920374"/>
    <x v="0"/>
  </r>
  <r>
    <d v="2024-05-31T00:00:00"/>
    <s v="Transfer fees"/>
    <x v="2"/>
    <x v="2"/>
    <n v="1500"/>
    <n v="3868"/>
    <n v="0.3877973112719752"/>
    <x v="0"/>
  </r>
  <r>
    <d v="2024-05-31T00:00:00"/>
    <s v="Local Transport"/>
    <x v="1"/>
    <x v="1"/>
    <n v="2000"/>
    <n v="3868"/>
    <n v="0.51706308169596693"/>
    <x v="0"/>
  </r>
  <r>
    <d v="2024-05-31T00:00:00"/>
    <s v="Compound maintenance"/>
    <x v="8"/>
    <x v="2"/>
    <n v="70000"/>
    <n v="3868"/>
    <n v="18.097207859358843"/>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1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N11" firstHeaderRow="1" firstDataRow="2" firstDataCol="1"/>
  <pivotFields count="8">
    <pivotField numFmtId="14" showAll="0"/>
    <pivotField showAll="0"/>
    <pivotField axis="axisCol" showAll="0">
      <items count="13">
        <item x="5"/>
        <item x="11"/>
        <item x="10"/>
        <item x="0"/>
        <item x="6"/>
        <item x="8"/>
        <item x="7"/>
        <item x="2"/>
        <item x="1"/>
        <item x="3"/>
        <item x="4"/>
        <item x="9"/>
        <item t="default"/>
      </items>
    </pivotField>
    <pivotField axis="axisRow" showAll="0">
      <items count="7">
        <item x="3"/>
        <item x="4"/>
        <item x="1"/>
        <item x="2"/>
        <item x="5"/>
        <item x="0"/>
        <item t="default"/>
      </items>
    </pivotField>
    <pivotField dataField="1" showAll="0"/>
    <pivotField numFmtId="4" showAll="0"/>
    <pivotField numFmtId="165" showAll="0"/>
    <pivotField showAll="0"/>
  </pivotFields>
  <rowFields count="1">
    <field x="3"/>
  </rowFields>
  <rowItems count="7">
    <i>
      <x/>
    </i>
    <i>
      <x v="1"/>
    </i>
    <i>
      <x v="2"/>
    </i>
    <i>
      <x v="3"/>
    </i>
    <i>
      <x v="4"/>
    </i>
    <i>
      <x v="5"/>
    </i>
    <i t="grand">
      <x/>
    </i>
  </rowItems>
  <colFields count="1">
    <field x="2"/>
  </colFields>
  <colItems count="13">
    <i>
      <x/>
    </i>
    <i>
      <x v="1"/>
    </i>
    <i>
      <x v="2"/>
    </i>
    <i>
      <x v="3"/>
    </i>
    <i>
      <x v="4"/>
    </i>
    <i>
      <x v="5"/>
    </i>
    <i>
      <x v="6"/>
    </i>
    <i>
      <x v="7"/>
    </i>
    <i>
      <x v="8"/>
    </i>
    <i>
      <x v="9"/>
    </i>
    <i>
      <x v="10"/>
    </i>
    <i>
      <x v="11"/>
    </i>
    <i t="grand">
      <x/>
    </i>
  </colItems>
  <dataFields count="1">
    <dataField name="Sum of Spent  in national currency (UGX)" fld="4" baseField="0" baseItem="0"/>
  </dataFields>
  <formats count="1">
    <format dxfId="15">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2" cacheId="13"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1"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9">
        <item x="3"/>
        <item m="1" x="7"/>
        <item x="2"/>
        <item x="4"/>
        <item x="1"/>
        <item x="0"/>
        <item x="6"/>
        <item x="5"/>
        <item t="default"/>
      </items>
    </pivotField>
  </pivotFields>
  <rowFields count="1">
    <field x="7"/>
  </rowFields>
  <rowItems count="8">
    <i>
      <x/>
    </i>
    <i>
      <x v="2"/>
    </i>
    <i>
      <x v="3"/>
    </i>
    <i>
      <x v="4"/>
    </i>
    <i>
      <x v="5"/>
    </i>
    <i>
      <x v="6"/>
    </i>
    <i>
      <x v="7"/>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14">
      <pivotArea outline="0" collapsedLevelsAreSubtotals="1" fieldPosition="0"/>
    </format>
    <format dxfId="13">
      <pivotArea outline="0" collapsedLevelsAreSubtotals="1" fieldPosition="0"/>
    </format>
    <format dxfId="1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8"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10" firstHeaderRow="0" firstDataRow="1" firstDataCol="1"/>
  <pivotFields count="8">
    <pivotField numFmtId="14" showAll="0"/>
    <pivotField showAll="0"/>
    <pivotField showAll="0"/>
    <pivotField showAll="0"/>
    <pivotField dataField="1" showAll="0" sumSubtotal="1"/>
    <pivotField dataField="1" showAll="0" sumSubtotal="1"/>
    <pivotField numFmtId="164" showAll="0"/>
    <pivotField axis="axisRow" showAll="0">
      <items count="7">
        <item x="4"/>
        <item x="3"/>
        <item x="2"/>
        <item x="1"/>
        <item x="5"/>
        <item x="0"/>
        <item t="default"/>
      </items>
    </pivotField>
  </pivotFields>
  <rowFields count="1">
    <field x="7"/>
  </rowFields>
  <rowItems count="7">
    <i>
      <x/>
    </i>
    <i>
      <x v="1"/>
    </i>
    <i>
      <x v="2"/>
    </i>
    <i>
      <x v="3"/>
    </i>
    <i>
      <x v="4"/>
    </i>
    <i>
      <x v="5"/>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1">
    <format dxfId="1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26:B32" firstHeaderRow="1" firstDataRow="1" firstDataCol="1"/>
  <pivotFields count="8">
    <pivotField numFmtId="14" showAll="0"/>
    <pivotField showAll="0"/>
    <pivotField showAll="0"/>
    <pivotField showAll="0"/>
    <pivotField dataField="1" showAll="0"/>
    <pivotField showAll="0"/>
    <pivotField numFmtId="164" showAll="0"/>
    <pivotField axis="axisRow" showAll="0">
      <items count="7">
        <item x="2"/>
        <item x="3"/>
        <item m="1" x="5"/>
        <item x="1"/>
        <item x="0"/>
        <item x="4"/>
        <item t="default"/>
      </items>
    </pivotField>
  </pivotFields>
  <rowFields count="1">
    <field x="7"/>
  </rowFields>
  <rowItems count="6">
    <i>
      <x/>
    </i>
    <i>
      <x v="1"/>
    </i>
    <i>
      <x v="3"/>
    </i>
    <i>
      <x v="4"/>
    </i>
    <i>
      <x v="5"/>
    </i>
    <i t="grand">
      <x/>
    </i>
  </rowItems>
  <colItems count="1">
    <i/>
  </colItems>
  <dataFields count="1">
    <dataField name="Sum of Spent  in national currency (UGX)" fld="4" baseField="7" baseItem="0" numFmtId="164"/>
  </dataFields>
  <formats count="3">
    <format dxfId="10">
      <pivotArea outline="0" collapsedLevelsAreSubtotals="1" fieldPosition="0"/>
    </format>
    <format dxfId="9">
      <pivotArea outline="0" collapsedLevelsAreSubtotals="1" fieldPosition="0"/>
    </format>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N11"/>
  <sheetViews>
    <sheetView workbookViewId="0">
      <selection activeCell="C16" sqref="C16"/>
    </sheetView>
  </sheetViews>
  <sheetFormatPr defaultRowHeight="15" x14ac:dyDescent="0.25"/>
  <cols>
    <col min="1" max="1" width="37.7109375" customWidth="1"/>
    <col min="2" max="2" width="16.28515625" customWidth="1"/>
    <col min="3" max="3" width="13.140625" customWidth="1"/>
    <col min="4" max="4" width="15.42578125" customWidth="1"/>
    <col min="5" max="5" width="15.7109375" customWidth="1"/>
    <col min="6" max="6" width="14.85546875" customWidth="1"/>
    <col min="7" max="7" width="14.7109375" customWidth="1"/>
    <col min="8" max="8" width="13.140625" customWidth="1"/>
    <col min="9" max="9" width="12.85546875" customWidth="1"/>
    <col min="10" max="10" width="14.7109375" customWidth="1"/>
    <col min="11" max="11" width="17.7109375" customWidth="1"/>
    <col min="12" max="12" width="13.28515625" customWidth="1"/>
    <col min="13" max="13" width="13.140625" bestFit="1" customWidth="1"/>
    <col min="14" max="14" width="15.7109375" bestFit="1" customWidth="1"/>
    <col min="15" max="15" width="37.7109375" bestFit="1" customWidth="1"/>
    <col min="16" max="16" width="16.42578125" customWidth="1"/>
    <col min="17" max="17" width="37.7109375" bestFit="1" customWidth="1"/>
    <col min="18" max="18" width="16.42578125" customWidth="1"/>
    <col min="19" max="19" width="37.7109375" bestFit="1" customWidth="1"/>
    <col min="20" max="20" width="17.7109375" customWidth="1"/>
    <col min="21" max="21" width="37.7109375" bestFit="1" customWidth="1"/>
    <col min="22" max="22" width="16.42578125" customWidth="1"/>
    <col min="23" max="23" width="37.7109375" bestFit="1" customWidth="1"/>
    <col min="24" max="24" width="21.5703125" customWidth="1"/>
    <col min="25" max="25" width="42.85546875" bestFit="1" customWidth="1"/>
  </cols>
  <sheetData>
    <row r="3" spans="1:14" x14ac:dyDescent="0.25">
      <c r="A3" s="368" t="s">
        <v>106</v>
      </c>
      <c r="B3" s="368" t="s">
        <v>117</v>
      </c>
    </row>
    <row r="4" spans="1:14" x14ac:dyDescent="0.25">
      <c r="A4" s="368" t="s">
        <v>103</v>
      </c>
      <c r="B4" t="s">
        <v>120</v>
      </c>
      <c r="C4" t="s">
        <v>130</v>
      </c>
      <c r="D4" t="s">
        <v>119</v>
      </c>
      <c r="E4" t="s">
        <v>131</v>
      </c>
      <c r="F4" t="s">
        <v>163</v>
      </c>
      <c r="G4" t="s">
        <v>116</v>
      </c>
      <c r="H4" t="s">
        <v>114</v>
      </c>
      <c r="I4" t="s">
        <v>141</v>
      </c>
      <c r="J4" t="s">
        <v>113</v>
      </c>
      <c r="K4" t="s">
        <v>199</v>
      </c>
      <c r="L4" t="s">
        <v>126</v>
      </c>
      <c r="M4" t="s">
        <v>545</v>
      </c>
      <c r="N4" t="s">
        <v>105</v>
      </c>
    </row>
    <row r="5" spans="1:14" x14ac:dyDescent="0.25">
      <c r="A5" s="168" t="s">
        <v>121</v>
      </c>
      <c r="B5" s="704"/>
      <c r="C5" s="704"/>
      <c r="D5" s="704"/>
      <c r="E5" s="704">
        <v>1580620</v>
      </c>
      <c r="F5" s="704"/>
      <c r="G5" s="704"/>
      <c r="H5" s="704">
        <v>165000</v>
      </c>
      <c r="I5" s="704"/>
      <c r="J5" s="704">
        <v>375000</v>
      </c>
      <c r="K5" s="704"/>
      <c r="L5" s="704">
        <v>20000</v>
      </c>
      <c r="M5" s="704"/>
      <c r="N5" s="704">
        <v>2140620</v>
      </c>
    </row>
    <row r="6" spans="1:14" x14ac:dyDescent="0.25">
      <c r="A6" s="168" t="s">
        <v>111</v>
      </c>
      <c r="B6" s="704"/>
      <c r="C6" s="704"/>
      <c r="D6" s="704"/>
      <c r="E6" s="704">
        <v>3872628</v>
      </c>
      <c r="F6" s="704"/>
      <c r="G6" s="704">
        <v>3700000</v>
      </c>
      <c r="H6" s="704">
        <v>150000</v>
      </c>
      <c r="I6" s="704"/>
      <c r="J6" s="704">
        <v>709000</v>
      </c>
      <c r="K6" s="704"/>
      <c r="L6" s="704"/>
      <c r="M6" s="704"/>
      <c r="N6" s="704">
        <v>8431628</v>
      </c>
    </row>
    <row r="7" spans="1:14" x14ac:dyDescent="0.25">
      <c r="A7" s="168" t="s">
        <v>14</v>
      </c>
      <c r="B7" s="704"/>
      <c r="C7" s="704"/>
      <c r="D7" s="704"/>
      <c r="E7" s="704">
        <v>5500000</v>
      </c>
      <c r="F7" s="704"/>
      <c r="G7" s="704"/>
      <c r="H7" s="704">
        <v>220000</v>
      </c>
      <c r="I7" s="704"/>
      <c r="J7" s="704">
        <v>447000</v>
      </c>
      <c r="K7" s="704">
        <v>110000</v>
      </c>
      <c r="L7" s="704"/>
      <c r="M7" s="704"/>
      <c r="N7" s="704">
        <v>6277000</v>
      </c>
    </row>
    <row r="8" spans="1:14" x14ac:dyDescent="0.25">
      <c r="A8" s="168" t="s">
        <v>79</v>
      </c>
      <c r="B8" s="704">
        <v>1333508.8399999999</v>
      </c>
      <c r="C8" s="704">
        <v>319000</v>
      </c>
      <c r="D8" s="704">
        <v>230400</v>
      </c>
      <c r="E8" s="704"/>
      <c r="F8" s="704">
        <v>9407400</v>
      </c>
      <c r="G8" s="704">
        <v>2258000</v>
      </c>
      <c r="H8" s="704"/>
      <c r="I8" s="704">
        <v>3800</v>
      </c>
      <c r="J8" s="704"/>
      <c r="K8" s="704"/>
      <c r="L8" s="704"/>
      <c r="M8" s="704">
        <v>200000</v>
      </c>
      <c r="N8" s="704">
        <v>13752108.84</v>
      </c>
    </row>
    <row r="9" spans="1:14" x14ac:dyDescent="0.25">
      <c r="A9" s="168" t="s">
        <v>362</v>
      </c>
      <c r="B9" s="704"/>
      <c r="C9" s="704"/>
      <c r="D9" s="704"/>
      <c r="E9" s="704"/>
      <c r="F9" s="704"/>
      <c r="G9" s="704"/>
      <c r="H9" s="704"/>
      <c r="I9" s="704"/>
      <c r="J9" s="704">
        <v>710000</v>
      </c>
      <c r="K9" s="704">
        <v>331000</v>
      </c>
      <c r="L9" s="704">
        <v>30000</v>
      </c>
      <c r="M9" s="704"/>
      <c r="N9" s="704">
        <v>1071000</v>
      </c>
    </row>
    <row r="10" spans="1:14" x14ac:dyDescent="0.25">
      <c r="A10" s="168" t="s">
        <v>170</v>
      </c>
      <c r="B10" s="704"/>
      <c r="C10" s="704"/>
      <c r="D10" s="704"/>
      <c r="E10" s="704">
        <v>1743916</v>
      </c>
      <c r="F10" s="704"/>
      <c r="G10" s="704"/>
      <c r="H10" s="704"/>
      <c r="I10" s="704"/>
      <c r="J10" s="704"/>
      <c r="K10" s="704"/>
      <c r="L10" s="704"/>
      <c r="M10" s="704"/>
      <c r="N10" s="704">
        <v>1743916</v>
      </c>
    </row>
    <row r="11" spans="1:14" x14ac:dyDescent="0.25">
      <c r="A11" s="168" t="s">
        <v>105</v>
      </c>
      <c r="B11" s="704">
        <v>1333508.8399999999</v>
      </c>
      <c r="C11" s="704">
        <v>319000</v>
      </c>
      <c r="D11" s="704">
        <v>230400</v>
      </c>
      <c r="E11" s="704">
        <v>12697164</v>
      </c>
      <c r="F11" s="704">
        <v>9407400</v>
      </c>
      <c r="G11" s="704">
        <v>5958000</v>
      </c>
      <c r="H11" s="704">
        <v>535000</v>
      </c>
      <c r="I11" s="704">
        <v>3800</v>
      </c>
      <c r="J11" s="704">
        <v>2241000</v>
      </c>
      <c r="K11" s="704">
        <v>441000</v>
      </c>
      <c r="L11" s="704">
        <v>50000</v>
      </c>
      <c r="M11" s="704">
        <v>200000</v>
      </c>
      <c r="N11" s="704">
        <v>33416272.84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7"/>
  <sheetViews>
    <sheetView zoomScale="125" workbookViewId="0">
      <selection activeCell="I15" sqref="I15"/>
    </sheetView>
  </sheetViews>
  <sheetFormatPr defaultColWidth="16" defaultRowHeight="12.75" x14ac:dyDescent="0.2"/>
  <cols>
    <col min="1" max="1" width="9.28515625" style="3" customWidth="1"/>
    <col min="2" max="2" width="8.42578125" style="3" bestFit="1" customWidth="1"/>
    <col min="3" max="3" width="30.42578125" style="3" customWidth="1"/>
    <col min="4" max="4" width="14.5703125" style="3" customWidth="1"/>
    <col min="5" max="5" width="15" style="3" customWidth="1"/>
    <col min="6" max="6" width="12.14062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2" x14ac:dyDescent="0.2">
      <c r="A1" s="307" t="s">
        <v>16</v>
      </c>
      <c r="B1" s="309"/>
      <c r="C1" s="309"/>
      <c r="D1" s="309"/>
      <c r="E1" s="309"/>
      <c r="F1" s="309"/>
      <c r="G1" s="309"/>
      <c r="H1" s="309"/>
      <c r="I1" s="309"/>
      <c r="J1" s="309"/>
      <c r="K1" s="309"/>
      <c r="L1" s="447"/>
    </row>
    <row r="2" spans="1:12" x14ac:dyDescent="0.2">
      <c r="A2" s="307" t="s">
        <v>19</v>
      </c>
      <c r="B2" s="307"/>
      <c r="C2" s="307" t="s">
        <v>18</v>
      </c>
      <c r="D2" s="308"/>
      <c r="E2" s="307"/>
      <c r="F2" s="307"/>
      <c r="G2" s="307"/>
      <c r="H2" s="307"/>
      <c r="I2" s="309"/>
      <c r="J2" s="309"/>
      <c r="K2" s="309"/>
      <c r="L2" s="447"/>
    </row>
    <row r="3" spans="1:12" x14ac:dyDescent="0.2">
      <c r="A3" s="307" t="s">
        <v>80</v>
      </c>
      <c r="B3" s="307"/>
      <c r="C3" s="473" t="s">
        <v>91</v>
      </c>
      <c r="D3" s="307"/>
      <c r="E3" s="307"/>
      <c r="F3" s="307"/>
      <c r="G3" s="668"/>
      <c r="H3" s="668"/>
      <c r="I3" s="601"/>
      <c r="J3" s="601"/>
      <c r="K3" s="601"/>
      <c r="L3" s="447"/>
    </row>
    <row r="4" spans="1:12" x14ac:dyDescent="0.2">
      <c r="A4" s="309"/>
      <c r="B4" s="307"/>
      <c r="C4" s="398">
        <v>2024</v>
      </c>
      <c r="D4" s="307"/>
      <c r="E4" s="307"/>
      <c r="F4" s="307"/>
      <c r="G4" s="668"/>
      <c r="H4" s="668"/>
      <c r="I4" s="835"/>
      <c r="J4" s="835"/>
      <c r="K4" s="835"/>
      <c r="L4" s="447"/>
    </row>
    <row r="5" spans="1:12" x14ac:dyDescent="0.2">
      <c r="A5" s="309"/>
      <c r="B5" s="309"/>
      <c r="C5" s="309"/>
      <c r="D5" s="309"/>
      <c r="E5" s="309"/>
      <c r="F5" s="309"/>
      <c r="G5" s="601"/>
      <c r="H5" s="601"/>
      <c r="I5" s="601"/>
      <c r="J5" s="836"/>
      <c r="K5" s="836"/>
      <c r="L5" s="447"/>
    </row>
    <row r="6" spans="1:12" ht="12.75" customHeight="1" thickBot="1" x14ac:dyDescent="0.25">
      <c r="A6" s="309"/>
      <c r="B6" s="309"/>
      <c r="C6" s="309"/>
      <c r="D6" s="309"/>
      <c r="E6" s="309"/>
      <c r="F6" s="309"/>
      <c r="G6" s="601"/>
      <c r="H6" s="601"/>
      <c r="I6" s="622"/>
      <c r="J6" s="837"/>
      <c r="K6" s="837"/>
      <c r="L6" s="447"/>
    </row>
    <row r="7" spans="1:12" ht="15.75" customHeight="1" x14ac:dyDescent="0.2">
      <c r="A7" s="829" t="s">
        <v>160</v>
      </c>
      <c r="B7" s="830"/>
      <c r="C7" s="830"/>
      <c r="D7" s="830"/>
      <c r="E7" s="831"/>
      <c r="F7" s="541"/>
      <c r="G7" s="705"/>
      <c r="H7" s="706"/>
      <c r="I7" s="707"/>
      <c r="J7" s="707"/>
      <c r="K7" s="707"/>
      <c r="L7" s="447"/>
    </row>
    <row r="8" spans="1:12" ht="12.75" customHeight="1" x14ac:dyDescent="0.2">
      <c r="A8" s="832" t="s">
        <v>25</v>
      </c>
      <c r="B8" s="833"/>
      <c r="C8" s="833"/>
      <c r="D8" s="833"/>
      <c r="E8" s="834"/>
      <c r="F8" s="541"/>
      <c r="G8" s="833"/>
      <c r="H8" s="833"/>
      <c r="I8" s="833"/>
      <c r="J8" s="833"/>
      <c r="K8" s="833"/>
      <c r="L8" s="447"/>
    </row>
    <row r="9" spans="1:12" ht="13.5" thickBot="1" x14ac:dyDescent="0.25">
      <c r="A9" s="731"/>
      <c r="B9" s="732"/>
      <c r="C9" s="732"/>
      <c r="D9" s="732"/>
      <c r="E9" s="733"/>
      <c r="F9" s="726"/>
      <c r="G9" s="706"/>
      <c r="H9" s="706"/>
      <c r="I9" s="706"/>
      <c r="J9" s="706"/>
      <c r="K9" s="706"/>
      <c r="L9" s="447"/>
    </row>
    <row r="10" spans="1:12" s="6" customFormat="1" ht="13.5" thickBot="1" x14ac:dyDescent="0.25">
      <c r="A10" s="739" t="s">
        <v>0</v>
      </c>
      <c r="B10" s="734" t="s">
        <v>26</v>
      </c>
      <c r="C10" s="742" t="s">
        <v>27</v>
      </c>
      <c r="D10" s="734" t="s">
        <v>28</v>
      </c>
      <c r="E10" s="734" t="s">
        <v>29</v>
      </c>
      <c r="F10" s="727"/>
      <c r="G10" s="542"/>
      <c r="H10" s="542"/>
      <c r="I10" s="542"/>
      <c r="J10" s="542"/>
      <c r="K10" s="542"/>
    </row>
    <row r="11" spans="1:12" ht="12.75" customHeight="1" x14ac:dyDescent="0.2">
      <c r="A11" s="740">
        <v>45413</v>
      </c>
      <c r="B11" s="788"/>
      <c r="C11" s="743" t="s">
        <v>46</v>
      </c>
      <c r="D11" s="735">
        <v>16950424</v>
      </c>
      <c r="E11" s="736"/>
      <c r="F11" s="726"/>
      <c r="G11" s="708"/>
      <c r="H11" s="709"/>
      <c r="I11" s="543"/>
      <c r="J11" s="544"/>
      <c r="K11" s="710"/>
      <c r="L11" s="447"/>
    </row>
    <row r="12" spans="1:12" ht="12.75" customHeight="1" x14ac:dyDescent="0.2">
      <c r="A12" s="786">
        <v>45433</v>
      </c>
      <c r="B12" s="789">
        <v>1</v>
      </c>
      <c r="C12" s="787" t="s">
        <v>339</v>
      </c>
      <c r="D12" s="544">
        <v>66452400</v>
      </c>
      <c r="E12" s="543"/>
      <c r="F12" s="726">
        <v>3780</v>
      </c>
      <c r="G12" s="708"/>
      <c r="H12" s="709"/>
      <c r="I12" s="543"/>
      <c r="J12" s="544"/>
      <c r="K12" s="710"/>
      <c r="L12" s="447"/>
    </row>
    <row r="13" spans="1:12" ht="11.25" customHeight="1" thickBot="1" x14ac:dyDescent="0.25">
      <c r="A13" s="783">
        <v>45434</v>
      </c>
      <c r="B13" s="784">
        <v>2</v>
      </c>
      <c r="C13" s="547" t="s">
        <v>340</v>
      </c>
      <c r="D13" s="785"/>
      <c r="E13" s="790">
        <v>22562627</v>
      </c>
      <c r="F13" s="726"/>
      <c r="G13" s="708"/>
      <c r="H13" s="709"/>
      <c r="I13" s="543"/>
      <c r="J13" s="544"/>
      <c r="K13" s="710"/>
      <c r="L13" s="447"/>
    </row>
    <row r="14" spans="1:12" ht="13.5" thickBot="1" x14ac:dyDescent="0.25">
      <c r="A14" s="741">
        <v>45443</v>
      </c>
      <c r="B14" s="745"/>
      <c r="C14" s="744" t="s">
        <v>62</v>
      </c>
      <c r="D14" s="737">
        <f>SUM(D11:D13)-SUM(E11:E13)</f>
        <v>60840197</v>
      </c>
      <c r="E14" s="738"/>
      <c r="F14" s="728"/>
      <c r="G14" s="711"/>
      <c r="H14" s="543"/>
      <c r="I14" s="712"/>
      <c r="J14" s="713"/>
      <c r="K14" s="714"/>
      <c r="L14" s="447"/>
    </row>
    <row r="15" spans="1:12" x14ac:dyDescent="0.2">
      <c r="A15" s="729"/>
      <c r="B15" s="729"/>
      <c r="C15" s="729"/>
      <c r="D15" s="729"/>
      <c r="E15" s="730"/>
      <c r="F15" s="687"/>
      <c r="G15" s="543"/>
      <c r="H15" s="543"/>
      <c r="I15" s="543"/>
      <c r="J15" s="543"/>
      <c r="K15" s="715"/>
      <c r="L15" s="447"/>
    </row>
    <row r="16" spans="1:12" x14ac:dyDescent="0.2">
      <c r="A16" s="543"/>
      <c r="B16" s="712"/>
      <c r="C16" s="712" t="s">
        <v>17</v>
      </c>
      <c r="D16" s="543"/>
      <c r="E16" s="543"/>
      <c r="F16" s="687"/>
      <c r="G16" s="543"/>
      <c r="H16" s="712"/>
      <c r="I16" s="712"/>
      <c r="J16" s="543"/>
      <c r="K16" s="716"/>
      <c r="L16" s="447"/>
    </row>
    <row r="17" spans="1:15" x14ac:dyDescent="0.2">
      <c r="A17" s="543"/>
      <c r="B17" s="712"/>
      <c r="C17" s="712"/>
      <c r="D17" s="543"/>
      <c r="E17" s="543"/>
      <c r="F17" s="687"/>
      <c r="G17" s="543"/>
      <c r="H17" s="712"/>
      <c r="I17" s="712"/>
      <c r="J17" s="543"/>
      <c r="K17" s="543"/>
      <c r="L17" s="447"/>
    </row>
    <row r="18" spans="1:15" x14ac:dyDescent="0.2">
      <c r="A18" s="574"/>
      <c r="B18" s="574"/>
      <c r="C18" s="717"/>
      <c r="D18" s="718"/>
      <c r="E18" s="719"/>
      <c r="F18" s="684"/>
      <c r="G18" s="574"/>
      <c r="H18" s="574"/>
      <c r="I18" s="717"/>
      <c r="J18" s="718"/>
      <c r="K18" s="719"/>
    </row>
    <row r="19" spans="1:15" x14ac:dyDescent="0.2">
      <c r="A19" s="574"/>
      <c r="B19" s="574"/>
      <c r="C19" s="575"/>
      <c r="D19" s="576"/>
      <c r="E19" s="719"/>
      <c r="F19" s="684"/>
      <c r="G19" s="574"/>
      <c r="H19" s="574"/>
      <c r="I19" s="575"/>
      <c r="J19" s="576"/>
      <c r="K19" s="719"/>
    </row>
    <row r="20" spans="1:15" ht="18.75" x14ac:dyDescent="0.3">
      <c r="A20" s="577"/>
      <c r="B20" s="577"/>
      <c r="C20" s="720" t="s">
        <v>157</v>
      </c>
      <c r="D20" s="671"/>
      <c r="E20" s="671"/>
      <c r="F20" s="684"/>
      <c r="G20" s="721"/>
      <c r="H20" s="721"/>
      <c r="I20" s="722"/>
      <c r="J20" s="723"/>
      <c r="K20" s="724"/>
    </row>
    <row r="21" spans="1:15" ht="19.5" thickBot="1" x14ac:dyDescent="0.35">
      <c r="A21" s="577"/>
      <c r="B21" s="577"/>
      <c r="C21" s="747">
        <v>45413</v>
      </c>
      <c r="D21" s="748"/>
      <c r="E21" s="748"/>
      <c r="F21" s="689"/>
      <c r="G21" s="689"/>
      <c r="H21" s="689"/>
      <c r="I21" s="689"/>
      <c r="J21" s="689"/>
      <c r="K21" s="689"/>
      <c r="L21" s="372"/>
      <c r="M21" s="372"/>
      <c r="N21" s="372"/>
      <c r="O21" s="372"/>
    </row>
    <row r="22" spans="1:15" x14ac:dyDescent="0.2">
      <c r="A22" s="577"/>
      <c r="B22" s="582"/>
      <c r="C22" s="838" t="s">
        <v>20</v>
      </c>
      <c r="D22" s="839"/>
      <c r="E22" s="840"/>
      <c r="F22" s="746"/>
      <c r="G22" s="689"/>
      <c r="H22" s="689"/>
      <c r="I22" s="689"/>
      <c r="J22" s="689"/>
      <c r="K22" s="689"/>
      <c r="L22" s="372"/>
      <c r="M22" s="372"/>
      <c r="N22" s="372"/>
      <c r="O22" s="372"/>
    </row>
    <row r="23" spans="1:15" x14ac:dyDescent="0.2">
      <c r="A23" s="577"/>
      <c r="B23" s="582"/>
      <c r="C23" s="750" t="s">
        <v>21</v>
      </c>
      <c r="D23" s="841" t="s">
        <v>31</v>
      </c>
      <c r="E23" s="842"/>
      <c r="F23" s="746"/>
      <c r="G23" s="689"/>
      <c r="H23" s="689"/>
      <c r="I23" s="689"/>
      <c r="J23" s="689"/>
      <c r="K23" s="689"/>
      <c r="L23" s="372"/>
      <c r="M23" s="372"/>
      <c r="N23" s="372"/>
      <c r="O23" s="372"/>
    </row>
    <row r="24" spans="1:15" ht="15" x14ac:dyDescent="0.2">
      <c r="A24" s="577"/>
      <c r="B24" s="582"/>
      <c r="C24" s="751" t="s">
        <v>22</v>
      </c>
      <c r="D24" s="843" t="s">
        <v>45</v>
      </c>
      <c r="E24" s="844"/>
      <c r="F24" s="746"/>
      <c r="G24" s="689"/>
      <c r="H24" s="689"/>
      <c r="I24" s="689"/>
      <c r="J24" s="689"/>
      <c r="K24" s="689"/>
      <c r="L24" s="372"/>
      <c r="M24" s="372"/>
      <c r="N24" s="372"/>
      <c r="O24" s="372"/>
    </row>
    <row r="25" spans="1:15" ht="18" customHeight="1" thickBot="1" x14ac:dyDescent="0.25">
      <c r="A25" s="577"/>
      <c r="B25" s="582"/>
      <c r="C25" s="752" t="s">
        <v>24</v>
      </c>
      <c r="D25" s="845" t="s">
        <v>33</v>
      </c>
      <c r="E25" s="846"/>
      <c r="F25" s="634"/>
      <c r="G25" s="721"/>
      <c r="H25" s="721"/>
      <c r="I25" s="721"/>
      <c r="J25" s="721"/>
      <c r="K25" s="721"/>
      <c r="L25" s="372"/>
      <c r="M25" s="372"/>
      <c r="N25" s="372"/>
      <c r="O25" s="372"/>
    </row>
    <row r="26" spans="1:15" ht="13.5" thickBot="1" x14ac:dyDescent="0.25">
      <c r="A26" s="755"/>
      <c r="B26" s="755"/>
      <c r="C26" s="756"/>
      <c r="D26" s="757"/>
      <c r="E26" s="749"/>
      <c r="F26" s="721"/>
      <c r="G26" s="721"/>
      <c r="H26" s="721"/>
      <c r="I26" s="721"/>
      <c r="J26" s="721"/>
      <c r="K26" s="721"/>
      <c r="L26" s="372"/>
      <c r="M26" s="372"/>
      <c r="N26" s="372"/>
      <c r="O26" s="372"/>
    </row>
    <row r="27" spans="1:15" ht="13.5" thickBot="1" x14ac:dyDescent="0.25">
      <c r="A27" s="762" t="s">
        <v>0</v>
      </c>
      <c r="B27" s="580" t="s">
        <v>156</v>
      </c>
      <c r="C27" s="580" t="s">
        <v>5</v>
      </c>
      <c r="D27" s="763" t="s">
        <v>145</v>
      </c>
      <c r="E27" s="695"/>
      <c r="F27" s="577"/>
      <c r="G27" s="577"/>
      <c r="H27" s="577"/>
      <c r="I27" s="577"/>
      <c r="J27" s="577"/>
      <c r="K27" s="577"/>
      <c r="L27" s="372"/>
      <c r="M27" s="372"/>
      <c r="N27" s="372"/>
      <c r="O27" s="372"/>
    </row>
    <row r="28" spans="1:15" x14ac:dyDescent="0.2">
      <c r="A28" s="761"/>
      <c r="B28" s="579"/>
      <c r="C28" s="680"/>
      <c r="D28" s="583"/>
      <c r="E28" s="691"/>
      <c r="F28" s="577"/>
      <c r="G28" s="577"/>
      <c r="H28" s="577"/>
      <c r="I28" s="577"/>
      <c r="J28" s="577"/>
      <c r="K28" s="577"/>
      <c r="L28" s="372"/>
      <c r="M28" s="372"/>
      <c r="N28" s="372"/>
      <c r="O28" s="372"/>
    </row>
    <row r="29" spans="1:15" x14ac:dyDescent="0.2">
      <c r="A29" s="760">
        <v>45442</v>
      </c>
      <c r="B29" s="577">
        <v>1</v>
      </c>
      <c r="C29" s="582" t="s">
        <v>146</v>
      </c>
      <c r="D29" s="614">
        <f>D14</f>
        <v>60840197</v>
      </c>
      <c r="E29" s="691"/>
      <c r="F29" s="577"/>
      <c r="G29" s="577"/>
      <c r="H29" s="577"/>
      <c r="I29" s="577"/>
      <c r="J29" s="577"/>
      <c r="K29" s="577"/>
      <c r="L29" s="372"/>
      <c r="M29" s="372"/>
      <c r="N29" s="372"/>
      <c r="O29" s="372"/>
    </row>
    <row r="30" spans="1:15" x14ac:dyDescent="0.2">
      <c r="A30" s="759"/>
      <c r="B30" s="577"/>
      <c r="C30" s="582"/>
      <c r="D30" s="584"/>
      <c r="E30" s="691"/>
      <c r="F30" s="577"/>
      <c r="G30" s="577"/>
      <c r="H30" s="577"/>
      <c r="I30" s="577"/>
      <c r="J30" s="577"/>
      <c r="K30" s="577"/>
      <c r="L30" s="372"/>
      <c r="M30" s="372"/>
      <c r="N30" s="372"/>
      <c r="O30" s="372"/>
    </row>
    <row r="31" spans="1:15" x14ac:dyDescent="0.2">
      <c r="A31" s="759"/>
      <c r="B31" s="577"/>
      <c r="C31" s="582" t="s">
        <v>147</v>
      </c>
      <c r="D31" s="584"/>
      <c r="E31" s="691"/>
      <c r="F31" s="577"/>
      <c r="G31" s="577"/>
      <c r="H31" s="577"/>
      <c r="I31" s="577"/>
      <c r="J31" s="577"/>
      <c r="K31" s="577"/>
    </row>
    <row r="32" spans="1:15" x14ac:dyDescent="0.2">
      <c r="A32" s="759"/>
      <c r="B32" s="577"/>
      <c r="C32" s="582" t="s">
        <v>148</v>
      </c>
      <c r="D32" s="584">
        <v>0</v>
      </c>
      <c r="E32" s="691"/>
      <c r="F32" s="577"/>
      <c r="G32" s="577"/>
      <c r="H32" s="577"/>
      <c r="I32" s="577"/>
      <c r="J32" s="577"/>
      <c r="K32" s="577"/>
    </row>
    <row r="33" spans="1:11" x14ac:dyDescent="0.2">
      <c r="A33" s="759"/>
      <c r="B33" s="577"/>
      <c r="C33" s="582" t="s">
        <v>149</v>
      </c>
      <c r="D33" s="584">
        <v>0</v>
      </c>
      <c r="E33" s="691"/>
      <c r="F33" s="577"/>
      <c r="G33" s="577"/>
      <c r="H33" s="577"/>
      <c r="I33" s="577"/>
      <c r="J33" s="577"/>
      <c r="K33" s="577"/>
    </row>
    <row r="34" spans="1:11" x14ac:dyDescent="0.2">
      <c r="A34" s="759"/>
      <c r="B34" s="577"/>
      <c r="C34" s="582"/>
      <c r="D34" s="584"/>
      <c r="E34" s="691"/>
      <c r="F34" s="577"/>
      <c r="G34" s="577"/>
      <c r="H34" s="577"/>
      <c r="I34" s="577"/>
      <c r="J34" s="577"/>
      <c r="K34" s="577"/>
    </row>
    <row r="35" spans="1:11" x14ac:dyDescent="0.2">
      <c r="A35" s="759"/>
      <c r="B35" s="577"/>
      <c r="C35" s="582" t="s">
        <v>150</v>
      </c>
      <c r="D35" s="584"/>
      <c r="E35" s="691"/>
      <c r="F35" s="577"/>
      <c r="G35" s="577"/>
      <c r="H35" s="577"/>
      <c r="I35" s="577"/>
      <c r="J35" s="577"/>
      <c r="K35" s="577"/>
    </row>
    <row r="36" spans="1:11" x14ac:dyDescent="0.2">
      <c r="A36" s="759"/>
      <c r="B36" s="577"/>
      <c r="C36" s="764" t="s">
        <v>151</v>
      </c>
      <c r="D36" s="584"/>
      <c r="E36" s="691"/>
      <c r="F36" s="577"/>
      <c r="G36" s="577"/>
      <c r="H36" s="577"/>
      <c r="I36" s="577"/>
      <c r="J36" s="577"/>
      <c r="K36" s="577"/>
    </row>
    <row r="37" spans="1:11" ht="13.5" thickBot="1" x14ac:dyDescent="0.25">
      <c r="A37" s="760">
        <v>45434</v>
      </c>
      <c r="B37" s="577">
        <v>2</v>
      </c>
      <c r="C37" s="582" t="s">
        <v>158</v>
      </c>
      <c r="D37" s="584">
        <v>-2000</v>
      </c>
      <c r="E37" s="691"/>
      <c r="F37" s="577"/>
      <c r="G37" s="577"/>
      <c r="H37" s="577"/>
      <c r="I37" s="577"/>
      <c r="J37" s="577"/>
      <c r="K37" s="577"/>
    </row>
    <row r="38" spans="1:11" ht="13.5" thickBot="1" x14ac:dyDescent="0.25">
      <c r="A38" s="581">
        <v>45443</v>
      </c>
      <c r="B38" s="580"/>
      <c r="C38" s="678" t="s">
        <v>152</v>
      </c>
      <c r="D38" s="679">
        <f>SUM(D28:D37)</f>
        <v>60838197</v>
      </c>
      <c r="E38" s="753"/>
      <c r="F38" s="577"/>
      <c r="G38" s="577"/>
      <c r="H38" s="577"/>
      <c r="I38" s="577"/>
      <c r="J38" s="577"/>
      <c r="K38" s="577"/>
    </row>
    <row r="39" spans="1:11" ht="13.5" thickBot="1" x14ac:dyDescent="0.25">
      <c r="A39" s="766"/>
      <c r="B39" s="767"/>
      <c r="C39" s="768" t="s">
        <v>152</v>
      </c>
      <c r="D39" s="765">
        <v>60838197</v>
      </c>
      <c r="E39" s="754"/>
      <c r="F39" s="577"/>
      <c r="G39" s="577"/>
      <c r="H39" s="577"/>
      <c r="I39" s="577"/>
      <c r="J39" s="577"/>
      <c r="K39" s="577"/>
    </row>
    <row r="40" spans="1:11" x14ac:dyDescent="0.2">
      <c r="A40" s="579"/>
      <c r="B40" s="579"/>
      <c r="C40" s="579"/>
      <c r="D40" s="758"/>
      <c r="E40" s="671"/>
      <c r="F40" s="577"/>
      <c r="G40" s="577"/>
      <c r="H40" s="577"/>
      <c r="I40" s="577"/>
      <c r="J40" s="577"/>
      <c r="K40" s="577"/>
    </row>
    <row r="41" spans="1:11" x14ac:dyDescent="0.2">
      <c r="A41" s="577"/>
      <c r="B41" s="577"/>
      <c r="C41" s="725" t="s">
        <v>153</v>
      </c>
      <c r="D41" s="671">
        <f>D38-D39</f>
        <v>0</v>
      </c>
      <c r="E41" s="671"/>
      <c r="F41" s="577"/>
      <c r="G41" s="577"/>
      <c r="H41" s="577"/>
      <c r="I41" s="577"/>
      <c r="J41" s="577"/>
      <c r="K41" s="577"/>
    </row>
    <row r="42" spans="1:11" x14ac:dyDescent="0.2">
      <c r="A42" s="577"/>
      <c r="B42" s="577"/>
      <c r="C42" s="577" t="s">
        <v>154</v>
      </c>
      <c r="D42" s="671"/>
      <c r="E42" s="671"/>
      <c r="F42" s="577"/>
      <c r="G42" s="577"/>
      <c r="H42" s="577"/>
      <c r="I42" s="577"/>
      <c r="J42" s="577"/>
      <c r="K42" s="577"/>
    </row>
    <row r="43" spans="1:11" x14ac:dyDescent="0.2">
      <c r="A43" s="577"/>
      <c r="B43" s="577"/>
      <c r="C43" s="577"/>
      <c r="D43" s="577"/>
      <c r="E43" s="577"/>
      <c r="F43" s="577"/>
      <c r="G43" s="577"/>
      <c r="H43" s="577"/>
      <c r="I43" s="577"/>
      <c r="J43" s="577"/>
      <c r="K43" s="577"/>
    </row>
    <row r="44" spans="1:11" x14ac:dyDescent="0.2">
      <c r="A44" s="577"/>
      <c r="B44" s="577"/>
      <c r="C44" s="577"/>
      <c r="D44" s="577"/>
      <c r="E44" s="577"/>
      <c r="F44" s="577"/>
      <c r="G44" s="577"/>
      <c r="H44" s="577"/>
      <c r="I44" s="577"/>
      <c r="J44" s="577"/>
      <c r="K44" s="577"/>
    </row>
    <row r="45" spans="1:11" x14ac:dyDescent="0.2">
      <c r="A45" s="577"/>
      <c r="B45" s="577"/>
      <c r="C45" s="577"/>
      <c r="D45" s="577"/>
      <c r="E45" s="577"/>
      <c r="F45" s="577"/>
      <c r="G45" s="577"/>
      <c r="H45" s="577"/>
      <c r="I45" s="577"/>
      <c r="J45" s="577"/>
      <c r="K45" s="577"/>
    </row>
    <row r="46" spans="1:11" x14ac:dyDescent="0.2">
      <c r="A46" s="577"/>
      <c r="B46" s="577"/>
      <c r="C46" s="577"/>
      <c r="D46" s="577"/>
      <c r="E46" s="577"/>
      <c r="F46" s="577"/>
      <c r="G46" s="577"/>
      <c r="H46" s="577"/>
      <c r="I46" s="577"/>
      <c r="J46" s="577"/>
      <c r="K46" s="577"/>
    </row>
    <row r="47" spans="1:11" x14ac:dyDescent="0.2">
      <c r="A47" s="577"/>
      <c r="B47" s="577"/>
      <c r="C47" s="577"/>
      <c r="D47" s="577"/>
      <c r="E47" s="577"/>
      <c r="F47" s="577"/>
      <c r="G47" s="577"/>
      <c r="H47" s="577"/>
      <c r="I47" s="577"/>
      <c r="J47" s="577"/>
      <c r="K47" s="577"/>
    </row>
    <row r="48" spans="1:11" x14ac:dyDescent="0.2">
      <c r="A48" s="577"/>
      <c r="B48" s="577"/>
      <c r="C48" s="577"/>
      <c r="D48" s="577"/>
      <c r="E48" s="577"/>
      <c r="F48" s="577"/>
      <c r="G48" s="577"/>
      <c r="H48" s="577"/>
      <c r="I48" s="577"/>
      <c r="J48" s="577"/>
      <c r="K48" s="577"/>
    </row>
    <row r="49" spans="1:11" x14ac:dyDescent="0.2">
      <c r="A49" s="577"/>
      <c r="B49" s="577"/>
      <c r="C49" s="577"/>
      <c r="D49" s="577"/>
      <c r="E49" s="577"/>
      <c r="F49" s="577"/>
      <c r="G49" s="577"/>
      <c r="H49" s="577"/>
      <c r="I49" s="577"/>
      <c r="J49" s="577"/>
      <c r="K49" s="577"/>
    </row>
    <row r="50" spans="1:11" x14ac:dyDescent="0.2">
      <c r="A50" s="577"/>
      <c r="B50" s="577"/>
      <c r="C50" s="577"/>
      <c r="D50" s="577"/>
      <c r="E50" s="577"/>
      <c r="F50" s="577"/>
      <c r="G50" s="577"/>
      <c r="H50" s="577"/>
      <c r="I50" s="577"/>
      <c r="J50" s="577"/>
      <c r="K50" s="577"/>
    </row>
    <row r="51" spans="1:11" x14ac:dyDescent="0.2">
      <c r="A51" s="577"/>
      <c r="B51" s="577"/>
      <c r="C51" s="577"/>
      <c r="D51" s="577"/>
      <c r="E51" s="577"/>
      <c r="F51" s="577"/>
      <c r="G51" s="577"/>
      <c r="H51" s="577"/>
      <c r="I51" s="577"/>
      <c r="J51" s="577"/>
      <c r="K51" s="577"/>
    </row>
    <row r="52" spans="1:11" x14ac:dyDescent="0.2">
      <c r="A52" s="577"/>
      <c r="B52" s="577"/>
      <c r="C52" s="577"/>
      <c r="D52" s="577"/>
      <c r="E52" s="577"/>
      <c r="F52" s="577"/>
      <c r="G52" s="577"/>
      <c r="H52" s="577"/>
      <c r="I52" s="577"/>
      <c r="J52" s="577"/>
      <c r="K52" s="577"/>
    </row>
    <row r="53" spans="1:11" x14ac:dyDescent="0.2">
      <c r="A53" s="577"/>
      <c r="B53" s="577"/>
      <c r="C53" s="577"/>
      <c r="D53" s="577"/>
      <c r="E53" s="577"/>
      <c r="F53" s="577"/>
      <c r="G53" s="577"/>
      <c r="H53" s="577"/>
      <c r="I53" s="577"/>
      <c r="J53" s="577"/>
      <c r="K53" s="577"/>
    </row>
    <row r="54" spans="1:11" x14ac:dyDescent="0.2">
      <c r="A54" s="577"/>
      <c r="B54" s="577"/>
      <c r="C54" s="577"/>
      <c r="D54" s="577"/>
      <c r="E54" s="577"/>
      <c r="F54" s="577"/>
      <c r="G54" s="577"/>
      <c r="H54" s="577"/>
      <c r="I54" s="577"/>
      <c r="J54" s="577"/>
      <c r="K54" s="577"/>
    </row>
    <row r="55" spans="1:11" x14ac:dyDescent="0.2">
      <c r="A55" s="577"/>
      <c r="B55" s="577"/>
      <c r="C55" s="577"/>
      <c r="D55" s="577"/>
      <c r="E55" s="577"/>
      <c r="F55" s="577"/>
      <c r="G55" s="577"/>
      <c r="H55" s="577"/>
      <c r="I55" s="577"/>
      <c r="J55" s="577"/>
      <c r="K55" s="577"/>
    </row>
    <row r="56" spans="1:11" x14ac:dyDescent="0.2">
      <c r="A56" s="577"/>
      <c r="B56" s="577"/>
      <c r="C56" s="577"/>
      <c r="D56" s="577"/>
      <c r="E56" s="577"/>
      <c r="F56" s="577"/>
      <c r="G56" s="577"/>
      <c r="H56" s="577"/>
      <c r="I56" s="577"/>
      <c r="J56" s="577"/>
      <c r="K56" s="577"/>
    </row>
    <row r="57" spans="1:11" x14ac:dyDescent="0.2">
      <c r="A57" s="577"/>
      <c r="B57" s="577"/>
      <c r="C57" s="577"/>
      <c r="D57" s="577"/>
      <c r="E57" s="577"/>
      <c r="F57" s="577"/>
      <c r="G57" s="577"/>
      <c r="H57" s="577"/>
      <c r="I57" s="577"/>
      <c r="J57" s="577"/>
      <c r="K57" s="577"/>
    </row>
    <row r="58" spans="1:11" x14ac:dyDescent="0.2">
      <c r="A58" s="577"/>
      <c r="B58" s="577"/>
      <c r="C58" s="577"/>
      <c r="D58" s="577"/>
      <c r="E58" s="577"/>
      <c r="F58" s="577"/>
      <c r="G58" s="577"/>
      <c r="H58" s="577"/>
      <c r="I58" s="577"/>
      <c r="J58" s="577"/>
      <c r="K58" s="577"/>
    </row>
    <row r="59" spans="1:11" x14ac:dyDescent="0.2">
      <c r="A59" s="577"/>
      <c r="B59" s="577"/>
      <c r="C59" s="577"/>
      <c r="D59" s="577"/>
      <c r="E59" s="577"/>
      <c r="F59" s="577"/>
      <c r="G59" s="577"/>
      <c r="H59" s="577"/>
      <c r="I59" s="577"/>
      <c r="J59" s="577"/>
      <c r="K59" s="577"/>
    </row>
    <row r="60" spans="1:11" x14ac:dyDescent="0.2">
      <c r="A60" s="577"/>
      <c r="B60" s="577"/>
      <c r="C60" s="577"/>
      <c r="D60" s="577"/>
      <c r="E60" s="577"/>
      <c r="F60" s="577"/>
      <c r="G60" s="577"/>
      <c r="H60" s="577"/>
      <c r="I60" s="577"/>
      <c r="J60" s="577"/>
      <c r="K60" s="577"/>
    </row>
    <row r="61" spans="1:11" x14ac:dyDescent="0.2">
      <c r="A61" s="577"/>
      <c r="B61" s="577"/>
      <c r="C61" s="577"/>
      <c r="D61" s="577"/>
      <c r="E61" s="577"/>
      <c r="F61" s="577"/>
      <c r="G61" s="577"/>
      <c r="H61" s="577"/>
      <c r="I61" s="577"/>
      <c r="J61" s="577"/>
      <c r="K61" s="577"/>
    </row>
    <row r="62" spans="1:11" x14ac:dyDescent="0.2">
      <c r="A62" s="577"/>
      <c r="B62" s="577"/>
      <c r="C62" s="577"/>
      <c r="D62" s="577"/>
      <c r="E62" s="577"/>
      <c r="F62" s="577"/>
      <c r="G62" s="577"/>
      <c r="H62" s="577"/>
      <c r="I62" s="577"/>
      <c r="J62" s="577"/>
      <c r="K62" s="577"/>
    </row>
    <row r="63" spans="1:11" x14ac:dyDescent="0.2">
      <c r="A63" s="577"/>
      <c r="B63" s="577"/>
      <c r="C63" s="577"/>
      <c r="D63" s="577"/>
      <c r="E63" s="577"/>
      <c r="F63" s="577"/>
      <c r="G63" s="577"/>
      <c r="H63" s="577"/>
      <c r="I63" s="577"/>
      <c r="J63" s="577"/>
      <c r="K63" s="577"/>
    </row>
    <row r="64" spans="1:11" x14ac:dyDescent="0.2">
      <c r="A64" s="577"/>
      <c r="B64" s="577"/>
      <c r="C64" s="577"/>
      <c r="D64" s="577"/>
      <c r="E64" s="577"/>
      <c r="F64" s="577"/>
      <c r="G64" s="577"/>
      <c r="H64" s="577"/>
      <c r="I64" s="577"/>
      <c r="J64" s="577"/>
      <c r="K64" s="577"/>
    </row>
    <row r="65" spans="1:11" x14ac:dyDescent="0.2">
      <c r="A65" s="577"/>
      <c r="B65" s="577"/>
      <c r="C65" s="577"/>
      <c r="D65" s="577"/>
      <c r="E65" s="577"/>
      <c r="F65" s="577"/>
      <c r="G65" s="577"/>
      <c r="H65" s="577"/>
      <c r="I65" s="577"/>
      <c r="J65" s="577"/>
      <c r="K65" s="577"/>
    </row>
    <row r="66" spans="1:11" x14ac:dyDescent="0.2">
      <c r="A66" s="577"/>
      <c r="B66" s="577"/>
      <c r="C66" s="577"/>
      <c r="D66" s="577"/>
      <c r="E66" s="577"/>
      <c r="F66" s="577"/>
      <c r="G66" s="577"/>
      <c r="H66" s="577"/>
      <c r="I66" s="577"/>
      <c r="J66" s="577"/>
      <c r="K66" s="577"/>
    </row>
    <row r="67" spans="1:11" x14ac:dyDescent="0.2">
      <c r="A67" s="577"/>
      <c r="B67" s="577"/>
      <c r="C67" s="577"/>
      <c r="D67" s="577"/>
      <c r="E67" s="577"/>
      <c r="F67" s="577"/>
      <c r="G67" s="577"/>
      <c r="H67" s="577"/>
      <c r="I67" s="577"/>
      <c r="J67" s="577"/>
      <c r="K67" s="577"/>
    </row>
    <row r="68" spans="1:11" x14ac:dyDescent="0.2">
      <c r="A68" s="577"/>
      <c r="B68" s="577"/>
      <c r="C68" s="577"/>
      <c r="D68" s="577"/>
      <c r="E68" s="577"/>
      <c r="F68" s="577"/>
      <c r="G68" s="577"/>
      <c r="H68" s="577"/>
      <c r="I68" s="577"/>
      <c r="J68" s="577"/>
      <c r="K68" s="577"/>
    </row>
    <row r="69" spans="1:11" x14ac:dyDescent="0.2">
      <c r="A69" s="577"/>
      <c r="B69" s="577"/>
      <c r="C69" s="577"/>
      <c r="D69" s="577"/>
      <c r="E69" s="577"/>
      <c r="F69" s="577"/>
      <c r="G69" s="577"/>
      <c r="H69" s="577"/>
      <c r="I69" s="577"/>
      <c r="J69" s="577"/>
      <c r="K69" s="577"/>
    </row>
    <row r="70" spans="1:11" x14ac:dyDescent="0.2">
      <c r="A70" s="577"/>
      <c r="B70" s="577"/>
      <c r="C70" s="577"/>
      <c r="D70" s="577"/>
      <c r="E70" s="577"/>
      <c r="F70" s="577"/>
      <c r="G70" s="577"/>
      <c r="H70" s="577"/>
      <c r="I70" s="577"/>
      <c r="J70" s="577"/>
      <c r="K70" s="577"/>
    </row>
    <row r="71" spans="1:11" x14ac:dyDescent="0.2">
      <c r="A71" s="577"/>
      <c r="B71" s="577"/>
      <c r="C71" s="577"/>
      <c r="D71" s="577"/>
      <c r="E71" s="577"/>
      <c r="F71" s="577"/>
      <c r="G71" s="577"/>
      <c r="H71" s="577"/>
      <c r="I71" s="577"/>
      <c r="J71" s="577"/>
      <c r="K71" s="577"/>
    </row>
    <row r="72" spans="1:11" x14ac:dyDescent="0.2">
      <c r="A72" s="577"/>
      <c r="B72" s="577"/>
      <c r="C72" s="577"/>
      <c r="D72" s="577"/>
      <c r="E72" s="577"/>
      <c r="F72" s="577"/>
      <c r="G72" s="577"/>
      <c r="H72" s="577"/>
      <c r="I72" s="577"/>
      <c r="J72" s="577"/>
      <c r="K72" s="577"/>
    </row>
    <row r="73" spans="1:11" x14ac:dyDescent="0.2">
      <c r="A73" s="577"/>
      <c r="B73" s="577"/>
      <c r="C73" s="577"/>
      <c r="D73" s="577"/>
      <c r="E73" s="577"/>
      <c r="F73" s="577"/>
      <c r="G73" s="577"/>
      <c r="H73" s="577"/>
      <c r="I73" s="577"/>
      <c r="J73" s="577"/>
      <c r="K73" s="577"/>
    </row>
    <row r="74" spans="1:11" x14ac:dyDescent="0.2">
      <c r="A74" s="577"/>
      <c r="B74" s="577"/>
      <c r="C74" s="577"/>
      <c r="D74" s="577"/>
      <c r="E74" s="577"/>
      <c r="F74" s="577"/>
      <c r="G74" s="577"/>
      <c r="H74" s="577"/>
      <c r="I74" s="577"/>
      <c r="J74" s="577"/>
      <c r="K74" s="577"/>
    </row>
    <row r="75" spans="1:11" x14ac:dyDescent="0.2">
      <c r="A75" s="577"/>
      <c r="B75" s="577"/>
      <c r="C75" s="577"/>
      <c r="D75" s="577"/>
      <c r="E75" s="577"/>
      <c r="F75" s="577"/>
      <c r="G75" s="577"/>
      <c r="H75" s="577"/>
      <c r="I75" s="577"/>
      <c r="J75" s="577"/>
      <c r="K75" s="577"/>
    </row>
    <row r="76" spans="1:11" x14ac:dyDescent="0.2">
      <c r="A76" s="577"/>
      <c r="B76" s="577"/>
      <c r="C76" s="577"/>
      <c r="D76" s="577"/>
      <c r="E76" s="577"/>
      <c r="F76" s="577"/>
      <c r="G76" s="577"/>
      <c r="H76" s="577"/>
      <c r="I76" s="577"/>
      <c r="J76" s="577"/>
      <c r="K76" s="577"/>
    </row>
    <row r="77" spans="1:11" x14ac:dyDescent="0.2">
      <c r="A77" s="577"/>
      <c r="B77" s="577"/>
      <c r="C77" s="577"/>
      <c r="D77" s="577"/>
      <c r="E77" s="577"/>
      <c r="F77" s="577"/>
      <c r="G77" s="577"/>
      <c r="H77" s="577"/>
      <c r="I77" s="577"/>
      <c r="J77" s="577"/>
      <c r="K77" s="577"/>
    </row>
    <row r="78" spans="1:11" x14ac:dyDescent="0.2">
      <c r="A78" s="577"/>
      <c r="B78" s="577"/>
      <c r="C78" s="577"/>
      <c r="D78" s="577"/>
      <c r="E78" s="577"/>
      <c r="F78" s="577"/>
      <c r="G78" s="577"/>
      <c r="H78" s="577"/>
      <c r="I78" s="577"/>
      <c r="J78" s="577"/>
      <c r="K78" s="577"/>
    </row>
    <row r="79" spans="1:11" x14ac:dyDescent="0.2">
      <c r="A79" s="577"/>
      <c r="B79" s="577"/>
      <c r="C79" s="577"/>
      <c r="D79" s="577"/>
      <c r="E79" s="577"/>
      <c r="F79" s="577"/>
      <c r="G79" s="577"/>
      <c r="H79" s="577"/>
      <c r="I79" s="577"/>
      <c r="J79" s="577"/>
      <c r="K79" s="577"/>
    </row>
    <row r="80" spans="1:11" x14ac:dyDescent="0.2">
      <c r="A80" s="577"/>
      <c r="B80" s="577"/>
      <c r="C80" s="577"/>
      <c r="D80" s="577"/>
      <c r="E80" s="577"/>
      <c r="F80" s="577"/>
      <c r="G80" s="577"/>
      <c r="H80" s="577"/>
      <c r="I80" s="577"/>
      <c r="J80" s="577"/>
      <c r="K80" s="577"/>
    </row>
    <row r="81" spans="1:11" x14ac:dyDescent="0.2">
      <c r="A81" s="577"/>
      <c r="B81" s="577"/>
      <c r="C81" s="577"/>
      <c r="D81" s="577"/>
      <c r="E81" s="577"/>
      <c r="F81" s="577"/>
      <c r="G81" s="577"/>
      <c r="H81" s="577"/>
      <c r="I81" s="577"/>
      <c r="J81" s="577"/>
      <c r="K81" s="577"/>
    </row>
    <row r="82" spans="1:11" x14ac:dyDescent="0.2">
      <c r="A82" s="577"/>
      <c r="B82" s="577"/>
      <c r="C82" s="577"/>
      <c r="D82" s="577"/>
      <c r="E82" s="577"/>
      <c r="F82" s="577"/>
      <c r="G82" s="577"/>
      <c r="H82" s="577"/>
      <c r="I82" s="577"/>
      <c r="J82" s="577"/>
      <c r="K82" s="577"/>
    </row>
    <row r="83" spans="1:11" x14ac:dyDescent="0.2">
      <c r="A83" s="579"/>
      <c r="B83" s="579"/>
      <c r="C83" s="579"/>
      <c r="D83" s="579"/>
      <c r="E83" s="579"/>
      <c r="F83" s="680"/>
      <c r="G83" s="372"/>
      <c r="H83" s="372"/>
      <c r="I83" s="372"/>
      <c r="J83" s="372"/>
      <c r="K83" s="372"/>
    </row>
    <row r="84" spans="1:11" x14ac:dyDescent="0.2">
      <c r="A84" s="577"/>
      <c r="B84" s="577"/>
      <c r="C84" s="577"/>
      <c r="D84" s="577"/>
      <c r="E84" s="577"/>
      <c r="F84" s="582"/>
      <c r="G84" s="372"/>
      <c r="H84" s="372"/>
      <c r="I84" s="372"/>
      <c r="J84" s="372"/>
      <c r="K84" s="372"/>
    </row>
    <row r="85" spans="1:11" x14ac:dyDescent="0.2">
      <c r="A85" s="577"/>
      <c r="B85" s="577"/>
      <c r="C85" s="577"/>
      <c r="D85" s="577"/>
      <c r="E85" s="577"/>
      <c r="F85" s="582"/>
      <c r="G85" s="372"/>
      <c r="H85" s="372"/>
      <c r="I85" s="372"/>
      <c r="J85" s="372"/>
      <c r="K85" s="372"/>
    </row>
    <row r="86" spans="1:11" x14ac:dyDescent="0.2">
      <c r="A86" s="577"/>
      <c r="B86" s="577"/>
      <c r="C86" s="577"/>
      <c r="D86" s="577"/>
      <c r="E86" s="577"/>
      <c r="F86" s="582"/>
      <c r="G86" s="372"/>
      <c r="H86" s="372"/>
      <c r="I86" s="372"/>
      <c r="J86" s="372"/>
      <c r="K86" s="372"/>
    </row>
    <row r="87" spans="1:11" x14ac:dyDescent="0.2">
      <c r="A87" s="577"/>
      <c r="B87" s="577"/>
      <c r="C87" s="577"/>
      <c r="D87" s="577"/>
      <c r="E87" s="577"/>
      <c r="F87" s="582"/>
      <c r="G87" s="372"/>
      <c r="H87" s="372"/>
      <c r="I87" s="372"/>
      <c r="J87" s="372"/>
      <c r="K87" s="372"/>
    </row>
    <row r="88" spans="1:11" x14ac:dyDescent="0.2">
      <c r="A88" s="577"/>
      <c r="B88" s="577"/>
      <c r="C88" s="577"/>
      <c r="D88" s="577"/>
      <c r="E88" s="577"/>
      <c r="F88" s="582"/>
      <c r="G88" s="372"/>
      <c r="H88" s="372"/>
      <c r="I88" s="372"/>
      <c r="J88" s="372"/>
      <c r="K88" s="372"/>
    </row>
    <row r="89" spans="1:11" x14ac:dyDescent="0.2">
      <c r="A89" s="577"/>
      <c r="B89" s="577"/>
      <c r="C89" s="577"/>
      <c r="D89" s="577"/>
      <c r="E89" s="577"/>
      <c r="F89" s="582"/>
      <c r="G89" s="372"/>
      <c r="H89" s="372"/>
      <c r="I89" s="372"/>
      <c r="J89" s="372"/>
      <c r="K89" s="372"/>
    </row>
    <row r="90" spans="1:11" x14ac:dyDescent="0.2">
      <c r="A90" s="577"/>
      <c r="B90" s="577"/>
      <c r="C90" s="577"/>
      <c r="D90" s="577"/>
      <c r="E90" s="577"/>
      <c r="F90" s="582"/>
      <c r="G90" s="372"/>
      <c r="H90" s="372"/>
      <c r="I90" s="372"/>
      <c r="J90" s="372"/>
      <c r="K90" s="372"/>
    </row>
    <row r="91" spans="1:11" x14ac:dyDescent="0.2">
      <c r="A91" s="577"/>
      <c r="B91" s="577"/>
      <c r="C91" s="577"/>
      <c r="D91" s="577"/>
      <c r="E91" s="577"/>
      <c r="F91" s="582"/>
      <c r="G91" s="372"/>
      <c r="H91" s="372"/>
      <c r="I91" s="372"/>
      <c r="J91" s="372"/>
      <c r="K91" s="372"/>
    </row>
    <row r="92" spans="1:11" x14ac:dyDescent="0.2">
      <c r="A92" s="577"/>
      <c r="B92" s="577"/>
      <c r="C92" s="577"/>
      <c r="D92" s="577"/>
      <c r="E92" s="577"/>
      <c r="F92" s="582"/>
      <c r="G92" s="579"/>
      <c r="H92" s="579"/>
      <c r="I92" s="579"/>
      <c r="J92" s="579"/>
      <c r="K92" s="579"/>
    </row>
    <row r="93" spans="1:11" x14ac:dyDescent="0.2">
      <c r="A93" s="577"/>
      <c r="B93" s="577"/>
      <c r="C93" s="577"/>
      <c r="D93" s="577"/>
      <c r="E93" s="577"/>
      <c r="F93" s="582"/>
      <c r="G93" s="577"/>
      <c r="H93" s="577"/>
      <c r="I93" s="577"/>
      <c r="J93" s="577"/>
      <c r="K93" s="577"/>
    </row>
    <row r="94" spans="1:11" x14ac:dyDescent="0.2">
      <c r="A94" s="577"/>
      <c r="B94" s="577"/>
      <c r="C94" s="577"/>
      <c r="D94" s="577"/>
      <c r="E94" s="577"/>
      <c r="F94" s="582"/>
      <c r="G94" s="577"/>
      <c r="H94" s="577"/>
      <c r="I94" s="577"/>
      <c r="J94" s="577"/>
      <c r="K94" s="577"/>
    </row>
    <row r="95" spans="1:11" x14ac:dyDescent="0.2">
      <c r="A95" s="577"/>
      <c r="B95" s="577"/>
      <c r="C95" s="577"/>
      <c r="D95" s="577"/>
      <c r="E95" s="577"/>
      <c r="F95" s="582"/>
      <c r="G95" s="577"/>
      <c r="H95" s="577"/>
      <c r="I95" s="577"/>
      <c r="J95" s="577"/>
      <c r="K95" s="577"/>
    </row>
    <row r="96" spans="1:11" x14ac:dyDescent="0.2">
      <c r="A96" s="577"/>
      <c r="B96" s="577"/>
      <c r="C96" s="577"/>
      <c r="D96" s="577"/>
      <c r="E96" s="577"/>
      <c r="F96" s="582"/>
      <c r="G96" s="577"/>
      <c r="H96" s="577"/>
      <c r="I96" s="577"/>
      <c r="J96" s="577"/>
      <c r="K96" s="577"/>
    </row>
    <row r="97" spans="1:11" x14ac:dyDescent="0.2">
      <c r="A97" s="577"/>
      <c r="B97" s="577"/>
      <c r="C97" s="577"/>
      <c r="D97" s="577"/>
      <c r="E97" s="577"/>
      <c r="F97" s="582"/>
      <c r="G97" s="577"/>
      <c r="H97" s="577"/>
      <c r="I97" s="577"/>
      <c r="J97" s="577"/>
      <c r="K97" s="577"/>
    </row>
    <row r="98" spans="1:11" x14ac:dyDescent="0.2">
      <c r="A98" s="577"/>
      <c r="B98" s="577"/>
      <c r="C98" s="577"/>
      <c r="D98" s="577"/>
      <c r="E98" s="577"/>
      <c r="F98" s="582"/>
      <c r="G98" s="577"/>
      <c r="H98" s="577"/>
      <c r="I98" s="577"/>
      <c r="J98" s="577"/>
      <c r="K98" s="577"/>
    </row>
    <row r="99" spans="1:11" x14ac:dyDescent="0.2">
      <c r="A99" s="577"/>
      <c r="B99" s="577"/>
      <c r="C99" s="577"/>
      <c r="D99" s="577"/>
      <c r="E99" s="577"/>
      <c r="F99" s="582"/>
      <c r="G99" s="577"/>
      <c r="H99" s="577"/>
      <c r="I99" s="577"/>
      <c r="J99" s="577"/>
      <c r="K99" s="577"/>
    </row>
    <row r="100" spans="1:11" x14ac:dyDescent="0.2">
      <c r="A100" s="577"/>
      <c r="B100" s="577"/>
      <c r="C100" s="577"/>
      <c r="D100" s="577"/>
      <c r="E100" s="577"/>
      <c r="F100" s="582"/>
      <c r="G100" s="577"/>
      <c r="H100" s="577"/>
      <c r="I100" s="577"/>
      <c r="J100" s="577"/>
      <c r="K100" s="577"/>
    </row>
    <row r="101" spans="1:11" x14ac:dyDescent="0.2">
      <c r="A101" s="577"/>
      <c r="B101" s="577"/>
      <c r="C101" s="577"/>
      <c r="D101" s="577"/>
      <c r="E101" s="577"/>
      <c r="F101" s="582"/>
      <c r="G101" s="577"/>
      <c r="H101" s="577"/>
      <c r="I101" s="577"/>
      <c r="J101" s="577"/>
      <c r="K101" s="577"/>
    </row>
    <row r="102" spans="1:11" x14ac:dyDescent="0.2">
      <c r="A102" s="577"/>
      <c r="B102" s="577"/>
      <c r="C102" s="577"/>
      <c r="D102" s="577"/>
      <c r="E102" s="577"/>
      <c r="F102" s="582"/>
      <c r="G102" s="577"/>
      <c r="H102" s="577"/>
      <c r="I102" s="577"/>
      <c r="J102" s="577"/>
      <c r="K102" s="577"/>
    </row>
    <row r="103" spans="1:11" x14ac:dyDescent="0.2">
      <c r="A103" s="577"/>
      <c r="B103" s="577"/>
      <c r="C103" s="577"/>
      <c r="D103" s="577"/>
      <c r="E103" s="577"/>
      <c r="F103" s="582"/>
      <c r="G103" s="577"/>
      <c r="H103" s="577"/>
      <c r="I103" s="577"/>
      <c r="J103" s="577"/>
      <c r="K103" s="577"/>
    </row>
    <row r="104" spans="1:11" x14ac:dyDescent="0.2">
      <c r="A104" s="577"/>
      <c r="B104" s="577"/>
      <c r="C104" s="577"/>
      <c r="D104" s="577"/>
      <c r="E104" s="577"/>
      <c r="F104" s="582"/>
      <c r="G104" s="577"/>
      <c r="H104" s="577"/>
      <c r="I104" s="577"/>
      <c r="J104" s="577"/>
      <c r="K104" s="577"/>
    </row>
    <row r="105" spans="1:11" x14ac:dyDescent="0.2">
      <c r="A105" s="577"/>
      <c r="B105" s="577"/>
      <c r="C105" s="577"/>
      <c r="D105" s="577"/>
      <c r="E105" s="577"/>
      <c r="F105" s="582"/>
      <c r="G105" s="577"/>
      <c r="H105" s="577"/>
      <c r="I105" s="577"/>
      <c r="J105" s="577"/>
      <c r="K105" s="577"/>
    </row>
    <row r="106" spans="1:11" x14ac:dyDescent="0.2">
      <c r="A106" s="577"/>
      <c r="B106" s="577"/>
      <c r="C106" s="577"/>
      <c r="D106" s="577"/>
      <c r="E106" s="577"/>
      <c r="F106" s="582"/>
      <c r="G106" s="577"/>
      <c r="H106" s="577"/>
      <c r="I106" s="577"/>
      <c r="J106" s="577"/>
      <c r="K106" s="577"/>
    </row>
    <row r="107" spans="1:11" x14ac:dyDescent="0.2">
      <c r="A107" s="577"/>
      <c r="B107" s="577"/>
      <c r="C107" s="577"/>
      <c r="D107" s="577"/>
      <c r="E107" s="577"/>
      <c r="F107" s="582"/>
      <c r="G107" s="577"/>
      <c r="H107" s="577"/>
      <c r="I107" s="577"/>
      <c r="J107" s="577"/>
      <c r="K107" s="577"/>
    </row>
    <row r="108" spans="1:11" x14ac:dyDescent="0.2">
      <c r="A108" s="577"/>
      <c r="B108" s="577"/>
      <c r="C108" s="577"/>
      <c r="D108" s="577"/>
      <c r="E108" s="577"/>
      <c r="F108" s="582"/>
      <c r="G108" s="577"/>
      <c r="H108" s="577"/>
      <c r="I108" s="577"/>
      <c r="J108" s="577"/>
      <c r="K108" s="577"/>
    </row>
    <row r="109" spans="1:11" x14ac:dyDescent="0.2">
      <c r="A109" s="577"/>
      <c r="B109" s="577"/>
      <c r="C109" s="577"/>
      <c r="D109" s="577"/>
      <c r="E109" s="577"/>
      <c r="F109" s="582"/>
      <c r="G109" s="577"/>
      <c r="H109" s="577"/>
      <c r="I109" s="577"/>
      <c r="J109" s="577"/>
      <c r="K109" s="577"/>
    </row>
    <row r="110" spans="1:11" x14ac:dyDescent="0.2">
      <c r="A110" s="577"/>
      <c r="B110" s="577"/>
      <c r="C110" s="577"/>
      <c r="D110" s="577"/>
      <c r="E110" s="577"/>
      <c r="F110" s="582"/>
      <c r="G110" s="577"/>
      <c r="H110" s="577"/>
      <c r="I110" s="577"/>
      <c r="J110" s="577"/>
      <c r="K110" s="577"/>
    </row>
    <row r="111" spans="1:11" x14ac:dyDescent="0.2">
      <c r="A111" s="577"/>
      <c r="B111" s="577"/>
      <c r="C111" s="577"/>
      <c r="D111" s="577"/>
      <c r="E111" s="577"/>
      <c r="F111" s="582"/>
      <c r="G111" s="577"/>
      <c r="H111" s="577"/>
      <c r="I111" s="577"/>
      <c r="J111" s="577"/>
      <c r="K111" s="577"/>
    </row>
    <row r="112" spans="1:11" x14ac:dyDescent="0.2">
      <c r="A112" s="577"/>
      <c r="B112" s="577"/>
      <c r="C112" s="577"/>
      <c r="D112" s="577"/>
      <c r="E112" s="577"/>
      <c r="F112" s="582"/>
      <c r="G112" s="577"/>
      <c r="H112" s="577"/>
      <c r="I112" s="577"/>
      <c r="J112" s="577"/>
      <c r="K112" s="577"/>
    </row>
    <row r="113" spans="1:11" x14ac:dyDescent="0.2">
      <c r="A113" s="577"/>
      <c r="B113" s="577"/>
      <c r="C113" s="577"/>
      <c r="D113" s="577"/>
      <c r="E113" s="577"/>
      <c r="F113" s="582"/>
      <c r="G113" s="577"/>
      <c r="H113" s="577"/>
      <c r="I113" s="577"/>
      <c r="J113" s="577"/>
      <c r="K113" s="577"/>
    </row>
    <row r="114" spans="1:11" x14ac:dyDescent="0.2">
      <c r="A114" s="577"/>
      <c r="B114" s="577"/>
      <c r="C114" s="577"/>
      <c r="D114" s="577"/>
      <c r="E114" s="577"/>
      <c r="F114" s="582"/>
      <c r="G114" s="577"/>
      <c r="H114" s="577"/>
      <c r="I114" s="577"/>
      <c r="J114" s="577"/>
      <c r="K114" s="577"/>
    </row>
    <row r="115" spans="1:11" x14ac:dyDescent="0.2">
      <c r="A115" s="577"/>
      <c r="B115" s="577"/>
      <c r="C115" s="577"/>
      <c r="D115" s="577"/>
      <c r="E115" s="577"/>
      <c r="F115" s="582"/>
      <c r="G115" s="577"/>
      <c r="H115" s="577"/>
      <c r="I115" s="577"/>
      <c r="J115" s="577"/>
      <c r="K115" s="577"/>
    </row>
    <row r="116" spans="1:11" x14ac:dyDescent="0.2">
      <c r="A116" s="577"/>
      <c r="B116" s="577"/>
      <c r="C116" s="577"/>
      <c r="D116" s="577"/>
      <c r="E116" s="577"/>
      <c r="F116" s="582"/>
      <c r="G116" s="577"/>
      <c r="H116" s="577"/>
      <c r="I116" s="577"/>
      <c r="J116" s="577"/>
      <c r="K116" s="577"/>
    </row>
    <row r="117" spans="1:11" x14ac:dyDescent="0.2">
      <c r="A117" s="577"/>
      <c r="B117" s="577"/>
      <c r="C117" s="577"/>
      <c r="D117" s="577"/>
      <c r="E117" s="577"/>
      <c r="F117" s="582"/>
      <c r="G117" s="577"/>
      <c r="H117" s="577"/>
      <c r="I117" s="577"/>
      <c r="J117" s="577"/>
      <c r="K117" s="577"/>
    </row>
    <row r="118" spans="1:11" x14ac:dyDescent="0.2">
      <c r="A118" s="577"/>
      <c r="B118" s="577"/>
      <c r="C118" s="577"/>
      <c r="D118" s="577"/>
      <c r="E118" s="577"/>
      <c r="F118" s="582"/>
      <c r="G118" s="577"/>
      <c r="H118" s="577"/>
      <c r="I118" s="577"/>
      <c r="J118" s="577"/>
      <c r="K118" s="577"/>
    </row>
    <row r="119" spans="1:11" x14ac:dyDescent="0.2">
      <c r="A119" s="577"/>
      <c r="B119" s="577"/>
      <c r="C119" s="577"/>
      <c r="D119" s="577"/>
      <c r="E119" s="577"/>
      <c r="F119" s="582"/>
      <c r="G119" s="577"/>
      <c r="H119" s="577"/>
      <c r="I119" s="577"/>
      <c r="J119" s="577"/>
      <c r="K119" s="577"/>
    </row>
    <row r="120" spans="1:11" x14ac:dyDescent="0.2">
      <c r="A120" s="577"/>
      <c r="B120" s="577"/>
      <c r="C120" s="577"/>
      <c r="D120" s="577"/>
      <c r="E120" s="577"/>
      <c r="F120" s="582"/>
      <c r="G120" s="577"/>
      <c r="H120" s="577"/>
      <c r="I120" s="577"/>
      <c r="J120" s="577"/>
      <c r="K120" s="577"/>
    </row>
    <row r="121" spans="1:11" x14ac:dyDescent="0.2">
      <c r="A121" s="577"/>
      <c r="B121" s="577"/>
      <c r="C121" s="577"/>
      <c r="D121" s="577"/>
      <c r="E121" s="577"/>
      <c r="F121" s="582"/>
      <c r="G121" s="577"/>
      <c r="H121" s="577"/>
      <c r="I121" s="577"/>
      <c r="J121" s="577"/>
      <c r="K121" s="577"/>
    </row>
    <row r="122" spans="1:11" x14ac:dyDescent="0.2">
      <c r="A122" s="577"/>
      <c r="B122" s="577"/>
      <c r="C122" s="577"/>
      <c r="D122" s="577"/>
      <c r="E122" s="577"/>
      <c r="F122" s="582"/>
      <c r="G122" s="577"/>
      <c r="H122" s="577"/>
      <c r="I122" s="577"/>
      <c r="J122" s="577"/>
      <c r="K122" s="577"/>
    </row>
    <row r="123" spans="1:11" x14ac:dyDescent="0.2">
      <c r="A123" s="577"/>
      <c r="B123" s="577"/>
      <c r="C123" s="577"/>
      <c r="D123" s="577"/>
      <c r="E123" s="577"/>
      <c r="F123" s="582"/>
      <c r="G123" s="577"/>
      <c r="H123" s="577"/>
      <c r="I123" s="577"/>
      <c r="J123" s="577"/>
      <c r="K123" s="577"/>
    </row>
    <row r="124" spans="1:11" x14ac:dyDescent="0.2">
      <c r="A124" s="577"/>
      <c r="B124" s="577"/>
      <c r="C124" s="577"/>
      <c r="D124" s="577"/>
      <c r="E124" s="577"/>
      <c r="F124" s="582"/>
      <c r="G124" s="577"/>
      <c r="H124" s="577"/>
      <c r="I124" s="577"/>
      <c r="J124" s="577"/>
      <c r="K124" s="577"/>
    </row>
    <row r="125" spans="1:11" x14ac:dyDescent="0.2">
      <c r="A125" s="577"/>
      <c r="B125" s="577"/>
      <c r="C125" s="577"/>
      <c r="D125" s="577"/>
      <c r="E125" s="577"/>
      <c r="F125" s="577"/>
      <c r="G125" s="579"/>
      <c r="H125" s="579"/>
      <c r="I125" s="579"/>
      <c r="J125" s="579"/>
    </row>
    <row r="126" spans="1:11" x14ac:dyDescent="0.2">
      <c r="A126" s="577"/>
      <c r="B126" s="577"/>
      <c r="C126" s="577"/>
      <c r="D126" s="577"/>
      <c r="E126" s="577"/>
      <c r="F126" s="577"/>
      <c r="G126" s="577"/>
      <c r="H126" s="577"/>
      <c r="I126" s="577"/>
      <c r="J126" s="577"/>
    </row>
    <row r="127" spans="1:11" x14ac:dyDescent="0.2">
      <c r="A127" s="577"/>
      <c r="B127" s="577"/>
      <c r="C127" s="577"/>
      <c r="D127" s="577"/>
      <c r="E127" s="577"/>
      <c r="F127" s="577"/>
      <c r="G127" s="577"/>
      <c r="H127" s="577"/>
      <c r="I127" s="577"/>
      <c r="J127" s="577"/>
    </row>
    <row r="128" spans="1:11" x14ac:dyDescent="0.2">
      <c r="A128" s="577"/>
      <c r="B128" s="577"/>
      <c r="C128" s="577"/>
      <c r="D128" s="577"/>
      <c r="E128" s="577"/>
      <c r="F128" s="577"/>
      <c r="G128" s="577"/>
      <c r="H128" s="577"/>
      <c r="I128" s="577"/>
      <c r="J128" s="577"/>
    </row>
    <row r="129" spans="1:10" x14ac:dyDescent="0.2">
      <c r="A129" s="577"/>
      <c r="B129" s="577"/>
      <c r="C129" s="577"/>
      <c r="D129" s="577"/>
      <c r="E129" s="577"/>
      <c r="F129" s="577"/>
      <c r="G129" s="577"/>
      <c r="H129" s="577"/>
      <c r="I129" s="577"/>
      <c r="J129" s="577"/>
    </row>
    <row r="130" spans="1:10" x14ac:dyDescent="0.2">
      <c r="A130" s="577"/>
      <c r="B130" s="577"/>
      <c r="C130" s="577"/>
      <c r="D130" s="577"/>
      <c r="E130" s="577"/>
      <c r="F130" s="577"/>
      <c r="G130" s="577"/>
      <c r="H130" s="577"/>
      <c r="I130" s="577"/>
      <c r="J130" s="577"/>
    </row>
    <row r="131" spans="1:10" x14ac:dyDescent="0.2">
      <c r="A131" s="577"/>
      <c r="B131" s="577"/>
      <c r="C131" s="577"/>
      <c r="D131" s="577"/>
      <c r="E131" s="577"/>
      <c r="F131" s="577"/>
      <c r="G131" s="577"/>
      <c r="H131" s="577"/>
      <c r="I131" s="577"/>
      <c r="J131" s="577"/>
    </row>
    <row r="132" spans="1:10" x14ac:dyDescent="0.2">
      <c r="A132" s="577"/>
      <c r="B132" s="577"/>
      <c r="C132" s="577"/>
      <c r="D132" s="577"/>
      <c r="E132" s="577"/>
      <c r="F132" s="577"/>
      <c r="G132" s="577"/>
      <c r="H132" s="577"/>
      <c r="I132" s="577"/>
      <c r="J132" s="577"/>
    </row>
    <row r="133" spans="1:10" x14ac:dyDescent="0.2">
      <c r="A133" s="577"/>
      <c r="B133" s="577"/>
      <c r="C133" s="577"/>
      <c r="D133" s="577"/>
      <c r="E133" s="577"/>
      <c r="F133" s="577"/>
      <c r="G133" s="577"/>
      <c r="H133" s="577"/>
      <c r="I133" s="577"/>
      <c r="J133" s="577"/>
    </row>
    <row r="134" spans="1:10" x14ac:dyDescent="0.2">
      <c r="A134" s="577"/>
      <c r="B134" s="577"/>
      <c r="C134" s="577"/>
      <c r="D134" s="577"/>
      <c r="E134" s="577"/>
      <c r="F134" s="577"/>
      <c r="G134" s="577"/>
      <c r="H134" s="577"/>
      <c r="I134" s="577"/>
      <c r="J134" s="577"/>
    </row>
    <row r="135" spans="1:10" x14ac:dyDescent="0.2">
      <c r="A135" s="577"/>
      <c r="B135" s="577"/>
      <c r="C135" s="577"/>
      <c r="D135" s="577"/>
      <c r="E135" s="577"/>
      <c r="F135" s="577"/>
      <c r="G135" s="577"/>
      <c r="H135" s="577"/>
      <c r="I135" s="577"/>
      <c r="J135" s="577"/>
    </row>
    <row r="136" spans="1:10" x14ac:dyDescent="0.2">
      <c r="A136" s="577"/>
      <c r="B136" s="577"/>
      <c r="C136" s="577"/>
      <c r="D136" s="577"/>
      <c r="E136" s="577"/>
      <c r="F136" s="577"/>
      <c r="G136" s="577"/>
      <c r="H136" s="577"/>
      <c r="I136" s="577"/>
      <c r="J136" s="577"/>
    </row>
    <row r="137" spans="1:10" x14ac:dyDescent="0.2">
      <c r="A137" s="577"/>
      <c r="B137" s="577"/>
      <c r="C137" s="577"/>
      <c r="D137" s="577"/>
      <c r="E137" s="577"/>
      <c r="F137" s="577"/>
      <c r="G137" s="577"/>
      <c r="H137" s="577"/>
      <c r="I137" s="577"/>
      <c r="J137" s="577"/>
    </row>
    <row r="138" spans="1:10" x14ac:dyDescent="0.2">
      <c r="A138" s="577"/>
      <c r="B138" s="577"/>
      <c r="C138" s="577"/>
      <c r="D138" s="577"/>
      <c r="E138" s="577"/>
      <c r="F138" s="577"/>
      <c r="G138" s="577"/>
      <c r="H138" s="577"/>
      <c r="I138" s="577"/>
      <c r="J138" s="577"/>
    </row>
    <row r="139" spans="1:10" x14ac:dyDescent="0.2">
      <c r="A139" s="577"/>
      <c r="B139" s="577"/>
      <c r="C139" s="577"/>
      <c r="D139" s="577"/>
      <c r="E139" s="577"/>
      <c r="F139" s="577"/>
      <c r="G139" s="577"/>
      <c r="H139" s="577"/>
      <c r="I139" s="577"/>
      <c r="J139" s="577"/>
    </row>
    <row r="140" spans="1:10" x14ac:dyDescent="0.2">
      <c r="A140" s="577"/>
      <c r="B140" s="577"/>
      <c r="C140" s="577"/>
      <c r="D140" s="577"/>
      <c r="E140" s="577"/>
      <c r="F140" s="577"/>
      <c r="G140" s="577"/>
      <c r="H140" s="577"/>
      <c r="I140" s="577"/>
      <c r="J140" s="577"/>
    </row>
    <row r="141" spans="1:10" x14ac:dyDescent="0.2">
      <c r="A141" s="577"/>
      <c r="B141" s="577"/>
      <c r="C141" s="577"/>
      <c r="D141" s="577"/>
      <c r="E141" s="577"/>
      <c r="F141" s="577"/>
      <c r="G141" s="577"/>
      <c r="H141" s="577"/>
      <c r="I141" s="577"/>
      <c r="J141" s="577"/>
    </row>
    <row r="142" spans="1:10" x14ac:dyDescent="0.2">
      <c r="A142" s="577"/>
      <c r="B142" s="577"/>
      <c r="C142" s="577"/>
      <c r="D142" s="577"/>
      <c r="E142" s="577"/>
      <c r="F142" s="577"/>
      <c r="G142" s="577"/>
      <c r="H142" s="577"/>
      <c r="I142" s="577"/>
      <c r="J142" s="577"/>
    </row>
    <row r="143" spans="1:10" x14ac:dyDescent="0.2">
      <c r="A143" s="577"/>
      <c r="B143" s="577"/>
      <c r="C143" s="577"/>
      <c r="D143" s="577"/>
      <c r="E143" s="577"/>
      <c r="F143" s="577"/>
      <c r="G143" s="577"/>
      <c r="H143" s="577"/>
      <c r="I143" s="577"/>
      <c r="J143" s="577"/>
    </row>
    <row r="144" spans="1:10" x14ac:dyDescent="0.2">
      <c r="A144" s="577"/>
      <c r="B144" s="577"/>
      <c r="C144" s="577"/>
      <c r="D144" s="577"/>
      <c r="E144" s="577"/>
      <c r="F144" s="577"/>
      <c r="G144" s="577"/>
      <c r="H144" s="577"/>
      <c r="I144" s="577"/>
      <c r="J144" s="577"/>
    </row>
    <row r="145" spans="1:10" x14ac:dyDescent="0.2">
      <c r="A145" s="577"/>
      <c r="B145" s="577"/>
      <c r="C145" s="577"/>
      <c r="D145" s="577"/>
      <c r="E145" s="577"/>
      <c r="F145" s="577"/>
      <c r="G145" s="577"/>
      <c r="H145" s="577"/>
      <c r="I145" s="577"/>
      <c r="J145" s="577"/>
    </row>
    <row r="146" spans="1:10" x14ac:dyDescent="0.2">
      <c r="A146" s="577"/>
      <c r="B146" s="577"/>
      <c r="C146" s="577"/>
      <c r="D146" s="577"/>
      <c r="E146" s="577"/>
      <c r="F146" s="577"/>
      <c r="G146" s="577"/>
      <c r="H146" s="577"/>
      <c r="I146" s="577"/>
      <c r="J146" s="577"/>
    </row>
    <row r="147" spans="1:10" x14ac:dyDescent="0.2">
      <c r="A147" s="577"/>
      <c r="B147" s="577"/>
      <c r="C147" s="577"/>
      <c r="D147" s="577"/>
      <c r="E147" s="577"/>
      <c r="F147" s="577"/>
      <c r="G147" s="577"/>
      <c r="H147" s="577"/>
      <c r="I147" s="577"/>
      <c r="J147" s="577"/>
    </row>
    <row r="148" spans="1:10" x14ac:dyDescent="0.2">
      <c r="A148" s="577"/>
      <c r="B148" s="577"/>
      <c r="C148" s="577"/>
      <c r="D148" s="577"/>
      <c r="E148" s="577"/>
      <c r="F148" s="577"/>
      <c r="G148" s="577"/>
      <c r="H148" s="577"/>
      <c r="I148" s="577"/>
      <c r="J148" s="577"/>
    </row>
    <row r="149" spans="1:10" x14ac:dyDescent="0.2">
      <c r="A149" s="577"/>
      <c r="B149" s="577"/>
      <c r="C149" s="577"/>
      <c r="D149" s="577"/>
      <c r="E149" s="577"/>
      <c r="F149" s="577"/>
      <c r="G149" s="577"/>
      <c r="H149" s="577"/>
      <c r="I149" s="577"/>
      <c r="J149" s="577"/>
    </row>
    <row r="150" spans="1:10" x14ac:dyDescent="0.2">
      <c r="A150" s="577"/>
      <c r="B150" s="577"/>
      <c r="C150" s="577"/>
      <c r="D150" s="577"/>
      <c r="E150" s="577"/>
      <c r="F150" s="577"/>
      <c r="G150" s="577"/>
      <c r="H150" s="577"/>
      <c r="I150" s="577"/>
      <c r="J150" s="577"/>
    </row>
    <row r="151" spans="1:10" x14ac:dyDescent="0.2">
      <c r="A151" s="577"/>
      <c r="B151" s="577"/>
      <c r="C151" s="577"/>
      <c r="D151" s="577"/>
      <c r="E151" s="577"/>
      <c r="F151" s="577"/>
      <c r="G151" s="577"/>
      <c r="H151" s="577"/>
      <c r="I151" s="577"/>
      <c r="J151" s="577"/>
    </row>
    <row r="152" spans="1:10" x14ac:dyDescent="0.2">
      <c r="A152" s="577"/>
      <c r="B152" s="577"/>
      <c r="C152" s="577"/>
      <c r="D152" s="577"/>
      <c r="E152" s="577"/>
      <c r="F152" s="577"/>
      <c r="G152" s="577"/>
      <c r="H152" s="577"/>
      <c r="I152" s="577"/>
      <c r="J152" s="577"/>
    </row>
    <row r="153" spans="1:10" x14ac:dyDescent="0.2">
      <c r="A153" s="577"/>
      <c r="B153" s="577"/>
      <c r="C153" s="577"/>
      <c r="D153" s="577"/>
      <c r="E153" s="577"/>
      <c r="F153" s="577"/>
      <c r="G153" s="577"/>
      <c r="H153" s="577"/>
      <c r="I153" s="577"/>
      <c r="J153" s="577"/>
    </row>
    <row r="154" spans="1:10" x14ac:dyDescent="0.2">
      <c r="A154" s="577"/>
      <c r="B154" s="577"/>
      <c r="C154" s="577"/>
      <c r="D154" s="577"/>
      <c r="E154" s="577"/>
      <c r="F154" s="577"/>
      <c r="G154" s="577"/>
      <c r="H154" s="577"/>
      <c r="I154" s="577"/>
      <c r="J154" s="577"/>
    </row>
    <row r="155" spans="1:10" x14ac:dyDescent="0.2">
      <c r="A155" s="577"/>
      <c r="B155" s="577"/>
      <c r="C155" s="577"/>
      <c r="D155" s="577"/>
      <c r="E155" s="577"/>
      <c r="F155" s="577"/>
      <c r="G155" s="577"/>
      <c r="H155" s="577"/>
      <c r="I155" s="577"/>
      <c r="J155" s="577"/>
    </row>
    <row r="156" spans="1:10" x14ac:dyDescent="0.2">
      <c r="A156" s="577"/>
      <c r="B156" s="577"/>
      <c r="C156" s="577"/>
      <c r="D156" s="577"/>
      <c r="E156" s="577"/>
      <c r="F156" s="577"/>
      <c r="G156" s="577"/>
      <c r="H156" s="577"/>
      <c r="I156" s="577"/>
      <c r="J156" s="577"/>
    </row>
    <row r="157" spans="1:10" x14ac:dyDescent="0.2">
      <c r="A157" s="577"/>
      <c r="B157" s="577"/>
      <c r="C157" s="577"/>
      <c r="D157" s="577"/>
      <c r="E157" s="577"/>
      <c r="F157" s="577"/>
      <c r="G157" s="577"/>
      <c r="H157" s="577"/>
      <c r="I157" s="577"/>
      <c r="J157" s="577"/>
    </row>
    <row r="158" spans="1:10" x14ac:dyDescent="0.2">
      <c r="A158" s="577"/>
      <c r="B158" s="577"/>
      <c r="C158" s="577"/>
      <c r="D158" s="577"/>
      <c r="E158" s="577"/>
      <c r="F158" s="577"/>
      <c r="G158" s="577"/>
      <c r="H158" s="577"/>
      <c r="I158" s="577"/>
      <c r="J158" s="577"/>
    </row>
    <row r="159" spans="1:10" x14ac:dyDescent="0.2">
      <c r="A159" s="577"/>
      <c r="B159" s="577"/>
      <c r="C159" s="577"/>
      <c r="D159" s="577"/>
      <c r="E159" s="577"/>
      <c r="F159" s="577"/>
      <c r="G159" s="577"/>
      <c r="H159" s="577"/>
      <c r="I159" s="577"/>
      <c r="J159" s="577"/>
    </row>
    <row r="160" spans="1:10" x14ac:dyDescent="0.2">
      <c r="A160" s="577"/>
      <c r="B160" s="577"/>
      <c r="C160" s="577"/>
      <c r="D160" s="577"/>
      <c r="E160" s="577"/>
      <c r="F160" s="577"/>
      <c r="G160" s="577"/>
      <c r="H160" s="577"/>
      <c r="I160" s="577"/>
      <c r="J160" s="577"/>
    </row>
    <row r="161" spans="1:10" x14ac:dyDescent="0.2">
      <c r="A161" s="577"/>
      <c r="B161" s="577"/>
      <c r="C161" s="577"/>
      <c r="D161" s="577"/>
      <c r="E161" s="577"/>
      <c r="F161" s="577"/>
      <c r="G161" s="577"/>
      <c r="H161" s="577"/>
      <c r="I161" s="577"/>
      <c r="J161" s="577"/>
    </row>
    <row r="162" spans="1:10" x14ac:dyDescent="0.2">
      <c r="A162" s="577"/>
      <c r="B162" s="577"/>
      <c r="C162" s="577"/>
      <c r="D162" s="577"/>
      <c r="E162" s="577"/>
      <c r="F162" s="577"/>
      <c r="G162" s="577"/>
      <c r="H162" s="577"/>
      <c r="I162" s="577"/>
      <c r="J162" s="577"/>
    </row>
    <row r="163" spans="1:10" x14ac:dyDescent="0.2">
      <c r="A163" s="577"/>
      <c r="B163" s="577"/>
      <c r="C163" s="577"/>
      <c r="D163" s="577"/>
      <c r="E163" s="577"/>
      <c r="F163" s="577"/>
      <c r="G163" s="577"/>
      <c r="H163" s="577"/>
      <c r="I163" s="577"/>
      <c r="J163" s="577"/>
    </row>
    <row r="164" spans="1:10" x14ac:dyDescent="0.2">
      <c r="A164" s="577"/>
      <c r="B164" s="577"/>
      <c r="C164" s="577"/>
      <c r="D164" s="577"/>
      <c r="E164" s="577"/>
      <c r="F164" s="577"/>
      <c r="G164" s="577"/>
      <c r="H164" s="577"/>
      <c r="I164" s="577"/>
      <c r="J164" s="577"/>
    </row>
    <row r="165" spans="1:10" x14ac:dyDescent="0.2">
      <c r="A165" s="577"/>
      <c r="B165" s="577"/>
      <c r="C165" s="577"/>
      <c r="D165" s="577"/>
      <c r="E165" s="577"/>
      <c r="F165" s="577"/>
      <c r="G165" s="577"/>
      <c r="H165" s="577"/>
      <c r="I165" s="577"/>
      <c r="J165" s="577"/>
    </row>
    <row r="166" spans="1:10" x14ac:dyDescent="0.2">
      <c r="A166" s="577"/>
      <c r="B166" s="577"/>
      <c r="C166" s="577"/>
      <c r="D166" s="577"/>
      <c r="E166" s="577"/>
      <c r="F166" s="577"/>
      <c r="G166" s="577"/>
      <c r="H166" s="577"/>
      <c r="I166" s="577"/>
      <c r="J166" s="577"/>
    </row>
    <row r="167" spans="1:10" x14ac:dyDescent="0.2">
      <c r="A167" s="577"/>
      <c r="B167" s="577"/>
      <c r="C167" s="577"/>
      <c r="D167" s="577"/>
      <c r="E167" s="577"/>
      <c r="F167" s="577"/>
      <c r="G167" s="577"/>
      <c r="H167" s="577"/>
      <c r="I167" s="577"/>
      <c r="J167" s="577"/>
    </row>
    <row r="168" spans="1:10" x14ac:dyDescent="0.2">
      <c r="A168" s="577"/>
      <c r="B168" s="577"/>
      <c r="C168" s="577"/>
      <c r="D168" s="577"/>
      <c r="E168" s="577"/>
      <c r="F168" s="577"/>
      <c r="G168" s="577"/>
      <c r="H168" s="577"/>
      <c r="I168" s="577"/>
      <c r="J168" s="577"/>
    </row>
    <row r="169" spans="1:10" x14ac:dyDescent="0.2">
      <c r="A169" s="577"/>
      <c r="B169" s="577"/>
      <c r="C169" s="577"/>
      <c r="D169" s="577"/>
      <c r="E169" s="577"/>
      <c r="F169" s="577"/>
      <c r="G169" s="577"/>
      <c r="H169" s="577"/>
      <c r="I169" s="577"/>
      <c r="J169" s="577"/>
    </row>
    <row r="170" spans="1:10" x14ac:dyDescent="0.2">
      <c r="A170" s="577"/>
      <c r="B170" s="577"/>
      <c r="C170" s="577"/>
      <c r="D170" s="577"/>
      <c r="E170" s="577"/>
      <c r="F170" s="577"/>
      <c r="G170" s="577"/>
      <c r="H170" s="577"/>
      <c r="I170" s="577"/>
      <c r="J170" s="577"/>
    </row>
    <row r="171" spans="1:10" x14ac:dyDescent="0.2">
      <c r="A171" s="577"/>
      <c r="B171" s="577"/>
      <c r="C171" s="577"/>
      <c r="D171" s="577"/>
      <c r="E171" s="577"/>
      <c r="F171" s="577"/>
      <c r="G171" s="577"/>
      <c r="H171" s="577"/>
      <c r="I171" s="577"/>
      <c r="J171" s="577"/>
    </row>
    <row r="172" spans="1:10" x14ac:dyDescent="0.2">
      <c r="A172" s="577"/>
      <c r="B172" s="577"/>
      <c r="C172" s="577"/>
      <c r="D172" s="577"/>
      <c r="E172" s="577"/>
      <c r="F172" s="577"/>
      <c r="G172" s="577"/>
      <c r="H172" s="577"/>
      <c r="I172" s="577"/>
      <c r="J172" s="577"/>
    </row>
    <row r="173" spans="1:10" x14ac:dyDescent="0.2">
      <c r="A173" s="577"/>
      <c r="B173" s="577"/>
      <c r="C173" s="577"/>
      <c r="D173" s="577"/>
      <c r="E173" s="577"/>
      <c r="F173" s="577"/>
      <c r="G173" s="577"/>
      <c r="H173" s="577"/>
      <c r="I173" s="577"/>
      <c r="J173" s="577"/>
    </row>
    <row r="174" spans="1:10" x14ac:dyDescent="0.2">
      <c r="A174" s="577"/>
      <c r="B174" s="577"/>
      <c r="C174" s="577"/>
      <c r="D174" s="577"/>
      <c r="E174" s="577"/>
      <c r="F174" s="577"/>
      <c r="G174" s="577"/>
      <c r="H174" s="577"/>
      <c r="I174" s="577"/>
      <c r="J174" s="577"/>
    </row>
    <row r="175" spans="1:10" x14ac:dyDescent="0.2">
      <c r="A175" s="577"/>
      <c r="B175" s="577"/>
      <c r="C175" s="577"/>
      <c r="D175" s="577"/>
      <c r="E175" s="577"/>
      <c r="F175" s="577"/>
      <c r="G175" s="577"/>
      <c r="H175" s="577"/>
      <c r="I175" s="577"/>
      <c r="J175" s="577"/>
    </row>
    <row r="176" spans="1:10" x14ac:dyDescent="0.2">
      <c r="A176" s="577"/>
      <c r="B176" s="577"/>
      <c r="C176" s="577"/>
      <c r="D176" s="577"/>
      <c r="E176" s="577"/>
      <c r="F176" s="577"/>
      <c r="G176" s="577"/>
      <c r="H176" s="577"/>
      <c r="I176" s="577"/>
      <c r="J176" s="577"/>
    </row>
    <row r="177" spans="1:10" x14ac:dyDescent="0.2">
      <c r="A177" s="577"/>
      <c r="B177" s="577"/>
      <c r="C177" s="577"/>
      <c r="D177" s="577"/>
      <c r="E177" s="577"/>
      <c r="F177" s="577"/>
      <c r="G177" s="577"/>
      <c r="H177" s="577"/>
      <c r="I177" s="577"/>
      <c r="J177" s="577"/>
    </row>
    <row r="178" spans="1:10" x14ac:dyDescent="0.2">
      <c r="A178" s="577"/>
      <c r="B178" s="577"/>
      <c r="C178" s="577"/>
      <c r="D178" s="577"/>
      <c r="E178" s="577"/>
      <c r="F178" s="577"/>
      <c r="G178" s="577"/>
      <c r="H178" s="577"/>
      <c r="I178" s="577"/>
      <c r="J178" s="577"/>
    </row>
    <row r="179" spans="1:10" x14ac:dyDescent="0.2">
      <c r="A179" s="577"/>
      <c r="B179" s="577"/>
      <c r="C179" s="577"/>
      <c r="D179" s="577"/>
      <c r="E179" s="577"/>
      <c r="F179" s="577"/>
      <c r="G179" s="577"/>
      <c r="H179" s="577"/>
      <c r="I179" s="577"/>
      <c r="J179" s="577"/>
    </row>
    <row r="180" spans="1:10" x14ac:dyDescent="0.2">
      <c r="A180" s="577"/>
      <c r="B180" s="577"/>
      <c r="C180" s="577"/>
      <c r="D180" s="577"/>
      <c r="E180" s="577"/>
      <c r="F180" s="577"/>
      <c r="G180" s="577"/>
      <c r="H180" s="577"/>
      <c r="I180" s="577"/>
      <c r="J180" s="577"/>
    </row>
    <row r="181" spans="1:10" x14ac:dyDescent="0.2">
      <c r="A181" s="577"/>
      <c r="B181" s="577"/>
      <c r="C181" s="577"/>
      <c r="D181" s="577"/>
      <c r="E181" s="577"/>
      <c r="F181" s="577"/>
      <c r="G181" s="577"/>
      <c r="H181" s="577"/>
      <c r="I181" s="577"/>
      <c r="J181" s="577"/>
    </row>
    <row r="182" spans="1:10" x14ac:dyDescent="0.2">
      <c r="A182" s="577"/>
      <c r="B182" s="577"/>
      <c r="C182" s="577"/>
      <c r="D182" s="577"/>
      <c r="E182" s="577"/>
      <c r="F182" s="577"/>
      <c r="G182" s="577"/>
      <c r="H182" s="577"/>
      <c r="I182" s="577"/>
      <c r="J182" s="577"/>
    </row>
    <row r="183" spans="1:10" x14ac:dyDescent="0.2">
      <c r="A183" s="577"/>
      <c r="B183" s="577"/>
      <c r="C183" s="577"/>
      <c r="D183" s="577"/>
      <c r="E183" s="577"/>
      <c r="F183" s="577"/>
      <c r="G183" s="577"/>
      <c r="H183" s="577"/>
      <c r="I183" s="577"/>
      <c r="J183" s="577"/>
    </row>
    <row r="184" spans="1:10" x14ac:dyDescent="0.2">
      <c r="A184" s="577"/>
      <c r="B184" s="577"/>
      <c r="C184" s="577"/>
      <c r="D184" s="577"/>
      <c r="E184" s="577"/>
      <c r="F184" s="577"/>
      <c r="G184" s="577"/>
      <c r="H184" s="577"/>
      <c r="I184" s="577"/>
      <c r="J184" s="577"/>
    </row>
    <row r="185" spans="1:10" x14ac:dyDescent="0.2">
      <c r="A185" s="577"/>
      <c r="B185" s="577"/>
      <c r="C185" s="577"/>
      <c r="D185" s="577"/>
      <c r="E185" s="577"/>
      <c r="F185" s="577"/>
      <c r="G185" s="577"/>
      <c r="H185" s="577"/>
      <c r="I185" s="577"/>
      <c r="J185" s="577"/>
    </row>
    <row r="186" spans="1:10" x14ac:dyDescent="0.2">
      <c r="A186" s="577"/>
      <c r="B186" s="577"/>
      <c r="C186" s="577"/>
      <c r="D186" s="577"/>
      <c r="E186" s="577"/>
      <c r="F186" s="577"/>
      <c r="G186" s="577"/>
      <c r="H186" s="577"/>
      <c r="I186" s="577"/>
      <c r="J186" s="577"/>
    </row>
    <row r="187" spans="1:10" x14ac:dyDescent="0.2">
      <c r="A187" s="577"/>
      <c r="B187" s="577"/>
      <c r="C187" s="577"/>
      <c r="D187" s="577"/>
      <c r="E187" s="577"/>
      <c r="F187" s="577"/>
      <c r="G187" s="577"/>
      <c r="H187" s="577"/>
      <c r="I187" s="577"/>
      <c r="J187" s="577"/>
    </row>
    <row r="188" spans="1:10" x14ac:dyDescent="0.2">
      <c r="A188" s="577"/>
      <c r="B188" s="577"/>
      <c r="C188" s="577"/>
      <c r="D188" s="577"/>
      <c r="E188" s="577"/>
      <c r="F188" s="577"/>
      <c r="G188" s="577"/>
      <c r="H188" s="577"/>
      <c r="I188" s="577"/>
      <c r="J188" s="577"/>
    </row>
    <row r="189" spans="1:10" x14ac:dyDescent="0.2">
      <c r="A189" s="577"/>
      <c r="B189" s="577"/>
      <c r="C189" s="577"/>
      <c r="D189" s="577"/>
      <c r="E189" s="577"/>
      <c r="F189" s="577"/>
      <c r="G189" s="577"/>
      <c r="H189" s="577"/>
      <c r="I189" s="577"/>
      <c r="J189" s="577"/>
    </row>
    <row r="190" spans="1:10" x14ac:dyDescent="0.2">
      <c r="A190" s="577"/>
      <c r="B190" s="577"/>
      <c r="C190" s="577"/>
      <c r="D190" s="577"/>
      <c r="E190" s="577"/>
      <c r="F190" s="577"/>
      <c r="G190" s="577"/>
      <c r="H190" s="577"/>
      <c r="I190" s="577"/>
      <c r="J190" s="577"/>
    </row>
    <row r="191" spans="1:10" x14ac:dyDescent="0.2">
      <c r="A191" s="577"/>
      <c r="B191" s="577"/>
      <c r="C191" s="577"/>
      <c r="D191" s="577"/>
      <c r="E191" s="577"/>
      <c r="F191" s="577"/>
      <c r="G191" s="577"/>
      <c r="H191" s="577"/>
      <c r="I191" s="577"/>
      <c r="J191" s="577"/>
    </row>
    <row r="192" spans="1:10" x14ac:dyDescent="0.2">
      <c r="A192" s="577"/>
      <c r="B192" s="577"/>
      <c r="C192" s="577"/>
      <c r="D192" s="577"/>
      <c r="E192" s="577"/>
      <c r="F192" s="577"/>
      <c r="G192" s="577"/>
      <c r="H192" s="577"/>
      <c r="I192" s="577"/>
      <c r="J192" s="577"/>
    </row>
    <row r="193" spans="1:10" x14ac:dyDescent="0.2">
      <c r="A193" s="577"/>
      <c r="B193" s="577"/>
      <c r="C193" s="577"/>
      <c r="D193" s="577"/>
      <c r="E193" s="577"/>
      <c r="F193" s="577"/>
      <c r="G193" s="577"/>
      <c r="H193" s="577"/>
      <c r="I193" s="577"/>
      <c r="J193" s="577"/>
    </row>
    <row r="194" spans="1:10" x14ac:dyDescent="0.2">
      <c r="A194" s="577"/>
      <c r="B194" s="577"/>
      <c r="C194" s="577"/>
      <c r="D194" s="577"/>
      <c r="E194" s="577"/>
      <c r="F194" s="577"/>
      <c r="G194" s="577"/>
      <c r="H194" s="577"/>
      <c r="I194" s="577"/>
      <c r="J194" s="577"/>
    </row>
    <row r="195" spans="1:10" x14ac:dyDescent="0.2">
      <c r="A195" s="577"/>
      <c r="B195" s="577"/>
      <c r="C195" s="577"/>
      <c r="D195" s="577"/>
      <c r="E195" s="577"/>
      <c r="F195" s="577"/>
      <c r="G195" s="577"/>
      <c r="H195" s="577"/>
      <c r="I195" s="577"/>
      <c r="J195" s="577"/>
    </row>
    <row r="196" spans="1:10" x14ac:dyDescent="0.2">
      <c r="A196" s="577"/>
      <c r="B196" s="577"/>
      <c r="C196" s="577"/>
      <c r="D196" s="577"/>
      <c r="E196" s="577"/>
      <c r="F196" s="577"/>
      <c r="G196" s="577"/>
      <c r="H196" s="577"/>
      <c r="I196" s="577"/>
      <c r="J196" s="577"/>
    </row>
    <row r="197" spans="1:10" x14ac:dyDescent="0.2">
      <c r="A197" s="577"/>
      <c r="B197" s="577"/>
      <c r="C197" s="577"/>
      <c r="D197" s="577"/>
      <c r="E197" s="577"/>
      <c r="F197" s="577"/>
      <c r="G197" s="577"/>
      <c r="H197" s="577"/>
      <c r="I197" s="577"/>
      <c r="J197" s="577"/>
    </row>
  </sheetData>
  <mergeCells count="10">
    <mergeCell ref="C22:E22"/>
    <mergeCell ref="D23:E23"/>
    <mergeCell ref="D24:E24"/>
    <mergeCell ref="D25:E25"/>
    <mergeCell ref="G8:K8"/>
    <mergeCell ref="A7:E7"/>
    <mergeCell ref="A8:E8"/>
    <mergeCell ref="I4:K4"/>
    <mergeCell ref="J5:K5"/>
    <mergeCell ref="J6:K6"/>
  </mergeCells>
  <pageMargins left="0.7" right="0.7" top="0.75" bottom="0.75" header="0.3" footer="0.3"/>
  <pageSetup paperSize="9" orientation="portrait"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topLeftCell="A11" zoomScale="125" workbookViewId="0">
      <selection activeCell="E21" sqref="E21"/>
    </sheetView>
  </sheetViews>
  <sheetFormatPr defaultColWidth="16" defaultRowHeight="12.75" x14ac:dyDescent="0.2"/>
  <cols>
    <col min="1" max="1" width="10.85546875" style="3" customWidth="1"/>
    <col min="2" max="2" width="6.7109375" style="3" bestFit="1" customWidth="1"/>
    <col min="3" max="3" width="32.28515625" style="3" customWidth="1"/>
    <col min="4" max="4" width="16.28515625" style="3" customWidth="1"/>
    <col min="5" max="5" width="19.710937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20"/>
      <c r="B1" s="820"/>
      <c r="C1" s="820"/>
      <c r="D1" s="820"/>
      <c r="E1" s="820"/>
      <c r="F1" s="820"/>
      <c r="G1" s="820"/>
      <c r="H1" s="820"/>
      <c r="I1" s="820"/>
      <c r="J1" s="820"/>
      <c r="K1" s="820"/>
    </row>
    <row r="2" spans="1:11" x14ac:dyDescent="0.2">
      <c r="A2" s="305"/>
      <c r="B2" s="305"/>
      <c r="C2" s="305"/>
      <c r="D2" s="305"/>
      <c r="E2" s="305"/>
      <c r="F2" s="305"/>
      <c r="G2" s="305"/>
      <c r="H2" s="305"/>
      <c r="I2" s="305"/>
      <c r="J2" s="305"/>
      <c r="K2" s="305"/>
    </row>
    <row r="3" spans="1:11" x14ac:dyDescent="0.2">
      <c r="A3" s="478" t="s">
        <v>16</v>
      </c>
      <c r="B3" s="479"/>
      <c r="C3" s="479"/>
      <c r="D3" s="479"/>
      <c r="E3" s="479"/>
      <c r="F3" s="479"/>
      <c r="G3" s="479"/>
      <c r="H3" s="479"/>
      <c r="I3" s="479"/>
      <c r="J3" s="479"/>
      <c r="K3" s="479"/>
    </row>
    <row r="4" spans="1:11" x14ac:dyDescent="0.2">
      <c r="A4" s="4" t="s">
        <v>19</v>
      </c>
      <c r="B4" s="4"/>
      <c r="C4" s="4" t="s">
        <v>18</v>
      </c>
      <c r="D4" s="480"/>
      <c r="E4" s="4"/>
      <c r="F4" s="4"/>
      <c r="G4" s="4"/>
      <c r="H4" s="4"/>
      <c r="I4" s="479"/>
      <c r="J4" s="479"/>
      <c r="K4" s="479"/>
    </row>
    <row r="5" spans="1:11" x14ac:dyDescent="0.2">
      <c r="A5" s="4" t="s">
        <v>80</v>
      </c>
      <c r="B5" s="4"/>
      <c r="C5" s="481" t="s">
        <v>91</v>
      </c>
      <c r="D5" s="4"/>
      <c r="E5" s="4"/>
      <c r="F5" s="4"/>
      <c r="G5" s="4"/>
      <c r="H5" s="4"/>
      <c r="I5" s="479"/>
      <c r="J5" s="479"/>
      <c r="K5" s="479"/>
    </row>
    <row r="6" spans="1:11" x14ac:dyDescent="0.2">
      <c r="A6" s="5"/>
      <c r="B6" s="4"/>
      <c r="C6" s="482">
        <v>2024</v>
      </c>
      <c r="D6" s="4"/>
      <c r="E6" s="4"/>
      <c r="F6" s="4"/>
      <c r="G6" s="4"/>
      <c r="H6" s="4"/>
      <c r="I6" s="848"/>
      <c r="J6" s="849"/>
      <c r="K6" s="850"/>
    </row>
    <row r="7" spans="1:11" x14ac:dyDescent="0.2">
      <c r="A7" s="5"/>
      <c r="B7" s="4"/>
      <c r="C7" s="4"/>
      <c r="D7" s="4"/>
      <c r="E7" s="4"/>
      <c r="F7" s="4"/>
      <c r="G7" s="4"/>
      <c r="H7" s="4"/>
      <c r="I7" s="483"/>
      <c r="J7" s="851"/>
      <c r="K7" s="852"/>
    </row>
    <row r="8" spans="1:11" ht="12.75" customHeight="1" x14ac:dyDescent="0.2">
      <c r="A8" s="4"/>
      <c r="B8" s="4"/>
      <c r="C8" s="4"/>
      <c r="D8" s="4"/>
      <c r="E8" s="4"/>
      <c r="F8" s="4"/>
      <c r="G8" s="4"/>
      <c r="H8" s="479"/>
      <c r="I8" s="483"/>
      <c r="J8" s="853"/>
      <c r="K8" s="854"/>
    </row>
    <row r="9" spans="1:11" ht="12.75" customHeight="1" x14ac:dyDescent="0.2">
      <c r="A9" s="4" t="s">
        <v>23</v>
      </c>
      <c r="B9" s="4"/>
      <c r="C9" s="4"/>
      <c r="D9" s="4"/>
      <c r="E9" s="4"/>
      <c r="F9" s="4"/>
      <c r="G9" s="4"/>
      <c r="H9" s="670"/>
      <c r="I9" s="483"/>
      <c r="J9" s="855"/>
      <c r="K9" s="856"/>
    </row>
    <row r="10" spans="1:11" ht="15.75" customHeight="1" thickBot="1" x14ac:dyDescent="0.25">
      <c r="A10" s="669" t="s">
        <v>30</v>
      </c>
      <c r="B10" s="669"/>
      <c r="C10" s="669"/>
      <c r="D10" s="669"/>
      <c r="E10" s="669"/>
      <c r="F10" s="573"/>
      <c r="G10" s="665"/>
      <c r="H10" s="620"/>
      <c r="I10" s="666"/>
      <c r="J10" s="666"/>
      <c r="K10" s="666"/>
    </row>
    <row r="11" spans="1:11" ht="12.75" customHeight="1" x14ac:dyDescent="0.2">
      <c r="A11" s="865" t="s">
        <v>25</v>
      </c>
      <c r="B11" s="866"/>
      <c r="C11" s="866"/>
      <c r="D11" s="866"/>
      <c r="E11" s="867"/>
      <c r="F11" s="342"/>
      <c r="G11" s="847"/>
      <c r="H11" s="847"/>
      <c r="I11" s="847"/>
      <c r="J11" s="847"/>
      <c r="K11" s="847"/>
    </row>
    <row r="12" spans="1:11" x14ac:dyDescent="0.2">
      <c r="A12" s="310"/>
      <c r="B12" s="311"/>
      <c r="C12" s="311"/>
      <c r="D12" s="311"/>
      <c r="E12" s="312"/>
      <c r="F12" s="306"/>
      <c r="G12" s="667"/>
      <c r="H12" s="667"/>
      <c r="I12" s="667"/>
      <c r="J12" s="667"/>
      <c r="K12" s="667"/>
    </row>
    <row r="13" spans="1:11" s="6" customFormat="1" x14ac:dyDescent="0.2">
      <c r="A13" s="313" t="s">
        <v>0</v>
      </c>
      <c r="B13" s="314" t="s">
        <v>26</v>
      </c>
      <c r="C13" s="314" t="s">
        <v>27</v>
      </c>
      <c r="D13" s="314" t="s">
        <v>28</v>
      </c>
      <c r="E13" s="315" t="s">
        <v>29</v>
      </c>
      <c r="F13" s="316"/>
      <c r="G13" s="618"/>
      <c r="H13" s="618"/>
      <c r="I13" s="618"/>
      <c r="J13" s="618"/>
      <c r="K13" s="618"/>
    </row>
    <row r="14" spans="1:11" ht="12.75" customHeight="1" x14ac:dyDescent="0.2">
      <c r="A14" s="322">
        <v>45413</v>
      </c>
      <c r="B14" s="323"/>
      <c r="C14" s="10" t="s">
        <v>46</v>
      </c>
      <c r="D14" s="324">
        <v>13009484</v>
      </c>
      <c r="E14" s="325"/>
      <c r="F14" s="306"/>
      <c r="G14" s="637"/>
      <c r="H14" s="282"/>
      <c r="I14" s="611"/>
      <c r="J14" s="638"/>
      <c r="K14" s="639"/>
    </row>
    <row r="15" spans="1:11" ht="12.75" customHeight="1" x14ac:dyDescent="0.25">
      <c r="A15" s="448">
        <v>45415</v>
      </c>
      <c r="B15" s="323">
        <v>1</v>
      </c>
      <c r="C15" s="10" t="s">
        <v>221</v>
      </c>
      <c r="D15" s="324"/>
      <c r="E15" s="449">
        <v>1500000</v>
      </c>
      <c r="F15" s="306"/>
      <c r="G15" s="637"/>
      <c r="H15" s="282"/>
      <c r="I15" s="611"/>
      <c r="J15" s="640"/>
      <c r="K15" s="641"/>
    </row>
    <row r="16" spans="1:11" ht="12.75" customHeight="1" x14ac:dyDescent="0.2">
      <c r="A16" s="448">
        <v>45418</v>
      </c>
      <c r="B16" s="323">
        <v>2</v>
      </c>
      <c r="C16" s="10" t="s">
        <v>226</v>
      </c>
      <c r="D16" s="324"/>
      <c r="E16" s="450">
        <v>1371616</v>
      </c>
      <c r="F16" s="306"/>
      <c r="G16" s="637"/>
      <c r="H16" s="282"/>
      <c r="I16" s="611"/>
      <c r="J16" s="640"/>
      <c r="K16" s="639"/>
    </row>
    <row r="17" spans="1:12" ht="12.75" customHeight="1" x14ac:dyDescent="0.2">
      <c r="A17" s="448">
        <v>45450</v>
      </c>
      <c r="B17" s="323">
        <v>3</v>
      </c>
      <c r="C17" s="10" t="s">
        <v>228</v>
      </c>
      <c r="D17" s="324"/>
      <c r="E17" s="450">
        <v>3700000</v>
      </c>
      <c r="F17" s="306"/>
      <c r="G17" s="637"/>
      <c r="H17" s="282"/>
      <c r="I17" s="611"/>
      <c r="J17" s="640"/>
      <c r="K17" s="639"/>
    </row>
    <row r="18" spans="1:12" ht="12.75" customHeight="1" x14ac:dyDescent="0.2">
      <c r="A18" s="448">
        <v>45419</v>
      </c>
      <c r="B18" s="323">
        <v>4</v>
      </c>
      <c r="C18" s="10" t="s">
        <v>440</v>
      </c>
      <c r="D18" s="324"/>
      <c r="E18" s="450">
        <v>1888000</v>
      </c>
      <c r="F18" s="306"/>
      <c r="G18" s="637"/>
      <c r="H18" s="282"/>
      <c r="I18" s="611"/>
      <c r="J18" s="640"/>
      <c r="K18" s="639"/>
    </row>
    <row r="19" spans="1:12" ht="12.75" customHeight="1" x14ac:dyDescent="0.2">
      <c r="A19" s="448">
        <v>45419</v>
      </c>
      <c r="B19" s="323">
        <v>5</v>
      </c>
      <c r="C19" s="10" t="s">
        <v>343</v>
      </c>
      <c r="D19" s="324"/>
      <c r="E19" s="450">
        <v>580620</v>
      </c>
      <c r="F19" s="306"/>
      <c r="G19" s="637"/>
      <c r="H19" s="282"/>
      <c r="I19" s="611"/>
      <c r="J19" s="640"/>
      <c r="K19" s="639"/>
    </row>
    <row r="20" spans="1:12" ht="12.75" customHeight="1" x14ac:dyDescent="0.2">
      <c r="A20" s="448">
        <v>45434</v>
      </c>
      <c r="B20" s="323">
        <v>6</v>
      </c>
      <c r="C20" s="10" t="s">
        <v>345</v>
      </c>
      <c r="D20" s="324">
        <v>22562627</v>
      </c>
      <c r="E20" s="450"/>
      <c r="F20" s="306"/>
      <c r="G20" s="637"/>
      <c r="H20" s="282"/>
      <c r="I20" s="611"/>
      <c r="J20" s="640"/>
      <c r="K20" s="639"/>
    </row>
    <row r="21" spans="1:12" ht="12.75" customHeight="1" x14ac:dyDescent="0.2">
      <c r="A21" s="448">
        <v>45434</v>
      </c>
      <c r="B21" s="323">
        <v>7</v>
      </c>
      <c r="C21" s="10" t="s">
        <v>346</v>
      </c>
      <c r="D21" s="324"/>
      <c r="E21" s="450">
        <v>11152000</v>
      </c>
      <c r="F21" s="306"/>
      <c r="G21" s="637"/>
      <c r="H21" s="282"/>
      <c r="I21" s="611"/>
      <c r="J21" s="640"/>
      <c r="K21" s="639"/>
    </row>
    <row r="22" spans="1:12" ht="12.75" customHeight="1" x14ac:dyDescent="0.2">
      <c r="A22" s="448">
        <v>45441</v>
      </c>
      <c r="B22" s="323">
        <v>8</v>
      </c>
      <c r="C22" s="10" t="s">
        <v>398</v>
      </c>
      <c r="D22" s="324"/>
      <c r="E22" s="450">
        <v>1500000</v>
      </c>
      <c r="F22" s="306"/>
      <c r="G22" s="637"/>
      <c r="H22" s="282"/>
      <c r="I22" s="611"/>
      <c r="J22" s="640"/>
      <c r="K22" s="639"/>
    </row>
    <row r="23" spans="1:12" ht="12.75" customHeight="1" x14ac:dyDescent="0.2">
      <c r="A23" s="448">
        <v>45441</v>
      </c>
      <c r="B23" s="323">
        <v>9</v>
      </c>
      <c r="C23" s="10" t="s">
        <v>400</v>
      </c>
      <c r="D23" s="324"/>
      <c r="E23" s="450">
        <v>3348000</v>
      </c>
      <c r="F23" s="306"/>
      <c r="G23" s="637"/>
      <c r="H23" s="282"/>
      <c r="I23" s="611"/>
      <c r="J23" s="640"/>
      <c r="K23" s="639"/>
    </row>
    <row r="24" spans="1:12" ht="12.75" customHeight="1" x14ac:dyDescent="0.2">
      <c r="A24" s="448">
        <v>45441</v>
      </c>
      <c r="B24" s="323">
        <v>10</v>
      </c>
      <c r="C24" s="10" t="s">
        <v>402</v>
      </c>
      <c r="D24" s="324"/>
      <c r="E24" s="450">
        <v>1951085</v>
      </c>
      <c r="F24" s="306"/>
      <c r="G24" s="637"/>
      <c r="H24" s="282"/>
      <c r="I24" s="611"/>
      <c r="J24" s="640"/>
      <c r="K24" s="639"/>
    </row>
    <row r="25" spans="1:12" ht="12.75" customHeight="1" x14ac:dyDescent="0.2">
      <c r="A25" s="448">
        <v>45441</v>
      </c>
      <c r="B25" s="323">
        <v>11</v>
      </c>
      <c r="C25" s="10" t="s">
        <v>411</v>
      </c>
      <c r="D25" s="324"/>
      <c r="E25" s="450">
        <v>1073543</v>
      </c>
      <c r="F25" s="306"/>
      <c r="G25" s="637"/>
      <c r="H25" s="282"/>
      <c r="I25" s="611"/>
      <c r="J25" s="640"/>
      <c r="K25" s="639"/>
    </row>
    <row r="26" spans="1:12" ht="12.75" customHeight="1" x14ac:dyDescent="0.2">
      <c r="A26" s="448">
        <v>45441</v>
      </c>
      <c r="B26" s="323">
        <v>12</v>
      </c>
      <c r="C26" s="10" t="s">
        <v>442</v>
      </c>
      <c r="D26" s="324"/>
      <c r="E26" s="450">
        <v>1888000</v>
      </c>
      <c r="F26" s="306"/>
      <c r="G26" s="637"/>
      <c r="H26" s="282"/>
      <c r="I26" s="611"/>
      <c r="J26" s="640"/>
      <c r="K26" s="639"/>
    </row>
    <row r="27" spans="1:12" ht="12.75" customHeight="1" x14ac:dyDescent="0.2">
      <c r="A27" s="448">
        <v>45443</v>
      </c>
      <c r="B27" s="323">
        <v>13</v>
      </c>
      <c r="C27" s="10" t="s">
        <v>412</v>
      </c>
      <c r="D27" s="324"/>
      <c r="E27" s="450">
        <v>1000000</v>
      </c>
      <c r="F27" s="306"/>
      <c r="G27" s="637"/>
      <c r="H27" s="282"/>
      <c r="I27" s="611"/>
      <c r="J27" s="640"/>
      <c r="K27" s="639"/>
    </row>
    <row r="28" spans="1:12" x14ac:dyDescent="0.2">
      <c r="A28" s="326">
        <v>45443</v>
      </c>
      <c r="B28" s="327"/>
      <c r="C28" s="328" t="s">
        <v>62</v>
      </c>
      <c r="D28" s="329">
        <f>SUM(D14:D27)-SUM(E14:E27)</f>
        <v>4619247</v>
      </c>
      <c r="E28" s="330"/>
      <c r="F28" s="317"/>
      <c r="G28" s="619"/>
      <c r="H28" s="547"/>
      <c r="I28" s="620"/>
      <c r="J28" s="621"/>
      <c r="K28" s="621"/>
      <c r="L28" s="545"/>
    </row>
    <row r="29" spans="1:12" ht="13.5" thickBot="1" x14ac:dyDescent="0.25">
      <c r="A29" s="11"/>
      <c r="B29" s="12"/>
      <c r="C29" s="12"/>
      <c r="D29" s="12"/>
      <c r="E29" s="331"/>
      <c r="F29" s="317"/>
      <c r="G29" s="611"/>
      <c r="H29" s="611"/>
      <c r="I29" s="611"/>
      <c r="J29" s="611"/>
      <c r="K29" s="642"/>
    </row>
    <row r="30" spans="1:12" x14ac:dyDescent="0.2">
      <c r="A30" s="5"/>
      <c r="B30" s="4"/>
      <c r="C30" s="4" t="s">
        <v>17</v>
      </c>
      <c r="D30" s="5"/>
      <c r="E30" s="5"/>
      <c r="F30" s="317"/>
      <c r="G30" s="608"/>
      <c r="H30" s="636"/>
      <c r="I30" s="636"/>
      <c r="J30" s="608"/>
      <c r="K30" s="608"/>
    </row>
    <row r="31" spans="1:12" x14ac:dyDescent="0.2">
      <c r="A31" s="5"/>
      <c r="B31" s="4"/>
      <c r="C31" s="4"/>
      <c r="D31" s="5"/>
      <c r="E31" s="355"/>
      <c r="F31" s="317"/>
      <c r="G31" s="608"/>
      <c r="H31" s="636"/>
      <c r="I31" s="636"/>
      <c r="J31" s="608"/>
      <c r="K31" s="608"/>
    </row>
    <row r="32" spans="1:12" x14ac:dyDescent="0.2">
      <c r="A32" s="7"/>
      <c r="B32" s="7"/>
      <c r="C32" s="332"/>
      <c r="D32" s="333"/>
      <c r="E32" s="8"/>
      <c r="F32" s="317"/>
      <c r="G32" s="643"/>
      <c r="H32" s="643"/>
      <c r="I32" s="644"/>
      <c r="J32" s="645"/>
      <c r="K32" s="646"/>
    </row>
    <row r="33" spans="1:12" ht="18.75" x14ac:dyDescent="0.3">
      <c r="C33" s="99" t="s">
        <v>161</v>
      </c>
      <c r="D33" s="19"/>
      <c r="E33" s="19"/>
      <c r="F33" s="317"/>
      <c r="G33" s="643"/>
      <c r="H33" s="643"/>
      <c r="I33" s="647"/>
      <c r="J33" s="648"/>
      <c r="K33" s="646"/>
    </row>
    <row r="34" spans="1:12" ht="19.5" thickBot="1" x14ac:dyDescent="0.35">
      <c r="C34" s="596">
        <v>45413</v>
      </c>
      <c r="D34" s="19"/>
      <c r="E34" s="19"/>
      <c r="F34" s="317"/>
      <c r="G34" s="372"/>
      <c r="H34" s="372"/>
      <c r="I34" s="649"/>
      <c r="J34" s="650"/>
      <c r="K34" s="651"/>
    </row>
    <row r="35" spans="1:12" x14ac:dyDescent="0.2">
      <c r="C35" s="857" t="s">
        <v>20</v>
      </c>
      <c r="D35" s="858"/>
      <c r="E35" s="859"/>
      <c r="F35" s="317"/>
      <c r="G35" s="372"/>
      <c r="H35" s="372"/>
      <c r="I35" s="649"/>
      <c r="J35" s="650"/>
      <c r="K35" s="372"/>
    </row>
    <row r="36" spans="1:12" x14ac:dyDescent="0.2">
      <c r="C36" s="692" t="s">
        <v>21</v>
      </c>
      <c r="D36" s="825" t="s">
        <v>31</v>
      </c>
      <c r="E36" s="860"/>
      <c r="F36" s="682"/>
      <c r="G36" s="652"/>
      <c r="H36" s="653"/>
      <c r="I36" s="622"/>
      <c r="J36" s="654"/>
      <c r="K36" s="654"/>
      <c r="L36" s="634"/>
    </row>
    <row r="37" spans="1:12" ht="14.25" customHeight="1" x14ac:dyDescent="0.2">
      <c r="C37" s="693" t="s">
        <v>22</v>
      </c>
      <c r="D37" s="861" t="s">
        <v>89</v>
      </c>
      <c r="E37" s="862"/>
      <c r="F37" s="682"/>
      <c r="G37" s="652"/>
      <c r="H37" s="653"/>
      <c r="I37" s="622"/>
      <c r="J37" s="654"/>
      <c r="K37" s="654"/>
      <c r="L37" s="634"/>
    </row>
    <row r="38" spans="1:12" ht="21" customHeight="1" thickBot="1" x14ac:dyDescent="0.25">
      <c r="C38" s="694" t="s">
        <v>24</v>
      </c>
      <c r="D38" s="863" t="s">
        <v>33</v>
      </c>
      <c r="E38" s="864"/>
      <c r="F38" s="682"/>
      <c r="G38" s="652"/>
      <c r="H38" s="655"/>
      <c r="I38" s="622"/>
      <c r="J38" s="654"/>
      <c r="K38" s="654"/>
      <c r="L38" s="634"/>
    </row>
    <row r="39" spans="1:12" ht="13.5" thickBot="1" x14ac:dyDescent="0.25">
      <c r="D39" s="578"/>
      <c r="E39" s="578"/>
      <c r="F39" s="683"/>
      <c r="G39" s="652"/>
      <c r="H39" s="655"/>
      <c r="I39" s="622"/>
      <c r="J39" s="654"/>
      <c r="K39" s="654"/>
      <c r="L39" s="634"/>
    </row>
    <row r="40" spans="1:12" ht="13.5" thickBot="1" x14ac:dyDescent="0.25">
      <c r="A40" s="586" t="s">
        <v>0</v>
      </c>
      <c r="B40" s="593" t="s">
        <v>156</v>
      </c>
      <c r="C40" s="677" t="s">
        <v>5</v>
      </c>
      <c r="D40" s="679" t="s">
        <v>145</v>
      </c>
      <c r="E40" s="695"/>
      <c r="F40" s="684"/>
      <c r="G40" s="652"/>
      <c r="H40" s="655"/>
      <c r="I40" s="622"/>
      <c r="J40" s="654"/>
      <c r="K40" s="654"/>
      <c r="L40" s="634"/>
    </row>
    <row r="41" spans="1:12" x14ac:dyDescent="0.2">
      <c r="A41" s="587"/>
      <c r="B41" s="594"/>
      <c r="C41" s="590"/>
      <c r="D41" s="583"/>
      <c r="E41" s="691"/>
      <c r="F41" s="685"/>
      <c r="G41" s="656"/>
      <c r="H41" s="657"/>
      <c r="I41" s="617"/>
      <c r="J41" s="658"/>
      <c r="K41" s="659"/>
      <c r="L41" s="634"/>
    </row>
    <row r="42" spans="1:12" x14ac:dyDescent="0.2">
      <c r="A42" s="589">
        <v>45443</v>
      </c>
      <c r="B42" s="585">
        <v>1</v>
      </c>
      <c r="C42" s="615" t="s">
        <v>146</v>
      </c>
      <c r="D42" s="630">
        <f>D28</f>
        <v>4619247</v>
      </c>
      <c r="E42" s="691"/>
      <c r="F42" s="686"/>
      <c r="G42" s="660"/>
      <c r="H42" s="657"/>
      <c r="I42" s="657"/>
      <c r="J42" s="657"/>
      <c r="K42" s="657"/>
      <c r="L42" s="634"/>
    </row>
    <row r="43" spans="1:12" x14ac:dyDescent="0.2">
      <c r="A43" s="588"/>
      <c r="B43" s="585"/>
      <c r="C43" s="591"/>
      <c r="D43" s="584"/>
      <c r="E43" s="691"/>
      <c r="F43" s="687"/>
      <c r="G43" s="617"/>
      <c r="H43" s="622"/>
      <c r="I43" s="617"/>
      <c r="J43" s="622"/>
      <c r="K43" s="661"/>
      <c r="L43" s="634"/>
    </row>
    <row r="44" spans="1:12" s="9" customFormat="1" x14ac:dyDescent="0.2">
      <c r="A44" s="588"/>
      <c r="B44" s="585"/>
      <c r="C44" s="591" t="s">
        <v>147</v>
      </c>
      <c r="D44" s="584"/>
      <c r="E44" s="691"/>
      <c r="F44" s="688"/>
      <c r="G44" s="662"/>
      <c r="H44" s="662"/>
      <c r="I44" s="663"/>
      <c r="J44" s="664"/>
      <c r="K44" s="664"/>
      <c r="L44" s="635"/>
    </row>
    <row r="45" spans="1:12" s="9" customFormat="1" x14ac:dyDescent="0.2">
      <c r="A45" s="588"/>
      <c r="B45" s="585"/>
      <c r="C45" s="615" t="s">
        <v>148</v>
      </c>
      <c r="D45" s="584"/>
      <c r="E45" s="691"/>
      <c r="F45" s="688"/>
      <c r="G45" s="546"/>
      <c r="H45" s="546"/>
      <c r="I45" s="546"/>
      <c r="J45" s="546"/>
      <c r="K45" s="546"/>
      <c r="L45" s="635"/>
    </row>
    <row r="46" spans="1:12" s="9" customFormat="1" x14ac:dyDescent="0.2">
      <c r="A46" s="589"/>
      <c r="B46" s="585">
        <v>2</v>
      </c>
      <c r="C46" s="599" t="s">
        <v>443</v>
      </c>
      <c r="D46" s="584">
        <v>1888000</v>
      </c>
      <c r="E46" s="691"/>
      <c r="F46" s="688"/>
      <c r="G46" s="546"/>
      <c r="H46" s="546"/>
      <c r="I46" s="546"/>
      <c r="J46" s="546"/>
      <c r="K46" s="546"/>
      <c r="L46" s="635"/>
    </row>
    <row r="47" spans="1:12" x14ac:dyDescent="0.2">
      <c r="A47" s="588"/>
      <c r="B47" s="585"/>
      <c r="C47" s="591"/>
      <c r="D47" s="584"/>
      <c r="E47" s="691"/>
      <c r="F47" s="689"/>
      <c r="G47" s="546"/>
      <c r="H47" s="546"/>
      <c r="I47" s="546"/>
      <c r="J47" s="546"/>
      <c r="K47" s="546"/>
      <c r="L47" s="634"/>
    </row>
    <row r="48" spans="1:12" x14ac:dyDescent="0.2">
      <c r="A48" s="588"/>
      <c r="B48" s="585"/>
      <c r="C48" s="591" t="s">
        <v>150</v>
      </c>
      <c r="D48" s="584"/>
      <c r="E48" s="691"/>
      <c r="F48" s="690"/>
      <c r="G48" s="318"/>
      <c r="H48" s="318"/>
      <c r="I48" s="318"/>
      <c r="J48" s="318"/>
      <c r="K48" s="318"/>
    </row>
    <row r="49" spans="1:11" x14ac:dyDescent="0.2">
      <c r="A49" s="588"/>
      <c r="B49" s="585"/>
      <c r="C49" s="615" t="s">
        <v>151</v>
      </c>
      <c r="D49" s="584"/>
      <c r="E49" s="691"/>
      <c r="F49" s="690"/>
      <c r="G49" s="318"/>
      <c r="H49" s="318"/>
      <c r="I49" s="318"/>
      <c r="J49" s="318"/>
      <c r="K49" s="318"/>
    </row>
    <row r="50" spans="1:11" x14ac:dyDescent="0.2">
      <c r="A50" s="589">
        <v>45415</v>
      </c>
      <c r="B50" s="585">
        <v>3</v>
      </c>
      <c r="C50" s="591" t="s">
        <v>222</v>
      </c>
      <c r="D50" s="584">
        <v>-3000</v>
      </c>
      <c r="E50" s="691"/>
      <c r="F50" s="690"/>
      <c r="G50" s="318"/>
      <c r="H50" s="318"/>
      <c r="I50" s="318"/>
      <c r="J50" s="318"/>
      <c r="K50" s="318"/>
    </row>
    <row r="51" spans="1:11" x14ac:dyDescent="0.2">
      <c r="A51" s="589">
        <v>45418</v>
      </c>
      <c r="B51" s="585">
        <v>4</v>
      </c>
      <c r="C51" s="591" t="s">
        <v>229</v>
      </c>
      <c r="D51" s="584">
        <v>-3000</v>
      </c>
      <c r="E51" s="691"/>
      <c r="F51" s="690"/>
      <c r="G51" s="318"/>
      <c r="H51" s="318"/>
      <c r="I51" s="318"/>
      <c r="J51" s="318"/>
      <c r="K51" s="318"/>
    </row>
    <row r="52" spans="1:11" x14ac:dyDescent="0.2">
      <c r="A52" s="589">
        <v>45419</v>
      </c>
      <c r="B52" s="585">
        <v>5</v>
      </c>
      <c r="C52" s="591" t="s">
        <v>230</v>
      </c>
      <c r="D52" s="584">
        <v>-3000</v>
      </c>
      <c r="E52" s="691"/>
      <c r="F52" s="690"/>
      <c r="G52" s="318"/>
      <c r="H52" s="318"/>
      <c r="I52" s="318"/>
      <c r="J52" s="318"/>
      <c r="K52" s="318"/>
    </row>
    <row r="53" spans="1:11" x14ac:dyDescent="0.2">
      <c r="A53" s="589">
        <v>45419</v>
      </c>
      <c r="B53" s="585">
        <v>6</v>
      </c>
      <c r="C53" s="591" t="s">
        <v>441</v>
      </c>
      <c r="D53" s="584">
        <v>-3000</v>
      </c>
      <c r="E53" s="691"/>
      <c r="F53" s="690"/>
      <c r="G53" s="318"/>
      <c r="H53" s="318"/>
      <c r="I53" s="318"/>
      <c r="J53" s="318"/>
      <c r="K53" s="318"/>
    </row>
    <row r="54" spans="1:11" x14ac:dyDescent="0.2">
      <c r="A54" s="589">
        <v>45419</v>
      </c>
      <c r="B54" s="585">
        <v>7</v>
      </c>
      <c r="C54" s="591" t="s">
        <v>344</v>
      </c>
      <c r="D54" s="584">
        <v>-3000</v>
      </c>
      <c r="E54" s="691"/>
      <c r="F54" s="690"/>
      <c r="G54" s="318"/>
      <c r="H54" s="318"/>
      <c r="I54" s="318"/>
      <c r="J54" s="318"/>
      <c r="K54" s="318"/>
    </row>
    <row r="55" spans="1:11" x14ac:dyDescent="0.2">
      <c r="A55" s="631">
        <v>45434</v>
      </c>
      <c r="B55" s="632">
        <v>8</v>
      </c>
      <c r="C55" s="592" t="s">
        <v>347</v>
      </c>
      <c r="D55" s="633">
        <v>-30000</v>
      </c>
      <c r="E55" s="691"/>
      <c r="F55" s="690"/>
      <c r="G55" s="318"/>
      <c r="H55" s="318"/>
      <c r="I55" s="318"/>
      <c r="J55" s="318"/>
      <c r="K55" s="318"/>
    </row>
    <row r="56" spans="1:11" x14ac:dyDescent="0.2">
      <c r="A56" s="631">
        <v>45441</v>
      </c>
      <c r="B56" s="632">
        <v>9</v>
      </c>
      <c r="C56" s="592" t="s">
        <v>399</v>
      </c>
      <c r="D56" s="633">
        <v>-3000</v>
      </c>
      <c r="E56" s="691"/>
      <c r="F56" s="690"/>
      <c r="G56" s="318"/>
      <c r="H56" s="318"/>
      <c r="I56" s="318"/>
      <c r="J56" s="318"/>
      <c r="K56" s="318"/>
    </row>
    <row r="57" spans="1:11" x14ac:dyDescent="0.2">
      <c r="A57" s="631">
        <v>45441</v>
      </c>
      <c r="B57" s="632">
        <v>10</v>
      </c>
      <c r="C57" s="592" t="s">
        <v>401</v>
      </c>
      <c r="D57" s="633">
        <v>-3000</v>
      </c>
      <c r="E57" s="691"/>
      <c r="F57" s="690"/>
      <c r="G57" s="318"/>
      <c r="H57" s="318"/>
      <c r="I57" s="318"/>
      <c r="J57" s="318"/>
      <c r="K57" s="318"/>
    </row>
    <row r="58" spans="1:11" x14ac:dyDescent="0.2">
      <c r="A58" s="631">
        <v>45441</v>
      </c>
      <c r="B58" s="632">
        <v>11</v>
      </c>
      <c r="C58" s="592" t="s">
        <v>403</v>
      </c>
      <c r="D58" s="633">
        <v>-2500</v>
      </c>
      <c r="E58" s="691"/>
      <c r="F58" s="690"/>
      <c r="G58" s="318"/>
      <c r="H58" s="318"/>
      <c r="I58" s="318"/>
      <c r="J58" s="318"/>
      <c r="K58" s="318"/>
    </row>
    <row r="59" spans="1:11" ht="13.5" thickBot="1" x14ac:dyDescent="0.25">
      <c r="A59" s="631">
        <v>45443</v>
      </c>
      <c r="B59" s="632">
        <v>12</v>
      </c>
      <c r="C59" s="592" t="s">
        <v>404</v>
      </c>
      <c r="D59" s="633">
        <v>-3000</v>
      </c>
      <c r="E59" s="691"/>
      <c r="F59" s="690"/>
      <c r="G59" s="318"/>
      <c r="H59" s="318"/>
      <c r="I59" s="318"/>
      <c r="J59" s="318"/>
      <c r="K59" s="318"/>
    </row>
    <row r="60" spans="1:11" ht="13.5" thickBot="1" x14ac:dyDescent="0.25">
      <c r="A60" s="581">
        <v>45382</v>
      </c>
      <c r="B60" s="580"/>
      <c r="C60" s="678" t="s">
        <v>152</v>
      </c>
      <c r="D60" s="681">
        <f>SUM(D41:D59)</f>
        <v>6450747</v>
      </c>
      <c r="E60" s="672"/>
      <c r="F60" s="577"/>
    </row>
    <row r="61" spans="1:11" ht="13.5" thickBot="1" x14ac:dyDescent="0.25">
      <c r="C61" s="586" t="s">
        <v>152</v>
      </c>
      <c r="D61" s="681">
        <v>6450747</v>
      </c>
      <c r="E61" s="673"/>
      <c r="F61" s="577"/>
    </row>
    <row r="62" spans="1:11" ht="13.5" thickBot="1" x14ac:dyDescent="0.25">
      <c r="D62" s="19"/>
      <c r="E62" s="671"/>
      <c r="F62" s="577"/>
    </row>
    <row r="63" spans="1:11" ht="13.5" thickBot="1" x14ac:dyDescent="0.25">
      <c r="C63" s="616" t="s">
        <v>153</v>
      </c>
      <c r="D63" s="595">
        <f>D60-D61</f>
        <v>0</v>
      </c>
      <c r="E63" s="691"/>
      <c r="F63" s="577"/>
    </row>
    <row r="64" spans="1:11" x14ac:dyDescent="0.2">
      <c r="C64" s="3" t="s">
        <v>154</v>
      </c>
      <c r="D64" s="19"/>
      <c r="E64" s="19"/>
    </row>
    <row r="65" spans="1:5" x14ac:dyDescent="0.2">
      <c r="A65" s="577"/>
      <c r="B65" s="577"/>
      <c r="C65" s="577"/>
      <c r="D65" s="577"/>
      <c r="E65" s="577"/>
    </row>
    <row r="66" spans="1:5" x14ac:dyDescent="0.2">
      <c r="A66" s="577"/>
      <c r="B66" s="577"/>
      <c r="C66" s="577"/>
      <c r="D66" s="577"/>
      <c r="E66" s="577"/>
    </row>
  </sheetData>
  <mergeCells count="11">
    <mergeCell ref="C35:E35"/>
    <mergeCell ref="D36:E36"/>
    <mergeCell ref="D37:E37"/>
    <mergeCell ref="D38:E38"/>
    <mergeCell ref="A11:E11"/>
    <mergeCell ref="G11:K11"/>
    <mergeCell ref="A1:K1"/>
    <mergeCell ref="I6:K6"/>
    <mergeCell ref="J7:K7"/>
    <mergeCell ref="J8:K8"/>
    <mergeCell ref="J9:K9"/>
  </mergeCells>
  <pageMargins left="0.7" right="0.7" top="0.75" bottom="0.75" header="0.3" footer="0.3"/>
  <pageSetup paperSize="9" scale="85" orientation="portrait" horizontalDpi="4294967293"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40" workbookViewId="0">
      <selection activeCell="D22" sqref="D22"/>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8.7109375" customWidth="1"/>
    <col min="11" max="11" width="15" customWidth="1"/>
  </cols>
  <sheetData>
    <row r="1" spans="1:11" ht="18.75" x14ac:dyDescent="0.3">
      <c r="E1" s="99" t="s">
        <v>18</v>
      </c>
      <c r="F1" s="99"/>
      <c r="G1" s="99"/>
    </row>
    <row r="2" spans="1:11" ht="18.75" x14ac:dyDescent="0.3">
      <c r="E2" s="99" t="s">
        <v>49</v>
      </c>
      <c r="F2" s="99"/>
      <c r="G2" s="99"/>
    </row>
    <row r="3" spans="1:11" ht="18.75" x14ac:dyDescent="0.3">
      <c r="E3" s="148">
        <v>45443</v>
      </c>
      <c r="F3" s="99"/>
      <c r="G3" s="99"/>
    </row>
    <row r="4" spans="1:11" x14ac:dyDescent="0.25">
      <c r="C4" s="137" t="s">
        <v>58</v>
      </c>
      <c r="I4" s="137" t="s">
        <v>59</v>
      </c>
    </row>
    <row r="5" spans="1:11" x14ac:dyDescent="0.25">
      <c r="A5" s="100" t="s">
        <v>53</v>
      </c>
      <c r="B5" s="98"/>
      <c r="C5" s="98"/>
      <c r="D5" s="98"/>
      <c r="E5" s="98"/>
      <c r="G5" s="100" t="s">
        <v>53</v>
      </c>
      <c r="H5" s="98"/>
      <c r="I5" s="98"/>
      <c r="J5" s="98"/>
      <c r="K5" s="98"/>
    </row>
    <row r="6" spans="1:11" x14ac:dyDescent="0.25">
      <c r="A6" s="98"/>
      <c r="B6" s="98">
        <v>50000</v>
      </c>
      <c r="C6" s="98" t="s">
        <v>50</v>
      </c>
      <c r="D6" s="98">
        <v>80</v>
      </c>
      <c r="E6" s="101">
        <f>B6*D6</f>
        <v>4000000</v>
      </c>
      <c r="G6" s="98"/>
      <c r="H6" s="98">
        <v>100</v>
      </c>
      <c r="I6" s="98" t="s">
        <v>50</v>
      </c>
      <c r="J6" s="98">
        <v>0</v>
      </c>
      <c r="K6" s="101">
        <f>H6*J6</f>
        <v>0</v>
      </c>
    </row>
    <row r="7" spans="1:11" x14ac:dyDescent="0.25">
      <c r="A7" s="98"/>
      <c r="B7" s="98">
        <v>20000</v>
      </c>
      <c r="C7" s="98" t="s">
        <v>50</v>
      </c>
      <c r="D7" s="98">
        <v>132</v>
      </c>
      <c r="E7" s="101">
        <f t="shared" ref="E7:E11" si="0">B7*D7</f>
        <v>2640000</v>
      </c>
      <c r="G7" s="98"/>
      <c r="H7" s="98">
        <v>20</v>
      </c>
      <c r="I7" s="98" t="s">
        <v>50</v>
      </c>
      <c r="J7" s="98">
        <v>0</v>
      </c>
      <c r="K7" s="101">
        <f t="shared" ref="K7:K10" si="1">H7*J7</f>
        <v>0</v>
      </c>
    </row>
    <row r="8" spans="1:11" x14ac:dyDescent="0.25">
      <c r="A8" s="98"/>
      <c r="B8" s="98">
        <v>10000</v>
      </c>
      <c r="C8" s="98" t="s">
        <v>50</v>
      </c>
      <c r="D8" s="98">
        <v>140</v>
      </c>
      <c r="E8" s="101">
        <f t="shared" si="0"/>
        <v>1400000</v>
      </c>
      <c r="G8" s="98"/>
      <c r="H8" s="98">
        <v>10</v>
      </c>
      <c r="I8" s="98" t="s">
        <v>50</v>
      </c>
      <c r="J8" s="98">
        <v>0</v>
      </c>
      <c r="K8" s="101">
        <f t="shared" si="1"/>
        <v>0</v>
      </c>
    </row>
    <row r="9" spans="1:11" x14ac:dyDescent="0.25">
      <c r="A9" s="98"/>
      <c r="B9" s="98">
        <v>5000</v>
      </c>
      <c r="C9" s="98" t="s">
        <v>50</v>
      </c>
      <c r="D9" s="98">
        <v>125</v>
      </c>
      <c r="E9" s="101">
        <f t="shared" si="0"/>
        <v>625000</v>
      </c>
      <c r="G9" s="98"/>
      <c r="H9" s="98">
        <v>5</v>
      </c>
      <c r="I9" s="98" t="s">
        <v>50</v>
      </c>
      <c r="J9" s="98">
        <v>1</v>
      </c>
      <c r="K9" s="101">
        <f t="shared" si="1"/>
        <v>5</v>
      </c>
    </row>
    <row r="10" spans="1:11" x14ac:dyDescent="0.25">
      <c r="A10" s="98"/>
      <c r="B10" s="98">
        <v>2000</v>
      </c>
      <c r="C10" s="98" t="s">
        <v>50</v>
      </c>
      <c r="D10" s="98">
        <v>12</v>
      </c>
      <c r="E10" s="101">
        <f t="shared" si="0"/>
        <v>24000</v>
      </c>
      <c r="G10" s="98"/>
      <c r="H10" s="98">
        <v>1</v>
      </c>
      <c r="I10" s="98" t="s">
        <v>50</v>
      </c>
      <c r="J10" s="98"/>
      <c r="K10" s="101">
        <f t="shared" si="1"/>
        <v>0</v>
      </c>
    </row>
    <row r="11" spans="1:11" x14ac:dyDescent="0.25">
      <c r="A11" s="98"/>
      <c r="B11" s="98">
        <v>1000</v>
      </c>
      <c r="C11" s="98" t="s">
        <v>50</v>
      </c>
      <c r="D11" s="98"/>
      <c r="E11" s="101">
        <f t="shared" si="0"/>
        <v>0</v>
      </c>
      <c r="G11" s="98"/>
      <c r="H11" s="98"/>
      <c r="I11" s="98"/>
      <c r="J11" s="98"/>
      <c r="K11" s="101"/>
    </row>
    <row r="12" spans="1:11" x14ac:dyDescent="0.25">
      <c r="A12" s="98"/>
      <c r="B12" s="98"/>
      <c r="C12" s="98"/>
      <c r="D12" s="98"/>
      <c r="E12" s="98"/>
      <c r="G12" s="98"/>
      <c r="H12" s="98"/>
      <c r="I12" s="98"/>
      <c r="J12" s="98"/>
      <c r="K12" s="98"/>
    </row>
    <row r="13" spans="1:11" x14ac:dyDescent="0.25">
      <c r="A13" s="103" t="s">
        <v>56</v>
      </c>
      <c r="B13" s="98"/>
      <c r="C13" s="98"/>
      <c r="D13" s="98"/>
      <c r="E13" s="98"/>
      <c r="G13" s="103"/>
      <c r="H13" s="98"/>
      <c r="I13" s="98"/>
      <c r="J13" s="98"/>
      <c r="K13" s="98"/>
    </row>
    <row r="14" spans="1:11" x14ac:dyDescent="0.25">
      <c r="A14" s="98"/>
      <c r="B14" s="98">
        <v>500</v>
      </c>
      <c r="C14" s="98" t="s">
        <v>50</v>
      </c>
      <c r="D14" s="98">
        <v>3</v>
      </c>
      <c r="E14" s="98">
        <f>B14*D14</f>
        <v>1500</v>
      </c>
      <c r="G14" s="98"/>
      <c r="H14" s="98"/>
      <c r="I14" s="98"/>
      <c r="J14" s="98"/>
      <c r="K14" s="98"/>
    </row>
    <row r="15" spans="1:11" x14ac:dyDescent="0.25">
      <c r="A15" s="98"/>
      <c r="B15" s="98">
        <v>200</v>
      </c>
      <c r="C15" s="98" t="s">
        <v>50</v>
      </c>
      <c r="D15" s="98"/>
      <c r="E15" s="98">
        <f t="shared" ref="E15:E17" si="2">B15*D15</f>
        <v>0</v>
      </c>
      <c r="G15" s="98"/>
      <c r="H15" s="98"/>
      <c r="I15" s="98"/>
      <c r="J15" s="98"/>
      <c r="K15" s="98"/>
    </row>
    <row r="16" spans="1:11" x14ac:dyDescent="0.25">
      <c r="A16" s="98"/>
      <c r="B16" s="98">
        <v>100</v>
      </c>
      <c r="C16" s="98" t="s">
        <v>50</v>
      </c>
      <c r="D16" s="98"/>
      <c r="E16" s="98">
        <f t="shared" si="2"/>
        <v>0</v>
      </c>
      <c r="G16" s="98"/>
      <c r="H16" s="98"/>
      <c r="I16" s="98"/>
      <c r="J16" s="98"/>
      <c r="K16" s="98"/>
    </row>
    <row r="17" spans="1:11" x14ac:dyDescent="0.25">
      <c r="A17" s="98"/>
      <c r="B17" s="98">
        <v>50</v>
      </c>
      <c r="C17" s="98" t="s">
        <v>50</v>
      </c>
      <c r="D17" s="98"/>
      <c r="E17" s="98">
        <f t="shared" si="2"/>
        <v>0</v>
      </c>
      <c r="G17" s="98"/>
      <c r="H17" s="98"/>
      <c r="I17" s="98"/>
      <c r="J17" s="98"/>
      <c r="K17" s="98"/>
    </row>
    <row r="18" spans="1:11" x14ac:dyDescent="0.25">
      <c r="A18" s="98"/>
      <c r="B18" s="98"/>
      <c r="C18" s="98"/>
      <c r="D18" s="98"/>
      <c r="E18" s="98"/>
      <c r="G18" s="98"/>
      <c r="H18" s="98"/>
      <c r="I18" s="98"/>
      <c r="J18" s="98"/>
      <c r="K18" s="98"/>
    </row>
    <row r="19" spans="1:11" x14ac:dyDescent="0.25">
      <c r="A19" s="98"/>
      <c r="B19" s="98"/>
      <c r="C19" s="98"/>
      <c r="D19" s="98"/>
      <c r="E19" s="98"/>
      <c r="G19" s="98"/>
      <c r="H19" s="98"/>
      <c r="I19" s="98"/>
      <c r="J19" s="98"/>
      <c r="K19" s="98"/>
    </row>
    <row r="20" spans="1:11" x14ac:dyDescent="0.25">
      <c r="A20" s="98"/>
      <c r="B20" s="98"/>
      <c r="C20" s="98"/>
      <c r="D20" s="98"/>
      <c r="E20" s="102">
        <f>SUM(E6:E17)</f>
        <v>8690500</v>
      </c>
      <c r="G20" s="98"/>
      <c r="H20" s="98"/>
      <c r="I20" s="98"/>
      <c r="J20" s="98"/>
      <c r="K20" s="102">
        <f>SUM(K6:K17)</f>
        <v>5</v>
      </c>
    </row>
    <row r="21" spans="1:11" x14ac:dyDescent="0.25">
      <c r="A21" s="98"/>
      <c r="B21" s="98"/>
      <c r="C21" s="98"/>
      <c r="D21" s="98"/>
      <c r="E21" s="100"/>
      <c r="G21" s="98"/>
      <c r="H21" s="98"/>
      <c r="I21" s="98"/>
      <c r="J21" s="98"/>
      <c r="K21" s="100"/>
    </row>
    <row r="22" spans="1:11" x14ac:dyDescent="0.25">
      <c r="A22" s="98" t="s">
        <v>51</v>
      </c>
      <c r="B22" s="98"/>
      <c r="C22" s="98"/>
      <c r="D22" s="98"/>
      <c r="E22" s="102">
        <f>E20</f>
        <v>8690500</v>
      </c>
      <c r="G22" s="98" t="s">
        <v>51</v>
      </c>
      <c r="H22" s="98"/>
      <c r="I22" s="98"/>
      <c r="J22" s="98"/>
      <c r="K22" s="102">
        <f>K20</f>
        <v>5</v>
      </c>
    </row>
    <row r="23" spans="1:11" x14ac:dyDescent="0.25">
      <c r="A23" s="98" t="s">
        <v>39</v>
      </c>
      <c r="B23" s="98"/>
      <c r="C23" s="98"/>
      <c r="D23" s="98"/>
      <c r="E23" s="102">
        <f>'UGX Cash Box May 24'!G69</f>
        <v>8690526</v>
      </c>
      <c r="G23" s="98" t="s">
        <v>39</v>
      </c>
      <c r="H23" s="98"/>
      <c r="I23" s="98"/>
      <c r="J23" s="98"/>
      <c r="K23" s="102">
        <f>'USD-cash box '!G5</f>
        <v>5</v>
      </c>
    </row>
    <row r="24" spans="1:11" x14ac:dyDescent="0.25">
      <c r="A24" s="98" t="s">
        <v>52</v>
      </c>
      <c r="B24" s="98"/>
      <c r="C24" s="98"/>
      <c r="D24" s="98"/>
      <c r="E24" s="101">
        <f>E22-E23</f>
        <v>-26</v>
      </c>
      <c r="G24" s="98" t="s">
        <v>52</v>
      </c>
      <c r="H24" s="98"/>
      <c r="I24" s="98"/>
      <c r="J24" s="98"/>
      <c r="K24" s="101">
        <f>K22-K23</f>
        <v>0</v>
      </c>
    </row>
    <row r="26" spans="1:11" x14ac:dyDescent="0.25">
      <c r="A26" t="s">
        <v>54</v>
      </c>
      <c r="C26" t="s">
        <v>88</v>
      </c>
      <c r="G26" t="s">
        <v>54</v>
      </c>
    </row>
  </sheetData>
  <pageMargins left="0.7" right="0.7" top="0.75" bottom="0.75" header="0.3" footer="0.3"/>
  <pageSetup orientation="landscape"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4" workbookViewId="0">
      <selection activeCell="F10" sqref="F10:F11"/>
    </sheetView>
  </sheetViews>
  <sheetFormatPr defaultRowHeight="15" x14ac:dyDescent="0.25"/>
  <cols>
    <col min="1" max="1" width="14.42578125" customWidth="1"/>
    <col min="2" max="2" width="14.140625" customWidth="1"/>
    <col min="3" max="3" width="9.7109375" customWidth="1"/>
    <col min="4" max="4" width="9.14062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868" t="s">
        <v>134</v>
      </c>
      <c r="E1" s="868"/>
      <c r="F1" s="868"/>
      <c r="G1" s="868"/>
      <c r="H1" s="868"/>
      <c r="I1" s="868"/>
      <c r="J1" s="868"/>
    </row>
    <row r="2" spans="1:14" ht="15" customHeight="1" x14ac:dyDescent="0.25">
      <c r="D2" s="868"/>
      <c r="E2" s="868"/>
      <c r="F2" s="868"/>
      <c r="G2" s="868"/>
      <c r="H2" s="868"/>
      <c r="I2" s="868"/>
      <c r="J2" s="868"/>
    </row>
    <row r="4" spans="1:14" x14ac:dyDescent="0.25">
      <c r="A4" s="270"/>
      <c r="B4" s="255"/>
      <c r="C4" s="869"/>
      <c r="D4" s="869"/>
      <c r="E4" s="869"/>
      <c r="F4" s="869"/>
      <c r="G4" s="869"/>
      <c r="H4" s="869"/>
      <c r="I4" s="869"/>
      <c r="J4" s="869"/>
      <c r="K4" s="869"/>
      <c r="L4" s="869"/>
      <c r="M4" s="869"/>
      <c r="N4" s="870"/>
    </row>
    <row r="5" spans="1:14" x14ac:dyDescent="0.25">
      <c r="A5" s="271" t="s">
        <v>2</v>
      </c>
      <c r="B5" s="256"/>
      <c r="C5" s="257" t="s">
        <v>92</v>
      </c>
      <c r="D5" s="257" t="s">
        <v>93</v>
      </c>
      <c r="E5" s="257" t="s">
        <v>94</v>
      </c>
      <c r="F5" s="257" t="s">
        <v>95</v>
      </c>
      <c r="G5" s="257" t="s">
        <v>91</v>
      </c>
      <c r="H5" s="257" t="s">
        <v>96</v>
      </c>
      <c r="I5" s="257" t="s">
        <v>97</v>
      </c>
      <c r="J5" s="257" t="s">
        <v>98</v>
      </c>
      <c r="K5" s="257" t="s">
        <v>99</v>
      </c>
      <c r="L5" s="257" t="s">
        <v>100</v>
      </c>
      <c r="M5" s="257" t="s">
        <v>101</v>
      </c>
      <c r="N5" s="257" t="s">
        <v>102</v>
      </c>
    </row>
    <row r="6" spans="1:14" x14ac:dyDescent="0.25">
      <c r="A6" s="272" t="s">
        <v>41</v>
      </c>
      <c r="B6" s="258" t="s">
        <v>83</v>
      </c>
      <c r="C6" s="259"/>
      <c r="D6" s="260">
        <v>5000000</v>
      </c>
      <c r="E6" s="261"/>
      <c r="F6" s="260"/>
      <c r="G6" s="260"/>
      <c r="H6" s="260"/>
      <c r="I6" s="280"/>
      <c r="J6" s="260"/>
      <c r="K6" s="260"/>
      <c r="L6" s="260"/>
      <c r="M6" s="260"/>
      <c r="N6" s="260"/>
    </row>
    <row r="7" spans="1:14" x14ac:dyDescent="0.25">
      <c r="A7" s="273"/>
      <c r="B7" s="262" t="s">
        <v>84</v>
      </c>
      <c r="C7" s="263"/>
      <c r="D7" s="263">
        <v>715000</v>
      </c>
      <c r="E7" s="263"/>
      <c r="F7" s="263">
        <v>715000</v>
      </c>
      <c r="G7" s="263"/>
      <c r="H7" s="263"/>
      <c r="I7" s="263"/>
      <c r="J7" s="263"/>
      <c r="K7" s="263"/>
      <c r="L7" s="263"/>
      <c r="M7" s="263"/>
      <c r="N7" s="263"/>
    </row>
    <row r="8" spans="1:14" x14ac:dyDescent="0.25">
      <c r="A8" s="274"/>
      <c r="B8" s="264" t="s">
        <v>40</v>
      </c>
      <c r="C8" s="265"/>
      <c r="D8" s="266">
        <f>D6-D7</f>
        <v>4285000</v>
      </c>
      <c r="E8" s="266">
        <f>E6+D8-E7</f>
        <v>4285000</v>
      </c>
      <c r="F8" s="266">
        <f>F6+E8-F7</f>
        <v>3570000</v>
      </c>
      <c r="G8" s="266">
        <f>G6+F8-G7</f>
        <v>3570000</v>
      </c>
      <c r="H8" s="266">
        <f>H6+G8-H7</f>
        <v>3570000</v>
      </c>
      <c r="I8" s="266">
        <f>I6+H8-I7</f>
        <v>3570000</v>
      </c>
      <c r="J8" s="266">
        <f>-J6+I8-J7</f>
        <v>3570000</v>
      </c>
      <c r="K8" s="266">
        <f>K6+J8-K7</f>
        <v>3570000</v>
      </c>
      <c r="L8" s="266">
        <f>L6+K8-L7</f>
        <v>3570000</v>
      </c>
      <c r="M8" s="266"/>
      <c r="N8" s="266"/>
    </row>
    <row r="9" spans="1:14" x14ac:dyDescent="0.25">
      <c r="A9" s="271"/>
      <c r="B9" s="267" t="s">
        <v>83</v>
      </c>
      <c r="C9" s="268"/>
      <c r="D9" s="268"/>
      <c r="E9" s="269"/>
      <c r="F9" s="269"/>
      <c r="G9" s="268"/>
      <c r="H9" s="268"/>
      <c r="I9" s="269"/>
      <c r="J9" s="268"/>
      <c r="K9" s="268"/>
      <c r="L9" s="268"/>
      <c r="M9" s="268"/>
      <c r="N9" s="268"/>
    </row>
    <row r="10" spans="1:14" x14ac:dyDescent="0.25">
      <c r="A10" s="273"/>
      <c r="B10" s="262" t="s">
        <v>84</v>
      </c>
      <c r="C10" s="263"/>
      <c r="D10" s="263"/>
      <c r="E10" s="263"/>
      <c r="F10" s="263"/>
      <c r="G10" s="263"/>
      <c r="H10" s="263"/>
      <c r="I10" s="263"/>
      <c r="J10" s="263"/>
      <c r="K10" s="263"/>
      <c r="L10" s="263"/>
      <c r="M10" s="263"/>
      <c r="N10" s="263"/>
    </row>
    <row r="11" spans="1:14" x14ac:dyDescent="0.25">
      <c r="A11" s="274"/>
      <c r="B11" s="264" t="s">
        <v>40</v>
      </c>
      <c r="C11" s="266"/>
      <c r="D11" s="266"/>
      <c r="E11" s="266"/>
      <c r="F11" s="266"/>
      <c r="G11" s="266"/>
      <c r="H11" s="266"/>
      <c r="I11" s="266"/>
      <c r="J11" s="266"/>
      <c r="K11" s="266"/>
      <c r="L11" s="266"/>
      <c r="M11" s="266"/>
      <c r="N11" s="266"/>
    </row>
    <row r="12" spans="1:14" x14ac:dyDescent="0.25">
      <c r="A12" s="271"/>
      <c r="B12" s="267" t="s">
        <v>83</v>
      </c>
      <c r="C12" s="268"/>
      <c r="D12" s="268"/>
      <c r="E12" s="269"/>
      <c r="F12" s="269"/>
      <c r="G12" s="268"/>
      <c r="H12" s="268"/>
      <c r="I12" s="269"/>
      <c r="J12" s="268"/>
      <c r="K12" s="268"/>
      <c r="L12" s="268"/>
      <c r="M12" s="268"/>
      <c r="N12" s="268"/>
    </row>
    <row r="13" spans="1:14" x14ac:dyDescent="0.25">
      <c r="A13" s="273"/>
      <c r="B13" s="262" t="s">
        <v>84</v>
      </c>
      <c r="C13" s="263"/>
      <c r="D13" s="263"/>
      <c r="E13" s="263"/>
      <c r="F13" s="263"/>
      <c r="G13" s="263"/>
      <c r="H13" s="263"/>
      <c r="I13" s="263"/>
      <c r="J13" s="263"/>
      <c r="K13" s="263"/>
      <c r="L13" s="263"/>
      <c r="M13" s="263"/>
      <c r="N13" s="263"/>
    </row>
    <row r="14" spans="1:14" x14ac:dyDescent="0.25">
      <c r="A14" s="274"/>
      <c r="B14" s="264" t="s">
        <v>40</v>
      </c>
      <c r="C14" s="266"/>
      <c r="D14" s="266"/>
      <c r="E14" s="266"/>
      <c r="F14" s="266"/>
      <c r="G14" s="266"/>
      <c r="H14" s="266"/>
      <c r="I14" s="266"/>
      <c r="J14" s="266"/>
      <c r="K14" s="266"/>
      <c r="L14" s="266"/>
      <c r="M14" s="266"/>
      <c r="N14" s="266"/>
    </row>
    <row r="15" spans="1:14" x14ac:dyDescent="0.25">
      <c r="A15" s="271"/>
      <c r="B15" s="267" t="s">
        <v>83</v>
      </c>
      <c r="C15" s="268"/>
      <c r="D15" s="268"/>
      <c r="E15" s="269"/>
      <c r="F15" s="269"/>
      <c r="G15" s="268"/>
      <c r="H15" s="268"/>
      <c r="I15" s="269"/>
      <c r="J15" s="268"/>
      <c r="K15" s="268"/>
      <c r="L15" s="268"/>
      <c r="M15" s="268"/>
      <c r="N15" s="268"/>
    </row>
    <row r="16" spans="1:14" x14ac:dyDescent="0.25">
      <c r="A16" s="273"/>
      <c r="B16" s="262" t="s">
        <v>84</v>
      </c>
      <c r="C16" s="263"/>
      <c r="D16" s="263"/>
      <c r="E16" s="263"/>
      <c r="F16" s="263"/>
      <c r="G16" s="263"/>
      <c r="H16" s="263"/>
      <c r="I16" s="263"/>
      <c r="J16" s="263"/>
      <c r="K16" s="263"/>
      <c r="L16" s="263"/>
      <c r="M16" s="263"/>
      <c r="N16" s="263"/>
    </row>
    <row r="17" spans="1:14" x14ac:dyDescent="0.25">
      <c r="A17" s="274"/>
      <c r="B17" s="264" t="s">
        <v>40</v>
      </c>
      <c r="C17" s="266"/>
      <c r="D17" s="266"/>
      <c r="E17" s="266"/>
      <c r="F17" s="266"/>
      <c r="G17" s="266"/>
      <c r="H17" s="266"/>
      <c r="I17" s="266"/>
      <c r="J17" s="266"/>
      <c r="K17" s="266"/>
      <c r="L17" s="266"/>
      <c r="M17" s="266"/>
      <c r="N17" s="266"/>
    </row>
    <row r="18" spans="1:14" x14ac:dyDescent="0.25">
      <c r="A18" s="386"/>
      <c r="B18" s="386"/>
      <c r="C18" s="387"/>
      <c r="D18" s="387"/>
      <c r="E18" s="387"/>
      <c r="F18" s="387"/>
      <c r="G18" s="387"/>
      <c r="H18" s="387"/>
      <c r="I18" s="387"/>
      <c r="J18" s="387"/>
      <c r="K18" s="387"/>
      <c r="L18" s="387"/>
      <c r="M18" s="387"/>
      <c r="N18" s="387"/>
    </row>
    <row r="19" spans="1:14" x14ac:dyDescent="0.25">
      <c r="A19" s="386"/>
      <c r="B19" s="386"/>
      <c r="C19" s="387"/>
      <c r="D19" s="387"/>
      <c r="E19" s="387"/>
      <c r="F19" s="387"/>
      <c r="G19" s="387"/>
      <c r="H19" s="387"/>
      <c r="I19" s="387"/>
      <c r="J19" s="387"/>
      <c r="K19" s="387"/>
      <c r="L19" s="387"/>
      <c r="M19" s="387"/>
      <c r="N19" s="387"/>
    </row>
    <row r="20" spans="1:14" ht="15" customHeight="1" x14ac:dyDescent="0.25">
      <c r="C20" s="373"/>
      <c r="D20" s="374" t="s">
        <v>135</v>
      </c>
      <c r="E20" s="374"/>
      <c r="F20" s="374"/>
      <c r="G20" s="374"/>
      <c r="H20" s="374"/>
      <c r="I20" s="374"/>
      <c r="J20" s="374"/>
      <c r="K20" s="375"/>
    </row>
    <row r="21" spans="1:14" ht="15" customHeight="1" x14ac:dyDescent="0.25">
      <c r="C21" s="373"/>
      <c r="D21" s="374"/>
      <c r="E21" s="374"/>
      <c r="F21" s="374"/>
      <c r="G21" s="374"/>
      <c r="H21" s="374"/>
      <c r="I21" s="374"/>
      <c r="J21" s="374"/>
      <c r="K21" s="375"/>
    </row>
    <row r="23" spans="1:14" x14ac:dyDescent="0.25">
      <c r="A23" s="270"/>
      <c r="B23" s="255"/>
      <c r="C23" s="869"/>
      <c r="D23" s="869"/>
      <c r="E23" s="869"/>
      <c r="F23" s="869"/>
      <c r="G23" s="869"/>
      <c r="H23" s="869"/>
      <c r="I23" s="869"/>
      <c r="J23" s="869"/>
      <c r="K23" s="869"/>
      <c r="L23" s="869"/>
      <c r="M23" s="869"/>
      <c r="N23" s="870"/>
    </row>
    <row r="24" spans="1:14" x14ac:dyDescent="0.25">
      <c r="A24" s="271" t="s">
        <v>2</v>
      </c>
      <c r="B24" s="256"/>
      <c r="C24" s="257" t="s">
        <v>92</v>
      </c>
      <c r="D24" s="257" t="s">
        <v>93</v>
      </c>
      <c r="E24" s="257" t="s">
        <v>94</v>
      </c>
      <c r="F24" s="257" t="s">
        <v>95</v>
      </c>
      <c r="G24" s="257" t="s">
        <v>91</v>
      </c>
      <c r="H24" s="257" t="s">
        <v>96</v>
      </c>
      <c r="I24" s="257" t="s">
        <v>97</v>
      </c>
      <c r="J24" s="257" t="s">
        <v>98</v>
      </c>
      <c r="K24" s="257" t="s">
        <v>99</v>
      </c>
      <c r="L24" s="257" t="s">
        <v>100</v>
      </c>
      <c r="M24" s="257" t="s">
        <v>101</v>
      </c>
      <c r="N24" s="257" t="s">
        <v>102</v>
      </c>
    </row>
    <row r="25" spans="1:14" x14ac:dyDescent="0.25">
      <c r="A25" s="272"/>
      <c r="B25" s="258" t="s">
        <v>40</v>
      </c>
      <c r="C25" s="259"/>
      <c r="D25" s="260"/>
      <c r="E25" s="261"/>
      <c r="F25" s="260" t="e">
        <f>Lydia!#REF!</f>
        <v>#REF!</v>
      </c>
      <c r="G25" s="260"/>
      <c r="H25" s="260"/>
      <c r="I25" s="280"/>
      <c r="J25" s="260"/>
      <c r="K25" s="260"/>
      <c r="L25" s="260"/>
      <c r="M25" s="260"/>
      <c r="N25" s="260"/>
    </row>
    <row r="26" spans="1:14" x14ac:dyDescent="0.25">
      <c r="A26" s="273"/>
      <c r="B26" s="262" t="s">
        <v>84</v>
      </c>
      <c r="C26" s="263"/>
      <c r="D26" s="263"/>
      <c r="E26" s="263"/>
      <c r="F26" s="263">
        <v>242200</v>
      </c>
      <c r="G26" s="263"/>
      <c r="H26" s="263"/>
      <c r="I26" s="263"/>
      <c r="J26" s="263"/>
      <c r="K26" s="263"/>
      <c r="L26" s="263"/>
      <c r="M26" s="263"/>
      <c r="N26" s="263"/>
    </row>
    <row r="27" spans="1:14" x14ac:dyDescent="0.25">
      <c r="A27" s="274"/>
      <c r="B27" s="264" t="s">
        <v>107</v>
      </c>
      <c r="C27" s="265"/>
      <c r="D27" s="266"/>
      <c r="E27" s="266"/>
      <c r="F27" s="266" t="e">
        <f>F25-F26</f>
        <v>#REF!</v>
      </c>
      <c r="G27" s="266"/>
      <c r="H27" s="266"/>
      <c r="I27" s="266"/>
      <c r="J27" s="266"/>
      <c r="K27" s="266"/>
      <c r="L27" s="266"/>
      <c r="M27" s="266"/>
      <c r="N27" s="266"/>
    </row>
    <row r="28" spans="1:14" x14ac:dyDescent="0.25">
      <c r="A28" s="271"/>
      <c r="B28" s="267" t="s">
        <v>40</v>
      </c>
      <c r="C28" s="268"/>
      <c r="D28" s="268"/>
      <c r="E28" s="269"/>
      <c r="F28" s="269"/>
      <c r="G28" s="268"/>
      <c r="H28" s="268"/>
      <c r="I28" s="269"/>
      <c r="J28" s="268"/>
      <c r="K28" s="268"/>
      <c r="L28" s="268"/>
      <c r="M28" s="268"/>
      <c r="N28" s="268"/>
    </row>
    <row r="29" spans="1:14" x14ac:dyDescent="0.25">
      <c r="A29" s="273"/>
      <c r="B29" s="262" t="s">
        <v>84</v>
      </c>
      <c r="C29" s="263"/>
      <c r="D29" s="263"/>
      <c r="E29" s="263"/>
      <c r="F29" s="263"/>
      <c r="G29" s="263"/>
      <c r="H29" s="263"/>
      <c r="I29" s="263"/>
      <c r="J29" s="263"/>
      <c r="K29" s="263"/>
      <c r="L29" s="263"/>
      <c r="M29" s="263"/>
      <c r="N29" s="263"/>
    </row>
    <row r="30" spans="1:14" x14ac:dyDescent="0.25">
      <c r="A30" s="274"/>
      <c r="B30" s="264" t="s">
        <v>107</v>
      </c>
      <c r="C30" s="266"/>
      <c r="D30" s="266"/>
      <c r="E30" s="266"/>
      <c r="F30" s="266"/>
      <c r="G30" s="266"/>
      <c r="H30" s="266"/>
      <c r="I30" s="266"/>
      <c r="J30" s="266"/>
      <c r="K30" s="266"/>
      <c r="L30" s="266"/>
      <c r="M30" s="266"/>
      <c r="N30" s="266"/>
    </row>
    <row r="31" spans="1:14" x14ac:dyDescent="0.25">
      <c r="A31" s="272"/>
      <c r="B31" s="258" t="s">
        <v>40</v>
      </c>
      <c r="C31" s="259"/>
      <c r="D31" s="260"/>
      <c r="E31" s="261"/>
      <c r="F31" s="260"/>
      <c r="G31" s="260"/>
      <c r="H31" s="260"/>
      <c r="I31" s="280"/>
      <c r="J31" s="260"/>
      <c r="K31" s="260"/>
      <c r="L31" s="260"/>
      <c r="M31" s="260"/>
      <c r="N31" s="260"/>
    </row>
    <row r="32" spans="1:14" x14ac:dyDescent="0.25">
      <c r="A32" s="273"/>
      <c r="B32" s="262" t="s">
        <v>84</v>
      </c>
      <c r="C32" s="263"/>
      <c r="D32" s="263"/>
      <c r="E32" s="263"/>
      <c r="F32" s="263"/>
      <c r="G32" s="263"/>
      <c r="H32" s="263"/>
      <c r="I32" s="263"/>
      <c r="J32" s="263"/>
      <c r="K32" s="263"/>
      <c r="L32" s="263"/>
      <c r="M32" s="263"/>
      <c r="N32" s="263"/>
    </row>
    <row r="33" spans="1:14" x14ac:dyDescent="0.25">
      <c r="A33" s="274"/>
      <c r="B33" s="264" t="s">
        <v>107</v>
      </c>
      <c r="C33" s="265"/>
      <c r="D33" s="266"/>
      <c r="E33" s="266"/>
      <c r="F33" s="266"/>
      <c r="G33" s="266"/>
      <c r="H33" s="266"/>
      <c r="I33" s="266"/>
      <c r="J33" s="266"/>
      <c r="K33" s="266"/>
      <c r="L33" s="266"/>
      <c r="M33" s="266"/>
      <c r="N33" s="266"/>
    </row>
    <row r="34" spans="1:14" x14ac:dyDescent="0.25">
      <c r="A34" s="271"/>
      <c r="B34" s="267" t="s">
        <v>40</v>
      </c>
      <c r="C34" s="268"/>
      <c r="D34" s="268"/>
      <c r="E34" s="269"/>
      <c r="F34" s="269"/>
      <c r="G34" s="268"/>
      <c r="H34" s="268"/>
      <c r="I34" s="269"/>
      <c r="J34" s="268"/>
      <c r="K34" s="268"/>
      <c r="L34" s="268"/>
      <c r="M34" s="268"/>
      <c r="N34" s="268"/>
    </row>
    <row r="35" spans="1:14" x14ac:dyDescent="0.25">
      <c r="A35" s="273"/>
      <c r="B35" s="262" t="s">
        <v>84</v>
      </c>
      <c r="C35" s="263"/>
      <c r="D35" s="263"/>
      <c r="E35" s="263"/>
      <c r="F35" s="263"/>
      <c r="G35" s="263"/>
      <c r="H35" s="263"/>
      <c r="I35" s="263"/>
      <c r="J35" s="263"/>
      <c r="K35" s="263"/>
      <c r="L35" s="263"/>
      <c r="M35" s="263"/>
      <c r="N35" s="263"/>
    </row>
    <row r="36" spans="1:14" x14ac:dyDescent="0.25">
      <c r="A36" s="274"/>
      <c r="B36" s="264" t="s">
        <v>107</v>
      </c>
      <c r="C36" s="266"/>
      <c r="D36" s="266"/>
      <c r="E36" s="266"/>
      <c r="F36" s="266"/>
      <c r="G36" s="266"/>
      <c r="H36" s="266"/>
      <c r="I36" s="266"/>
      <c r="J36" s="266"/>
      <c r="K36" s="266"/>
      <c r="L36" s="266"/>
      <c r="M36" s="266"/>
      <c r="N36" s="266"/>
    </row>
    <row r="37" spans="1:14" x14ac:dyDescent="0.25">
      <c r="A37" s="271"/>
      <c r="B37" s="267" t="s">
        <v>40</v>
      </c>
      <c r="C37" s="268"/>
      <c r="D37" s="268"/>
      <c r="E37" s="269"/>
      <c r="F37" s="269"/>
      <c r="G37" s="268"/>
      <c r="H37" s="268"/>
      <c r="I37" s="269"/>
      <c r="J37" s="268"/>
      <c r="K37" s="268"/>
      <c r="L37" s="268"/>
      <c r="M37" s="268"/>
      <c r="N37" s="268"/>
    </row>
    <row r="38" spans="1:14" x14ac:dyDescent="0.25">
      <c r="A38" s="273"/>
      <c r="B38" s="262" t="s">
        <v>84</v>
      </c>
      <c r="C38" s="263"/>
      <c r="D38" s="263"/>
      <c r="E38" s="263"/>
      <c r="F38" s="263"/>
      <c r="G38" s="263"/>
      <c r="H38" s="263"/>
      <c r="I38" s="263"/>
      <c r="J38" s="263"/>
      <c r="K38" s="263"/>
      <c r="L38" s="263"/>
      <c r="M38" s="263"/>
      <c r="N38" s="263"/>
    </row>
    <row r="39" spans="1:14" ht="15.75" thickBot="1" x14ac:dyDescent="0.3">
      <c r="A39" s="274"/>
      <c r="B39" s="264" t="s">
        <v>107</v>
      </c>
      <c r="C39" s="266"/>
      <c r="D39" s="266"/>
      <c r="E39" s="266"/>
      <c r="F39" s="266"/>
      <c r="G39" s="266"/>
      <c r="H39" s="377"/>
      <c r="I39" s="266"/>
      <c r="J39" s="266"/>
      <c r="K39" s="266"/>
      <c r="L39" s="266"/>
      <c r="M39" s="266">
        <f>M37-M38</f>
        <v>0</v>
      </c>
      <c r="N39" s="266"/>
    </row>
    <row r="40" spans="1:14" ht="15.75" thickBot="1" x14ac:dyDescent="0.3">
      <c r="H40" s="378"/>
      <c r="I40" s="378">
        <f>I27+I30+I33+I36+I39</f>
        <v>0</v>
      </c>
      <c r="J40" s="378">
        <f>J27+J30+J33+J36+J39</f>
        <v>0</v>
      </c>
      <c r="K40" s="378">
        <f>K27+K30+K33+K36+K39</f>
        <v>0</v>
      </c>
      <c r="L40" s="378">
        <f t="shared" ref="L40" si="0">L27+L30+L33+L36+L39</f>
        <v>0</v>
      </c>
      <c r="M40" s="378">
        <f>M27+M30+M33+M36+M39</f>
        <v>0</v>
      </c>
      <c r="N40" s="378"/>
    </row>
  </sheetData>
  <mergeCells count="3">
    <mergeCell ref="D1:J2"/>
    <mergeCell ref="C4:N4"/>
    <mergeCell ref="C23:N23"/>
  </mergeCells>
  <pageMargins left="0.7" right="0.7" top="0.75" bottom="0.75" header="0.3" footer="0.3"/>
  <pageSetup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0"/>
  <sheetViews>
    <sheetView topLeftCell="A112" zoomScale="117" zoomScaleNormal="117" workbookViewId="0">
      <selection activeCell="A123" sqref="A123"/>
    </sheetView>
  </sheetViews>
  <sheetFormatPr defaultColWidth="10.85546875" defaultRowHeight="15" x14ac:dyDescent="0.25"/>
  <cols>
    <col min="1" max="1" width="13.140625" style="17" customWidth="1"/>
    <col min="2" max="2" width="40.7109375" style="17" customWidth="1"/>
    <col min="3" max="3" width="18" style="17" customWidth="1"/>
    <col min="4" max="4" width="14.7109375" style="17" customWidth="1"/>
    <col min="5" max="6" width="18.85546875" style="294" bestFit="1" customWidth="1"/>
    <col min="7" max="7" width="18.7109375" style="294"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18" customHeight="1" x14ac:dyDescent="0.25">
      <c r="A1" s="871" t="s">
        <v>43</v>
      </c>
      <c r="B1" s="871"/>
      <c r="C1" s="871"/>
      <c r="D1" s="871"/>
      <c r="E1" s="871"/>
      <c r="F1" s="871"/>
      <c r="G1" s="871"/>
      <c r="H1" s="871"/>
      <c r="I1" s="871"/>
      <c r="J1" s="871"/>
      <c r="K1" s="871"/>
      <c r="L1" s="871"/>
      <c r="M1" s="871"/>
      <c r="N1" s="871"/>
    </row>
    <row r="2" spans="1:14" s="66" customFormat="1" ht="18.75" x14ac:dyDescent="0.25">
      <c r="A2" s="872" t="s">
        <v>47</v>
      </c>
      <c r="B2" s="872"/>
      <c r="C2" s="872"/>
      <c r="D2" s="872"/>
      <c r="E2" s="872"/>
      <c r="F2" s="872"/>
      <c r="G2" s="872"/>
      <c r="H2" s="872"/>
      <c r="I2" s="872"/>
      <c r="J2" s="872"/>
      <c r="K2" s="872"/>
      <c r="L2" s="872"/>
      <c r="M2" s="872"/>
      <c r="N2" s="872"/>
    </row>
    <row r="3" spans="1:14" s="66" customFormat="1" ht="27.75" customHeight="1"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18" customHeight="1" x14ac:dyDescent="0.25">
      <c r="A4" s="356">
        <v>45413</v>
      </c>
      <c r="B4" s="357" t="s">
        <v>168</v>
      </c>
      <c r="C4" s="357"/>
      <c r="D4" s="388"/>
      <c r="E4" s="389"/>
      <c r="F4" s="389"/>
      <c r="G4" s="390">
        <v>155000</v>
      </c>
      <c r="H4" s="391"/>
      <c r="I4" s="392"/>
      <c r="J4" s="393"/>
      <c r="K4" s="394" t="s">
        <v>132</v>
      </c>
      <c r="L4" s="175"/>
      <c r="M4" s="395"/>
      <c r="N4" s="396"/>
    </row>
    <row r="5" spans="1:14" s="13" customFormat="1" ht="13.5" customHeight="1" x14ac:dyDescent="0.25">
      <c r="A5" s="406">
        <v>45413</v>
      </c>
      <c r="B5" s="407" t="s">
        <v>110</v>
      </c>
      <c r="C5" s="407" t="s">
        <v>48</v>
      </c>
      <c r="D5" s="408" t="s">
        <v>14</v>
      </c>
      <c r="E5" s="409"/>
      <c r="F5" s="409">
        <v>360000</v>
      </c>
      <c r="G5" s="801">
        <f>G4-E5+F5</f>
        <v>515000</v>
      </c>
      <c r="H5" s="410" t="s">
        <v>41</v>
      </c>
      <c r="I5" s="410" t="s">
        <v>18</v>
      </c>
      <c r="J5" s="455" t="s">
        <v>167</v>
      </c>
      <c r="K5" s="407" t="s">
        <v>132</v>
      </c>
      <c r="L5" s="407" t="s">
        <v>44</v>
      </c>
      <c r="M5" s="413"/>
      <c r="N5" s="412"/>
    </row>
    <row r="6" spans="1:14" s="13" customFormat="1" ht="13.5" customHeight="1" x14ac:dyDescent="0.25">
      <c r="A6" s="162">
        <v>45413</v>
      </c>
      <c r="B6" s="163" t="s">
        <v>169</v>
      </c>
      <c r="C6" s="163" t="s">
        <v>131</v>
      </c>
      <c r="D6" s="164" t="s">
        <v>170</v>
      </c>
      <c r="E6" s="147">
        <v>30000</v>
      </c>
      <c r="F6" s="147"/>
      <c r="G6" s="293">
        <f t="shared" ref="G6:G64" si="0">G5-E6+F6</f>
        <v>485000</v>
      </c>
      <c r="H6" s="279" t="s">
        <v>41</v>
      </c>
      <c r="I6" s="279" t="s">
        <v>18</v>
      </c>
      <c r="J6" s="415" t="s">
        <v>450</v>
      </c>
      <c r="K6" s="336" t="s">
        <v>132</v>
      </c>
      <c r="L6" s="336" t="s">
        <v>44</v>
      </c>
      <c r="M6" s="147"/>
      <c r="N6" s="405"/>
    </row>
    <row r="7" spans="1:14" x14ac:dyDescent="0.25">
      <c r="A7" s="162">
        <v>45413</v>
      </c>
      <c r="B7" s="163" t="s">
        <v>171</v>
      </c>
      <c r="C7" s="163" t="s">
        <v>113</v>
      </c>
      <c r="D7" s="164" t="s">
        <v>14</v>
      </c>
      <c r="E7" s="147">
        <v>2000</v>
      </c>
      <c r="F7" s="147"/>
      <c r="G7" s="293">
        <f>G6-E7+F7</f>
        <v>483000</v>
      </c>
      <c r="H7" s="279" t="s">
        <v>41</v>
      </c>
      <c r="I7" s="149" t="s">
        <v>18</v>
      </c>
      <c r="J7" s="415" t="s">
        <v>452</v>
      </c>
      <c r="K7" s="336" t="s">
        <v>132</v>
      </c>
      <c r="L7" s="149" t="s">
        <v>44</v>
      </c>
      <c r="M7" s="147"/>
      <c r="N7" s="405"/>
    </row>
    <row r="8" spans="1:14" x14ac:dyDescent="0.25">
      <c r="A8" s="162">
        <v>45413</v>
      </c>
      <c r="B8" s="163" t="s">
        <v>172</v>
      </c>
      <c r="C8" s="163" t="s">
        <v>141</v>
      </c>
      <c r="D8" s="164" t="s">
        <v>79</v>
      </c>
      <c r="E8" s="147">
        <v>2300</v>
      </c>
      <c r="F8" s="147"/>
      <c r="G8" s="293">
        <f t="shared" ref="G8:G9" si="1">G7-E8+F8</f>
        <v>480700</v>
      </c>
      <c r="H8" s="279" t="s">
        <v>41</v>
      </c>
      <c r="I8" s="149" t="s">
        <v>18</v>
      </c>
      <c r="J8" s="415" t="s">
        <v>453</v>
      </c>
      <c r="K8" s="336" t="s">
        <v>132</v>
      </c>
      <c r="L8" s="149" t="s">
        <v>44</v>
      </c>
      <c r="M8" s="147"/>
      <c r="N8" s="405"/>
    </row>
    <row r="9" spans="1:14" ht="16.5" customHeight="1" x14ac:dyDescent="0.25">
      <c r="A9" s="162">
        <v>45413</v>
      </c>
      <c r="B9" s="163" t="s">
        <v>173</v>
      </c>
      <c r="C9" s="163" t="s">
        <v>131</v>
      </c>
      <c r="D9" s="164" t="s">
        <v>170</v>
      </c>
      <c r="E9" s="147">
        <v>25000</v>
      </c>
      <c r="F9" s="147"/>
      <c r="G9" s="293">
        <f t="shared" si="1"/>
        <v>455700</v>
      </c>
      <c r="H9" s="279" t="s">
        <v>41</v>
      </c>
      <c r="I9" s="149" t="s">
        <v>18</v>
      </c>
      <c r="J9" s="415" t="s">
        <v>456</v>
      </c>
      <c r="K9" s="336" t="s">
        <v>132</v>
      </c>
      <c r="L9" s="149" t="s">
        <v>44</v>
      </c>
      <c r="M9" s="159"/>
      <c r="N9" s="405"/>
    </row>
    <row r="10" spans="1:14" x14ac:dyDescent="0.25">
      <c r="A10" s="162">
        <v>45413</v>
      </c>
      <c r="B10" s="163" t="s">
        <v>454</v>
      </c>
      <c r="C10" s="163" t="s">
        <v>131</v>
      </c>
      <c r="D10" s="164" t="s">
        <v>170</v>
      </c>
      <c r="E10" s="147">
        <v>10000</v>
      </c>
      <c r="F10" s="147"/>
      <c r="G10" s="293">
        <f t="shared" ref="G10:G40" si="2">G9-E10+F10</f>
        <v>445700</v>
      </c>
      <c r="H10" s="279" t="s">
        <v>41</v>
      </c>
      <c r="I10" s="149" t="s">
        <v>18</v>
      </c>
      <c r="J10" s="415" t="s">
        <v>456</v>
      </c>
      <c r="K10" s="336" t="s">
        <v>132</v>
      </c>
      <c r="L10" s="149" t="s">
        <v>44</v>
      </c>
      <c r="M10" s="159"/>
      <c r="N10" s="405"/>
    </row>
    <row r="11" spans="1:14" x14ac:dyDescent="0.25">
      <c r="A11" s="162">
        <v>45413</v>
      </c>
      <c r="B11" s="163" t="s">
        <v>174</v>
      </c>
      <c r="C11" s="163" t="s">
        <v>131</v>
      </c>
      <c r="D11" s="164" t="s">
        <v>170</v>
      </c>
      <c r="E11" s="159">
        <v>40000</v>
      </c>
      <c r="F11" s="147"/>
      <c r="G11" s="293">
        <f t="shared" si="2"/>
        <v>405700</v>
      </c>
      <c r="H11" s="279" t="s">
        <v>41</v>
      </c>
      <c r="I11" s="149" t="s">
        <v>18</v>
      </c>
      <c r="J11" s="415" t="s">
        <v>456</v>
      </c>
      <c r="K11" s="336" t="s">
        <v>132</v>
      </c>
      <c r="L11" s="149" t="s">
        <v>44</v>
      </c>
      <c r="M11" s="147"/>
      <c r="N11" s="405"/>
    </row>
    <row r="12" spans="1:14" x14ac:dyDescent="0.25">
      <c r="A12" s="162">
        <v>45413</v>
      </c>
      <c r="B12" s="163" t="s">
        <v>175</v>
      </c>
      <c r="C12" s="163" t="s">
        <v>131</v>
      </c>
      <c r="D12" s="164" t="s">
        <v>170</v>
      </c>
      <c r="E12" s="159">
        <v>40000</v>
      </c>
      <c r="F12" s="147"/>
      <c r="G12" s="293">
        <f t="shared" si="2"/>
        <v>365700</v>
      </c>
      <c r="H12" s="279" t="s">
        <v>41</v>
      </c>
      <c r="I12" s="149" t="s">
        <v>18</v>
      </c>
      <c r="J12" s="415" t="s">
        <v>456</v>
      </c>
      <c r="K12" s="336" t="s">
        <v>132</v>
      </c>
      <c r="L12" s="149" t="s">
        <v>44</v>
      </c>
      <c r="M12" s="147"/>
      <c r="N12" s="405"/>
    </row>
    <row r="13" spans="1:14" x14ac:dyDescent="0.25">
      <c r="A13" s="162">
        <v>45413</v>
      </c>
      <c r="B13" s="163" t="s">
        <v>455</v>
      </c>
      <c r="C13" s="163" t="s">
        <v>131</v>
      </c>
      <c r="D13" s="164" t="s">
        <v>170</v>
      </c>
      <c r="E13" s="159">
        <v>20000</v>
      </c>
      <c r="F13" s="147"/>
      <c r="G13" s="293">
        <f t="shared" si="2"/>
        <v>345700</v>
      </c>
      <c r="H13" s="279" t="s">
        <v>41</v>
      </c>
      <c r="I13" s="149" t="s">
        <v>18</v>
      </c>
      <c r="J13" s="415" t="s">
        <v>456</v>
      </c>
      <c r="K13" s="336" t="s">
        <v>132</v>
      </c>
      <c r="L13" s="149" t="s">
        <v>44</v>
      </c>
      <c r="M13" s="147"/>
      <c r="N13" s="405"/>
    </row>
    <row r="14" spans="1:14" x14ac:dyDescent="0.25">
      <c r="A14" s="162">
        <v>45413</v>
      </c>
      <c r="B14" s="163" t="s">
        <v>176</v>
      </c>
      <c r="C14" s="163" t="s">
        <v>131</v>
      </c>
      <c r="D14" s="164" t="s">
        <v>170</v>
      </c>
      <c r="E14" s="159">
        <v>9000</v>
      </c>
      <c r="F14" s="147"/>
      <c r="G14" s="293">
        <f t="shared" si="2"/>
        <v>336700</v>
      </c>
      <c r="H14" s="279" t="s">
        <v>41</v>
      </c>
      <c r="I14" s="149" t="s">
        <v>18</v>
      </c>
      <c r="J14" s="350" t="s">
        <v>457</v>
      </c>
      <c r="K14" s="336" t="s">
        <v>132</v>
      </c>
      <c r="L14" s="149" t="s">
        <v>44</v>
      </c>
      <c r="M14" s="147"/>
      <c r="N14" s="405"/>
    </row>
    <row r="15" spans="1:14" ht="17.25" customHeight="1" x14ac:dyDescent="0.25">
      <c r="A15" s="162">
        <v>45413</v>
      </c>
      <c r="B15" s="163" t="s">
        <v>176</v>
      </c>
      <c r="C15" s="163" t="s">
        <v>131</v>
      </c>
      <c r="D15" s="164" t="s">
        <v>170</v>
      </c>
      <c r="E15" s="159">
        <v>9000</v>
      </c>
      <c r="F15" s="147"/>
      <c r="G15" s="293">
        <f t="shared" si="2"/>
        <v>327700</v>
      </c>
      <c r="H15" s="279" t="s">
        <v>41</v>
      </c>
      <c r="I15" s="149" t="s">
        <v>18</v>
      </c>
      <c r="J15" s="350" t="s">
        <v>457</v>
      </c>
      <c r="K15" s="336" t="s">
        <v>132</v>
      </c>
      <c r="L15" s="149" t="s">
        <v>44</v>
      </c>
      <c r="M15" s="147"/>
      <c r="N15" s="405"/>
    </row>
    <row r="16" spans="1:14" x14ac:dyDescent="0.25">
      <c r="A16" s="162">
        <v>45413</v>
      </c>
      <c r="B16" s="163" t="s">
        <v>177</v>
      </c>
      <c r="C16" s="163" t="s">
        <v>131</v>
      </c>
      <c r="D16" s="164" t="s">
        <v>170</v>
      </c>
      <c r="E16" s="147">
        <v>62400</v>
      </c>
      <c r="F16" s="147"/>
      <c r="G16" s="293">
        <f t="shared" si="2"/>
        <v>265300</v>
      </c>
      <c r="H16" s="279" t="s">
        <v>41</v>
      </c>
      <c r="I16" s="149" t="s">
        <v>18</v>
      </c>
      <c r="J16" s="350" t="s">
        <v>457</v>
      </c>
      <c r="K16" s="336" t="s">
        <v>132</v>
      </c>
      <c r="L16" s="149" t="s">
        <v>44</v>
      </c>
      <c r="M16" s="159"/>
      <c r="N16" s="405"/>
    </row>
    <row r="17" spans="1:14" x14ac:dyDescent="0.25">
      <c r="A17" s="162">
        <v>45413</v>
      </c>
      <c r="B17" s="163" t="s">
        <v>178</v>
      </c>
      <c r="C17" s="163" t="s">
        <v>131</v>
      </c>
      <c r="D17" s="164" t="s">
        <v>170</v>
      </c>
      <c r="E17" s="147">
        <v>2000</v>
      </c>
      <c r="F17" s="147"/>
      <c r="G17" s="293">
        <f t="shared" si="2"/>
        <v>263300</v>
      </c>
      <c r="H17" s="279" t="s">
        <v>41</v>
      </c>
      <c r="I17" s="149" t="s">
        <v>18</v>
      </c>
      <c r="J17" s="350" t="s">
        <v>457</v>
      </c>
      <c r="K17" s="336" t="s">
        <v>132</v>
      </c>
      <c r="L17" s="149" t="s">
        <v>44</v>
      </c>
      <c r="M17" s="147"/>
      <c r="N17" s="405"/>
    </row>
    <row r="18" spans="1:14" ht="15" customHeight="1" x14ac:dyDescent="0.25">
      <c r="A18" s="162">
        <v>45413</v>
      </c>
      <c r="B18" s="163" t="s">
        <v>179</v>
      </c>
      <c r="C18" s="163" t="s">
        <v>113</v>
      </c>
      <c r="D18" s="164" t="s">
        <v>14</v>
      </c>
      <c r="E18" s="147">
        <v>5000</v>
      </c>
      <c r="F18" s="147"/>
      <c r="G18" s="293">
        <f t="shared" si="2"/>
        <v>258300</v>
      </c>
      <c r="H18" s="279" t="s">
        <v>41</v>
      </c>
      <c r="I18" s="149" t="s">
        <v>18</v>
      </c>
      <c r="J18" s="415" t="s">
        <v>458</v>
      </c>
      <c r="K18" s="336" t="s">
        <v>132</v>
      </c>
      <c r="L18" s="149" t="s">
        <v>44</v>
      </c>
      <c r="M18" s="147"/>
      <c r="N18" s="405"/>
    </row>
    <row r="19" spans="1:14" ht="15" customHeight="1" x14ac:dyDescent="0.25">
      <c r="A19" s="162">
        <v>45413</v>
      </c>
      <c r="B19" s="163" t="s">
        <v>179</v>
      </c>
      <c r="C19" s="163" t="s">
        <v>113</v>
      </c>
      <c r="D19" s="164" t="s">
        <v>14</v>
      </c>
      <c r="E19" s="147">
        <v>5000</v>
      </c>
      <c r="F19" s="147"/>
      <c r="G19" s="293">
        <f t="shared" si="2"/>
        <v>253300</v>
      </c>
      <c r="H19" s="279" t="s">
        <v>41</v>
      </c>
      <c r="I19" s="149" t="s">
        <v>18</v>
      </c>
      <c r="J19" s="415" t="s">
        <v>459</v>
      </c>
      <c r="K19" s="336" t="s">
        <v>132</v>
      </c>
      <c r="L19" s="149" t="s">
        <v>44</v>
      </c>
      <c r="M19" s="147"/>
      <c r="N19" s="405"/>
    </row>
    <row r="20" spans="1:14" ht="15" customHeight="1" x14ac:dyDescent="0.25">
      <c r="A20" s="162">
        <v>45413</v>
      </c>
      <c r="B20" s="163" t="s">
        <v>180</v>
      </c>
      <c r="C20" s="163" t="s">
        <v>131</v>
      </c>
      <c r="D20" s="164" t="s">
        <v>170</v>
      </c>
      <c r="E20" s="147">
        <v>40000</v>
      </c>
      <c r="F20" s="147"/>
      <c r="G20" s="293">
        <f t="shared" si="2"/>
        <v>213300</v>
      </c>
      <c r="H20" s="279" t="s">
        <v>41</v>
      </c>
      <c r="I20" s="149" t="s">
        <v>18</v>
      </c>
      <c r="J20" s="415" t="s">
        <v>460</v>
      </c>
      <c r="K20" s="336" t="s">
        <v>132</v>
      </c>
      <c r="L20" s="149" t="s">
        <v>44</v>
      </c>
      <c r="M20" s="147"/>
      <c r="N20" s="405"/>
    </row>
    <row r="21" spans="1:14" ht="15" customHeight="1" x14ac:dyDescent="0.25">
      <c r="A21" s="162">
        <v>45413</v>
      </c>
      <c r="B21" s="163" t="s">
        <v>181</v>
      </c>
      <c r="C21" s="163" t="s">
        <v>131</v>
      </c>
      <c r="D21" s="164" t="s">
        <v>170</v>
      </c>
      <c r="E21" s="147">
        <v>3000</v>
      </c>
      <c r="F21" s="147"/>
      <c r="G21" s="293">
        <f t="shared" si="2"/>
        <v>210300</v>
      </c>
      <c r="H21" s="279" t="s">
        <v>41</v>
      </c>
      <c r="I21" s="149" t="s">
        <v>18</v>
      </c>
      <c r="J21" s="415" t="s">
        <v>460</v>
      </c>
      <c r="K21" s="336" t="s">
        <v>132</v>
      </c>
      <c r="L21" s="149" t="s">
        <v>44</v>
      </c>
      <c r="M21" s="147"/>
      <c r="N21" s="405"/>
    </row>
    <row r="22" spans="1:14" ht="15" customHeight="1" x14ac:dyDescent="0.25">
      <c r="A22" s="162">
        <v>45413</v>
      </c>
      <c r="B22" s="163" t="s">
        <v>182</v>
      </c>
      <c r="C22" s="163" t="s">
        <v>131</v>
      </c>
      <c r="D22" s="164" t="s">
        <v>170</v>
      </c>
      <c r="E22" s="147">
        <v>10300</v>
      </c>
      <c r="F22" s="147"/>
      <c r="G22" s="293">
        <f t="shared" si="2"/>
        <v>200000</v>
      </c>
      <c r="H22" s="279" t="s">
        <v>41</v>
      </c>
      <c r="I22" s="149" t="s">
        <v>18</v>
      </c>
      <c r="J22" s="415" t="s">
        <v>461</v>
      </c>
      <c r="K22" s="336" t="s">
        <v>132</v>
      </c>
      <c r="L22" s="149" t="s">
        <v>44</v>
      </c>
      <c r="M22" s="147"/>
      <c r="N22" s="405"/>
    </row>
    <row r="23" spans="1:14" ht="15" customHeight="1" x14ac:dyDescent="0.25">
      <c r="A23" s="162">
        <v>45413</v>
      </c>
      <c r="B23" s="163" t="s">
        <v>183</v>
      </c>
      <c r="C23" s="163" t="s">
        <v>131</v>
      </c>
      <c r="D23" s="164" t="s">
        <v>170</v>
      </c>
      <c r="E23" s="147">
        <v>4500</v>
      </c>
      <c r="F23" s="147"/>
      <c r="G23" s="293">
        <f t="shared" si="2"/>
        <v>195500</v>
      </c>
      <c r="H23" s="279" t="s">
        <v>41</v>
      </c>
      <c r="I23" s="149" t="s">
        <v>18</v>
      </c>
      <c r="J23" s="415" t="s">
        <v>461</v>
      </c>
      <c r="K23" s="336" t="s">
        <v>132</v>
      </c>
      <c r="L23" s="149" t="s">
        <v>44</v>
      </c>
      <c r="M23" s="147"/>
      <c r="N23" s="405"/>
    </row>
    <row r="24" spans="1:14" ht="15" customHeight="1" x14ac:dyDescent="0.25">
      <c r="A24" s="162">
        <v>45413</v>
      </c>
      <c r="B24" s="163" t="s">
        <v>184</v>
      </c>
      <c r="C24" s="163" t="s">
        <v>131</v>
      </c>
      <c r="D24" s="164" t="s">
        <v>170</v>
      </c>
      <c r="E24" s="147">
        <v>11300</v>
      </c>
      <c r="F24" s="147"/>
      <c r="G24" s="293">
        <f t="shared" si="2"/>
        <v>184200</v>
      </c>
      <c r="H24" s="279" t="s">
        <v>41</v>
      </c>
      <c r="I24" s="149" t="s">
        <v>18</v>
      </c>
      <c r="J24" s="415" t="s">
        <v>461</v>
      </c>
      <c r="K24" s="336" t="s">
        <v>132</v>
      </c>
      <c r="L24" s="149" t="s">
        <v>44</v>
      </c>
      <c r="M24" s="147"/>
      <c r="N24" s="405"/>
    </row>
    <row r="25" spans="1:14" ht="15.75" customHeight="1" x14ac:dyDescent="0.25">
      <c r="A25" s="162">
        <v>45413</v>
      </c>
      <c r="B25" s="163" t="s">
        <v>185</v>
      </c>
      <c r="C25" s="163" t="s">
        <v>131</v>
      </c>
      <c r="D25" s="164" t="s">
        <v>170</v>
      </c>
      <c r="E25" s="399">
        <v>4500</v>
      </c>
      <c r="F25" s="147"/>
      <c r="G25" s="293">
        <f t="shared" si="2"/>
        <v>179700</v>
      </c>
      <c r="H25" s="279" t="s">
        <v>41</v>
      </c>
      <c r="I25" s="149" t="s">
        <v>18</v>
      </c>
      <c r="J25" s="415" t="s">
        <v>461</v>
      </c>
      <c r="K25" s="336" t="s">
        <v>132</v>
      </c>
      <c r="L25" s="149" t="s">
        <v>44</v>
      </c>
      <c r="M25" s="147"/>
      <c r="N25" s="405"/>
    </row>
    <row r="26" spans="1:14" ht="14.25" customHeight="1" x14ac:dyDescent="0.25">
      <c r="A26" s="162">
        <v>45413</v>
      </c>
      <c r="B26" s="163" t="s">
        <v>186</v>
      </c>
      <c r="C26" s="163" t="s">
        <v>131</v>
      </c>
      <c r="D26" s="164" t="s">
        <v>170</v>
      </c>
      <c r="E26" s="147">
        <v>8800</v>
      </c>
      <c r="F26" s="154"/>
      <c r="G26" s="293">
        <f t="shared" si="2"/>
        <v>170900</v>
      </c>
      <c r="H26" s="279" t="s">
        <v>41</v>
      </c>
      <c r="I26" s="149" t="s">
        <v>18</v>
      </c>
      <c r="J26" s="415" t="s">
        <v>461</v>
      </c>
      <c r="K26" s="174" t="s">
        <v>132</v>
      </c>
      <c r="L26" s="170" t="s">
        <v>44</v>
      </c>
      <c r="M26" s="147"/>
      <c r="N26" s="151"/>
    </row>
    <row r="27" spans="1:14" ht="14.25" customHeight="1" x14ac:dyDescent="0.25">
      <c r="A27" s="162">
        <v>45413</v>
      </c>
      <c r="B27" s="163" t="s">
        <v>182</v>
      </c>
      <c r="C27" s="163" t="s">
        <v>131</v>
      </c>
      <c r="D27" s="164" t="s">
        <v>170</v>
      </c>
      <c r="E27" s="147">
        <v>1500</v>
      </c>
      <c r="F27" s="154"/>
      <c r="G27" s="293">
        <f t="shared" si="2"/>
        <v>169400</v>
      </c>
      <c r="H27" s="279" t="s">
        <v>41</v>
      </c>
      <c r="I27" s="149" t="s">
        <v>18</v>
      </c>
      <c r="J27" s="415" t="s">
        <v>462</v>
      </c>
      <c r="K27" s="174" t="s">
        <v>132</v>
      </c>
      <c r="L27" s="170" t="s">
        <v>44</v>
      </c>
      <c r="M27" s="147"/>
      <c r="N27" s="151"/>
    </row>
    <row r="28" spans="1:14" ht="14.25" customHeight="1" x14ac:dyDescent="0.25">
      <c r="A28" s="162">
        <v>45413</v>
      </c>
      <c r="B28" s="163" t="s">
        <v>187</v>
      </c>
      <c r="C28" s="163" t="s">
        <v>131</v>
      </c>
      <c r="D28" s="164" t="s">
        <v>170</v>
      </c>
      <c r="E28" s="147">
        <v>5000</v>
      </c>
      <c r="F28" s="154"/>
      <c r="G28" s="293">
        <f t="shared" si="2"/>
        <v>164400</v>
      </c>
      <c r="H28" s="279" t="s">
        <v>41</v>
      </c>
      <c r="I28" s="149" t="s">
        <v>18</v>
      </c>
      <c r="J28" s="350" t="s">
        <v>463</v>
      </c>
      <c r="K28" s="174" t="s">
        <v>132</v>
      </c>
      <c r="L28" s="170" t="s">
        <v>44</v>
      </c>
      <c r="M28" s="147"/>
      <c r="N28" s="151"/>
    </row>
    <row r="29" spans="1:14" ht="14.25" customHeight="1" x14ac:dyDescent="0.25">
      <c r="A29" s="162">
        <v>45413</v>
      </c>
      <c r="B29" s="163" t="s">
        <v>188</v>
      </c>
      <c r="C29" s="163" t="s">
        <v>131</v>
      </c>
      <c r="D29" s="164" t="s">
        <v>170</v>
      </c>
      <c r="E29" s="147">
        <v>3800</v>
      </c>
      <c r="F29" s="154"/>
      <c r="G29" s="293">
        <f t="shared" si="2"/>
        <v>160600</v>
      </c>
      <c r="H29" s="279" t="s">
        <v>41</v>
      </c>
      <c r="I29" s="149" t="s">
        <v>18</v>
      </c>
      <c r="J29" s="350" t="s">
        <v>463</v>
      </c>
      <c r="K29" s="174" t="s">
        <v>132</v>
      </c>
      <c r="L29" s="170" t="s">
        <v>44</v>
      </c>
      <c r="M29" s="147"/>
      <c r="N29" s="151"/>
    </row>
    <row r="30" spans="1:14" ht="14.25" customHeight="1" x14ac:dyDescent="0.25">
      <c r="A30" s="162">
        <v>45413</v>
      </c>
      <c r="B30" s="163" t="s">
        <v>189</v>
      </c>
      <c r="C30" s="163" t="s">
        <v>131</v>
      </c>
      <c r="D30" s="164" t="s">
        <v>170</v>
      </c>
      <c r="E30" s="147">
        <v>5000</v>
      </c>
      <c r="F30" s="154"/>
      <c r="G30" s="293">
        <f t="shared" si="2"/>
        <v>155600</v>
      </c>
      <c r="H30" s="279" t="s">
        <v>41</v>
      </c>
      <c r="I30" s="149" t="s">
        <v>18</v>
      </c>
      <c r="J30" s="350" t="s">
        <v>463</v>
      </c>
      <c r="K30" s="174" t="s">
        <v>132</v>
      </c>
      <c r="L30" s="170" t="s">
        <v>44</v>
      </c>
      <c r="M30" s="147"/>
      <c r="N30" s="151"/>
    </row>
    <row r="31" spans="1:14" ht="14.25" customHeight="1" x14ac:dyDescent="0.25">
      <c r="A31" s="162">
        <v>45413</v>
      </c>
      <c r="B31" s="163" t="s">
        <v>190</v>
      </c>
      <c r="C31" s="163" t="s">
        <v>131</v>
      </c>
      <c r="D31" s="164" t="s">
        <v>170</v>
      </c>
      <c r="E31" s="147">
        <v>2000</v>
      </c>
      <c r="F31" s="154"/>
      <c r="G31" s="293">
        <f t="shared" si="2"/>
        <v>153600</v>
      </c>
      <c r="H31" s="279" t="s">
        <v>41</v>
      </c>
      <c r="I31" s="149" t="s">
        <v>18</v>
      </c>
      <c r="J31" s="350" t="s">
        <v>463</v>
      </c>
      <c r="K31" s="174" t="s">
        <v>132</v>
      </c>
      <c r="L31" s="170" t="s">
        <v>44</v>
      </c>
      <c r="M31" s="147"/>
      <c r="N31" s="151"/>
    </row>
    <row r="32" spans="1:14" ht="14.25" customHeight="1" x14ac:dyDescent="0.25">
      <c r="A32" s="162">
        <v>45413</v>
      </c>
      <c r="B32" s="163" t="s">
        <v>191</v>
      </c>
      <c r="C32" s="163" t="s">
        <v>131</v>
      </c>
      <c r="D32" s="164" t="s">
        <v>170</v>
      </c>
      <c r="E32" s="147">
        <v>4000</v>
      </c>
      <c r="F32" s="154"/>
      <c r="G32" s="293">
        <f t="shared" si="2"/>
        <v>149600</v>
      </c>
      <c r="H32" s="459" t="s">
        <v>41</v>
      </c>
      <c r="I32" s="170" t="s">
        <v>18</v>
      </c>
      <c r="J32" s="350" t="s">
        <v>463</v>
      </c>
      <c r="K32" s="174" t="s">
        <v>132</v>
      </c>
      <c r="L32" s="170" t="s">
        <v>44</v>
      </c>
      <c r="M32" s="147"/>
      <c r="N32" s="151"/>
    </row>
    <row r="33" spans="1:14" x14ac:dyDescent="0.25">
      <c r="A33" s="162">
        <v>45413</v>
      </c>
      <c r="B33" s="163" t="s">
        <v>192</v>
      </c>
      <c r="C33" s="163" t="s">
        <v>131</v>
      </c>
      <c r="D33" s="164" t="s">
        <v>170</v>
      </c>
      <c r="E33" s="147">
        <v>3000</v>
      </c>
      <c r="F33" s="147"/>
      <c r="G33" s="293">
        <f t="shared" si="2"/>
        <v>146600</v>
      </c>
      <c r="H33" s="279" t="s">
        <v>41</v>
      </c>
      <c r="I33" s="149" t="s">
        <v>18</v>
      </c>
      <c r="J33" s="350" t="s">
        <v>463</v>
      </c>
      <c r="K33" s="336" t="s">
        <v>132</v>
      </c>
      <c r="L33" s="149" t="s">
        <v>44</v>
      </c>
      <c r="M33" s="147"/>
      <c r="N33" s="151"/>
    </row>
    <row r="34" spans="1:14" ht="16.5" customHeight="1" x14ac:dyDescent="0.25">
      <c r="A34" s="162">
        <v>45413</v>
      </c>
      <c r="B34" s="163" t="s">
        <v>193</v>
      </c>
      <c r="C34" s="163" t="s">
        <v>131</v>
      </c>
      <c r="D34" s="164" t="s">
        <v>170</v>
      </c>
      <c r="E34" s="147">
        <v>4500</v>
      </c>
      <c r="F34" s="400"/>
      <c r="G34" s="293">
        <f t="shared" si="2"/>
        <v>142100</v>
      </c>
      <c r="H34" s="279" t="s">
        <v>41</v>
      </c>
      <c r="I34" s="149" t="s">
        <v>18</v>
      </c>
      <c r="J34" s="350" t="s">
        <v>463</v>
      </c>
      <c r="K34" s="336" t="s">
        <v>132</v>
      </c>
      <c r="L34" s="149" t="s">
        <v>44</v>
      </c>
      <c r="M34" s="159"/>
      <c r="N34" s="151"/>
    </row>
    <row r="35" spans="1:14" ht="15.75" customHeight="1" x14ac:dyDescent="0.25">
      <c r="A35" s="162">
        <v>45413</v>
      </c>
      <c r="B35" s="163" t="s">
        <v>194</v>
      </c>
      <c r="C35" s="163" t="s">
        <v>131</v>
      </c>
      <c r="D35" s="164" t="s">
        <v>170</v>
      </c>
      <c r="E35" s="159">
        <v>3200</v>
      </c>
      <c r="F35" s="154"/>
      <c r="G35" s="293">
        <f t="shared" si="2"/>
        <v>138900</v>
      </c>
      <c r="H35" s="279" t="s">
        <v>41</v>
      </c>
      <c r="I35" s="149" t="s">
        <v>18</v>
      </c>
      <c r="J35" s="350" t="s">
        <v>463</v>
      </c>
      <c r="K35" s="336" t="s">
        <v>132</v>
      </c>
      <c r="L35" s="149" t="s">
        <v>44</v>
      </c>
      <c r="M35" s="159"/>
      <c r="N35" s="151"/>
    </row>
    <row r="36" spans="1:14" ht="15.75" customHeight="1" x14ac:dyDescent="0.25">
      <c r="A36" s="162">
        <v>45413</v>
      </c>
      <c r="B36" s="163" t="s">
        <v>464</v>
      </c>
      <c r="C36" s="163" t="s">
        <v>131</v>
      </c>
      <c r="D36" s="164" t="s">
        <v>170</v>
      </c>
      <c r="E36" s="159">
        <v>2000</v>
      </c>
      <c r="F36" s="154"/>
      <c r="G36" s="293">
        <f t="shared" si="2"/>
        <v>136900</v>
      </c>
      <c r="H36" s="772" t="s">
        <v>41</v>
      </c>
      <c r="I36" s="149" t="s">
        <v>18</v>
      </c>
      <c r="J36" s="350" t="s">
        <v>467</v>
      </c>
      <c r="K36" s="163" t="s">
        <v>132</v>
      </c>
      <c r="L36" s="149" t="s">
        <v>44</v>
      </c>
      <c r="M36" s="159"/>
      <c r="N36" s="151"/>
    </row>
    <row r="37" spans="1:14" ht="15.75" customHeight="1" x14ac:dyDescent="0.25">
      <c r="A37" s="162">
        <v>45413</v>
      </c>
      <c r="B37" s="163" t="s">
        <v>465</v>
      </c>
      <c r="C37" s="163" t="s">
        <v>131</v>
      </c>
      <c r="D37" s="164" t="s">
        <v>170</v>
      </c>
      <c r="E37" s="159">
        <v>3500</v>
      </c>
      <c r="F37" s="154"/>
      <c r="G37" s="293">
        <f t="shared" si="2"/>
        <v>133400</v>
      </c>
      <c r="H37" s="772" t="s">
        <v>41</v>
      </c>
      <c r="I37" s="149" t="s">
        <v>18</v>
      </c>
      <c r="J37" s="350" t="s">
        <v>467</v>
      </c>
      <c r="K37" s="163" t="s">
        <v>132</v>
      </c>
      <c r="L37" s="149" t="s">
        <v>44</v>
      </c>
      <c r="M37" s="159"/>
      <c r="N37" s="151"/>
    </row>
    <row r="38" spans="1:14" ht="15.75" customHeight="1" x14ac:dyDescent="0.25">
      <c r="A38" s="162">
        <v>45413</v>
      </c>
      <c r="B38" s="163" t="s">
        <v>466</v>
      </c>
      <c r="C38" s="163" t="s">
        <v>131</v>
      </c>
      <c r="D38" s="164" t="s">
        <v>170</v>
      </c>
      <c r="E38" s="159">
        <v>5000</v>
      </c>
      <c r="F38" s="154"/>
      <c r="G38" s="293">
        <f t="shared" si="2"/>
        <v>128400</v>
      </c>
      <c r="H38" s="772" t="s">
        <v>41</v>
      </c>
      <c r="I38" s="149" t="s">
        <v>18</v>
      </c>
      <c r="J38" s="350" t="s">
        <v>467</v>
      </c>
      <c r="K38" s="163" t="s">
        <v>132</v>
      </c>
      <c r="L38" s="149" t="s">
        <v>44</v>
      </c>
      <c r="M38" s="159"/>
      <c r="N38" s="151"/>
    </row>
    <row r="39" spans="1:14" ht="13.5" customHeight="1" x14ac:dyDescent="0.25">
      <c r="A39" s="162">
        <v>45413</v>
      </c>
      <c r="B39" s="163" t="s">
        <v>195</v>
      </c>
      <c r="C39" s="163" t="s">
        <v>113</v>
      </c>
      <c r="D39" s="164" t="s">
        <v>14</v>
      </c>
      <c r="E39" s="159">
        <v>25000</v>
      </c>
      <c r="F39" s="154"/>
      <c r="G39" s="293">
        <f t="shared" si="2"/>
        <v>103400</v>
      </c>
      <c r="H39" s="279" t="s">
        <v>41</v>
      </c>
      <c r="I39" s="149" t="s">
        <v>18</v>
      </c>
      <c r="J39" s="350" t="s">
        <v>468</v>
      </c>
      <c r="K39" s="336" t="s">
        <v>132</v>
      </c>
      <c r="L39" s="149" t="s">
        <v>44</v>
      </c>
      <c r="M39" s="154"/>
      <c r="N39" s="151"/>
    </row>
    <row r="40" spans="1:14" ht="13.5" customHeight="1" x14ac:dyDescent="0.25">
      <c r="A40" s="162">
        <v>45413</v>
      </c>
      <c r="B40" s="163" t="s">
        <v>196</v>
      </c>
      <c r="C40" s="163" t="s">
        <v>113</v>
      </c>
      <c r="D40" s="164" t="s">
        <v>14</v>
      </c>
      <c r="E40" s="159">
        <v>18000</v>
      </c>
      <c r="F40" s="154"/>
      <c r="G40" s="293">
        <f t="shared" si="2"/>
        <v>85400</v>
      </c>
      <c r="H40" s="279" t="s">
        <v>41</v>
      </c>
      <c r="I40" s="149" t="s">
        <v>18</v>
      </c>
      <c r="J40" s="350" t="s">
        <v>468</v>
      </c>
      <c r="K40" s="336" t="s">
        <v>132</v>
      </c>
      <c r="L40" s="149" t="s">
        <v>44</v>
      </c>
      <c r="M40" s="154"/>
      <c r="N40" s="151"/>
    </row>
    <row r="41" spans="1:14" ht="13.5" customHeight="1" x14ac:dyDescent="0.25">
      <c r="A41" s="162">
        <v>45413</v>
      </c>
      <c r="B41" s="163" t="s">
        <v>197</v>
      </c>
      <c r="C41" s="163" t="s">
        <v>113</v>
      </c>
      <c r="D41" s="164" t="s">
        <v>14</v>
      </c>
      <c r="E41" s="159">
        <v>20000</v>
      </c>
      <c r="F41" s="154"/>
      <c r="G41" s="293">
        <f t="shared" si="0"/>
        <v>65400</v>
      </c>
      <c r="H41" s="279" t="s">
        <v>41</v>
      </c>
      <c r="I41" s="149" t="s">
        <v>18</v>
      </c>
      <c r="J41" s="350" t="s">
        <v>468</v>
      </c>
      <c r="K41" s="336" t="s">
        <v>132</v>
      </c>
      <c r="L41" s="149" t="s">
        <v>44</v>
      </c>
      <c r="M41" s="154"/>
      <c r="N41" s="151"/>
    </row>
    <row r="42" spans="1:14" ht="13.5" customHeight="1" x14ac:dyDescent="0.25">
      <c r="A42" s="162">
        <v>45413</v>
      </c>
      <c r="B42" s="163" t="s">
        <v>198</v>
      </c>
      <c r="C42" s="163" t="s">
        <v>199</v>
      </c>
      <c r="D42" s="164" t="s">
        <v>14</v>
      </c>
      <c r="E42" s="159">
        <v>30000</v>
      </c>
      <c r="F42" s="154"/>
      <c r="G42" s="293">
        <f t="shared" si="0"/>
        <v>35400</v>
      </c>
      <c r="H42" s="279" t="s">
        <v>41</v>
      </c>
      <c r="I42" s="149" t="s">
        <v>18</v>
      </c>
      <c r="J42" s="350" t="s">
        <v>468</v>
      </c>
      <c r="K42" s="336" t="s">
        <v>132</v>
      </c>
      <c r="L42" s="149" t="s">
        <v>44</v>
      </c>
      <c r="M42" s="154"/>
      <c r="N42" s="151"/>
    </row>
    <row r="43" spans="1:14" ht="13.5" customHeight="1" x14ac:dyDescent="0.25">
      <c r="A43" s="162">
        <v>45413</v>
      </c>
      <c r="B43" s="163" t="s">
        <v>200</v>
      </c>
      <c r="C43" s="163" t="s">
        <v>199</v>
      </c>
      <c r="D43" s="164" t="s">
        <v>14</v>
      </c>
      <c r="E43" s="159">
        <v>50000</v>
      </c>
      <c r="F43" s="154"/>
      <c r="G43" s="293">
        <f t="shared" si="0"/>
        <v>-14600</v>
      </c>
      <c r="H43" s="279" t="s">
        <v>41</v>
      </c>
      <c r="I43" s="149" t="s">
        <v>18</v>
      </c>
      <c r="J43" s="350" t="s">
        <v>468</v>
      </c>
      <c r="K43" s="336" t="s">
        <v>132</v>
      </c>
      <c r="L43" s="149" t="s">
        <v>44</v>
      </c>
      <c r="M43" s="154"/>
      <c r="N43" s="151"/>
    </row>
    <row r="44" spans="1:14" ht="13.5" customHeight="1" x14ac:dyDescent="0.25">
      <c r="A44" s="162">
        <v>45413</v>
      </c>
      <c r="B44" s="163" t="s">
        <v>112</v>
      </c>
      <c r="C44" s="163" t="s">
        <v>113</v>
      </c>
      <c r="D44" s="164" t="s">
        <v>14</v>
      </c>
      <c r="E44" s="159">
        <v>10000</v>
      </c>
      <c r="F44" s="154"/>
      <c r="G44" s="293">
        <f t="shared" si="0"/>
        <v>-24600</v>
      </c>
      <c r="H44" s="279" t="s">
        <v>41</v>
      </c>
      <c r="I44" s="149" t="s">
        <v>18</v>
      </c>
      <c r="J44" s="350" t="s">
        <v>468</v>
      </c>
      <c r="K44" s="336" t="s">
        <v>132</v>
      </c>
      <c r="L44" s="149" t="s">
        <v>44</v>
      </c>
      <c r="M44" s="154"/>
      <c r="N44" s="151"/>
    </row>
    <row r="45" spans="1:14" ht="13.5" customHeight="1" x14ac:dyDescent="0.25">
      <c r="A45" s="162">
        <v>45414</v>
      </c>
      <c r="B45" s="163" t="s">
        <v>209</v>
      </c>
      <c r="C45" s="163" t="s">
        <v>199</v>
      </c>
      <c r="D45" s="164" t="s">
        <v>14</v>
      </c>
      <c r="E45" s="159">
        <v>30000</v>
      </c>
      <c r="F45" s="154"/>
      <c r="G45" s="293">
        <f t="shared" si="0"/>
        <v>-54600</v>
      </c>
      <c r="H45" s="772" t="s">
        <v>41</v>
      </c>
      <c r="I45" s="149" t="s">
        <v>18</v>
      </c>
      <c r="J45" s="350" t="s">
        <v>468</v>
      </c>
      <c r="K45" s="163" t="s">
        <v>132</v>
      </c>
      <c r="L45" s="149" t="s">
        <v>44</v>
      </c>
      <c r="M45" s="154"/>
      <c r="N45" s="151"/>
    </row>
    <row r="46" spans="1:14" ht="13.5" customHeight="1" x14ac:dyDescent="0.25">
      <c r="A46" s="162">
        <v>45414</v>
      </c>
      <c r="B46" s="163" t="s">
        <v>118</v>
      </c>
      <c r="C46" s="163" t="s">
        <v>48</v>
      </c>
      <c r="D46" s="164" t="s">
        <v>14</v>
      </c>
      <c r="E46" s="154"/>
      <c r="F46" s="154">
        <v>-2300</v>
      </c>
      <c r="G46" s="293">
        <f t="shared" si="0"/>
        <v>-56900</v>
      </c>
      <c r="H46" s="279" t="s">
        <v>41</v>
      </c>
      <c r="I46" s="149" t="s">
        <v>18</v>
      </c>
      <c r="J46" s="350" t="s">
        <v>167</v>
      </c>
      <c r="K46" s="336" t="s">
        <v>132</v>
      </c>
      <c r="L46" s="149" t="s">
        <v>44</v>
      </c>
      <c r="M46" s="154"/>
      <c r="N46" s="151"/>
    </row>
    <row r="47" spans="1:14" ht="13.5" customHeight="1" x14ac:dyDescent="0.25">
      <c r="A47" s="406">
        <v>45415</v>
      </c>
      <c r="B47" s="407" t="s">
        <v>110</v>
      </c>
      <c r="C47" s="407" t="s">
        <v>48</v>
      </c>
      <c r="D47" s="408" t="s">
        <v>14</v>
      </c>
      <c r="E47" s="409"/>
      <c r="F47" s="699">
        <v>50000</v>
      </c>
      <c r="G47" s="805">
        <f t="shared" si="0"/>
        <v>-6900</v>
      </c>
      <c r="H47" s="410" t="s">
        <v>41</v>
      </c>
      <c r="I47" s="411" t="s">
        <v>18</v>
      </c>
      <c r="J47" s="771" t="s">
        <v>207</v>
      </c>
      <c r="K47" s="407" t="s">
        <v>132</v>
      </c>
      <c r="L47" s="411" t="s">
        <v>44</v>
      </c>
      <c r="M47" s="699"/>
      <c r="N47" s="453"/>
    </row>
    <row r="48" spans="1:14" ht="13.5" customHeight="1" x14ac:dyDescent="0.25">
      <c r="A48" s="406">
        <v>45415</v>
      </c>
      <c r="B48" s="407" t="s">
        <v>110</v>
      </c>
      <c r="C48" s="407" t="s">
        <v>48</v>
      </c>
      <c r="D48" s="408" t="s">
        <v>14</v>
      </c>
      <c r="E48" s="454"/>
      <c r="F48" s="699">
        <v>63000</v>
      </c>
      <c r="G48" s="770">
        <f t="shared" si="0"/>
        <v>56100</v>
      </c>
      <c r="H48" s="410" t="s">
        <v>41</v>
      </c>
      <c r="I48" s="411" t="s">
        <v>18</v>
      </c>
      <c r="J48" s="771" t="s">
        <v>473</v>
      </c>
      <c r="K48" s="407" t="s">
        <v>132</v>
      </c>
      <c r="L48" s="411" t="s">
        <v>44</v>
      </c>
      <c r="M48" s="454"/>
      <c r="N48" s="453"/>
    </row>
    <row r="49" spans="1:14" ht="13.5" customHeight="1" x14ac:dyDescent="0.25">
      <c r="A49" s="162">
        <v>45415</v>
      </c>
      <c r="B49" s="163" t="s">
        <v>211</v>
      </c>
      <c r="C49" s="163" t="s">
        <v>113</v>
      </c>
      <c r="D49" s="164" t="s">
        <v>14</v>
      </c>
      <c r="E49" s="159">
        <v>20000</v>
      </c>
      <c r="F49" s="154"/>
      <c r="G49" s="293">
        <f t="shared" si="0"/>
        <v>36100</v>
      </c>
      <c r="H49" s="279" t="s">
        <v>41</v>
      </c>
      <c r="I49" s="149" t="s">
        <v>18</v>
      </c>
      <c r="J49" s="415" t="s">
        <v>473</v>
      </c>
      <c r="K49" s="336" t="s">
        <v>132</v>
      </c>
      <c r="L49" s="149" t="s">
        <v>44</v>
      </c>
      <c r="M49" s="159"/>
      <c r="N49" s="151" t="s">
        <v>214</v>
      </c>
    </row>
    <row r="50" spans="1:14" ht="13.5" customHeight="1" x14ac:dyDescent="0.25">
      <c r="A50" s="162">
        <v>45415</v>
      </c>
      <c r="B50" s="163" t="s">
        <v>212</v>
      </c>
      <c r="C50" s="163" t="s">
        <v>113</v>
      </c>
      <c r="D50" s="164" t="s">
        <v>14</v>
      </c>
      <c r="E50" s="159">
        <v>25000</v>
      </c>
      <c r="F50" s="154"/>
      <c r="G50" s="293">
        <f t="shared" si="0"/>
        <v>11100</v>
      </c>
      <c r="H50" s="279" t="s">
        <v>41</v>
      </c>
      <c r="I50" s="149" t="s">
        <v>18</v>
      </c>
      <c r="J50" s="415" t="s">
        <v>473</v>
      </c>
      <c r="K50" s="336" t="s">
        <v>132</v>
      </c>
      <c r="L50" s="149" t="s">
        <v>44</v>
      </c>
      <c r="M50" s="159"/>
      <c r="N50" s="151" t="s">
        <v>215</v>
      </c>
    </row>
    <row r="51" spans="1:14" ht="13.5" customHeight="1" x14ac:dyDescent="0.25">
      <c r="A51" s="162">
        <v>45415</v>
      </c>
      <c r="B51" s="163" t="s">
        <v>213</v>
      </c>
      <c r="C51" s="163" t="s">
        <v>113</v>
      </c>
      <c r="D51" s="164" t="s">
        <v>14</v>
      </c>
      <c r="E51" s="159">
        <v>15000</v>
      </c>
      <c r="F51" s="154"/>
      <c r="G51" s="293">
        <f t="shared" si="0"/>
        <v>-3900</v>
      </c>
      <c r="H51" s="279" t="s">
        <v>41</v>
      </c>
      <c r="I51" s="149" t="s">
        <v>18</v>
      </c>
      <c r="J51" s="415" t="s">
        <v>473</v>
      </c>
      <c r="K51" s="336" t="s">
        <v>132</v>
      </c>
      <c r="L51" s="149" t="s">
        <v>44</v>
      </c>
      <c r="M51" s="159"/>
      <c r="N51" s="151" t="s">
        <v>216</v>
      </c>
    </row>
    <row r="52" spans="1:14" ht="13.5" customHeight="1" x14ac:dyDescent="0.25">
      <c r="A52" s="162">
        <v>45415</v>
      </c>
      <c r="B52" s="163" t="s">
        <v>218</v>
      </c>
      <c r="C52" s="163" t="s">
        <v>116</v>
      </c>
      <c r="D52" s="164" t="s">
        <v>79</v>
      </c>
      <c r="E52" s="159">
        <v>50000</v>
      </c>
      <c r="F52" s="154"/>
      <c r="G52" s="293">
        <f t="shared" si="0"/>
        <v>-53900</v>
      </c>
      <c r="H52" s="279" t="s">
        <v>41</v>
      </c>
      <c r="I52" s="149" t="s">
        <v>18</v>
      </c>
      <c r="J52" s="415" t="s">
        <v>471</v>
      </c>
      <c r="K52" s="336" t="s">
        <v>132</v>
      </c>
      <c r="L52" s="149" t="s">
        <v>44</v>
      </c>
      <c r="M52" s="159"/>
      <c r="N52" s="151"/>
    </row>
    <row r="53" spans="1:14" ht="13.5" customHeight="1" x14ac:dyDescent="0.25">
      <c r="A53" s="406">
        <v>45420</v>
      </c>
      <c r="B53" s="407" t="s">
        <v>110</v>
      </c>
      <c r="C53" s="407" t="s">
        <v>48</v>
      </c>
      <c r="D53" s="408" t="s">
        <v>14</v>
      </c>
      <c r="E53" s="454"/>
      <c r="F53" s="699">
        <v>40000</v>
      </c>
      <c r="G53" s="770">
        <f t="shared" si="0"/>
        <v>-13900</v>
      </c>
      <c r="H53" s="410" t="s">
        <v>41</v>
      </c>
      <c r="I53" s="411" t="s">
        <v>18</v>
      </c>
      <c r="J53" s="455" t="s">
        <v>487</v>
      </c>
      <c r="K53" s="407" t="s">
        <v>132</v>
      </c>
      <c r="L53" s="411" t="s">
        <v>44</v>
      </c>
      <c r="M53" s="454"/>
      <c r="N53" s="453"/>
    </row>
    <row r="54" spans="1:14" ht="13.5" customHeight="1" x14ac:dyDescent="0.25">
      <c r="A54" s="162">
        <v>45420</v>
      </c>
      <c r="B54" s="163" t="s">
        <v>112</v>
      </c>
      <c r="C54" s="163" t="s">
        <v>113</v>
      </c>
      <c r="D54" s="164" t="s">
        <v>14</v>
      </c>
      <c r="E54" s="159">
        <v>18000</v>
      </c>
      <c r="F54" s="154"/>
      <c r="G54" s="293">
        <f t="shared" si="0"/>
        <v>-31900</v>
      </c>
      <c r="H54" s="279" t="s">
        <v>41</v>
      </c>
      <c r="I54" s="149" t="s">
        <v>18</v>
      </c>
      <c r="J54" s="350" t="s">
        <v>487</v>
      </c>
      <c r="K54" s="336" t="s">
        <v>132</v>
      </c>
      <c r="L54" s="149" t="s">
        <v>44</v>
      </c>
      <c r="M54" s="159"/>
      <c r="N54" s="151"/>
    </row>
    <row r="55" spans="1:14" ht="13.5" customHeight="1" x14ac:dyDescent="0.25">
      <c r="A55" s="162">
        <v>45420</v>
      </c>
      <c r="B55" s="163" t="s">
        <v>112</v>
      </c>
      <c r="C55" s="163" t="s">
        <v>113</v>
      </c>
      <c r="D55" s="164" t="s">
        <v>14</v>
      </c>
      <c r="E55" s="159">
        <v>18000</v>
      </c>
      <c r="F55" s="154"/>
      <c r="G55" s="293">
        <f t="shared" si="0"/>
        <v>-49900</v>
      </c>
      <c r="H55" s="279" t="s">
        <v>41</v>
      </c>
      <c r="I55" s="149" t="s">
        <v>18</v>
      </c>
      <c r="J55" s="350" t="s">
        <v>487</v>
      </c>
      <c r="K55" s="336" t="s">
        <v>132</v>
      </c>
      <c r="L55" s="149" t="s">
        <v>44</v>
      </c>
      <c r="M55" s="159"/>
      <c r="N55" s="151"/>
    </row>
    <row r="56" spans="1:14" ht="13.5" customHeight="1" x14ac:dyDescent="0.25">
      <c r="A56" s="162">
        <v>45420</v>
      </c>
      <c r="B56" s="163" t="s">
        <v>118</v>
      </c>
      <c r="C56" s="163" t="s">
        <v>48</v>
      </c>
      <c r="D56" s="164" t="s">
        <v>14</v>
      </c>
      <c r="E56" s="159"/>
      <c r="F56" s="154">
        <v>-4000</v>
      </c>
      <c r="G56" s="293">
        <f t="shared" si="0"/>
        <v>-53900</v>
      </c>
      <c r="H56" s="279" t="s">
        <v>41</v>
      </c>
      <c r="I56" s="149" t="s">
        <v>18</v>
      </c>
      <c r="J56" s="350" t="s">
        <v>487</v>
      </c>
      <c r="K56" s="336" t="s">
        <v>132</v>
      </c>
      <c r="L56" s="149" t="s">
        <v>44</v>
      </c>
      <c r="M56" s="159"/>
      <c r="N56" s="151"/>
    </row>
    <row r="57" spans="1:14" x14ac:dyDescent="0.25">
      <c r="A57" s="406">
        <v>45420</v>
      </c>
      <c r="B57" s="407" t="s">
        <v>110</v>
      </c>
      <c r="C57" s="407" t="s">
        <v>48</v>
      </c>
      <c r="D57" s="408" t="s">
        <v>14</v>
      </c>
      <c r="E57" s="454"/>
      <c r="F57" s="409">
        <v>270000</v>
      </c>
      <c r="G57" s="770">
        <f t="shared" si="0"/>
        <v>216100</v>
      </c>
      <c r="H57" s="410" t="s">
        <v>41</v>
      </c>
      <c r="I57" s="411" t="s">
        <v>18</v>
      </c>
      <c r="J57" s="455" t="s">
        <v>488</v>
      </c>
      <c r="K57" s="407" t="s">
        <v>132</v>
      </c>
      <c r="L57" s="411" t="s">
        <v>44</v>
      </c>
      <c r="M57" s="454"/>
      <c r="N57" s="453"/>
    </row>
    <row r="58" spans="1:14" x14ac:dyDescent="0.25">
      <c r="A58" s="162">
        <v>45420</v>
      </c>
      <c r="B58" s="163" t="s">
        <v>256</v>
      </c>
      <c r="C58" s="163" t="s">
        <v>119</v>
      </c>
      <c r="D58" s="164" t="s">
        <v>79</v>
      </c>
      <c r="E58" s="159">
        <v>200000</v>
      </c>
      <c r="F58" s="147"/>
      <c r="G58" s="293">
        <f t="shared" si="0"/>
        <v>16100</v>
      </c>
      <c r="H58" s="279" t="s">
        <v>41</v>
      </c>
      <c r="I58" s="149" t="s">
        <v>18</v>
      </c>
      <c r="J58" s="415" t="s">
        <v>489</v>
      </c>
      <c r="K58" s="336" t="s">
        <v>132</v>
      </c>
      <c r="L58" s="149" t="s">
        <v>44</v>
      </c>
      <c r="M58" s="159"/>
      <c r="N58" s="151"/>
    </row>
    <row r="59" spans="1:14" x14ac:dyDescent="0.25">
      <c r="A59" s="162">
        <v>45421</v>
      </c>
      <c r="B59" s="163" t="s">
        <v>118</v>
      </c>
      <c r="C59" s="163" t="s">
        <v>48</v>
      </c>
      <c r="D59" s="164" t="s">
        <v>14</v>
      </c>
      <c r="E59" s="159"/>
      <c r="F59" s="147">
        <v>-70000</v>
      </c>
      <c r="G59" s="293">
        <f t="shared" si="0"/>
        <v>-53900</v>
      </c>
      <c r="H59" s="279" t="s">
        <v>41</v>
      </c>
      <c r="I59" s="149" t="s">
        <v>18</v>
      </c>
      <c r="J59" s="350" t="s">
        <v>488</v>
      </c>
      <c r="K59" s="336" t="s">
        <v>132</v>
      </c>
      <c r="L59" s="149" t="s">
        <v>44</v>
      </c>
      <c r="M59" s="159"/>
      <c r="N59" s="151"/>
    </row>
    <row r="60" spans="1:14" ht="16.5" customHeight="1" x14ac:dyDescent="0.25">
      <c r="A60" s="406">
        <v>45421</v>
      </c>
      <c r="B60" s="407" t="s">
        <v>110</v>
      </c>
      <c r="C60" s="407" t="s">
        <v>48</v>
      </c>
      <c r="D60" s="408" t="s">
        <v>14</v>
      </c>
      <c r="E60" s="454"/>
      <c r="F60" s="409">
        <v>70000</v>
      </c>
      <c r="G60" s="770">
        <f t="shared" si="0"/>
        <v>16100</v>
      </c>
      <c r="H60" s="410" t="s">
        <v>41</v>
      </c>
      <c r="I60" s="411" t="s">
        <v>18</v>
      </c>
      <c r="J60" s="455" t="s">
        <v>490</v>
      </c>
      <c r="K60" s="407" t="s">
        <v>132</v>
      </c>
      <c r="L60" s="411" t="s">
        <v>44</v>
      </c>
      <c r="M60" s="454"/>
      <c r="N60" s="453"/>
    </row>
    <row r="61" spans="1:14" x14ac:dyDescent="0.25">
      <c r="A61" s="162">
        <v>45421</v>
      </c>
      <c r="B61" s="163" t="s">
        <v>112</v>
      </c>
      <c r="C61" s="163" t="s">
        <v>113</v>
      </c>
      <c r="D61" s="164" t="s">
        <v>14</v>
      </c>
      <c r="E61" s="159">
        <v>18000</v>
      </c>
      <c r="F61" s="147"/>
      <c r="G61" s="293">
        <f t="shared" si="0"/>
        <v>-1900</v>
      </c>
      <c r="H61" s="279" t="s">
        <v>41</v>
      </c>
      <c r="I61" s="149" t="s">
        <v>18</v>
      </c>
      <c r="J61" s="350" t="s">
        <v>490</v>
      </c>
      <c r="K61" s="336" t="s">
        <v>132</v>
      </c>
      <c r="L61" s="149" t="s">
        <v>44</v>
      </c>
      <c r="M61" s="159"/>
      <c r="N61" s="151" t="s">
        <v>276</v>
      </c>
    </row>
    <row r="62" spans="1:14" x14ac:dyDescent="0.25">
      <c r="A62" s="162">
        <v>45421</v>
      </c>
      <c r="B62" s="163" t="s">
        <v>112</v>
      </c>
      <c r="C62" s="163" t="s">
        <v>113</v>
      </c>
      <c r="D62" s="164" t="s">
        <v>14</v>
      </c>
      <c r="E62" s="159">
        <v>6000</v>
      </c>
      <c r="F62" s="147"/>
      <c r="G62" s="293">
        <f t="shared" si="0"/>
        <v>-7900</v>
      </c>
      <c r="H62" s="279" t="s">
        <v>41</v>
      </c>
      <c r="I62" s="149" t="s">
        <v>18</v>
      </c>
      <c r="J62" s="350" t="s">
        <v>490</v>
      </c>
      <c r="K62" s="336" t="s">
        <v>132</v>
      </c>
      <c r="L62" s="149" t="s">
        <v>44</v>
      </c>
      <c r="M62" s="159"/>
      <c r="N62" s="151" t="s">
        <v>277</v>
      </c>
    </row>
    <row r="63" spans="1:14" x14ac:dyDescent="0.25">
      <c r="A63" s="162">
        <v>45421</v>
      </c>
      <c r="B63" s="163" t="s">
        <v>112</v>
      </c>
      <c r="C63" s="163" t="s">
        <v>113</v>
      </c>
      <c r="D63" s="164" t="s">
        <v>14</v>
      </c>
      <c r="E63" s="159">
        <v>4000</v>
      </c>
      <c r="F63" s="147"/>
      <c r="G63" s="293">
        <f t="shared" si="0"/>
        <v>-11900</v>
      </c>
      <c r="H63" s="279" t="s">
        <v>41</v>
      </c>
      <c r="I63" s="149" t="s">
        <v>18</v>
      </c>
      <c r="J63" s="350" t="s">
        <v>490</v>
      </c>
      <c r="K63" s="336" t="s">
        <v>132</v>
      </c>
      <c r="L63" s="149" t="s">
        <v>44</v>
      </c>
      <c r="M63" s="159"/>
      <c r="N63" s="151" t="s">
        <v>278</v>
      </c>
    </row>
    <row r="64" spans="1:14" x14ac:dyDescent="0.25">
      <c r="A64" s="162">
        <v>45421</v>
      </c>
      <c r="B64" s="163" t="s">
        <v>112</v>
      </c>
      <c r="C64" s="163" t="s">
        <v>113</v>
      </c>
      <c r="D64" s="164" t="s">
        <v>14</v>
      </c>
      <c r="E64" s="159">
        <v>7000</v>
      </c>
      <c r="F64" s="147"/>
      <c r="G64" s="293">
        <f t="shared" si="0"/>
        <v>-18900</v>
      </c>
      <c r="H64" s="279" t="s">
        <v>41</v>
      </c>
      <c r="I64" s="149" t="s">
        <v>18</v>
      </c>
      <c r="J64" s="350" t="s">
        <v>490</v>
      </c>
      <c r="K64" s="336" t="s">
        <v>132</v>
      </c>
      <c r="L64" s="149" t="s">
        <v>44</v>
      </c>
      <c r="M64" s="159"/>
      <c r="N64" s="151" t="s">
        <v>279</v>
      </c>
    </row>
    <row r="65" spans="1:14" x14ac:dyDescent="0.25">
      <c r="A65" s="162">
        <v>45421</v>
      </c>
      <c r="B65" s="163" t="s">
        <v>112</v>
      </c>
      <c r="C65" s="163" t="s">
        <v>113</v>
      </c>
      <c r="D65" s="164" t="s">
        <v>14</v>
      </c>
      <c r="E65" s="159">
        <v>8000</v>
      </c>
      <c r="F65" s="147"/>
      <c r="G65" s="293">
        <f t="shared" ref="G65:G137" si="3">G64-E65+F65</f>
        <v>-26900</v>
      </c>
      <c r="H65" s="279" t="s">
        <v>41</v>
      </c>
      <c r="I65" s="149" t="s">
        <v>18</v>
      </c>
      <c r="J65" s="350" t="s">
        <v>490</v>
      </c>
      <c r="K65" s="336" t="s">
        <v>132</v>
      </c>
      <c r="L65" s="149" t="s">
        <v>44</v>
      </c>
      <c r="M65" s="159"/>
      <c r="N65" s="151" t="s">
        <v>280</v>
      </c>
    </row>
    <row r="66" spans="1:14" x14ac:dyDescent="0.25">
      <c r="A66" s="162">
        <v>45421</v>
      </c>
      <c r="B66" s="163" t="s">
        <v>112</v>
      </c>
      <c r="C66" s="163" t="s">
        <v>113</v>
      </c>
      <c r="D66" s="164" t="s">
        <v>14</v>
      </c>
      <c r="E66" s="159">
        <v>20000</v>
      </c>
      <c r="F66" s="147"/>
      <c r="G66" s="293">
        <f t="shared" si="3"/>
        <v>-46900</v>
      </c>
      <c r="H66" s="279" t="s">
        <v>41</v>
      </c>
      <c r="I66" s="149" t="s">
        <v>18</v>
      </c>
      <c r="J66" s="350" t="s">
        <v>490</v>
      </c>
      <c r="K66" s="336" t="s">
        <v>132</v>
      </c>
      <c r="L66" s="149" t="s">
        <v>44</v>
      </c>
      <c r="M66" s="159"/>
      <c r="N66" s="151" t="s">
        <v>281</v>
      </c>
    </row>
    <row r="67" spans="1:14" x14ac:dyDescent="0.25">
      <c r="A67" s="162">
        <v>45422</v>
      </c>
      <c r="B67" s="163" t="s">
        <v>118</v>
      </c>
      <c r="C67" s="163" t="s">
        <v>48</v>
      </c>
      <c r="D67" s="423" t="s">
        <v>14</v>
      </c>
      <c r="E67" s="159"/>
      <c r="F67" s="147">
        <v>-7000</v>
      </c>
      <c r="G67" s="293">
        <f t="shared" si="3"/>
        <v>-53900</v>
      </c>
      <c r="H67" s="279" t="s">
        <v>41</v>
      </c>
      <c r="I67" s="149" t="s">
        <v>18</v>
      </c>
      <c r="J67" s="350" t="s">
        <v>490</v>
      </c>
      <c r="K67" s="336" t="s">
        <v>132</v>
      </c>
      <c r="L67" s="149" t="s">
        <v>44</v>
      </c>
      <c r="M67" s="159"/>
      <c r="N67" s="151"/>
    </row>
    <row r="68" spans="1:14" x14ac:dyDescent="0.25">
      <c r="A68" s="406">
        <v>45425</v>
      </c>
      <c r="B68" s="407" t="s">
        <v>110</v>
      </c>
      <c r="C68" s="407" t="s">
        <v>48</v>
      </c>
      <c r="D68" s="777" t="s">
        <v>14</v>
      </c>
      <c r="E68" s="454"/>
      <c r="F68" s="409">
        <v>100000</v>
      </c>
      <c r="G68" s="770">
        <f t="shared" si="3"/>
        <v>46100</v>
      </c>
      <c r="H68" s="410" t="s">
        <v>41</v>
      </c>
      <c r="I68" s="411" t="s">
        <v>18</v>
      </c>
      <c r="J68" s="455" t="s">
        <v>491</v>
      </c>
      <c r="K68" s="407" t="s">
        <v>132</v>
      </c>
      <c r="L68" s="411" t="s">
        <v>44</v>
      </c>
      <c r="M68" s="454"/>
      <c r="N68" s="453"/>
    </row>
    <row r="69" spans="1:14" x14ac:dyDescent="0.25">
      <c r="A69" s="162">
        <v>45425</v>
      </c>
      <c r="B69" s="163" t="s">
        <v>112</v>
      </c>
      <c r="C69" s="163" t="s">
        <v>113</v>
      </c>
      <c r="D69" s="423" t="s">
        <v>14</v>
      </c>
      <c r="E69" s="159">
        <v>4000</v>
      </c>
      <c r="F69" s="147"/>
      <c r="G69" s="293">
        <f t="shared" si="3"/>
        <v>42100</v>
      </c>
      <c r="H69" s="459" t="s">
        <v>41</v>
      </c>
      <c r="I69" s="170" t="s">
        <v>18</v>
      </c>
      <c r="J69" s="350" t="s">
        <v>491</v>
      </c>
      <c r="K69" s="174" t="s">
        <v>132</v>
      </c>
      <c r="L69" s="170" t="s">
        <v>44</v>
      </c>
      <c r="M69" s="154"/>
      <c r="N69" s="401" t="s">
        <v>288</v>
      </c>
    </row>
    <row r="70" spans="1:14" x14ac:dyDescent="0.25">
      <c r="A70" s="162">
        <v>45425</v>
      </c>
      <c r="B70" s="163" t="s">
        <v>292</v>
      </c>
      <c r="C70" s="163" t="s">
        <v>113</v>
      </c>
      <c r="D70" s="423" t="s">
        <v>14</v>
      </c>
      <c r="E70" s="159">
        <v>15000</v>
      </c>
      <c r="F70" s="147"/>
      <c r="G70" s="293">
        <f t="shared" si="3"/>
        <v>27100</v>
      </c>
      <c r="H70" s="459" t="s">
        <v>41</v>
      </c>
      <c r="I70" s="170" t="s">
        <v>18</v>
      </c>
      <c r="J70" s="350" t="s">
        <v>491</v>
      </c>
      <c r="K70" s="174" t="s">
        <v>132</v>
      </c>
      <c r="L70" s="170" t="s">
        <v>44</v>
      </c>
      <c r="M70" s="154"/>
      <c r="N70" s="401" t="s">
        <v>289</v>
      </c>
    </row>
    <row r="71" spans="1:14" x14ac:dyDescent="0.25">
      <c r="A71" s="162">
        <v>45425</v>
      </c>
      <c r="B71" s="163" t="s">
        <v>293</v>
      </c>
      <c r="C71" s="163" t="s">
        <v>113</v>
      </c>
      <c r="D71" s="423" t="s">
        <v>14</v>
      </c>
      <c r="E71" s="159">
        <v>15000</v>
      </c>
      <c r="F71" s="400"/>
      <c r="G71" s="293">
        <f t="shared" si="3"/>
        <v>12100</v>
      </c>
      <c r="H71" s="500" t="s">
        <v>41</v>
      </c>
      <c r="I71" s="501" t="s">
        <v>18</v>
      </c>
      <c r="J71" s="350" t="s">
        <v>491</v>
      </c>
      <c r="K71" s="415" t="s">
        <v>132</v>
      </c>
      <c r="L71" s="501" t="s">
        <v>44</v>
      </c>
      <c r="M71" s="159"/>
      <c r="N71" s="467" t="s">
        <v>290</v>
      </c>
    </row>
    <row r="72" spans="1:14" x14ac:dyDescent="0.25">
      <c r="A72" s="162">
        <v>45425</v>
      </c>
      <c r="B72" s="163" t="s">
        <v>294</v>
      </c>
      <c r="C72" s="163" t="s">
        <v>113</v>
      </c>
      <c r="D72" s="423" t="s">
        <v>14</v>
      </c>
      <c r="E72" s="159">
        <v>15000</v>
      </c>
      <c r="F72" s="400"/>
      <c r="G72" s="502">
        <f t="shared" si="3"/>
        <v>-2900</v>
      </c>
      <c r="H72" s="500" t="s">
        <v>41</v>
      </c>
      <c r="I72" s="501" t="s">
        <v>18</v>
      </c>
      <c r="J72" s="350" t="s">
        <v>491</v>
      </c>
      <c r="K72" s="415" t="s">
        <v>132</v>
      </c>
      <c r="L72" s="501" t="s">
        <v>44</v>
      </c>
      <c r="M72" s="159"/>
      <c r="N72" s="467" t="s">
        <v>291</v>
      </c>
    </row>
    <row r="73" spans="1:14" x14ac:dyDescent="0.25">
      <c r="A73" s="162">
        <v>45425</v>
      </c>
      <c r="B73" s="163" t="s">
        <v>292</v>
      </c>
      <c r="C73" s="163" t="s">
        <v>113</v>
      </c>
      <c r="D73" s="423" t="s">
        <v>14</v>
      </c>
      <c r="E73" s="159">
        <v>15000</v>
      </c>
      <c r="F73" s="400"/>
      <c r="G73" s="502">
        <f t="shared" si="3"/>
        <v>-17900</v>
      </c>
      <c r="H73" s="500" t="s">
        <v>41</v>
      </c>
      <c r="I73" s="501" t="s">
        <v>18</v>
      </c>
      <c r="J73" s="350" t="s">
        <v>491</v>
      </c>
      <c r="K73" s="415" t="s">
        <v>132</v>
      </c>
      <c r="L73" s="501" t="s">
        <v>44</v>
      </c>
      <c r="M73" s="159"/>
      <c r="N73" s="467" t="s">
        <v>296</v>
      </c>
    </row>
    <row r="74" spans="1:14" x14ac:dyDescent="0.25">
      <c r="A74" s="162">
        <v>45425</v>
      </c>
      <c r="B74" s="163" t="s">
        <v>293</v>
      </c>
      <c r="C74" s="163" t="s">
        <v>113</v>
      </c>
      <c r="D74" s="423" t="s">
        <v>14</v>
      </c>
      <c r="E74" s="159">
        <v>15000</v>
      </c>
      <c r="F74" s="147"/>
      <c r="G74" s="502">
        <f t="shared" si="3"/>
        <v>-32900</v>
      </c>
      <c r="H74" s="459" t="s">
        <v>41</v>
      </c>
      <c r="I74" s="170" t="s">
        <v>18</v>
      </c>
      <c r="J74" s="350" t="s">
        <v>491</v>
      </c>
      <c r="K74" s="174" t="s">
        <v>132</v>
      </c>
      <c r="L74" s="170" t="s">
        <v>44</v>
      </c>
      <c r="M74" s="159"/>
      <c r="N74" s="401" t="s">
        <v>297</v>
      </c>
    </row>
    <row r="75" spans="1:14" x14ac:dyDescent="0.25">
      <c r="A75" s="162">
        <v>45425</v>
      </c>
      <c r="B75" s="163" t="s">
        <v>294</v>
      </c>
      <c r="C75" s="163" t="s">
        <v>113</v>
      </c>
      <c r="D75" s="423" t="s">
        <v>14</v>
      </c>
      <c r="E75" s="159">
        <v>15000</v>
      </c>
      <c r="F75" s="147"/>
      <c r="G75" s="502">
        <f t="shared" si="3"/>
        <v>-47900</v>
      </c>
      <c r="H75" s="459" t="s">
        <v>41</v>
      </c>
      <c r="I75" s="170" t="s">
        <v>18</v>
      </c>
      <c r="J75" s="350" t="s">
        <v>491</v>
      </c>
      <c r="K75" s="174" t="s">
        <v>132</v>
      </c>
      <c r="L75" s="170" t="s">
        <v>44</v>
      </c>
      <c r="M75" s="159"/>
      <c r="N75" s="401"/>
    </row>
    <row r="76" spans="1:14" x14ac:dyDescent="0.25">
      <c r="A76" s="162">
        <v>45425</v>
      </c>
      <c r="B76" s="163" t="s">
        <v>112</v>
      </c>
      <c r="C76" s="163" t="s">
        <v>113</v>
      </c>
      <c r="D76" s="423" t="s">
        <v>14</v>
      </c>
      <c r="E76" s="159">
        <v>4000</v>
      </c>
      <c r="F76" s="147"/>
      <c r="G76" s="293">
        <f t="shared" si="3"/>
        <v>-51900</v>
      </c>
      <c r="H76" s="459" t="s">
        <v>41</v>
      </c>
      <c r="I76" s="170" t="s">
        <v>18</v>
      </c>
      <c r="J76" s="350" t="s">
        <v>491</v>
      </c>
      <c r="K76" s="174" t="s">
        <v>132</v>
      </c>
      <c r="L76" s="170" t="s">
        <v>44</v>
      </c>
      <c r="M76" s="159"/>
      <c r="N76" s="401"/>
    </row>
    <row r="77" spans="1:14" x14ac:dyDescent="0.25">
      <c r="A77" s="162">
        <v>45425</v>
      </c>
      <c r="B77" s="163" t="s">
        <v>295</v>
      </c>
      <c r="C77" s="163" t="s">
        <v>48</v>
      </c>
      <c r="D77" s="164" t="s">
        <v>14</v>
      </c>
      <c r="E77" s="159"/>
      <c r="F77" s="147">
        <v>-2000</v>
      </c>
      <c r="G77" s="293">
        <f t="shared" si="3"/>
        <v>-53900</v>
      </c>
      <c r="H77" s="459" t="s">
        <v>41</v>
      </c>
      <c r="I77" s="170" t="s">
        <v>18</v>
      </c>
      <c r="J77" s="350" t="s">
        <v>491</v>
      </c>
      <c r="K77" s="174" t="s">
        <v>132</v>
      </c>
      <c r="L77" s="170" t="s">
        <v>44</v>
      </c>
      <c r="M77" s="159"/>
      <c r="N77" s="401"/>
    </row>
    <row r="78" spans="1:14" x14ac:dyDescent="0.25">
      <c r="A78" s="162">
        <v>45426</v>
      </c>
      <c r="B78" s="163" t="s">
        <v>542</v>
      </c>
      <c r="C78" s="163" t="s">
        <v>119</v>
      </c>
      <c r="D78" s="164" t="s">
        <v>79</v>
      </c>
      <c r="E78" s="159">
        <v>13000</v>
      </c>
      <c r="F78" s="147"/>
      <c r="G78" s="293">
        <f t="shared" si="3"/>
        <v>-66900</v>
      </c>
      <c r="H78" s="173" t="s">
        <v>41</v>
      </c>
      <c r="I78" s="170" t="s">
        <v>18</v>
      </c>
      <c r="J78" s="350" t="s">
        <v>543</v>
      </c>
      <c r="K78" s="803" t="s">
        <v>132</v>
      </c>
      <c r="L78" s="170" t="s">
        <v>44</v>
      </c>
      <c r="M78" s="159"/>
      <c r="N78" s="401"/>
    </row>
    <row r="79" spans="1:14" x14ac:dyDescent="0.25">
      <c r="A79" s="406">
        <v>45432</v>
      </c>
      <c r="B79" s="407" t="s">
        <v>110</v>
      </c>
      <c r="C79" s="407" t="s">
        <v>48</v>
      </c>
      <c r="D79" s="408" t="s">
        <v>14</v>
      </c>
      <c r="E79" s="454"/>
      <c r="F79" s="699">
        <v>10000</v>
      </c>
      <c r="G79" s="770">
        <f t="shared" si="3"/>
        <v>-56900</v>
      </c>
      <c r="H79" s="484" t="s">
        <v>41</v>
      </c>
      <c r="I79" s="780" t="s">
        <v>18</v>
      </c>
      <c r="J79" s="411" t="s">
        <v>498</v>
      </c>
      <c r="K79" s="781" t="s">
        <v>132</v>
      </c>
      <c r="L79" s="780" t="s">
        <v>44</v>
      </c>
      <c r="M79" s="454"/>
      <c r="N79" s="782"/>
    </row>
    <row r="80" spans="1:14" ht="15.75" customHeight="1" x14ac:dyDescent="0.25">
      <c r="A80" s="162">
        <v>45432</v>
      </c>
      <c r="B80" s="163" t="s">
        <v>112</v>
      </c>
      <c r="C80" s="163" t="s">
        <v>113</v>
      </c>
      <c r="D80" s="423" t="s">
        <v>14</v>
      </c>
      <c r="E80" s="159">
        <v>4000</v>
      </c>
      <c r="F80" s="154"/>
      <c r="G80" s="293">
        <f t="shared" si="3"/>
        <v>-60900</v>
      </c>
      <c r="H80" s="459" t="s">
        <v>41</v>
      </c>
      <c r="I80" s="170" t="s">
        <v>18</v>
      </c>
      <c r="J80" s="149" t="s">
        <v>498</v>
      </c>
      <c r="K80" s="174" t="s">
        <v>132</v>
      </c>
      <c r="L80" s="170" t="s">
        <v>44</v>
      </c>
      <c r="M80" s="159"/>
      <c r="N80" s="467" t="s">
        <v>330</v>
      </c>
    </row>
    <row r="81" spans="1:14" ht="15" customHeight="1" x14ac:dyDescent="0.25">
      <c r="A81" s="162">
        <v>45432</v>
      </c>
      <c r="B81" s="163" t="s">
        <v>112</v>
      </c>
      <c r="C81" s="163" t="s">
        <v>113</v>
      </c>
      <c r="D81" s="423" t="s">
        <v>14</v>
      </c>
      <c r="E81" s="154">
        <v>4000</v>
      </c>
      <c r="F81" s="154"/>
      <c r="G81" s="292">
        <f t="shared" si="3"/>
        <v>-64900</v>
      </c>
      <c r="H81" s="459" t="s">
        <v>41</v>
      </c>
      <c r="I81" s="170" t="s">
        <v>18</v>
      </c>
      <c r="J81" s="149" t="s">
        <v>498</v>
      </c>
      <c r="K81" s="174" t="s">
        <v>132</v>
      </c>
      <c r="L81" s="170" t="s">
        <v>44</v>
      </c>
      <c r="M81" s="159"/>
      <c r="N81" s="401" t="s">
        <v>331</v>
      </c>
    </row>
    <row r="82" spans="1:14" x14ac:dyDescent="0.25">
      <c r="A82" s="162">
        <v>45432</v>
      </c>
      <c r="B82" s="163" t="s">
        <v>112</v>
      </c>
      <c r="C82" s="163" t="s">
        <v>113</v>
      </c>
      <c r="D82" s="423" t="s">
        <v>14</v>
      </c>
      <c r="E82" s="154">
        <v>2000</v>
      </c>
      <c r="F82" s="147"/>
      <c r="G82" s="292">
        <f t="shared" si="3"/>
        <v>-66900</v>
      </c>
      <c r="H82" s="279" t="s">
        <v>41</v>
      </c>
      <c r="I82" s="149" t="s">
        <v>18</v>
      </c>
      <c r="J82" s="149" t="s">
        <v>498</v>
      </c>
      <c r="K82" s="336" t="s">
        <v>132</v>
      </c>
      <c r="L82" s="149" t="s">
        <v>44</v>
      </c>
      <c r="M82" s="159"/>
      <c r="N82" s="151" t="s">
        <v>332</v>
      </c>
    </row>
    <row r="83" spans="1:14" x14ac:dyDescent="0.25">
      <c r="A83" s="406">
        <v>45434</v>
      </c>
      <c r="B83" s="407" t="s">
        <v>110</v>
      </c>
      <c r="C83" s="407" t="s">
        <v>48</v>
      </c>
      <c r="D83" s="408" t="s">
        <v>14</v>
      </c>
      <c r="E83" s="699"/>
      <c r="F83" s="409">
        <v>14000</v>
      </c>
      <c r="G83" s="791">
        <f t="shared" si="3"/>
        <v>-52900</v>
      </c>
      <c r="H83" s="410" t="s">
        <v>41</v>
      </c>
      <c r="I83" s="411" t="s">
        <v>18</v>
      </c>
      <c r="J83" s="411" t="s">
        <v>499</v>
      </c>
      <c r="K83" s="407" t="s">
        <v>132</v>
      </c>
      <c r="L83" s="411" t="s">
        <v>44</v>
      </c>
      <c r="M83" s="454"/>
      <c r="N83" s="453"/>
    </row>
    <row r="84" spans="1:14" x14ac:dyDescent="0.25">
      <c r="A84" s="162">
        <v>45434</v>
      </c>
      <c r="B84" s="163" t="s">
        <v>112</v>
      </c>
      <c r="C84" s="163" t="s">
        <v>113</v>
      </c>
      <c r="D84" s="423" t="s">
        <v>14</v>
      </c>
      <c r="E84" s="147">
        <v>7000</v>
      </c>
      <c r="F84" s="147"/>
      <c r="G84" s="292">
        <f t="shared" si="3"/>
        <v>-59900</v>
      </c>
      <c r="H84" s="279" t="s">
        <v>41</v>
      </c>
      <c r="I84" s="149" t="s">
        <v>18</v>
      </c>
      <c r="J84" s="149" t="s">
        <v>499</v>
      </c>
      <c r="K84" s="336" t="s">
        <v>132</v>
      </c>
      <c r="L84" s="149" t="s">
        <v>44</v>
      </c>
      <c r="M84" s="159"/>
      <c r="N84" s="523" t="s">
        <v>329</v>
      </c>
    </row>
    <row r="85" spans="1:14" x14ac:dyDescent="0.25">
      <c r="A85" s="162">
        <v>45434</v>
      </c>
      <c r="B85" s="163" t="s">
        <v>112</v>
      </c>
      <c r="C85" s="163" t="s">
        <v>113</v>
      </c>
      <c r="D85" s="423" t="s">
        <v>14</v>
      </c>
      <c r="E85" s="147">
        <v>7000</v>
      </c>
      <c r="F85" s="147"/>
      <c r="G85" s="292">
        <f t="shared" si="3"/>
        <v>-66900</v>
      </c>
      <c r="H85" s="279" t="s">
        <v>41</v>
      </c>
      <c r="I85" s="149" t="s">
        <v>18</v>
      </c>
      <c r="J85" s="149" t="s">
        <v>499</v>
      </c>
      <c r="K85" s="336" t="s">
        <v>132</v>
      </c>
      <c r="L85" s="149" t="s">
        <v>44</v>
      </c>
      <c r="M85" s="159"/>
      <c r="N85" s="151" t="s">
        <v>332</v>
      </c>
    </row>
    <row r="86" spans="1:14" x14ac:dyDescent="0.25">
      <c r="A86" s="406">
        <v>45434</v>
      </c>
      <c r="B86" s="407" t="s">
        <v>110</v>
      </c>
      <c r="C86" s="407" t="s">
        <v>48</v>
      </c>
      <c r="D86" s="408" t="s">
        <v>14</v>
      </c>
      <c r="E86" s="409"/>
      <c r="F86" s="409">
        <v>6000</v>
      </c>
      <c r="G86" s="791">
        <f t="shared" si="3"/>
        <v>-60900</v>
      </c>
      <c r="H86" s="410" t="s">
        <v>41</v>
      </c>
      <c r="I86" s="411" t="s">
        <v>18</v>
      </c>
      <c r="J86" s="411" t="s">
        <v>500</v>
      </c>
      <c r="K86" s="407" t="s">
        <v>132</v>
      </c>
      <c r="L86" s="411" t="s">
        <v>44</v>
      </c>
      <c r="M86" s="454"/>
      <c r="N86" s="453"/>
    </row>
    <row r="87" spans="1:14" x14ac:dyDescent="0.25">
      <c r="A87" s="162">
        <v>45434</v>
      </c>
      <c r="B87" s="163" t="s">
        <v>112</v>
      </c>
      <c r="C87" s="163" t="s">
        <v>113</v>
      </c>
      <c r="D87" s="423" t="s">
        <v>14</v>
      </c>
      <c r="E87" s="147">
        <v>3000</v>
      </c>
      <c r="F87" s="147"/>
      <c r="G87" s="292">
        <f t="shared" si="3"/>
        <v>-63900</v>
      </c>
      <c r="H87" s="279" t="s">
        <v>41</v>
      </c>
      <c r="I87" s="149" t="s">
        <v>18</v>
      </c>
      <c r="J87" s="149" t="s">
        <v>500</v>
      </c>
      <c r="K87" s="336" t="s">
        <v>132</v>
      </c>
      <c r="L87" s="149" t="s">
        <v>44</v>
      </c>
      <c r="M87" s="159"/>
      <c r="N87" s="151" t="s">
        <v>355</v>
      </c>
    </row>
    <row r="88" spans="1:14" x14ac:dyDescent="0.25">
      <c r="A88" s="162">
        <v>45434</v>
      </c>
      <c r="B88" s="163" t="s">
        <v>112</v>
      </c>
      <c r="C88" s="163" t="s">
        <v>113</v>
      </c>
      <c r="D88" s="423" t="s">
        <v>14</v>
      </c>
      <c r="E88" s="147">
        <v>3000</v>
      </c>
      <c r="F88" s="147"/>
      <c r="G88" s="292">
        <f t="shared" si="3"/>
        <v>-66900</v>
      </c>
      <c r="H88" s="279" t="s">
        <v>41</v>
      </c>
      <c r="I88" s="149" t="s">
        <v>18</v>
      </c>
      <c r="J88" s="149" t="s">
        <v>500</v>
      </c>
      <c r="K88" s="336" t="s">
        <v>132</v>
      </c>
      <c r="L88" s="149" t="s">
        <v>44</v>
      </c>
      <c r="M88" s="159"/>
      <c r="N88" s="151" t="s">
        <v>356</v>
      </c>
    </row>
    <row r="89" spans="1:14" x14ac:dyDescent="0.25">
      <c r="A89" s="406">
        <v>45434</v>
      </c>
      <c r="B89" s="407" t="s">
        <v>110</v>
      </c>
      <c r="C89" s="407" t="s">
        <v>48</v>
      </c>
      <c r="D89" s="408" t="s">
        <v>14</v>
      </c>
      <c r="E89" s="409"/>
      <c r="F89" s="409">
        <v>319000</v>
      </c>
      <c r="G89" s="791">
        <f t="shared" si="3"/>
        <v>252100</v>
      </c>
      <c r="H89" s="410" t="s">
        <v>41</v>
      </c>
      <c r="I89" s="411" t="s">
        <v>18</v>
      </c>
      <c r="J89" s="771" t="s">
        <v>501</v>
      </c>
      <c r="K89" s="407" t="s">
        <v>132</v>
      </c>
      <c r="L89" s="411" t="s">
        <v>44</v>
      </c>
      <c r="M89" s="454"/>
      <c r="N89" s="453"/>
    </row>
    <row r="90" spans="1:14" x14ac:dyDescent="0.25">
      <c r="A90" s="162">
        <v>45434</v>
      </c>
      <c r="B90" s="336" t="s">
        <v>420</v>
      </c>
      <c r="C90" s="336" t="s">
        <v>119</v>
      </c>
      <c r="D90" s="806" t="s">
        <v>79</v>
      </c>
      <c r="E90" s="147">
        <v>25500</v>
      </c>
      <c r="F90" s="147"/>
      <c r="G90" s="292">
        <f t="shared" si="3"/>
        <v>226600</v>
      </c>
      <c r="H90" s="279" t="s">
        <v>41</v>
      </c>
      <c r="I90" s="149" t="s">
        <v>18</v>
      </c>
      <c r="J90" s="415"/>
      <c r="K90" s="336" t="s">
        <v>132</v>
      </c>
      <c r="L90" s="149" t="s">
        <v>44</v>
      </c>
      <c r="M90" s="159"/>
      <c r="N90" s="151"/>
    </row>
    <row r="91" spans="1:14" x14ac:dyDescent="0.25">
      <c r="A91" s="162">
        <v>45434</v>
      </c>
      <c r="B91" s="163" t="s">
        <v>357</v>
      </c>
      <c r="C91" s="163" t="s">
        <v>130</v>
      </c>
      <c r="D91" s="164" t="s">
        <v>79</v>
      </c>
      <c r="E91" s="147">
        <v>319000</v>
      </c>
      <c r="F91" s="147"/>
      <c r="G91" s="791">
        <f t="shared" si="3"/>
        <v>-92400</v>
      </c>
      <c r="H91" s="279" t="s">
        <v>41</v>
      </c>
      <c r="I91" s="149" t="s">
        <v>18</v>
      </c>
      <c r="J91" s="415" t="s">
        <v>502</v>
      </c>
      <c r="K91" s="336" t="s">
        <v>132</v>
      </c>
      <c r="L91" s="149" t="s">
        <v>44</v>
      </c>
      <c r="M91" s="159"/>
      <c r="N91" s="151"/>
    </row>
    <row r="92" spans="1:14" x14ac:dyDescent="0.25">
      <c r="A92" s="406">
        <v>45435</v>
      </c>
      <c r="B92" s="407" t="s">
        <v>110</v>
      </c>
      <c r="C92" s="407" t="s">
        <v>48</v>
      </c>
      <c r="D92" s="408" t="s">
        <v>362</v>
      </c>
      <c r="E92" s="409"/>
      <c r="F92" s="409">
        <v>600000</v>
      </c>
      <c r="G92" s="791">
        <f t="shared" si="3"/>
        <v>507600</v>
      </c>
      <c r="H92" s="410" t="s">
        <v>41</v>
      </c>
      <c r="I92" s="411" t="s">
        <v>18</v>
      </c>
      <c r="J92" s="771" t="s">
        <v>517</v>
      </c>
      <c r="K92" s="407" t="s">
        <v>132</v>
      </c>
      <c r="L92" s="411" t="s">
        <v>44</v>
      </c>
      <c r="M92" s="454"/>
      <c r="N92" s="453"/>
    </row>
    <row r="93" spans="1:14" x14ac:dyDescent="0.25">
      <c r="A93" s="162">
        <v>45435</v>
      </c>
      <c r="B93" s="163" t="s">
        <v>374</v>
      </c>
      <c r="C93" s="163" t="s">
        <v>113</v>
      </c>
      <c r="D93" s="164" t="s">
        <v>362</v>
      </c>
      <c r="E93" s="147">
        <v>660000</v>
      </c>
      <c r="F93" s="147"/>
      <c r="G93" s="292">
        <f t="shared" si="3"/>
        <v>-152400</v>
      </c>
      <c r="H93" s="279" t="s">
        <v>41</v>
      </c>
      <c r="I93" s="149" t="s">
        <v>18</v>
      </c>
      <c r="J93" s="415" t="s">
        <v>505</v>
      </c>
      <c r="K93" s="336" t="s">
        <v>132</v>
      </c>
      <c r="L93" s="149" t="s">
        <v>44</v>
      </c>
      <c r="M93" s="159"/>
      <c r="N93" s="151"/>
    </row>
    <row r="94" spans="1:14" x14ac:dyDescent="0.25">
      <c r="A94" s="406">
        <v>45435</v>
      </c>
      <c r="B94" s="407" t="s">
        <v>110</v>
      </c>
      <c r="C94" s="407" t="s">
        <v>48</v>
      </c>
      <c r="D94" s="408" t="s">
        <v>362</v>
      </c>
      <c r="E94" s="409"/>
      <c r="F94" s="409">
        <v>550000</v>
      </c>
      <c r="G94" s="791">
        <f t="shared" si="3"/>
        <v>397600</v>
      </c>
      <c r="H94" s="410" t="s">
        <v>41</v>
      </c>
      <c r="I94" s="411" t="s">
        <v>18</v>
      </c>
      <c r="J94" s="455" t="s">
        <v>507</v>
      </c>
      <c r="K94" s="407" t="s">
        <v>132</v>
      </c>
      <c r="L94" s="411" t="s">
        <v>44</v>
      </c>
      <c r="M94" s="454"/>
      <c r="N94" s="792"/>
    </row>
    <row r="95" spans="1:14" x14ac:dyDescent="0.25">
      <c r="A95" s="162">
        <v>45435</v>
      </c>
      <c r="B95" s="163" t="s">
        <v>376</v>
      </c>
      <c r="C95" s="163" t="s">
        <v>199</v>
      </c>
      <c r="D95" s="164" t="s">
        <v>362</v>
      </c>
      <c r="E95" s="147">
        <v>13000</v>
      </c>
      <c r="F95" s="147"/>
      <c r="G95" s="292">
        <f t="shared" si="3"/>
        <v>384600</v>
      </c>
      <c r="H95" s="279" t="s">
        <v>41</v>
      </c>
      <c r="I95" s="149" t="s">
        <v>18</v>
      </c>
      <c r="J95" s="350" t="s">
        <v>506</v>
      </c>
      <c r="K95" s="336" t="s">
        <v>132</v>
      </c>
      <c r="L95" s="149" t="s">
        <v>44</v>
      </c>
      <c r="M95" s="159"/>
      <c r="N95" s="523"/>
    </row>
    <row r="96" spans="1:14" x14ac:dyDescent="0.25">
      <c r="A96" s="162">
        <v>45435</v>
      </c>
      <c r="B96" s="163" t="s">
        <v>377</v>
      </c>
      <c r="C96" s="163" t="s">
        <v>199</v>
      </c>
      <c r="D96" s="164" t="s">
        <v>362</v>
      </c>
      <c r="E96" s="147">
        <v>5000</v>
      </c>
      <c r="F96" s="147"/>
      <c r="G96" s="292">
        <f t="shared" si="3"/>
        <v>379600</v>
      </c>
      <c r="H96" s="279" t="s">
        <v>41</v>
      </c>
      <c r="I96" s="149" t="s">
        <v>18</v>
      </c>
      <c r="J96" s="350" t="s">
        <v>507</v>
      </c>
      <c r="K96" s="336" t="s">
        <v>132</v>
      </c>
      <c r="L96" s="149" t="s">
        <v>44</v>
      </c>
      <c r="M96" s="159"/>
      <c r="N96" s="523"/>
    </row>
    <row r="97" spans="1:14" x14ac:dyDescent="0.25">
      <c r="A97" s="162">
        <v>45435</v>
      </c>
      <c r="B97" s="163" t="s">
        <v>377</v>
      </c>
      <c r="C97" s="163" t="s">
        <v>199</v>
      </c>
      <c r="D97" s="164" t="s">
        <v>362</v>
      </c>
      <c r="E97" s="147">
        <v>2000</v>
      </c>
      <c r="F97" s="147"/>
      <c r="G97" s="292">
        <f t="shared" si="3"/>
        <v>377600</v>
      </c>
      <c r="H97" s="279" t="s">
        <v>41</v>
      </c>
      <c r="I97" s="149" t="s">
        <v>18</v>
      </c>
      <c r="J97" s="350" t="s">
        <v>507</v>
      </c>
      <c r="K97" s="336" t="s">
        <v>132</v>
      </c>
      <c r="L97" s="149" t="s">
        <v>44</v>
      </c>
      <c r="M97" s="159"/>
      <c r="N97" s="523"/>
    </row>
    <row r="98" spans="1:14" x14ac:dyDescent="0.25">
      <c r="A98" s="162">
        <v>45435</v>
      </c>
      <c r="B98" s="163" t="s">
        <v>375</v>
      </c>
      <c r="C98" s="163" t="s">
        <v>199</v>
      </c>
      <c r="D98" s="164" t="s">
        <v>362</v>
      </c>
      <c r="E98" s="147">
        <v>16000</v>
      </c>
      <c r="F98" s="147"/>
      <c r="G98" s="292">
        <f t="shared" si="3"/>
        <v>361600</v>
      </c>
      <c r="H98" s="279" t="s">
        <v>41</v>
      </c>
      <c r="I98" s="149" t="s">
        <v>18</v>
      </c>
      <c r="J98" s="350" t="s">
        <v>508</v>
      </c>
      <c r="K98" s="336" t="s">
        <v>132</v>
      </c>
      <c r="L98" s="149" t="s">
        <v>44</v>
      </c>
      <c r="M98" s="159"/>
      <c r="N98" s="523"/>
    </row>
    <row r="99" spans="1:14" x14ac:dyDescent="0.25">
      <c r="A99" s="162">
        <v>45435</v>
      </c>
      <c r="B99" s="163" t="s">
        <v>378</v>
      </c>
      <c r="C99" s="163" t="s">
        <v>199</v>
      </c>
      <c r="D99" s="164" t="s">
        <v>362</v>
      </c>
      <c r="E99" s="147">
        <v>5000</v>
      </c>
      <c r="F99" s="147"/>
      <c r="G99" s="292">
        <f t="shared" si="3"/>
        <v>356600</v>
      </c>
      <c r="H99" s="279" t="s">
        <v>41</v>
      </c>
      <c r="I99" s="149" t="s">
        <v>18</v>
      </c>
      <c r="J99" s="350" t="s">
        <v>507</v>
      </c>
      <c r="K99" s="336" t="s">
        <v>132</v>
      </c>
      <c r="L99" s="149" t="s">
        <v>44</v>
      </c>
      <c r="M99" s="159"/>
      <c r="N99" s="523"/>
    </row>
    <row r="100" spans="1:14" x14ac:dyDescent="0.25">
      <c r="A100" s="162">
        <v>45435</v>
      </c>
      <c r="B100" s="163" t="s">
        <v>379</v>
      </c>
      <c r="C100" s="163" t="s">
        <v>199</v>
      </c>
      <c r="D100" s="164" t="s">
        <v>362</v>
      </c>
      <c r="E100" s="147">
        <v>2000</v>
      </c>
      <c r="F100" s="147"/>
      <c r="G100" s="292">
        <f t="shared" si="3"/>
        <v>354600</v>
      </c>
      <c r="H100" s="279" t="s">
        <v>41</v>
      </c>
      <c r="I100" s="149" t="s">
        <v>18</v>
      </c>
      <c r="J100" s="350" t="s">
        <v>507</v>
      </c>
      <c r="K100" s="336" t="s">
        <v>132</v>
      </c>
      <c r="L100" s="149" t="s">
        <v>44</v>
      </c>
      <c r="M100" s="159"/>
      <c r="N100" s="523"/>
    </row>
    <row r="101" spans="1:14" x14ac:dyDescent="0.25">
      <c r="A101" s="162">
        <v>45435</v>
      </c>
      <c r="B101" s="163" t="s">
        <v>180</v>
      </c>
      <c r="C101" s="163" t="s">
        <v>199</v>
      </c>
      <c r="D101" s="164" t="s">
        <v>362</v>
      </c>
      <c r="E101" s="147">
        <v>25000</v>
      </c>
      <c r="F101" s="147"/>
      <c r="G101" s="292">
        <f t="shared" si="3"/>
        <v>329600</v>
      </c>
      <c r="H101" s="279" t="s">
        <v>41</v>
      </c>
      <c r="I101" s="149" t="s">
        <v>18</v>
      </c>
      <c r="J101" s="350" t="s">
        <v>508</v>
      </c>
      <c r="K101" s="336" t="s">
        <v>132</v>
      </c>
      <c r="L101" s="149" t="s">
        <v>44</v>
      </c>
      <c r="M101" s="159"/>
      <c r="N101" s="523"/>
    </row>
    <row r="102" spans="1:14" x14ac:dyDescent="0.25">
      <c r="A102" s="162">
        <v>45435</v>
      </c>
      <c r="B102" s="163" t="s">
        <v>380</v>
      </c>
      <c r="C102" s="163" t="s">
        <v>199</v>
      </c>
      <c r="D102" s="164" t="s">
        <v>362</v>
      </c>
      <c r="E102" s="147">
        <v>2000</v>
      </c>
      <c r="F102" s="147"/>
      <c r="G102" s="292">
        <f t="shared" si="3"/>
        <v>327600</v>
      </c>
      <c r="H102" s="279" t="s">
        <v>41</v>
      </c>
      <c r="I102" s="149" t="s">
        <v>18</v>
      </c>
      <c r="J102" s="350" t="s">
        <v>508</v>
      </c>
      <c r="K102" s="336" t="s">
        <v>132</v>
      </c>
      <c r="L102" s="149" t="s">
        <v>44</v>
      </c>
      <c r="M102" s="159"/>
      <c r="N102" s="523"/>
    </row>
    <row r="103" spans="1:14" x14ac:dyDescent="0.25">
      <c r="A103" s="162">
        <v>45435</v>
      </c>
      <c r="B103" s="163" t="s">
        <v>380</v>
      </c>
      <c r="C103" s="163" t="s">
        <v>199</v>
      </c>
      <c r="D103" s="164" t="s">
        <v>362</v>
      </c>
      <c r="E103" s="147">
        <v>4000</v>
      </c>
      <c r="F103" s="147"/>
      <c r="G103" s="292">
        <f t="shared" si="3"/>
        <v>323600</v>
      </c>
      <c r="H103" s="279" t="s">
        <v>41</v>
      </c>
      <c r="I103" s="149" t="s">
        <v>18</v>
      </c>
      <c r="J103" s="350" t="s">
        <v>508</v>
      </c>
      <c r="K103" s="336" t="s">
        <v>132</v>
      </c>
      <c r="L103" s="149" t="s">
        <v>44</v>
      </c>
      <c r="M103" s="159"/>
      <c r="N103" s="523"/>
    </row>
    <row r="104" spans="1:14" x14ac:dyDescent="0.25">
      <c r="A104" s="162">
        <v>45435</v>
      </c>
      <c r="B104" s="163" t="s">
        <v>381</v>
      </c>
      <c r="C104" s="163" t="s">
        <v>199</v>
      </c>
      <c r="D104" s="164" t="s">
        <v>362</v>
      </c>
      <c r="E104" s="147">
        <v>1000</v>
      </c>
      <c r="F104" s="147"/>
      <c r="G104" s="292">
        <f t="shared" si="3"/>
        <v>322600</v>
      </c>
      <c r="H104" s="279" t="s">
        <v>41</v>
      </c>
      <c r="I104" s="149" t="s">
        <v>18</v>
      </c>
      <c r="J104" s="350" t="s">
        <v>508</v>
      </c>
      <c r="K104" s="336" t="s">
        <v>132</v>
      </c>
      <c r="L104" s="149" t="s">
        <v>44</v>
      </c>
      <c r="M104" s="159"/>
      <c r="N104" s="523"/>
    </row>
    <row r="105" spans="1:14" x14ac:dyDescent="0.25">
      <c r="A105" s="162">
        <v>45435</v>
      </c>
      <c r="B105" s="163" t="s">
        <v>380</v>
      </c>
      <c r="C105" s="163" t="s">
        <v>199</v>
      </c>
      <c r="D105" s="164" t="s">
        <v>362</v>
      </c>
      <c r="E105" s="147">
        <v>5000</v>
      </c>
      <c r="F105" s="147"/>
      <c r="G105" s="292">
        <f t="shared" si="3"/>
        <v>317600</v>
      </c>
      <c r="H105" s="279" t="s">
        <v>41</v>
      </c>
      <c r="I105" s="149" t="s">
        <v>18</v>
      </c>
      <c r="J105" s="350" t="s">
        <v>507</v>
      </c>
      <c r="K105" s="336" t="s">
        <v>132</v>
      </c>
      <c r="L105" s="149" t="s">
        <v>44</v>
      </c>
      <c r="M105" s="159"/>
      <c r="N105" s="523"/>
    </row>
    <row r="106" spans="1:14" x14ac:dyDescent="0.25">
      <c r="A106" s="162">
        <v>45435</v>
      </c>
      <c r="B106" s="163" t="s">
        <v>118</v>
      </c>
      <c r="C106" s="163" t="s">
        <v>48</v>
      </c>
      <c r="D106" s="164" t="s">
        <v>362</v>
      </c>
      <c r="E106" s="147"/>
      <c r="F106" s="147">
        <v>-320000</v>
      </c>
      <c r="G106" s="292">
        <f t="shared" si="3"/>
        <v>-2400</v>
      </c>
      <c r="H106" s="279" t="s">
        <v>41</v>
      </c>
      <c r="I106" s="149" t="s">
        <v>18</v>
      </c>
      <c r="J106" s="350" t="s">
        <v>507</v>
      </c>
      <c r="K106" s="336" t="s">
        <v>132</v>
      </c>
      <c r="L106" s="149" t="s">
        <v>44</v>
      </c>
      <c r="M106" s="159"/>
      <c r="N106" s="523"/>
    </row>
    <row r="107" spans="1:14" x14ac:dyDescent="0.25">
      <c r="A107" s="406">
        <v>45435</v>
      </c>
      <c r="B107" s="407" t="s">
        <v>110</v>
      </c>
      <c r="C107" s="407" t="s">
        <v>48</v>
      </c>
      <c r="D107" s="408" t="s">
        <v>362</v>
      </c>
      <c r="E107" s="409"/>
      <c r="F107" s="409">
        <v>100000</v>
      </c>
      <c r="G107" s="791">
        <f t="shared" si="3"/>
        <v>97600</v>
      </c>
      <c r="H107" s="410" t="s">
        <v>41</v>
      </c>
      <c r="I107" s="411" t="s">
        <v>18</v>
      </c>
      <c r="J107" s="411" t="s">
        <v>511</v>
      </c>
      <c r="K107" s="407" t="s">
        <v>132</v>
      </c>
      <c r="L107" s="411" t="s">
        <v>44</v>
      </c>
      <c r="M107" s="454"/>
      <c r="N107" s="792"/>
    </row>
    <row r="108" spans="1:14" x14ac:dyDescent="0.25">
      <c r="A108" s="162">
        <v>45435</v>
      </c>
      <c r="B108" s="163" t="s">
        <v>383</v>
      </c>
      <c r="C108" s="163" t="s">
        <v>113</v>
      </c>
      <c r="D108" s="164" t="s">
        <v>362</v>
      </c>
      <c r="E108" s="147">
        <v>50000</v>
      </c>
      <c r="F108" s="147"/>
      <c r="G108" s="292">
        <f t="shared" si="3"/>
        <v>47600</v>
      </c>
      <c r="H108" s="279" t="s">
        <v>41</v>
      </c>
      <c r="I108" s="149" t="s">
        <v>18</v>
      </c>
      <c r="J108" s="149" t="s">
        <v>511</v>
      </c>
      <c r="K108" s="336" t="s">
        <v>132</v>
      </c>
      <c r="L108" s="149" t="s">
        <v>44</v>
      </c>
      <c r="M108" s="159"/>
      <c r="N108" s="523"/>
    </row>
    <row r="109" spans="1:14" x14ac:dyDescent="0.25">
      <c r="A109" s="162">
        <v>45435</v>
      </c>
      <c r="B109" s="163" t="s">
        <v>384</v>
      </c>
      <c r="C109" s="163" t="s">
        <v>199</v>
      </c>
      <c r="D109" s="164" t="s">
        <v>362</v>
      </c>
      <c r="E109" s="147">
        <v>30000</v>
      </c>
      <c r="F109" s="147"/>
      <c r="G109" s="292">
        <f t="shared" si="3"/>
        <v>17600</v>
      </c>
      <c r="H109" s="279" t="s">
        <v>41</v>
      </c>
      <c r="I109" s="149" t="s">
        <v>18</v>
      </c>
      <c r="J109" s="350" t="s">
        <v>507</v>
      </c>
      <c r="K109" s="336" t="s">
        <v>132</v>
      </c>
      <c r="L109" s="149" t="s">
        <v>44</v>
      </c>
      <c r="M109" s="159"/>
      <c r="N109" s="523"/>
    </row>
    <row r="110" spans="1:14" x14ac:dyDescent="0.25">
      <c r="A110" s="162">
        <v>45435</v>
      </c>
      <c r="B110" s="163" t="s">
        <v>385</v>
      </c>
      <c r="C110" s="163" t="s">
        <v>199</v>
      </c>
      <c r="D110" s="164" t="s">
        <v>362</v>
      </c>
      <c r="E110" s="147">
        <v>30000</v>
      </c>
      <c r="F110" s="147"/>
      <c r="G110" s="292">
        <f t="shared" si="3"/>
        <v>-12400</v>
      </c>
      <c r="H110" s="279" t="s">
        <v>41</v>
      </c>
      <c r="I110" s="149" t="s">
        <v>18</v>
      </c>
      <c r="J110" s="350" t="s">
        <v>507</v>
      </c>
      <c r="K110" s="336" t="s">
        <v>132</v>
      </c>
      <c r="L110" s="149" t="s">
        <v>44</v>
      </c>
      <c r="M110" s="159"/>
      <c r="N110" s="523"/>
    </row>
    <row r="111" spans="1:14" x14ac:dyDescent="0.25">
      <c r="A111" s="162">
        <v>45435</v>
      </c>
      <c r="B111" s="163" t="s">
        <v>386</v>
      </c>
      <c r="C111" s="163" t="s">
        <v>199</v>
      </c>
      <c r="D111" s="164" t="s">
        <v>362</v>
      </c>
      <c r="E111" s="147">
        <v>30000</v>
      </c>
      <c r="F111" s="147"/>
      <c r="G111" s="292">
        <f t="shared" si="3"/>
        <v>-42400</v>
      </c>
      <c r="H111" s="279" t="s">
        <v>41</v>
      </c>
      <c r="I111" s="149" t="s">
        <v>18</v>
      </c>
      <c r="J111" s="350" t="s">
        <v>507</v>
      </c>
      <c r="K111" s="336" t="s">
        <v>132</v>
      </c>
      <c r="L111" s="149" t="s">
        <v>44</v>
      </c>
      <c r="M111" s="159"/>
      <c r="N111" s="523"/>
    </row>
    <row r="112" spans="1:14" x14ac:dyDescent="0.25">
      <c r="A112" s="162">
        <v>45435</v>
      </c>
      <c r="B112" s="163" t="s">
        <v>118</v>
      </c>
      <c r="C112" s="163" t="s">
        <v>48</v>
      </c>
      <c r="D112" s="164" t="s">
        <v>362</v>
      </c>
      <c r="E112" s="147"/>
      <c r="F112" s="147">
        <v>-50000</v>
      </c>
      <c r="G112" s="292">
        <f t="shared" si="3"/>
        <v>-92400</v>
      </c>
      <c r="H112" s="279" t="s">
        <v>41</v>
      </c>
      <c r="I112" s="149" t="s">
        <v>18</v>
      </c>
      <c r="J112" s="149" t="s">
        <v>511</v>
      </c>
      <c r="K112" s="336" t="s">
        <v>132</v>
      </c>
      <c r="L112" s="149" t="s">
        <v>44</v>
      </c>
      <c r="M112" s="159"/>
      <c r="N112" s="523"/>
    </row>
    <row r="113" spans="1:14" x14ac:dyDescent="0.25">
      <c r="A113" s="406">
        <v>45439</v>
      </c>
      <c r="B113" s="407" t="s">
        <v>110</v>
      </c>
      <c r="C113" s="407" t="s">
        <v>48</v>
      </c>
      <c r="D113" s="408" t="s">
        <v>14</v>
      </c>
      <c r="E113" s="409"/>
      <c r="F113" s="409">
        <v>77000</v>
      </c>
      <c r="G113" s="791">
        <f t="shared" si="3"/>
        <v>-15400</v>
      </c>
      <c r="H113" s="410" t="s">
        <v>41</v>
      </c>
      <c r="I113" s="411" t="s">
        <v>18</v>
      </c>
      <c r="J113" s="455" t="s">
        <v>521</v>
      </c>
      <c r="K113" s="407" t="s">
        <v>132</v>
      </c>
      <c r="L113" s="411" t="s">
        <v>44</v>
      </c>
      <c r="M113" s="454"/>
      <c r="N113" s="792"/>
    </row>
    <row r="114" spans="1:14" x14ac:dyDescent="0.25">
      <c r="A114" s="406">
        <v>45441</v>
      </c>
      <c r="B114" s="407" t="s">
        <v>110</v>
      </c>
      <c r="C114" s="407" t="s">
        <v>48</v>
      </c>
      <c r="D114" s="408" t="s">
        <v>14</v>
      </c>
      <c r="E114" s="409"/>
      <c r="F114" s="409">
        <v>14000</v>
      </c>
      <c r="G114" s="791">
        <f t="shared" si="3"/>
        <v>-1400</v>
      </c>
      <c r="H114" s="410" t="s">
        <v>41</v>
      </c>
      <c r="I114" s="411" t="s">
        <v>18</v>
      </c>
      <c r="J114" s="455" t="s">
        <v>524</v>
      </c>
      <c r="K114" s="407" t="s">
        <v>132</v>
      </c>
      <c r="L114" s="411" t="s">
        <v>44</v>
      </c>
      <c r="M114" s="454"/>
      <c r="N114" s="792"/>
    </row>
    <row r="115" spans="1:14" x14ac:dyDescent="0.25">
      <c r="A115" s="162">
        <v>45441</v>
      </c>
      <c r="B115" s="163" t="s">
        <v>112</v>
      </c>
      <c r="C115" s="163" t="s">
        <v>113</v>
      </c>
      <c r="D115" s="164" t="s">
        <v>14</v>
      </c>
      <c r="E115" s="147">
        <v>6000</v>
      </c>
      <c r="F115" s="147"/>
      <c r="G115" s="292">
        <f t="shared" si="3"/>
        <v>-7400</v>
      </c>
      <c r="H115" s="279" t="s">
        <v>41</v>
      </c>
      <c r="I115" s="149" t="s">
        <v>18</v>
      </c>
      <c r="J115" s="350" t="s">
        <v>524</v>
      </c>
      <c r="K115" s="336" t="s">
        <v>132</v>
      </c>
      <c r="L115" s="149" t="s">
        <v>44</v>
      </c>
      <c r="M115" s="159"/>
      <c r="N115" s="523" t="s">
        <v>329</v>
      </c>
    </row>
    <row r="116" spans="1:14" x14ac:dyDescent="0.25">
      <c r="A116" s="162">
        <v>45441</v>
      </c>
      <c r="B116" s="163" t="s">
        <v>112</v>
      </c>
      <c r="C116" s="163" t="s">
        <v>113</v>
      </c>
      <c r="D116" s="164" t="s">
        <v>14</v>
      </c>
      <c r="E116" s="147">
        <v>4000</v>
      </c>
      <c r="F116" s="147"/>
      <c r="G116" s="292">
        <f t="shared" si="3"/>
        <v>-11400</v>
      </c>
      <c r="H116" s="279" t="s">
        <v>41</v>
      </c>
      <c r="I116" s="149" t="s">
        <v>18</v>
      </c>
      <c r="J116" s="350" t="s">
        <v>524</v>
      </c>
      <c r="K116" s="336" t="s">
        <v>132</v>
      </c>
      <c r="L116" s="149" t="s">
        <v>44</v>
      </c>
      <c r="M116" s="159"/>
      <c r="N116" s="523" t="s">
        <v>396</v>
      </c>
    </row>
    <row r="117" spans="1:14" x14ac:dyDescent="0.25">
      <c r="A117" s="162">
        <v>45441</v>
      </c>
      <c r="B117" s="163" t="s">
        <v>112</v>
      </c>
      <c r="C117" s="163" t="s">
        <v>113</v>
      </c>
      <c r="D117" s="164" t="s">
        <v>14</v>
      </c>
      <c r="E117" s="147">
        <v>4000</v>
      </c>
      <c r="F117" s="147"/>
      <c r="G117" s="292">
        <f t="shared" si="3"/>
        <v>-15400</v>
      </c>
      <c r="H117" s="279" t="s">
        <v>41</v>
      </c>
      <c r="I117" s="149" t="s">
        <v>18</v>
      </c>
      <c r="J117" s="350" t="s">
        <v>524</v>
      </c>
      <c r="K117" s="336" t="s">
        <v>132</v>
      </c>
      <c r="L117" s="149" t="s">
        <v>44</v>
      </c>
      <c r="M117" s="794"/>
      <c r="N117" s="523" t="s">
        <v>397</v>
      </c>
    </row>
    <row r="118" spans="1:14" x14ac:dyDescent="0.25">
      <c r="A118" s="406">
        <v>45441</v>
      </c>
      <c r="B118" s="407" t="s">
        <v>110</v>
      </c>
      <c r="C118" s="407" t="s">
        <v>48</v>
      </c>
      <c r="D118" s="408" t="s">
        <v>14</v>
      </c>
      <c r="E118" s="409"/>
      <c r="F118" s="409">
        <v>273000</v>
      </c>
      <c r="G118" s="791">
        <f t="shared" si="3"/>
        <v>257600</v>
      </c>
      <c r="H118" s="410" t="s">
        <v>41</v>
      </c>
      <c r="I118" s="411" t="s">
        <v>18</v>
      </c>
      <c r="J118" s="455" t="s">
        <v>525</v>
      </c>
      <c r="K118" s="407" t="s">
        <v>132</v>
      </c>
      <c r="L118" s="411" t="s">
        <v>44</v>
      </c>
      <c r="M118" s="454"/>
      <c r="N118" s="792"/>
    </row>
    <row r="119" spans="1:14" x14ac:dyDescent="0.25">
      <c r="A119" s="162">
        <v>45441</v>
      </c>
      <c r="B119" s="163" t="s">
        <v>418</v>
      </c>
      <c r="C119" s="163" t="s">
        <v>119</v>
      </c>
      <c r="D119" s="164" t="s">
        <v>79</v>
      </c>
      <c r="E119" s="147">
        <v>28000</v>
      </c>
      <c r="F119" s="147"/>
      <c r="G119" s="292">
        <f t="shared" si="3"/>
        <v>229600</v>
      </c>
      <c r="H119" s="279" t="s">
        <v>41</v>
      </c>
      <c r="I119" s="149" t="s">
        <v>18</v>
      </c>
      <c r="J119" s="350" t="s">
        <v>532</v>
      </c>
      <c r="K119" s="336" t="s">
        <v>132</v>
      </c>
      <c r="L119" s="149" t="s">
        <v>44</v>
      </c>
      <c r="M119" s="159"/>
      <c r="N119" s="523"/>
    </row>
    <row r="120" spans="1:14" x14ac:dyDescent="0.25">
      <c r="A120" s="162">
        <v>45441</v>
      </c>
      <c r="B120" s="163" t="s">
        <v>419</v>
      </c>
      <c r="C120" s="163" t="s">
        <v>119</v>
      </c>
      <c r="D120" s="164" t="s">
        <v>79</v>
      </c>
      <c r="E120" s="147">
        <v>8500</v>
      </c>
      <c r="F120" s="147"/>
      <c r="G120" s="292">
        <f t="shared" si="3"/>
        <v>221100</v>
      </c>
      <c r="H120" s="279" t="s">
        <v>41</v>
      </c>
      <c r="I120" s="149" t="s">
        <v>18</v>
      </c>
      <c r="J120" s="350" t="s">
        <v>532</v>
      </c>
      <c r="K120" s="336" t="s">
        <v>132</v>
      </c>
      <c r="L120" s="149" t="s">
        <v>44</v>
      </c>
      <c r="M120" s="159"/>
      <c r="N120" s="523"/>
    </row>
    <row r="121" spans="1:14" x14ac:dyDescent="0.25">
      <c r="A121" s="162">
        <v>45441</v>
      </c>
      <c r="B121" s="163" t="s">
        <v>419</v>
      </c>
      <c r="C121" s="163" t="s">
        <v>119</v>
      </c>
      <c r="D121" s="164" t="s">
        <v>79</v>
      </c>
      <c r="E121" s="147">
        <v>8500</v>
      </c>
      <c r="F121" s="147"/>
      <c r="G121" s="292">
        <f t="shared" si="3"/>
        <v>212600</v>
      </c>
      <c r="H121" s="279" t="s">
        <v>41</v>
      </c>
      <c r="I121" s="149" t="s">
        <v>18</v>
      </c>
      <c r="J121" s="350" t="s">
        <v>532</v>
      </c>
      <c r="K121" s="336" t="s">
        <v>132</v>
      </c>
      <c r="L121" s="149" t="s">
        <v>44</v>
      </c>
      <c r="M121" s="159"/>
      <c r="N121" s="523"/>
    </row>
    <row r="122" spans="1:14" x14ac:dyDescent="0.25">
      <c r="A122" s="162">
        <v>45441</v>
      </c>
      <c r="B122" s="163" t="s">
        <v>420</v>
      </c>
      <c r="C122" s="163" t="s">
        <v>119</v>
      </c>
      <c r="D122" s="164" t="s">
        <v>79</v>
      </c>
      <c r="E122" s="147">
        <v>18400</v>
      </c>
      <c r="F122" s="147"/>
      <c r="G122" s="292">
        <f t="shared" si="3"/>
        <v>194200</v>
      </c>
      <c r="H122" s="279" t="s">
        <v>41</v>
      </c>
      <c r="I122" s="149" t="s">
        <v>18</v>
      </c>
      <c r="J122" s="350" t="s">
        <v>532</v>
      </c>
      <c r="K122" s="336" t="s">
        <v>132</v>
      </c>
      <c r="L122" s="149" t="s">
        <v>44</v>
      </c>
      <c r="M122" s="159"/>
      <c r="N122" s="523"/>
    </row>
    <row r="123" spans="1:14" x14ac:dyDescent="0.25">
      <c r="A123" s="162">
        <v>45441</v>
      </c>
      <c r="B123" s="163" t="s">
        <v>421</v>
      </c>
      <c r="C123" s="163" t="s">
        <v>119</v>
      </c>
      <c r="D123" s="164" t="s">
        <v>79</v>
      </c>
      <c r="E123" s="147">
        <v>21500</v>
      </c>
      <c r="F123" s="147"/>
      <c r="G123" s="292">
        <f t="shared" si="3"/>
        <v>172700</v>
      </c>
      <c r="H123" s="279" t="s">
        <v>41</v>
      </c>
      <c r="I123" s="149" t="s">
        <v>18</v>
      </c>
      <c r="J123" s="350" t="s">
        <v>532</v>
      </c>
      <c r="K123" s="336" t="s">
        <v>132</v>
      </c>
      <c r="L123" s="149" t="s">
        <v>44</v>
      </c>
      <c r="M123" s="159"/>
      <c r="N123" s="523"/>
    </row>
    <row r="124" spans="1:14" x14ac:dyDescent="0.25">
      <c r="A124" s="162">
        <v>45441</v>
      </c>
      <c r="B124" s="163" t="s">
        <v>421</v>
      </c>
      <c r="C124" s="163" t="s">
        <v>119</v>
      </c>
      <c r="D124" s="164" t="s">
        <v>79</v>
      </c>
      <c r="E124" s="147">
        <v>21500</v>
      </c>
      <c r="F124" s="147"/>
      <c r="G124" s="292">
        <f t="shared" si="3"/>
        <v>151200</v>
      </c>
      <c r="H124" s="279" t="s">
        <v>41</v>
      </c>
      <c r="I124" s="149" t="s">
        <v>18</v>
      </c>
      <c r="J124" s="350" t="s">
        <v>532</v>
      </c>
      <c r="K124" s="336" t="s">
        <v>132</v>
      </c>
      <c r="L124" s="149" t="s">
        <v>44</v>
      </c>
      <c r="M124" s="159"/>
      <c r="N124" s="523"/>
    </row>
    <row r="125" spans="1:14" x14ac:dyDescent="0.25">
      <c r="A125" s="162">
        <v>45441</v>
      </c>
      <c r="B125" s="163" t="s">
        <v>422</v>
      </c>
      <c r="C125" s="163" t="s">
        <v>119</v>
      </c>
      <c r="D125" s="164" t="s">
        <v>79</v>
      </c>
      <c r="E125" s="147">
        <v>15500</v>
      </c>
      <c r="F125" s="147"/>
      <c r="G125" s="292">
        <f t="shared" si="3"/>
        <v>135700</v>
      </c>
      <c r="H125" s="279" t="s">
        <v>41</v>
      </c>
      <c r="I125" s="149" t="s">
        <v>18</v>
      </c>
      <c r="J125" s="350" t="s">
        <v>532</v>
      </c>
      <c r="K125" s="336" t="s">
        <v>132</v>
      </c>
      <c r="L125" s="149" t="s">
        <v>44</v>
      </c>
      <c r="M125" s="159"/>
      <c r="N125" s="523"/>
    </row>
    <row r="126" spans="1:14" x14ac:dyDescent="0.25">
      <c r="A126" s="406">
        <v>45442</v>
      </c>
      <c r="B126" s="407" t="s">
        <v>110</v>
      </c>
      <c r="C126" s="407" t="s">
        <v>48</v>
      </c>
      <c r="D126" s="408" t="s">
        <v>14</v>
      </c>
      <c r="E126" s="409"/>
      <c r="F126" s="409">
        <v>70000</v>
      </c>
      <c r="G126" s="791">
        <f t="shared" si="3"/>
        <v>205700</v>
      </c>
      <c r="H126" s="410" t="s">
        <v>41</v>
      </c>
      <c r="I126" s="411" t="s">
        <v>18</v>
      </c>
      <c r="J126" s="455" t="s">
        <v>534</v>
      </c>
      <c r="K126" s="407" t="s">
        <v>132</v>
      </c>
      <c r="L126" s="411" t="s">
        <v>44</v>
      </c>
      <c r="M126" s="454"/>
      <c r="N126" s="792"/>
    </row>
    <row r="127" spans="1:14" x14ac:dyDescent="0.25">
      <c r="A127" s="162">
        <v>45442</v>
      </c>
      <c r="B127" s="163" t="s">
        <v>423</v>
      </c>
      <c r="C127" s="163" t="s">
        <v>119</v>
      </c>
      <c r="D127" s="164" t="s">
        <v>79</v>
      </c>
      <c r="E127" s="147">
        <v>70000</v>
      </c>
      <c r="F127" s="147"/>
      <c r="G127" s="292">
        <f t="shared" si="3"/>
        <v>135700</v>
      </c>
      <c r="H127" s="279" t="s">
        <v>41</v>
      </c>
      <c r="I127" s="149" t="s">
        <v>18</v>
      </c>
      <c r="J127" s="350" t="s">
        <v>533</v>
      </c>
      <c r="K127" s="336" t="s">
        <v>132</v>
      </c>
      <c r="L127" s="149" t="s">
        <v>44</v>
      </c>
      <c r="M127" s="159"/>
      <c r="N127" s="523"/>
    </row>
    <row r="128" spans="1:14" x14ac:dyDescent="0.25">
      <c r="A128" s="406">
        <v>45443</v>
      </c>
      <c r="B128" s="407" t="s">
        <v>110</v>
      </c>
      <c r="C128" s="407" t="s">
        <v>48</v>
      </c>
      <c r="D128" s="408" t="s">
        <v>14</v>
      </c>
      <c r="E128" s="409"/>
      <c r="F128" s="409">
        <v>51000</v>
      </c>
      <c r="G128" s="791">
        <f t="shared" si="3"/>
        <v>186700</v>
      </c>
      <c r="H128" s="410" t="s">
        <v>41</v>
      </c>
      <c r="I128" s="411" t="s">
        <v>18</v>
      </c>
      <c r="J128" s="455" t="s">
        <v>531</v>
      </c>
      <c r="K128" s="407" t="s">
        <v>132</v>
      </c>
      <c r="L128" s="411" t="s">
        <v>44</v>
      </c>
      <c r="M128" s="454"/>
      <c r="N128" s="792"/>
    </row>
    <row r="129" spans="1:14" ht="30" x14ac:dyDescent="0.25">
      <c r="A129" s="162">
        <v>45443</v>
      </c>
      <c r="B129" s="163" t="s">
        <v>112</v>
      </c>
      <c r="C129" s="163" t="s">
        <v>113</v>
      </c>
      <c r="D129" s="164" t="s">
        <v>14</v>
      </c>
      <c r="E129" s="147">
        <v>4000</v>
      </c>
      <c r="F129" s="147"/>
      <c r="G129" s="292">
        <f t="shared" si="3"/>
        <v>182700</v>
      </c>
      <c r="H129" s="279" t="s">
        <v>41</v>
      </c>
      <c r="I129" s="149" t="s">
        <v>18</v>
      </c>
      <c r="J129" s="350" t="s">
        <v>531</v>
      </c>
      <c r="K129" s="336" t="s">
        <v>132</v>
      </c>
      <c r="L129" s="149" t="s">
        <v>44</v>
      </c>
      <c r="M129" s="159"/>
      <c r="N129" s="151" t="s">
        <v>425</v>
      </c>
    </row>
    <row r="130" spans="1:14" x14ac:dyDescent="0.25">
      <c r="A130" s="162">
        <v>45443</v>
      </c>
      <c r="B130" s="163" t="s">
        <v>112</v>
      </c>
      <c r="C130" s="163" t="s">
        <v>113</v>
      </c>
      <c r="D130" s="164" t="s">
        <v>14</v>
      </c>
      <c r="E130" s="147">
        <v>20000</v>
      </c>
      <c r="F130" s="147"/>
      <c r="G130" s="292">
        <f t="shared" si="3"/>
        <v>162700</v>
      </c>
      <c r="H130" s="279" t="s">
        <v>41</v>
      </c>
      <c r="I130" s="149" t="s">
        <v>18</v>
      </c>
      <c r="J130" s="350" t="s">
        <v>531</v>
      </c>
      <c r="K130" s="336" t="s">
        <v>132</v>
      </c>
      <c r="L130" s="149" t="s">
        <v>44</v>
      </c>
      <c r="M130" s="159"/>
      <c r="N130" s="151" t="s">
        <v>424</v>
      </c>
    </row>
    <row r="131" spans="1:14" x14ac:dyDescent="0.25">
      <c r="A131" s="162">
        <v>45443</v>
      </c>
      <c r="B131" s="163" t="s">
        <v>112</v>
      </c>
      <c r="C131" s="163" t="s">
        <v>113</v>
      </c>
      <c r="D131" s="164" t="s">
        <v>14</v>
      </c>
      <c r="E131" s="147">
        <v>20000</v>
      </c>
      <c r="F131" s="147"/>
      <c r="G131" s="292">
        <f t="shared" si="3"/>
        <v>142700</v>
      </c>
      <c r="H131" s="279" t="s">
        <v>41</v>
      </c>
      <c r="I131" s="149" t="s">
        <v>18</v>
      </c>
      <c r="J131" s="350" t="s">
        <v>531</v>
      </c>
      <c r="K131" s="336" t="s">
        <v>132</v>
      </c>
      <c r="L131" s="149" t="s">
        <v>44</v>
      </c>
      <c r="M131" s="159"/>
      <c r="N131" s="151" t="s">
        <v>426</v>
      </c>
    </row>
    <row r="132" spans="1:14" x14ac:dyDescent="0.25">
      <c r="A132" s="162">
        <v>45443</v>
      </c>
      <c r="B132" s="163" t="s">
        <v>112</v>
      </c>
      <c r="C132" s="163" t="s">
        <v>113</v>
      </c>
      <c r="D132" s="164" t="s">
        <v>14</v>
      </c>
      <c r="E132" s="147">
        <v>15000</v>
      </c>
      <c r="F132" s="147"/>
      <c r="G132" s="292">
        <f t="shared" si="3"/>
        <v>127700</v>
      </c>
      <c r="H132" s="279" t="s">
        <v>41</v>
      </c>
      <c r="I132" s="149" t="s">
        <v>18</v>
      </c>
      <c r="J132" s="350" t="s">
        <v>531</v>
      </c>
      <c r="K132" s="336" t="s">
        <v>132</v>
      </c>
      <c r="L132" s="149" t="s">
        <v>44</v>
      </c>
      <c r="M132" s="159"/>
      <c r="N132" s="151" t="s">
        <v>427</v>
      </c>
    </row>
    <row r="133" spans="1:14" x14ac:dyDescent="0.25">
      <c r="A133" s="162">
        <v>45443</v>
      </c>
      <c r="B133" s="163" t="s">
        <v>428</v>
      </c>
      <c r="C133" s="163" t="s">
        <v>48</v>
      </c>
      <c r="D133" s="164" t="s">
        <v>14</v>
      </c>
      <c r="E133" s="147"/>
      <c r="F133" s="147">
        <v>8000</v>
      </c>
      <c r="G133" s="292">
        <f t="shared" si="3"/>
        <v>135700</v>
      </c>
      <c r="H133" s="279" t="s">
        <v>41</v>
      </c>
      <c r="I133" s="149" t="s">
        <v>18</v>
      </c>
      <c r="J133" s="350" t="s">
        <v>531</v>
      </c>
      <c r="K133" s="336" t="s">
        <v>132</v>
      </c>
      <c r="L133" s="149" t="s">
        <v>44</v>
      </c>
      <c r="M133" s="159"/>
      <c r="N133" s="151"/>
    </row>
    <row r="134" spans="1:14" x14ac:dyDescent="0.25">
      <c r="A134" s="406">
        <v>45443</v>
      </c>
      <c r="B134" s="407" t="s">
        <v>110</v>
      </c>
      <c r="C134" s="407" t="s">
        <v>48</v>
      </c>
      <c r="D134" s="408" t="s">
        <v>14</v>
      </c>
      <c r="E134" s="409"/>
      <c r="F134" s="409">
        <v>300000</v>
      </c>
      <c r="G134" s="791">
        <f t="shared" si="3"/>
        <v>435700</v>
      </c>
      <c r="H134" s="410" t="s">
        <v>41</v>
      </c>
      <c r="I134" s="411" t="s">
        <v>18</v>
      </c>
      <c r="J134" s="455" t="s">
        <v>538</v>
      </c>
      <c r="K134" s="407" t="s">
        <v>132</v>
      </c>
      <c r="L134" s="411" t="s">
        <v>44</v>
      </c>
      <c r="M134" s="454"/>
      <c r="N134" s="453"/>
    </row>
    <row r="135" spans="1:14" x14ac:dyDescent="0.25">
      <c r="A135" s="162">
        <v>45443</v>
      </c>
      <c r="B135" s="163" t="s">
        <v>429</v>
      </c>
      <c r="C135" s="163" t="s">
        <v>131</v>
      </c>
      <c r="D135" s="164" t="s">
        <v>14</v>
      </c>
      <c r="E135" s="147">
        <v>300000</v>
      </c>
      <c r="F135" s="147"/>
      <c r="G135" s="292">
        <f t="shared" si="3"/>
        <v>135700</v>
      </c>
      <c r="H135" s="279" t="s">
        <v>41</v>
      </c>
      <c r="I135" s="149" t="s">
        <v>18</v>
      </c>
      <c r="J135" s="350" t="s">
        <v>538</v>
      </c>
      <c r="K135" s="336" t="s">
        <v>132</v>
      </c>
      <c r="L135" s="149" t="s">
        <v>44</v>
      </c>
      <c r="M135" s="159"/>
      <c r="N135" s="151"/>
    </row>
    <row r="136" spans="1:14" x14ac:dyDescent="0.25">
      <c r="A136" s="406">
        <v>45443</v>
      </c>
      <c r="B136" s="407" t="s">
        <v>110</v>
      </c>
      <c r="C136" s="407" t="s">
        <v>48</v>
      </c>
      <c r="D136" s="408" t="s">
        <v>14</v>
      </c>
      <c r="E136" s="409"/>
      <c r="F136" s="409">
        <v>70000</v>
      </c>
      <c r="G136" s="791">
        <f t="shared" si="3"/>
        <v>205700</v>
      </c>
      <c r="H136" s="410" t="s">
        <v>41</v>
      </c>
      <c r="I136" s="411" t="s">
        <v>18</v>
      </c>
      <c r="J136" s="455" t="s">
        <v>540</v>
      </c>
      <c r="K136" s="407" t="s">
        <v>132</v>
      </c>
      <c r="L136" s="411" t="s">
        <v>44</v>
      </c>
      <c r="M136" s="454"/>
      <c r="N136" s="453"/>
    </row>
    <row r="137" spans="1:14" x14ac:dyDescent="0.25">
      <c r="A137" s="162">
        <v>45443</v>
      </c>
      <c r="B137" s="163" t="s">
        <v>437</v>
      </c>
      <c r="C137" s="163" t="s">
        <v>163</v>
      </c>
      <c r="D137" s="164" t="s">
        <v>79</v>
      </c>
      <c r="E137" s="147">
        <v>74200</v>
      </c>
      <c r="F137" s="147"/>
      <c r="G137" s="292">
        <f t="shared" si="3"/>
        <v>131500</v>
      </c>
      <c r="H137" s="772" t="s">
        <v>41</v>
      </c>
      <c r="I137" s="149" t="s">
        <v>18</v>
      </c>
      <c r="J137" s="350" t="s">
        <v>541</v>
      </c>
      <c r="K137" s="163" t="s">
        <v>132</v>
      </c>
      <c r="L137" s="149" t="s">
        <v>44</v>
      </c>
      <c r="M137" s="159"/>
      <c r="N137" s="151"/>
    </row>
    <row r="138" spans="1:14" x14ac:dyDescent="0.25">
      <c r="A138" s="162">
        <v>45443</v>
      </c>
      <c r="B138" s="163" t="s">
        <v>172</v>
      </c>
      <c r="C138" s="163" t="s">
        <v>141</v>
      </c>
      <c r="D138" s="164" t="s">
        <v>79</v>
      </c>
      <c r="E138" s="147">
        <v>1500</v>
      </c>
      <c r="F138" s="147"/>
      <c r="G138" s="292">
        <f t="shared" ref="G138:G140" si="4">G137-E138+F138</f>
        <v>130000</v>
      </c>
      <c r="H138" s="772" t="s">
        <v>41</v>
      </c>
      <c r="I138" s="149" t="s">
        <v>18</v>
      </c>
      <c r="J138" s="350" t="s">
        <v>541</v>
      </c>
      <c r="K138" s="163" t="s">
        <v>132</v>
      </c>
      <c r="L138" s="149" t="s">
        <v>44</v>
      </c>
      <c r="M138" s="159"/>
      <c r="N138" s="151"/>
    </row>
    <row r="139" spans="1:14" x14ac:dyDescent="0.25">
      <c r="A139" s="162">
        <v>45443</v>
      </c>
      <c r="B139" s="163" t="s">
        <v>112</v>
      </c>
      <c r="C139" s="163" t="s">
        <v>113</v>
      </c>
      <c r="D139" s="164" t="s">
        <v>14</v>
      </c>
      <c r="E139" s="147">
        <v>2000</v>
      </c>
      <c r="F139" s="147"/>
      <c r="G139" s="292">
        <f t="shared" si="4"/>
        <v>128000</v>
      </c>
      <c r="H139" s="772" t="s">
        <v>41</v>
      </c>
      <c r="I139" s="149" t="s">
        <v>18</v>
      </c>
      <c r="J139" s="350" t="s">
        <v>531</v>
      </c>
      <c r="K139" s="163" t="s">
        <v>132</v>
      </c>
      <c r="L139" s="149" t="s">
        <v>44</v>
      </c>
      <c r="M139" s="159"/>
      <c r="N139" s="151" t="s">
        <v>438</v>
      </c>
    </row>
    <row r="140" spans="1:14" ht="15.75" thickBot="1" x14ac:dyDescent="0.3">
      <c r="A140" s="162">
        <v>45443</v>
      </c>
      <c r="B140" s="163" t="s">
        <v>430</v>
      </c>
      <c r="C140" s="163" t="s">
        <v>116</v>
      </c>
      <c r="D140" s="164" t="s">
        <v>79</v>
      </c>
      <c r="E140" s="147">
        <v>70000</v>
      </c>
      <c r="F140" s="147"/>
      <c r="G140" s="292">
        <f t="shared" si="4"/>
        <v>58000</v>
      </c>
      <c r="H140" s="279" t="s">
        <v>41</v>
      </c>
      <c r="I140" s="149" t="s">
        <v>18</v>
      </c>
      <c r="J140" s="350" t="s">
        <v>539</v>
      </c>
      <c r="K140" s="336" t="s">
        <v>132</v>
      </c>
      <c r="L140" s="149" t="s">
        <v>44</v>
      </c>
      <c r="M140" s="159"/>
      <c r="N140" s="151"/>
    </row>
    <row r="141" spans="1:14" ht="15.75" thickBot="1" x14ac:dyDescent="0.3">
      <c r="A141" s="485"/>
      <c r="B141" s="485"/>
      <c r="C141" s="485"/>
      <c r="D141" s="486"/>
      <c r="E141" s="487">
        <f>SUM(E4:E140)</f>
        <v>3056700</v>
      </c>
      <c r="F141" s="487">
        <f>SUM(F4:F140)+G4</f>
        <v>3114700</v>
      </c>
      <c r="G141" s="488">
        <f>F141-E141</f>
        <v>58000</v>
      </c>
      <c r="H141" s="472"/>
      <c r="I141" s="149"/>
      <c r="J141" s="485"/>
      <c r="K141" s="163"/>
      <c r="L141" s="149"/>
      <c r="M141" s="485"/>
      <c r="N141" s="83"/>
    </row>
    <row r="142" spans="1:14" x14ac:dyDescent="0.25">
      <c r="A142" s="485"/>
      <c r="B142" s="485"/>
      <c r="C142" s="485"/>
      <c r="D142" s="485"/>
      <c r="E142" s="489"/>
      <c r="F142" s="489"/>
      <c r="G142" s="490"/>
      <c r="H142" s="279"/>
      <c r="I142" s="149"/>
      <c r="J142" s="485"/>
      <c r="K142" s="163"/>
      <c r="L142" s="149"/>
      <c r="M142" s="485"/>
      <c r="N142" s="83"/>
    </row>
    <row r="143" spans="1:14" x14ac:dyDescent="0.25">
      <c r="A143" s="485"/>
      <c r="B143" s="485"/>
      <c r="C143" s="485"/>
      <c r="D143" s="485"/>
      <c r="E143" s="491"/>
      <c r="F143" s="491"/>
      <c r="G143" s="492"/>
      <c r="H143" s="279"/>
      <c r="I143" s="149"/>
      <c r="J143" s="485"/>
      <c r="K143" s="163"/>
      <c r="L143" s="149"/>
      <c r="M143" s="485"/>
      <c r="N143" s="83"/>
    </row>
    <row r="144" spans="1:14" x14ac:dyDescent="0.25">
      <c r="A144" s="485"/>
      <c r="B144" s="485"/>
      <c r="C144" s="485"/>
      <c r="D144" s="485"/>
      <c r="E144" s="491"/>
      <c r="F144" s="491"/>
      <c r="G144" s="492"/>
      <c r="H144" s="279"/>
      <c r="I144" s="149"/>
      <c r="J144" s="485"/>
      <c r="K144" s="163"/>
      <c r="L144" s="149"/>
      <c r="M144" s="485"/>
      <c r="N144" s="83"/>
    </row>
    <row r="145" spans="1:14" x14ac:dyDescent="0.25">
      <c r="A145" s="485"/>
      <c r="B145" s="485"/>
      <c r="C145" s="485"/>
      <c r="D145" s="485"/>
      <c r="E145" s="491"/>
      <c r="F145" s="491"/>
      <c r="G145" s="492"/>
      <c r="H145" s="279"/>
      <c r="I145" s="149"/>
      <c r="J145" s="485"/>
      <c r="K145" s="163"/>
      <c r="L145" s="149"/>
      <c r="M145" s="485"/>
      <c r="N145" s="83"/>
    </row>
    <row r="146" spans="1:14" x14ac:dyDescent="0.25">
      <c r="A146" s="485"/>
      <c r="B146" s="485"/>
      <c r="C146" s="485"/>
      <c r="D146" s="485"/>
      <c r="E146" s="491"/>
      <c r="F146" s="491"/>
      <c r="G146" s="492"/>
      <c r="H146" s="279"/>
      <c r="I146" s="149"/>
      <c r="J146" s="485"/>
      <c r="K146" s="163"/>
      <c r="L146" s="149"/>
      <c r="M146" s="485"/>
      <c r="N146" s="83"/>
    </row>
    <row r="147" spans="1:14" x14ac:dyDescent="0.25">
      <c r="A147" s="485"/>
      <c r="B147" s="485"/>
      <c r="C147" s="485"/>
      <c r="D147" s="485"/>
      <c r="E147" s="491"/>
      <c r="F147" s="491"/>
      <c r="G147" s="492"/>
      <c r="H147" s="485"/>
      <c r="I147" s="485"/>
      <c r="J147" s="485"/>
      <c r="K147" s="163"/>
      <c r="L147" s="149"/>
      <c r="M147" s="485"/>
      <c r="N147" s="83"/>
    </row>
    <row r="148" spans="1:14" x14ac:dyDescent="0.25">
      <c r="A148" s="82"/>
      <c r="B148" s="82"/>
      <c r="C148" s="82"/>
      <c r="D148" s="82"/>
      <c r="E148" s="493"/>
      <c r="F148" s="493"/>
      <c r="G148" s="494"/>
      <c r="H148" s="82"/>
      <c r="I148" s="82"/>
      <c r="J148" s="82"/>
      <c r="K148" s="82"/>
      <c r="L148" s="82"/>
      <c r="M148" s="82"/>
      <c r="N148" s="495"/>
    </row>
    <row r="149" spans="1:14" x14ac:dyDescent="0.25">
      <c r="E149" s="422"/>
      <c r="F149" s="422"/>
    </row>
    <row r="150" spans="1:14" x14ac:dyDescent="0.25">
      <c r="E150" s="422"/>
      <c r="F150" s="422"/>
    </row>
  </sheetData>
  <autoFilter ref="A1:N57">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topLeftCell="A7" zoomScaleNormal="100" workbookViewId="0">
      <selection activeCell="F81" sqref="F81"/>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4" bestFit="1" customWidth="1"/>
    <col min="6" max="6" width="15.85546875" style="294" customWidth="1"/>
    <col min="7" max="7" width="18.7109375" style="294"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871" t="s">
        <v>43</v>
      </c>
      <c r="B1" s="871"/>
      <c r="C1" s="871"/>
      <c r="D1" s="871"/>
      <c r="E1" s="871"/>
      <c r="F1" s="871"/>
      <c r="G1" s="871"/>
      <c r="H1" s="871"/>
      <c r="I1" s="871"/>
      <c r="J1" s="871"/>
      <c r="K1" s="871"/>
      <c r="L1" s="871"/>
      <c r="M1" s="871"/>
      <c r="N1" s="871"/>
    </row>
    <row r="2" spans="1:14" s="66" customFormat="1" ht="18.75" x14ac:dyDescent="0.25">
      <c r="A2" s="872" t="s">
        <v>164</v>
      </c>
      <c r="B2" s="872"/>
      <c r="C2" s="872"/>
      <c r="D2" s="872"/>
      <c r="E2" s="872"/>
      <c r="F2" s="872"/>
      <c r="G2" s="872"/>
      <c r="H2" s="872"/>
      <c r="I2" s="872"/>
      <c r="J2" s="872"/>
      <c r="K2" s="872"/>
      <c r="L2" s="872"/>
      <c r="M2" s="872"/>
      <c r="N2" s="872"/>
    </row>
    <row r="3" spans="1:14" s="66" customFormat="1" ht="45.75" thickBot="1" x14ac:dyDescent="0.3">
      <c r="A3" s="143" t="s">
        <v>0</v>
      </c>
      <c r="B3" s="144" t="s">
        <v>112</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56">
        <v>45413</v>
      </c>
      <c r="B4" s="357" t="s">
        <v>233</v>
      </c>
      <c r="C4" s="357"/>
      <c r="D4" s="388"/>
      <c r="E4" s="477"/>
      <c r="F4" s="477"/>
      <c r="G4" s="477">
        <v>0</v>
      </c>
      <c r="H4" s="391"/>
      <c r="I4" s="392"/>
      <c r="J4" s="393"/>
      <c r="K4" s="394"/>
      <c r="L4" s="175"/>
      <c r="M4" s="395"/>
      <c r="N4" s="396"/>
    </row>
    <row r="5" spans="1:14" s="13" customFormat="1" ht="13.5" customHeight="1" x14ac:dyDescent="0.25">
      <c r="A5" s="696">
        <v>45419</v>
      </c>
      <c r="B5" s="548" t="s">
        <v>110</v>
      </c>
      <c r="C5" s="548" t="s">
        <v>48</v>
      </c>
      <c r="D5" s="697" t="s">
        <v>111</v>
      </c>
      <c r="E5" s="549"/>
      <c r="F5" s="549">
        <v>70000</v>
      </c>
      <c r="G5" s="549">
        <f>G4-E5+F5</f>
        <v>70000</v>
      </c>
      <c r="H5" s="552" t="s">
        <v>129</v>
      </c>
      <c r="I5" s="552" t="s">
        <v>18</v>
      </c>
      <c r="J5" s="455" t="s">
        <v>235</v>
      </c>
      <c r="K5" s="548" t="s">
        <v>132</v>
      </c>
      <c r="L5" s="548" t="s">
        <v>44</v>
      </c>
      <c r="M5" s="698"/>
      <c r="N5" s="550"/>
    </row>
    <row r="6" spans="1:14" s="13" customFormat="1" ht="13.5" customHeight="1" x14ac:dyDescent="0.25">
      <c r="A6" s="162">
        <v>45419</v>
      </c>
      <c r="B6" s="163" t="s">
        <v>112</v>
      </c>
      <c r="C6" s="163" t="s">
        <v>113</v>
      </c>
      <c r="D6" s="164" t="s">
        <v>111</v>
      </c>
      <c r="E6" s="147">
        <v>21000</v>
      </c>
      <c r="F6" s="147"/>
      <c r="G6" s="147">
        <f t="shared" ref="G6" si="0">G5-E6+F6</f>
        <v>49000</v>
      </c>
      <c r="H6" s="772" t="s">
        <v>129</v>
      </c>
      <c r="I6" s="279" t="s">
        <v>18</v>
      </c>
      <c r="J6" s="350" t="s">
        <v>235</v>
      </c>
      <c r="K6" s="336" t="s">
        <v>132</v>
      </c>
      <c r="L6" s="336" t="s">
        <v>44</v>
      </c>
      <c r="M6" s="404"/>
      <c r="N6" s="405"/>
    </row>
    <row r="7" spans="1:14" x14ac:dyDescent="0.25">
      <c r="A7" s="162">
        <v>45419</v>
      </c>
      <c r="B7" s="163" t="s">
        <v>112</v>
      </c>
      <c r="C7" s="163" t="s">
        <v>113</v>
      </c>
      <c r="D7" s="164" t="s">
        <v>111</v>
      </c>
      <c r="E7" s="147">
        <v>5000</v>
      </c>
      <c r="F7" s="147"/>
      <c r="G7" s="147">
        <f>G6-E7+F7</f>
        <v>44000</v>
      </c>
      <c r="H7" s="772" t="s">
        <v>129</v>
      </c>
      <c r="I7" s="149" t="s">
        <v>18</v>
      </c>
      <c r="J7" s="350" t="s">
        <v>235</v>
      </c>
      <c r="K7" s="336" t="s">
        <v>132</v>
      </c>
      <c r="L7" s="149" t="s">
        <v>44</v>
      </c>
      <c r="M7" s="149"/>
      <c r="N7" s="405"/>
    </row>
    <row r="8" spans="1:14" x14ac:dyDescent="0.25">
      <c r="A8" s="162">
        <v>45419</v>
      </c>
      <c r="B8" s="163" t="s">
        <v>112</v>
      </c>
      <c r="C8" s="163" t="s">
        <v>113</v>
      </c>
      <c r="D8" s="164" t="s">
        <v>111</v>
      </c>
      <c r="E8" s="147">
        <v>10000</v>
      </c>
      <c r="F8" s="147"/>
      <c r="G8" s="147">
        <f t="shared" ref="G8:G72" si="1">G7-E8+F8</f>
        <v>34000</v>
      </c>
      <c r="H8" s="772" t="s">
        <v>129</v>
      </c>
      <c r="I8" s="149" t="s">
        <v>18</v>
      </c>
      <c r="J8" s="350" t="s">
        <v>235</v>
      </c>
      <c r="K8" s="336" t="s">
        <v>132</v>
      </c>
      <c r="L8" s="149" t="s">
        <v>44</v>
      </c>
      <c r="M8" s="149"/>
      <c r="N8" s="405"/>
    </row>
    <row r="9" spans="1:14" x14ac:dyDescent="0.25">
      <c r="A9" s="162">
        <v>45419</v>
      </c>
      <c r="B9" s="163" t="s">
        <v>112</v>
      </c>
      <c r="C9" s="163" t="s">
        <v>113</v>
      </c>
      <c r="D9" s="164" t="s">
        <v>111</v>
      </c>
      <c r="E9" s="147">
        <v>5000</v>
      </c>
      <c r="F9" s="147"/>
      <c r="G9" s="147">
        <f t="shared" si="1"/>
        <v>29000</v>
      </c>
      <c r="H9" s="772" t="s">
        <v>129</v>
      </c>
      <c r="I9" s="149" t="s">
        <v>18</v>
      </c>
      <c r="J9" s="350" t="s">
        <v>235</v>
      </c>
      <c r="K9" s="336" t="s">
        <v>132</v>
      </c>
      <c r="L9" s="149" t="s">
        <v>44</v>
      </c>
      <c r="M9" s="149"/>
      <c r="N9" s="405"/>
    </row>
    <row r="10" spans="1:14" x14ac:dyDescent="0.25">
      <c r="A10" s="162">
        <v>45419</v>
      </c>
      <c r="B10" s="163" t="s">
        <v>112</v>
      </c>
      <c r="C10" s="163" t="s">
        <v>113</v>
      </c>
      <c r="D10" s="164" t="s">
        <v>111</v>
      </c>
      <c r="E10" s="147">
        <v>12000</v>
      </c>
      <c r="F10" s="147"/>
      <c r="G10" s="147">
        <f t="shared" si="1"/>
        <v>17000</v>
      </c>
      <c r="H10" s="772" t="s">
        <v>129</v>
      </c>
      <c r="I10" s="149" t="s">
        <v>18</v>
      </c>
      <c r="J10" s="350" t="s">
        <v>235</v>
      </c>
      <c r="K10" s="336" t="s">
        <v>132</v>
      </c>
      <c r="L10" s="149" t="s">
        <v>44</v>
      </c>
      <c r="M10" s="149"/>
      <c r="N10" s="405"/>
    </row>
    <row r="11" spans="1:14" x14ac:dyDescent="0.25">
      <c r="A11" s="162">
        <v>45419</v>
      </c>
      <c r="B11" s="163" t="s">
        <v>112</v>
      </c>
      <c r="C11" s="163" t="s">
        <v>113</v>
      </c>
      <c r="D11" s="164" t="s">
        <v>111</v>
      </c>
      <c r="E11" s="147">
        <v>7000</v>
      </c>
      <c r="F11" s="147"/>
      <c r="G11" s="147">
        <f t="shared" si="1"/>
        <v>10000</v>
      </c>
      <c r="H11" s="772" t="s">
        <v>129</v>
      </c>
      <c r="I11" s="149" t="s">
        <v>18</v>
      </c>
      <c r="J11" s="350" t="s">
        <v>235</v>
      </c>
      <c r="K11" s="336" t="s">
        <v>132</v>
      </c>
      <c r="L11" s="149" t="s">
        <v>44</v>
      </c>
      <c r="M11" s="149"/>
      <c r="N11" s="405"/>
    </row>
    <row r="12" spans="1:14" x14ac:dyDescent="0.25">
      <c r="A12" s="162">
        <v>45419</v>
      </c>
      <c r="B12" s="163" t="s">
        <v>112</v>
      </c>
      <c r="C12" s="163" t="s">
        <v>113</v>
      </c>
      <c r="D12" s="164" t="s">
        <v>111</v>
      </c>
      <c r="E12" s="156">
        <v>16000</v>
      </c>
      <c r="F12" s="156"/>
      <c r="G12" s="156">
        <f t="shared" si="1"/>
        <v>-6000</v>
      </c>
      <c r="H12" s="799" t="s">
        <v>129</v>
      </c>
      <c r="I12" s="149" t="s">
        <v>18</v>
      </c>
      <c r="J12" s="350" t="s">
        <v>235</v>
      </c>
      <c r="K12" s="336" t="s">
        <v>132</v>
      </c>
      <c r="L12" s="149" t="s">
        <v>44</v>
      </c>
      <c r="M12" s="149"/>
      <c r="N12" s="405"/>
    </row>
    <row r="13" spans="1:14" x14ac:dyDescent="0.25">
      <c r="A13" s="162">
        <v>45420</v>
      </c>
      <c r="B13" s="163" t="s">
        <v>234</v>
      </c>
      <c r="C13" s="163" t="s">
        <v>48</v>
      </c>
      <c r="D13" s="164" t="s">
        <v>111</v>
      </c>
      <c r="E13" s="154"/>
      <c r="F13" s="147">
        <v>6000</v>
      </c>
      <c r="G13" s="156">
        <f t="shared" si="1"/>
        <v>0</v>
      </c>
      <c r="H13" s="799" t="s">
        <v>129</v>
      </c>
      <c r="I13" s="149" t="s">
        <v>18</v>
      </c>
      <c r="J13" s="350" t="s">
        <v>235</v>
      </c>
      <c r="K13" s="336" t="s">
        <v>132</v>
      </c>
      <c r="L13" s="149" t="s">
        <v>44</v>
      </c>
      <c r="M13" s="149"/>
      <c r="N13" s="405"/>
    </row>
    <row r="14" spans="1:14" x14ac:dyDescent="0.25">
      <c r="A14" s="406">
        <v>45420</v>
      </c>
      <c r="B14" s="407" t="s">
        <v>110</v>
      </c>
      <c r="C14" s="407" t="s">
        <v>48</v>
      </c>
      <c r="D14" s="408" t="s">
        <v>111</v>
      </c>
      <c r="E14" s="774"/>
      <c r="F14" s="469">
        <v>70000</v>
      </c>
      <c r="G14" s="516">
        <f t="shared" si="1"/>
        <v>70000</v>
      </c>
      <c r="H14" s="411" t="s">
        <v>129</v>
      </c>
      <c r="I14" s="411" t="s">
        <v>18</v>
      </c>
      <c r="J14" s="455" t="s">
        <v>242</v>
      </c>
      <c r="K14" s="411" t="s">
        <v>132</v>
      </c>
      <c r="L14" s="411" t="s">
        <v>44</v>
      </c>
      <c r="M14" s="411"/>
      <c r="N14" s="453"/>
    </row>
    <row r="15" spans="1:14" x14ac:dyDescent="0.25">
      <c r="A15" s="162">
        <v>45420</v>
      </c>
      <c r="B15" s="149" t="s">
        <v>112</v>
      </c>
      <c r="C15" s="149" t="s">
        <v>113</v>
      </c>
      <c r="D15" s="149" t="s">
        <v>111</v>
      </c>
      <c r="E15" s="700">
        <v>15000</v>
      </c>
      <c r="F15" s="462"/>
      <c r="G15" s="156">
        <f t="shared" si="1"/>
        <v>55000</v>
      </c>
      <c r="H15" s="149" t="s">
        <v>129</v>
      </c>
      <c r="I15" s="149" t="s">
        <v>18</v>
      </c>
      <c r="J15" s="350" t="s">
        <v>242</v>
      </c>
      <c r="K15" s="149" t="s">
        <v>132</v>
      </c>
      <c r="L15" s="149" t="s">
        <v>44</v>
      </c>
      <c r="M15" s="149"/>
      <c r="N15" s="151" t="s">
        <v>243</v>
      </c>
    </row>
    <row r="16" spans="1:14" x14ac:dyDescent="0.25">
      <c r="A16" s="162">
        <v>45420</v>
      </c>
      <c r="B16" s="163" t="s">
        <v>112</v>
      </c>
      <c r="C16" s="149" t="s">
        <v>113</v>
      </c>
      <c r="D16" s="149" t="s">
        <v>111</v>
      </c>
      <c r="E16" s="700">
        <v>5000</v>
      </c>
      <c r="F16" s="462"/>
      <c r="G16" s="156">
        <f t="shared" si="1"/>
        <v>50000</v>
      </c>
      <c r="H16" s="149" t="s">
        <v>129</v>
      </c>
      <c r="I16" s="149" t="s">
        <v>18</v>
      </c>
      <c r="J16" s="350" t="s">
        <v>242</v>
      </c>
      <c r="K16" s="149" t="s">
        <v>132</v>
      </c>
      <c r="L16" s="149" t="s">
        <v>44</v>
      </c>
      <c r="M16" s="149"/>
      <c r="N16" s="151" t="s">
        <v>244</v>
      </c>
    </row>
    <row r="17" spans="1:14" x14ac:dyDescent="0.25">
      <c r="A17" s="162">
        <v>45420</v>
      </c>
      <c r="B17" s="163" t="s">
        <v>112</v>
      </c>
      <c r="C17" s="149" t="s">
        <v>113</v>
      </c>
      <c r="D17" s="149" t="s">
        <v>111</v>
      </c>
      <c r="E17" s="700">
        <v>12000</v>
      </c>
      <c r="F17" s="462"/>
      <c r="G17" s="156">
        <f t="shared" si="1"/>
        <v>38000</v>
      </c>
      <c r="H17" s="149" t="s">
        <v>129</v>
      </c>
      <c r="I17" s="149" t="s">
        <v>18</v>
      </c>
      <c r="J17" s="350" t="s">
        <v>242</v>
      </c>
      <c r="K17" s="149" t="s">
        <v>132</v>
      </c>
      <c r="L17" s="149" t="s">
        <v>44</v>
      </c>
      <c r="M17" s="149"/>
      <c r="N17" s="151" t="s">
        <v>245</v>
      </c>
    </row>
    <row r="18" spans="1:14" x14ac:dyDescent="0.25">
      <c r="A18" s="162">
        <v>45420</v>
      </c>
      <c r="B18" s="163" t="s">
        <v>112</v>
      </c>
      <c r="C18" s="149" t="s">
        <v>113</v>
      </c>
      <c r="D18" s="149" t="s">
        <v>111</v>
      </c>
      <c r="E18" s="700">
        <v>13000</v>
      </c>
      <c r="F18" s="462"/>
      <c r="G18" s="156">
        <f t="shared" si="1"/>
        <v>25000</v>
      </c>
      <c r="H18" s="149" t="s">
        <v>129</v>
      </c>
      <c r="I18" s="149" t="s">
        <v>18</v>
      </c>
      <c r="J18" s="350" t="s">
        <v>242</v>
      </c>
      <c r="K18" s="149" t="s">
        <v>132</v>
      </c>
      <c r="L18" s="149" t="s">
        <v>44</v>
      </c>
      <c r="M18" s="149"/>
      <c r="N18" s="151" t="s">
        <v>246</v>
      </c>
    </row>
    <row r="19" spans="1:14" x14ac:dyDescent="0.25">
      <c r="A19" s="162">
        <v>45420</v>
      </c>
      <c r="B19" s="163" t="s">
        <v>112</v>
      </c>
      <c r="C19" s="149" t="s">
        <v>113</v>
      </c>
      <c r="D19" s="149" t="s">
        <v>111</v>
      </c>
      <c r="E19" s="700">
        <v>8000</v>
      </c>
      <c r="F19" s="462"/>
      <c r="G19" s="156">
        <f t="shared" si="1"/>
        <v>17000</v>
      </c>
      <c r="H19" s="149" t="s">
        <v>129</v>
      </c>
      <c r="I19" s="149" t="s">
        <v>18</v>
      </c>
      <c r="J19" s="350" t="s">
        <v>242</v>
      </c>
      <c r="K19" s="149" t="s">
        <v>132</v>
      </c>
      <c r="L19" s="149" t="s">
        <v>44</v>
      </c>
      <c r="M19" s="149"/>
      <c r="N19" s="151" t="s">
        <v>247</v>
      </c>
    </row>
    <row r="20" spans="1:14" x14ac:dyDescent="0.25">
      <c r="A20" s="162">
        <v>45420</v>
      </c>
      <c r="B20" s="163" t="s">
        <v>112</v>
      </c>
      <c r="C20" s="149" t="s">
        <v>113</v>
      </c>
      <c r="D20" s="149" t="s">
        <v>111</v>
      </c>
      <c r="E20" s="700">
        <v>18000</v>
      </c>
      <c r="F20" s="462"/>
      <c r="G20" s="156">
        <f t="shared" si="1"/>
        <v>-1000</v>
      </c>
      <c r="H20" s="149" t="s">
        <v>129</v>
      </c>
      <c r="I20" s="149" t="s">
        <v>18</v>
      </c>
      <c r="J20" s="350" t="s">
        <v>242</v>
      </c>
      <c r="K20" s="149" t="s">
        <v>132</v>
      </c>
      <c r="L20" s="149" t="s">
        <v>44</v>
      </c>
      <c r="M20" s="149"/>
      <c r="N20" s="151" t="s">
        <v>248</v>
      </c>
    </row>
    <row r="21" spans="1:14" x14ac:dyDescent="0.25">
      <c r="A21" s="475">
        <v>45421</v>
      </c>
      <c r="B21" s="163" t="s">
        <v>234</v>
      </c>
      <c r="C21" s="163" t="s">
        <v>48</v>
      </c>
      <c r="D21" s="149" t="s">
        <v>111</v>
      </c>
      <c r="E21" s="700"/>
      <c r="F21" s="462">
        <v>1000</v>
      </c>
      <c r="G21" s="156">
        <f t="shared" si="1"/>
        <v>0</v>
      </c>
      <c r="H21" s="149" t="s">
        <v>129</v>
      </c>
      <c r="I21" s="149" t="s">
        <v>18</v>
      </c>
      <c r="J21" s="350" t="s">
        <v>242</v>
      </c>
      <c r="K21" s="149" t="s">
        <v>132</v>
      </c>
      <c r="L21" s="149" t="s">
        <v>44</v>
      </c>
      <c r="M21" s="149"/>
      <c r="N21" s="151"/>
    </row>
    <row r="22" spans="1:14" x14ac:dyDescent="0.25">
      <c r="A22" s="468">
        <v>45421</v>
      </c>
      <c r="B22" s="411" t="s">
        <v>110</v>
      </c>
      <c r="C22" s="411" t="s">
        <v>48</v>
      </c>
      <c r="D22" s="411" t="s">
        <v>111</v>
      </c>
      <c r="E22" s="775"/>
      <c r="F22" s="469">
        <v>70000</v>
      </c>
      <c r="G22" s="516">
        <f t="shared" si="1"/>
        <v>70000</v>
      </c>
      <c r="H22" s="411" t="s">
        <v>129</v>
      </c>
      <c r="I22" s="411" t="s">
        <v>18</v>
      </c>
      <c r="J22" s="455" t="s">
        <v>263</v>
      </c>
      <c r="K22" s="411" t="s">
        <v>132</v>
      </c>
      <c r="L22" s="411" t="s">
        <v>44</v>
      </c>
      <c r="M22" s="411"/>
      <c r="N22" s="453"/>
    </row>
    <row r="23" spans="1:14" x14ac:dyDescent="0.25">
      <c r="A23" s="475">
        <v>45421</v>
      </c>
      <c r="B23" s="149" t="s">
        <v>112</v>
      </c>
      <c r="C23" s="149" t="s">
        <v>113</v>
      </c>
      <c r="D23" s="149" t="s">
        <v>111</v>
      </c>
      <c r="E23" s="700">
        <v>10000</v>
      </c>
      <c r="F23" s="462"/>
      <c r="G23" s="156">
        <f t="shared" si="1"/>
        <v>60000</v>
      </c>
      <c r="H23" s="149" t="s">
        <v>129</v>
      </c>
      <c r="I23" s="149" t="s">
        <v>18</v>
      </c>
      <c r="J23" s="350" t="s">
        <v>263</v>
      </c>
      <c r="K23" s="149" t="s">
        <v>132</v>
      </c>
      <c r="L23" s="149" t="s">
        <v>44</v>
      </c>
      <c r="M23" s="149"/>
      <c r="N23" s="151" t="s">
        <v>264</v>
      </c>
    </row>
    <row r="24" spans="1:14" x14ac:dyDescent="0.25">
      <c r="A24" s="475">
        <v>45421</v>
      </c>
      <c r="B24" s="149" t="s">
        <v>112</v>
      </c>
      <c r="C24" s="149" t="s">
        <v>113</v>
      </c>
      <c r="D24" s="149" t="s">
        <v>111</v>
      </c>
      <c r="E24" s="462">
        <v>4000</v>
      </c>
      <c r="F24" s="462"/>
      <c r="G24" s="156">
        <f t="shared" si="1"/>
        <v>56000</v>
      </c>
      <c r="H24" s="149" t="s">
        <v>129</v>
      </c>
      <c r="I24" s="149" t="s">
        <v>18</v>
      </c>
      <c r="J24" s="350" t="s">
        <v>263</v>
      </c>
      <c r="K24" s="149" t="s">
        <v>132</v>
      </c>
      <c r="L24" s="149" t="s">
        <v>44</v>
      </c>
      <c r="M24" s="149"/>
      <c r="N24" s="151" t="s">
        <v>265</v>
      </c>
    </row>
    <row r="25" spans="1:14" x14ac:dyDescent="0.25">
      <c r="A25" s="475">
        <v>45421</v>
      </c>
      <c r="B25" s="149" t="s">
        <v>112</v>
      </c>
      <c r="C25" s="149" t="s">
        <v>113</v>
      </c>
      <c r="D25" s="149" t="s">
        <v>111</v>
      </c>
      <c r="E25" s="462">
        <v>5000</v>
      </c>
      <c r="F25" s="462"/>
      <c r="G25" s="156">
        <f t="shared" si="1"/>
        <v>51000</v>
      </c>
      <c r="H25" s="149" t="s">
        <v>129</v>
      </c>
      <c r="I25" s="149" t="s">
        <v>18</v>
      </c>
      <c r="J25" s="350" t="s">
        <v>263</v>
      </c>
      <c r="K25" s="149" t="s">
        <v>132</v>
      </c>
      <c r="L25" s="149" t="s">
        <v>44</v>
      </c>
      <c r="M25" s="149"/>
      <c r="N25" s="151" t="s">
        <v>266</v>
      </c>
    </row>
    <row r="26" spans="1:14" x14ac:dyDescent="0.25">
      <c r="A26" s="475">
        <v>45421</v>
      </c>
      <c r="B26" s="149" t="s">
        <v>112</v>
      </c>
      <c r="C26" s="149" t="s">
        <v>113</v>
      </c>
      <c r="D26" s="149" t="s">
        <v>111</v>
      </c>
      <c r="E26" s="462">
        <v>3000</v>
      </c>
      <c r="F26" s="462"/>
      <c r="G26" s="156">
        <f t="shared" si="1"/>
        <v>48000</v>
      </c>
      <c r="H26" s="149" t="s">
        <v>129</v>
      </c>
      <c r="I26" s="149" t="s">
        <v>18</v>
      </c>
      <c r="J26" s="350" t="s">
        <v>263</v>
      </c>
      <c r="K26" s="149" t="s">
        <v>132</v>
      </c>
      <c r="L26" s="149" t="s">
        <v>44</v>
      </c>
      <c r="M26" s="149"/>
      <c r="N26" s="151" t="s">
        <v>267</v>
      </c>
    </row>
    <row r="27" spans="1:14" x14ac:dyDescent="0.25">
      <c r="A27" s="475">
        <v>45421</v>
      </c>
      <c r="B27" s="149" t="s">
        <v>112</v>
      </c>
      <c r="C27" s="149" t="s">
        <v>113</v>
      </c>
      <c r="D27" s="149" t="s">
        <v>111</v>
      </c>
      <c r="E27" s="462">
        <v>10000</v>
      </c>
      <c r="F27" s="462"/>
      <c r="G27" s="156">
        <f t="shared" si="1"/>
        <v>38000</v>
      </c>
      <c r="H27" s="149" t="s">
        <v>129</v>
      </c>
      <c r="I27" s="149" t="s">
        <v>18</v>
      </c>
      <c r="J27" s="350" t="s">
        <v>263</v>
      </c>
      <c r="K27" s="149" t="s">
        <v>132</v>
      </c>
      <c r="L27" s="149" t="s">
        <v>44</v>
      </c>
      <c r="M27" s="149"/>
      <c r="N27" s="151" t="s">
        <v>268</v>
      </c>
    </row>
    <row r="28" spans="1:14" x14ac:dyDescent="0.25">
      <c r="A28" s="475">
        <v>45421</v>
      </c>
      <c r="B28" s="149" t="s">
        <v>112</v>
      </c>
      <c r="C28" s="149" t="s">
        <v>113</v>
      </c>
      <c r="D28" s="149" t="s">
        <v>111</v>
      </c>
      <c r="E28" s="462">
        <v>3000</v>
      </c>
      <c r="F28" s="462"/>
      <c r="G28" s="156">
        <f t="shared" si="1"/>
        <v>35000</v>
      </c>
      <c r="H28" s="149" t="s">
        <v>129</v>
      </c>
      <c r="I28" s="149" t="s">
        <v>18</v>
      </c>
      <c r="J28" s="350" t="s">
        <v>263</v>
      </c>
      <c r="K28" s="149" t="s">
        <v>132</v>
      </c>
      <c r="L28" s="149" t="s">
        <v>44</v>
      </c>
      <c r="M28" s="149"/>
      <c r="N28" s="151" t="s">
        <v>269</v>
      </c>
    </row>
    <row r="29" spans="1:14" x14ac:dyDescent="0.25">
      <c r="A29" s="475">
        <v>45421</v>
      </c>
      <c r="B29" s="149" t="s">
        <v>112</v>
      </c>
      <c r="C29" s="149" t="s">
        <v>113</v>
      </c>
      <c r="D29" s="149" t="s">
        <v>111</v>
      </c>
      <c r="E29" s="462">
        <v>4000</v>
      </c>
      <c r="F29" s="462"/>
      <c r="G29" s="156">
        <f t="shared" si="1"/>
        <v>31000</v>
      </c>
      <c r="H29" s="149" t="s">
        <v>129</v>
      </c>
      <c r="I29" s="149" t="s">
        <v>18</v>
      </c>
      <c r="J29" s="350" t="s">
        <v>263</v>
      </c>
      <c r="K29" s="149" t="s">
        <v>132</v>
      </c>
      <c r="L29" s="149" t="s">
        <v>44</v>
      </c>
      <c r="M29" s="149"/>
      <c r="N29" s="151" t="s">
        <v>270</v>
      </c>
    </row>
    <row r="30" spans="1:14" x14ac:dyDescent="0.25">
      <c r="A30" s="475">
        <v>45421</v>
      </c>
      <c r="B30" s="149" t="s">
        <v>112</v>
      </c>
      <c r="C30" s="149" t="s">
        <v>113</v>
      </c>
      <c r="D30" s="149" t="s">
        <v>111</v>
      </c>
      <c r="E30" s="462">
        <v>8000</v>
      </c>
      <c r="F30" s="462"/>
      <c r="G30" s="156">
        <f t="shared" si="1"/>
        <v>23000</v>
      </c>
      <c r="H30" s="149" t="s">
        <v>129</v>
      </c>
      <c r="I30" s="149" t="s">
        <v>18</v>
      </c>
      <c r="J30" s="350" t="s">
        <v>263</v>
      </c>
      <c r="K30" s="149" t="s">
        <v>132</v>
      </c>
      <c r="L30" s="149" t="s">
        <v>44</v>
      </c>
      <c r="M30" s="149"/>
      <c r="N30" s="151" t="s">
        <v>271</v>
      </c>
    </row>
    <row r="31" spans="1:14" x14ac:dyDescent="0.25">
      <c r="A31" s="475">
        <v>45421</v>
      </c>
      <c r="B31" s="149" t="s">
        <v>112</v>
      </c>
      <c r="C31" s="149" t="s">
        <v>113</v>
      </c>
      <c r="D31" s="149" t="s">
        <v>111</v>
      </c>
      <c r="E31" s="462">
        <v>17000</v>
      </c>
      <c r="F31" s="462"/>
      <c r="G31" s="156">
        <f t="shared" si="1"/>
        <v>6000</v>
      </c>
      <c r="H31" s="149" t="s">
        <v>129</v>
      </c>
      <c r="I31" s="149" t="s">
        <v>18</v>
      </c>
      <c r="J31" s="350" t="s">
        <v>263</v>
      </c>
      <c r="K31" s="149" t="s">
        <v>132</v>
      </c>
      <c r="L31" s="149" t="s">
        <v>44</v>
      </c>
      <c r="M31" s="149"/>
      <c r="N31" s="151" t="s">
        <v>272</v>
      </c>
    </row>
    <row r="32" spans="1:14" x14ac:dyDescent="0.25">
      <c r="A32" s="475">
        <v>45421</v>
      </c>
      <c r="B32" s="149" t="s">
        <v>112</v>
      </c>
      <c r="C32" s="149" t="s">
        <v>113</v>
      </c>
      <c r="D32" s="149" t="s">
        <v>111</v>
      </c>
      <c r="E32" s="462">
        <v>4000</v>
      </c>
      <c r="F32" s="462"/>
      <c r="G32" s="156">
        <f t="shared" si="1"/>
        <v>2000</v>
      </c>
      <c r="H32" s="149" t="s">
        <v>129</v>
      </c>
      <c r="I32" s="149" t="s">
        <v>18</v>
      </c>
      <c r="J32" s="350" t="s">
        <v>263</v>
      </c>
      <c r="K32" s="149" t="s">
        <v>132</v>
      </c>
      <c r="L32" s="149" t="s">
        <v>44</v>
      </c>
      <c r="M32" s="149"/>
      <c r="N32" s="151" t="s">
        <v>273</v>
      </c>
    </row>
    <row r="33" spans="1:14" x14ac:dyDescent="0.25">
      <c r="A33" s="475">
        <v>45421</v>
      </c>
      <c r="B33" s="149" t="s">
        <v>112</v>
      </c>
      <c r="C33" s="149" t="s">
        <v>113</v>
      </c>
      <c r="D33" s="149" t="s">
        <v>111</v>
      </c>
      <c r="E33" s="462">
        <v>6000</v>
      </c>
      <c r="F33" s="462"/>
      <c r="G33" s="156">
        <f t="shared" si="1"/>
        <v>-4000</v>
      </c>
      <c r="H33" s="149" t="s">
        <v>129</v>
      </c>
      <c r="I33" s="149" t="s">
        <v>18</v>
      </c>
      <c r="J33" s="350" t="s">
        <v>263</v>
      </c>
      <c r="K33" s="149" t="s">
        <v>132</v>
      </c>
      <c r="L33" s="149" t="s">
        <v>44</v>
      </c>
      <c r="M33" s="149"/>
      <c r="N33" s="151" t="s">
        <v>274</v>
      </c>
    </row>
    <row r="34" spans="1:14" x14ac:dyDescent="0.25">
      <c r="A34" s="475">
        <v>45421</v>
      </c>
      <c r="B34" s="149" t="s">
        <v>112</v>
      </c>
      <c r="C34" s="149" t="s">
        <v>113</v>
      </c>
      <c r="D34" s="149" t="s">
        <v>111</v>
      </c>
      <c r="E34" s="462">
        <v>15000</v>
      </c>
      <c r="F34" s="462"/>
      <c r="G34" s="156">
        <f t="shared" si="1"/>
        <v>-19000</v>
      </c>
      <c r="H34" s="149" t="s">
        <v>129</v>
      </c>
      <c r="I34" s="149" t="s">
        <v>18</v>
      </c>
      <c r="J34" s="350" t="s">
        <v>263</v>
      </c>
      <c r="K34" s="149" t="s">
        <v>132</v>
      </c>
      <c r="L34" s="149" t="s">
        <v>44</v>
      </c>
      <c r="M34" s="149"/>
      <c r="N34" s="151" t="s">
        <v>275</v>
      </c>
    </row>
    <row r="35" spans="1:14" x14ac:dyDescent="0.25">
      <c r="A35" s="468">
        <v>45426</v>
      </c>
      <c r="B35" s="411" t="s">
        <v>110</v>
      </c>
      <c r="C35" s="411" t="s">
        <v>48</v>
      </c>
      <c r="D35" s="411" t="s">
        <v>111</v>
      </c>
      <c r="E35" s="469"/>
      <c r="F35" s="469">
        <v>60000</v>
      </c>
      <c r="G35" s="516">
        <f t="shared" si="1"/>
        <v>41000</v>
      </c>
      <c r="H35" s="411" t="s">
        <v>129</v>
      </c>
      <c r="I35" s="411" t="s">
        <v>18</v>
      </c>
      <c r="J35" s="455" t="s">
        <v>282</v>
      </c>
      <c r="K35" s="411" t="s">
        <v>132</v>
      </c>
      <c r="L35" s="411" t="s">
        <v>44</v>
      </c>
      <c r="M35" s="411"/>
      <c r="N35" s="453"/>
    </row>
    <row r="36" spans="1:14" x14ac:dyDescent="0.25">
      <c r="A36" s="475">
        <v>45426</v>
      </c>
      <c r="B36" s="149" t="s">
        <v>112</v>
      </c>
      <c r="C36" s="149" t="s">
        <v>113</v>
      </c>
      <c r="D36" s="149" t="s">
        <v>111</v>
      </c>
      <c r="E36" s="462">
        <v>18000</v>
      </c>
      <c r="F36" s="462"/>
      <c r="G36" s="156">
        <f t="shared" si="1"/>
        <v>23000</v>
      </c>
      <c r="H36" s="149" t="s">
        <v>129</v>
      </c>
      <c r="I36" s="149" t="s">
        <v>18</v>
      </c>
      <c r="J36" s="350" t="s">
        <v>282</v>
      </c>
      <c r="K36" s="149" t="s">
        <v>132</v>
      </c>
      <c r="L36" s="149" t="s">
        <v>44</v>
      </c>
      <c r="M36" s="149"/>
      <c r="N36" s="151" t="s">
        <v>283</v>
      </c>
    </row>
    <row r="37" spans="1:14" x14ac:dyDescent="0.25">
      <c r="A37" s="475">
        <v>45426</v>
      </c>
      <c r="B37" s="149" t="s">
        <v>112</v>
      </c>
      <c r="C37" s="149" t="s">
        <v>113</v>
      </c>
      <c r="D37" s="149" t="s">
        <v>111</v>
      </c>
      <c r="E37" s="462">
        <v>4000</v>
      </c>
      <c r="F37" s="462"/>
      <c r="G37" s="156">
        <f t="shared" si="1"/>
        <v>19000</v>
      </c>
      <c r="H37" s="149" t="s">
        <v>129</v>
      </c>
      <c r="I37" s="149" t="s">
        <v>18</v>
      </c>
      <c r="J37" s="350" t="s">
        <v>282</v>
      </c>
      <c r="K37" s="149" t="s">
        <v>132</v>
      </c>
      <c r="L37" s="149" t="s">
        <v>44</v>
      </c>
      <c r="M37" s="149"/>
      <c r="N37" s="151" t="s">
        <v>284</v>
      </c>
    </row>
    <row r="38" spans="1:14" x14ac:dyDescent="0.25">
      <c r="A38" s="475">
        <v>45426</v>
      </c>
      <c r="B38" s="149" t="s">
        <v>112</v>
      </c>
      <c r="C38" s="149" t="s">
        <v>113</v>
      </c>
      <c r="D38" s="149" t="s">
        <v>111</v>
      </c>
      <c r="E38" s="462">
        <v>3000</v>
      </c>
      <c r="F38" s="462"/>
      <c r="G38" s="156">
        <f t="shared" si="1"/>
        <v>16000</v>
      </c>
      <c r="H38" s="149" t="s">
        <v>129</v>
      </c>
      <c r="I38" s="149" t="s">
        <v>18</v>
      </c>
      <c r="J38" s="350" t="s">
        <v>282</v>
      </c>
      <c r="K38" s="149" t="s">
        <v>132</v>
      </c>
      <c r="L38" s="149" t="s">
        <v>44</v>
      </c>
      <c r="M38" s="149"/>
      <c r="N38" s="151"/>
    </row>
    <row r="39" spans="1:14" x14ac:dyDescent="0.25">
      <c r="A39" s="475">
        <v>45426</v>
      </c>
      <c r="B39" s="149" t="s">
        <v>112</v>
      </c>
      <c r="C39" s="149" t="s">
        <v>113</v>
      </c>
      <c r="D39" s="149" t="s">
        <v>111</v>
      </c>
      <c r="E39" s="462">
        <v>5000</v>
      </c>
      <c r="F39" s="462"/>
      <c r="G39" s="156">
        <f t="shared" si="1"/>
        <v>11000</v>
      </c>
      <c r="H39" s="149" t="s">
        <v>129</v>
      </c>
      <c r="I39" s="149" t="s">
        <v>18</v>
      </c>
      <c r="J39" s="350" t="s">
        <v>282</v>
      </c>
      <c r="K39" s="149" t="s">
        <v>132</v>
      </c>
      <c r="L39" s="149" t="s">
        <v>44</v>
      </c>
      <c r="M39" s="149"/>
      <c r="N39" s="151"/>
    </row>
    <row r="40" spans="1:14" x14ac:dyDescent="0.25">
      <c r="A40" s="475">
        <v>45426</v>
      </c>
      <c r="B40" s="149" t="s">
        <v>112</v>
      </c>
      <c r="C40" s="149" t="s">
        <v>113</v>
      </c>
      <c r="D40" s="149" t="s">
        <v>111</v>
      </c>
      <c r="E40" s="462">
        <v>5000</v>
      </c>
      <c r="F40" s="462"/>
      <c r="G40" s="156">
        <f t="shared" si="1"/>
        <v>6000</v>
      </c>
      <c r="H40" s="149" t="s">
        <v>129</v>
      </c>
      <c r="I40" s="149" t="s">
        <v>18</v>
      </c>
      <c r="J40" s="350" t="s">
        <v>282</v>
      </c>
      <c r="K40" s="149" t="s">
        <v>132</v>
      </c>
      <c r="L40" s="149" t="s">
        <v>44</v>
      </c>
      <c r="M40" s="149"/>
      <c r="N40" s="151"/>
    </row>
    <row r="41" spans="1:14" x14ac:dyDescent="0.25">
      <c r="A41" s="475">
        <v>45426</v>
      </c>
      <c r="B41" s="149" t="s">
        <v>112</v>
      </c>
      <c r="C41" s="149" t="s">
        <v>113</v>
      </c>
      <c r="D41" s="149" t="s">
        <v>111</v>
      </c>
      <c r="E41" s="462">
        <v>20000</v>
      </c>
      <c r="F41" s="462"/>
      <c r="G41" s="156">
        <f t="shared" si="1"/>
        <v>-14000</v>
      </c>
      <c r="H41" s="149" t="s">
        <v>129</v>
      </c>
      <c r="I41" s="149" t="s">
        <v>18</v>
      </c>
      <c r="J41" s="350" t="s">
        <v>282</v>
      </c>
      <c r="K41" s="149" t="s">
        <v>132</v>
      </c>
      <c r="L41" s="149" t="s">
        <v>44</v>
      </c>
      <c r="M41" s="149"/>
      <c r="N41" s="151"/>
    </row>
    <row r="42" spans="1:14" x14ac:dyDescent="0.25">
      <c r="A42" s="468">
        <v>45427</v>
      </c>
      <c r="B42" s="411" t="s">
        <v>110</v>
      </c>
      <c r="C42" s="411" t="s">
        <v>48</v>
      </c>
      <c r="D42" s="411" t="s">
        <v>111</v>
      </c>
      <c r="E42" s="469"/>
      <c r="F42" s="469">
        <v>65000</v>
      </c>
      <c r="G42" s="516">
        <f t="shared" si="1"/>
        <v>51000</v>
      </c>
      <c r="H42" s="411" t="s">
        <v>129</v>
      </c>
      <c r="I42" s="411" t="s">
        <v>18</v>
      </c>
      <c r="J42" s="455" t="s">
        <v>298</v>
      </c>
      <c r="K42" s="411" t="s">
        <v>132</v>
      </c>
      <c r="L42" s="411" t="s">
        <v>44</v>
      </c>
      <c r="M42" s="411"/>
      <c r="N42" s="453"/>
    </row>
    <row r="43" spans="1:14" x14ac:dyDescent="0.25">
      <c r="A43" s="475">
        <v>45427</v>
      </c>
      <c r="B43" s="149" t="s">
        <v>112</v>
      </c>
      <c r="C43" s="149" t="s">
        <v>113</v>
      </c>
      <c r="D43" s="149" t="s">
        <v>111</v>
      </c>
      <c r="E43" s="462">
        <v>18000</v>
      </c>
      <c r="F43" s="462"/>
      <c r="G43" s="156">
        <f t="shared" si="1"/>
        <v>33000</v>
      </c>
      <c r="H43" s="149" t="s">
        <v>129</v>
      </c>
      <c r="I43" s="149" t="s">
        <v>18</v>
      </c>
      <c r="J43" s="350" t="s">
        <v>298</v>
      </c>
      <c r="K43" s="149" t="s">
        <v>132</v>
      </c>
      <c r="L43" s="149" t="s">
        <v>44</v>
      </c>
      <c r="M43" s="149"/>
      <c r="N43" s="151" t="s">
        <v>283</v>
      </c>
    </row>
    <row r="44" spans="1:14" x14ac:dyDescent="0.25">
      <c r="A44" s="475">
        <v>45427</v>
      </c>
      <c r="B44" s="149" t="s">
        <v>112</v>
      </c>
      <c r="C44" s="149" t="s">
        <v>113</v>
      </c>
      <c r="D44" s="149" t="s">
        <v>111</v>
      </c>
      <c r="E44" s="462">
        <v>3000</v>
      </c>
      <c r="F44" s="462"/>
      <c r="G44" s="156">
        <f t="shared" si="1"/>
        <v>30000</v>
      </c>
      <c r="H44" s="149" t="s">
        <v>129</v>
      </c>
      <c r="I44" s="149" t="s">
        <v>18</v>
      </c>
      <c r="J44" s="350" t="s">
        <v>298</v>
      </c>
      <c r="K44" s="149" t="s">
        <v>132</v>
      </c>
      <c r="L44" s="149" t="s">
        <v>44</v>
      </c>
      <c r="M44" s="149"/>
      <c r="N44" s="151" t="s">
        <v>299</v>
      </c>
    </row>
    <row r="45" spans="1:14" x14ac:dyDescent="0.25">
      <c r="A45" s="475">
        <v>45427</v>
      </c>
      <c r="B45" s="149" t="s">
        <v>112</v>
      </c>
      <c r="C45" s="149" t="s">
        <v>113</v>
      </c>
      <c r="D45" s="149" t="s">
        <v>111</v>
      </c>
      <c r="E45" s="462">
        <v>6000</v>
      </c>
      <c r="F45" s="462"/>
      <c r="G45" s="156">
        <f t="shared" si="1"/>
        <v>24000</v>
      </c>
      <c r="H45" s="149" t="s">
        <v>129</v>
      </c>
      <c r="I45" s="149" t="s">
        <v>18</v>
      </c>
      <c r="J45" s="350" t="s">
        <v>298</v>
      </c>
      <c r="K45" s="149" t="s">
        <v>132</v>
      </c>
      <c r="L45" s="149" t="s">
        <v>44</v>
      </c>
      <c r="M45" s="149"/>
      <c r="N45" s="151" t="s">
        <v>300</v>
      </c>
    </row>
    <row r="46" spans="1:14" x14ac:dyDescent="0.25">
      <c r="A46" s="475">
        <v>45427</v>
      </c>
      <c r="B46" s="149" t="s">
        <v>112</v>
      </c>
      <c r="C46" s="149" t="s">
        <v>113</v>
      </c>
      <c r="D46" s="149" t="s">
        <v>111</v>
      </c>
      <c r="E46" s="462">
        <v>4000</v>
      </c>
      <c r="F46" s="462"/>
      <c r="G46" s="156">
        <f t="shared" si="1"/>
        <v>20000</v>
      </c>
      <c r="H46" s="149" t="s">
        <v>129</v>
      </c>
      <c r="I46" s="149" t="s">
        <v>18</v>
      </c>
      <c r="J46" s="350" t="s">
        <v>298</v>
      </c>
      <c r="K46" s="149" t="s">
        <v>132</v>
      </c>
      <c r="L46" s="149" t="s">
        <v>44</v>
      </c>
      <c r="M46" s="149"/>
      <c r="N46" s="151" t="s">
        <v>301</v>
      </c>
    </row>
    <row r="47" spans="1:14" x14ac:dyDescent="0.25">
      <c r="A47" s="475">
        <v>45427</v>
      </c>
      <c r="B47" s="149" t="s">
        <v>112</v>
      </c>
      <c r="C47" s="149" t="s">
        <v>113</v>
      </c>
      <c r="D47" s="149" t="s">
        <v>111</v>
      </c>
      <c r="E47" s="462">
        <v>13000</v>
      </c>
      <c r="F47" s="462"/>
      <c r="G47" s="156">
        <f t="shared" si="1"/>
        <v>7000</v>
      </c>
      <c r="H47" s="149" t="s">
        <v>129</v>
      </c>
      <c r="I47" s="149" t="s">
        <v>18</v>
      </c>
      <c r="J47" s="350" t="s">
        <v>298</v>
      </c>
      <c r="K47" s="149" t="s">
        <v>132</v>
      </c>
      <c r="L47" s="149" t="s">
        <v>44</v>
      </c>
      <c r="M47" s="149"/>
      <c r="N47" s="151" t="s">
        <v>302</v>
      </c>
    </row>
    <row r="48" spans="1:14" x14ac:dyDescent="0.25">
      <c r="A48" s="475">
        <v>45427</v>
      </c>
      <c r="B48" s="149" t="s">
        <v>112</v>
      </c>
      <c r="C48" s="149" t="s">
        <v>113</v>
      </c>
      <c r="D48" s="149" t="s">
        <v>111</v>
      </c>
      <c r="E48" s="462">
        <v>4000</v>
      </c>
      <c r="F48" s="462"/>
      <c r="G48" s="156">
        <f t="shared" si="1"/>
        <v>3000</v>
      </c>
      <c r="H48" s="149" t="s">
        <v>129</v>
      </c>
      <c r="I48" s="149" t="s">
        <v>18</v>
      </c>
      <c r="J48" s="350" t="s">
        <v>298</v>
      </c>
      <c r="K48" s="149" t="s">
        <v>132</v>
      </c>
      <c r="L48" s="149" t="s">
        <v>44</v>
      </c>
      <c r="M48" s="149"/>
      <c r="N48" s="151" t="s">
        <v>303</v>
      </c>
    </row>
    <row r="49" spans="1:14" x14ac:dyDescent="0.25">
      <c r="A49" s="475">
        <v>45427</v>
      </c>
      <c r="B49" s="149" t="s">
        <v>112</v>
      </c>
      <c r="C49" s="149" t="s">
        <v>113</v>
      </c>
      <c r="D49" s="149" t="s">
        <v>111</v>
      </c>
      <c r="E49" s="462">
        <v>5000</v>
      </c>
      <c r="F49" s="462"/>
      <c r="G49" s="156">
        <f t="shared" si="1"/>
        <v>-2000</v>
      </c>
      <c r="H49" s="149" t="s">
        <v>129</v>
      </c>
      <c r="I49" s="149" t="s">
        <v>18</v>
      </c>
      <c r="J49" s="350" t="s">
        <v>298</v>
      </c>
      <c r="K49" s="149" t="s">
        <v>132</v>
      </c>
      <c r="L49" s="149" t="s">
        <v>44</v>
      </c>
      <c r="M49" s="149"/>
      <c r="N49" s="151" t="s">
        <v>304</v>
      </c>
    </row>
    <row r="50" spans="1:14" x14ac:dyDescent="0.25">
      <c r="A50" s="475">
        <v>45427</v>
      </c>
      <c r="B50" s="149" t="s">
        <v>112</v>
      </c>
      <c r="C50" s="149" t="s">
        <v>113</v>
      </c>
      <c r="D50" s="149" t="s">
        <v>111</v>
      </c>
      <c r="E50" s="462">
        <v>5000</v>
      </c>
      <c r="F50" s="462"/>
      <c r="G50" s="156">
        <f t="shared" si="1"/>
        <v>-7000</v>
      </c>
      <c r="H50" s="149" t="s">
        <v>129</v>
      </c>
      <c r="I50" s="149" t="s">
        <v>18</v>
      </c>
      <c r="J50" s="350" t="s">
        <v>298</v>
      </c>
      <c r="K50" s="149" t="s">
        <v>132</v>
      </c>
      <c r="L50" s="149" t="s">
        <v>44</v>
      </c>
      <c r="M50" s="149"/>
      <c r="N50" s="151" t="s">
        <v>305</v>
      </c>
    </row>
    <row r="51" spans="1:14" x14ac:dyDescent="0.25">
      <c r="A51" s="475">
        <v>45427</v>
      </c>
      <c r="B51" s="149" t="s">
        <v>112</v>
      </c>
      <c r="C51" s="149" t="s">
        <v>113</v>
      </c>
      <c r="D51" s="149" t="s">
        <v>111</v>
      </c>
      <c r="E51" s="462">
        <v>17000</v>
      </c>
      <c r="F51" s="462"/>
      <c r="G51" s="156">
        <f t="shared" si="1"/>
        <v>-24000</v>
      </c>
      <c r="H51" s="149" t="s">
        <v>129</v>
      </c>
      <c r="I51" s="149" t="s">
        <v>18</v>
      </c>
      <c r="J51" s="350" t="s">
        <v>298</v>
      </c>
      <c r="K51" s="149" t="s">
        <v>132</v>
      </c>
      <c r="L51" s="149" t="s">
        <v>44</v>
      </c>
      <c r="M51" s="149"/>
      <c r="N51" s="151" t="s">
        <v>306</v>
      </c>
    </row>
    <row r="52" spans="1:14" x14ac:dyDescent="0.25">
      <c r="A52" s="468">
        <v>45428</v>
      </c>
      <c r="B52" s="411" t="s">
        <v>110</v>
      </c>
      <c r="C52" s="411" t="s">
        <v>48</v>
      </c>
      <c r="D52" s="411" t="s">
        <v>111</v>
      </c>
      <c r="E52" s="469"/>
      <c r="F52" s="469">
        <v>55000</v>
      </c>
      <c r="G52" s="516">
        <f t="shared" si="1"/>
        <v>31000</v>
      </c>
      <c r="H52" s="411" t="s">
        <v>129</v>
      </c>
      <c r="I52" s="411" t="s">
        <v>18</v>
      </c>
      <c r="J52" s="455" t="s">
        <v>320</v>
      </c>
      <c r="K52" s="411" t="s">
        <v>132</v>
      </c>
      <c r="L52" s="411" t="s">
        <v>44</v>
      </c>
      <c r="M52" s="411"/>
      <c r="N52" s="453"/>
    </row>
    <row r="53" spans="1:14" x14ac:dyDescent="0.25">
      <c r="A53" s="475">
        <v>45428</v>
      </c>
      <c r="B53" s="149" t="s">
        <v>112</v>
      </c>
      <c r="C53" s="149" t="s">
        <v>113</v>
      </c>
      <c r="D53" s="149" t="s">
        <v>111</v>
      </c>
      <c r="E53" s="462">
        <v>18000</v>
      </c>
      <c r="F53" s="462"/>
      <c r="G53" s="156">
        <f t="shared" si="1"/>
        <v>13000</v>
      </c>
      <c r="H53" s="149" t="s">
        <v>129</v>
      </c>
      <c r="I53" s="149" t="s">
        <v>18</v>
      </c>
      <c r="J53" s="350" t="s">
        <v>320</v>
      </c>
      <c r="K53" s="149" t="s">
        <v>132</v>
      </c>
      <c r="L53" s="149" t="s">
        <v>44</v>
      </c>
      <c r="M53" s="149"/>
      <c r="N53" s="151" t="s">
        <v>283</v>
      </c>
    </row>
    <row r="54" spans="1:14" x14ac:dyDescent="0.25">
      <c r="A54" s="475">
        <v>45428</v>
      </c>
      <c r="B54" s="149" t="s">
        <v>112</v>
      </c>
      <c r="C54" s="149" t="s">
        <v>113</v>
      </c>
      <c r="D54" s="149" t="s">
        <v>111</v>
      </c>
      <c r="E54" s="462">
        <v>3000</v>
      </c>
      <c r="F54" s="462"/>
      <c r="G54" s="156">
        <f t="shared" si="1"/>
        <v>10000</v>
      </c>
      <c r="H54" s="149" t="s">
        <v>129</v>
      </c>
      <c r="I54" s="149" t="s">
        <v>18</v>
      </c>
      <c r="J54" s="350" t="s">
        <v>320</v>
      </c>
      <c r="K54" s="149" t="s">
        <v>132</v>
      </c>
      <c r="L54" s="149" t="s">
        <v>44</v>
      </c>
      <c r="M54" s="149"/>
      <c r="N54" s="151" t="s">
        <v>321</v>
      </c>
    </row>
    <row r="55" spans="1:14" x14ac:dyDescent="0.25">
      <c r="A55" s="475">
        <v>45428</v>
      </c>
      <c r="B55" s="149" t="s">
        <v>112</v>
      </c>
      <c r="C55" s="149" t="s">
        <v>113</v>
      </c>
      <c r="D55" s="149" t="s">
        <v>111</v>
      </c>
      <c r="E55" s="462">
        <v>4000</v>
      </c>
      <c r="F55" s="462"/>
      <c r="G55" s="156">
        <f t="shared" si="1"/>
        <v>6000</v>
      </c>
      <c r="H55" s="149" t="s">
        <v>129</v>
      </c>
      <c r="I55" s="149" t="s">
        <v>18</v>
      </c>
      <c r="J55" s="350" t="s">
        <v>320</v>
      </c>
      <c r="K55" s="149" t="s">
        <v>132</v>
      </c>
      <c r="L55" s="149" t="s">
        <v>44</v>
      </c>
      <c r="M55" s="149"/>
      <c r="N55" s="151" t="s">
        <v>322</v>
      </c>
    </row>
    <row r="56" spans="1:14" x14ac:dyDescent="0.25">
      <c r="A56" s="475">
        <v>45428</v>
      </c>
      <c r="B56" s="149" t="s">
        <v>112</v>
      </c>
      <c r="C56" s="149" t="s">
        <v>113</v>
      </c>
      <c r="D56" s="149" t="s">
        <v>111</v>
      </c>
      <c r="E56" s="462">
        <v>4000</v>
      </c>
      <c r="F56" s="462"/>
      <c r="G56" s="156">
        <f t="shared" si="1"/>
        <v>2000</v>
      </c>
      <c r="H56" s="149" t="s">
        <v>129</v>
      </c>
      <c r="I56" s="149" t="s">
        <v>18</v>
      </c>
      <c r="J56" s="350" t="s">
        <v>320</v>
      </c>
      <c r="K56" s="149" t="s">
        <v>132</v>
      </c>
      <c r="L56" s="149" t="s">
        <v>44</v>
      </c>
      <c r="M56" s="149"/>
      <c r="N56" s="151" t="s">
        <v>323</v>
      </c>
    </row>
    <row r="57" spans="1:14" x14ac:dyDescent="0.25">
      <c r="A57" s="475">
        <v>45428</v>
      </c>
      <c r="B57" s="149" t="s">
        <v>112</v>
      </c>
      <c r="C57" s="149" t="s">
        <v>113</v>
      </c>
      <c r="D57" s="149" t="s">
        <v>111</v>
      </c>
      <c r="E57" s="462">
        <v>4000</v>
      </c>
      <c r="F57" s="462"/>
      <c r="G57" s="156">
        <f t="shared" si="1"/>
        <v>-2000</v>
      </c>
      <c r="H57" s="149" t="s">
        <v>129</v>
      </c>
      <c r="I57" s="149" t="s">
        <v>18</v>
      </c>
      <c r="J57" s="350" t="s">
        <v>320</v>
      </c>
      <c r="K57" s="149" t="s">
        <v>132</v>
      </c>
      <c r="L57" s="149" t="s">
        <v>44</v>
      </c>
      <c r="M57" s="149"/>
      <c r="N57" s="151" t="s">
        <v>324</v>
      </c>
    </row>
    <row r="58" spans="1:14" x14ac:dyDescent="0.25">
      <c r="A58" s="475">
        <v>45428</v>
      </c>
      <c r="B58" s="149" t="s">
        <v>112</v>
      </c>
      <c r="C58" s="149" t="s">
        <v>113</v>
      </c>
      <c r="D58" s="149" t="s">
        <v>111</v>
      </c>
      <c r="E58" s="462">
        <v>5000</v>
      </c>
      <c r="F58" s="462"/>
      <c r="G58" s="156">
        <f t="shared" si="1"/>
        <v>-7000</v>
      </c>
      <c r="H58" s="149" t="s">
        <v>129</v>
      </c>
      <c r="I58" s="149" t="s">
        <v>18</v>
      </c>
      <c r="J58" s="350" t="s">
        <v>320</v>
      </c>
      <c r="K58" s="149" t="s">
        <v>132</v>
      </c>
      <c r="L58" s="149" t="s">
        <v>44</v>
      </c>
      <c r="M58" s="149"/>
      <c r="N58" s="151" t="s">
        <v>325</v>
      </c>
    </row>
    <row r="59" spans="1:14" x14ac:dyDescent="0.25">
      <c r="A59" s="475">
        <v>45428</v>
      </c>
      <c r="B59" s="149" t="s">
        <v>112</v>
      </c>
      <c r="C59" s="149" t="s">
        <v>113</v>
      </c>
      <c r="D59" s="149" t="s">
        <v>111</v>
      </c>
      <c r="E59" s="462">
        <v>5000</v>
      </c>
      <c r="F59" s="462"/>
      <c r="G59" s="156">
        <f t="shared" si="1"/>
        <v>-12000</v>
      </c>
      <c r="H59" s="149" t="s">
        <v>129</v>
      </c>
      <c r="I59" s="149" t="s">
        <v>18</v>
      </c>
      <c r="J59" s="350" t="s">
        <v>320</v>
      </c>
      <c r="K59" s="149" t="s">
        <v>132</v>
      </c>
      <c r="L59" s="149" t="s">
        <v>44</v>
      </c>
      <c r="M59" s="149"/>
      <c r="N59" s="151" t="s">
        <v>326</v>
      </c>
    </row>
    <row r="60" spans="1:14" x14ac:dyDescent="0.25">
      <c r="A60" s="475">
        <v>45428</v>
      </c>
      <c r="B60" s="149" t="s">
        <v>112</v>
      </c>
      <c r="C60" s="149" t="s">
        <v>113</v>
      </c>
      <c r="D60" s="149" t="s">
        <v>111</v>
      </c>
      <c r="E60" s="462">
        <v>4000</v>
      </c>
      <c r="F60" s="462"/>
      <c r="G60" s="156">
        <f t="shared" si="1"/>
        <v>-16000</v>
      </c>
      <c r="H60" s="149" t="s">
        <v>129</v>
      </c>
      <c r="I60" s="149" t="s">
        <v>18</v>
      </c>
      <c r="J60" s="350" t="s">
        <v>320</v>
      </c>
      <c r="K60" s="149" t="s">
        <v>132</v>
      </c>
      <c r="L60" s="149" t="s">
        <v>44</v>
      </c>
      <c r="M60" s="149"/>
      <c r="N60" s="151" t="s">
        <v>327</v>
      </c>
    </row>
    <row r="61" spans="1:14" x14ac:dyDescent="0.25">
      <c r="A61" s="475">
        <v>45428</v>
      </c>
      <c r="B61" s="149" t="s">
        <v>112</v>
      </c>
      <c r="C61" s="149" t="s">
        <v>113</v>
      </c>
      <c r="D61" s="149" t="s">
        <v>111</v>
      </c>
      <c r="E61" s="462">
        <v>17000</v>
      </c>
      <c r="F61" s="462"/>
      <c r="G61" s="156">
        <f t="shared" si="1"/>
        <v>-33000</v>
      </c>
      <c r="H61" s="149" t="s">
        <v>129</v>
      </c>
      <c r="I61" s="149" t="s">
        <v>18</v>
      </c>
      <c r="J61" s="350" t="s">
        <v>320</v>
      </c>
      <c r="K61" s="149" t="s">
        <v>132</v>
      </c>
      <c r="L61" s="149" t="s">
        <v>44</v>
      </c>
      <c r="M61" s="149"/>
      <c r="N61" s="151" t="s">
        <v>328</v>
      </c>
    </row>
    <row r="62" spans="1:14" x14ac:dyDescent="0.25">
      <c r="A62" s="468">
        <v>45432</v>
      </c>
      <c r="B62" s="411" t="s">
        <v>110</v>
      </c>
      <c r="C62" s="411" t="s">
        <v>48</v>
      </c>
      <c r="D62" s="411" t="s">
        <v>111</v>
      </c>
      <c r="E62" s="469"/>
      <c r="F62" s="469">
        <v>20000</v>
      </c>
      <c r="G62" s="516">
        <f t="shared" si="1"/>
        <v>-13000</v>
      </c>
      <c r="H62" s="411" t="s">
        <v>129</v>
      </c>
      <c r="I62" s="411" t="s">
        <v>18</v>
      </c>
      <c r="J62" s="455" t="s">
        <v>333</v>
      </c>
      <c r="K62" s="411" t="s">
        <v>132</v>
      </c>
      <c r="L62" s="411" t="s">
        <v>44</v>
      </c>
      <c r="M62" s="411"/>
      <c r="N62" s="453"/>
    </row>
    <row r="63" spans="1:14" x14ac:dyDescent="0.25">
      <c r="A63" s="475">
        <v>45432</v>
      </c>
      <c r="B63" s="149" t="s">
        <v>112</v>
      </c>
      <c r="C63" s="149" t="s">
        <v>113</v>
      </c>
      <c r="D63" s="149" t="s">
        <v>111</v>
      </c>
      <c r="E63" s="462">
        <v>10000</v>
      </c>
      <c r="F63" s="462"/>
      <c r="G63" s="156">
        <f t="shared" si="1"/>
        <v>-23000</v>
      </c>
      <c r="H63" s="149" t="s">
        <v>129</v>
      </c>
      <c r="I63" s="149" t="s">
        <v>18</v>
      </c>
      <c r="J63" s="350" t="s">
        <v>333</v>
      </c>
      <c r="K63" s="149" t="s">
        <v>132</v>
      </c>
      <c r="L63" s="149" t="s">
        <v>44</v>
      </c>
      <c r="M63" s="149"/>
      <c r="N63" s="151"/>
    </row>
    <row r="64" spans="1:14" x14ac:dyDescent="0.25">
      <c r="A64" s="475">
        <v>45432</v>
      </c>
      <c r="B64" s="149" t="s">
        <v>112</v>
      </c>
      <c r="C64" s="149" t="s">
        <v>113</v>
      </c>
      <c r="D64" s="149" t="s">
        <v>111</v>
      </c>
      <c r="E64" s="462">
        <v>10000</v>
      </c>
      <c r="F64" s="462"/>
      <c r="G64" s="156">
        <f t="shared" si="1"/>
        <v>-33000</v>
      </c>
      <c r="H64" s="149" t="s">
        <v>129</v>
      </c>
      <c r="I64" s="149" t="s">
        <v>18</v>
      </c>
      <c r="J64" s="350" t="s">
        <v>333</v>
      </c>
      <c r="K64" s="149" t="s">
        <v>132</v>
      </c>
      <c r="L64" s="149" t="s">
        <v>44</v>
      </c>
      <c r="M64" s="149"/>
      <c r="N64" s="151"/>
    </row>
    <row r="65" spans="1:14" x14ac:dyDescent="0.25">
      <c r="A65" s="468">
        <v>45435</v>
      </c>
      <c r="B65" s="411" t="s">
        <v>110</v>
      </c>
      <c r="C65" s="411" t="s">
        <v>48</v>
      </c>
      <c r="D65" s="411" t="s">
        <v>362</v>
      </c>
      <c r="E65" s="469"/>
      <c r="F65" s="469">
        <v>200000</v>
      </c>
      <c r="G65" s="516">
        <f t="shared" si="1"/>
        <v>167000</v>
      </c>
      <c r="H65" s="411" t="s">
        <v>129</v>
      </c>
      <c r="I65" s="411" t="s">
        <v>18</v>
      </c>
      <c r="J65" s="455" t="s">
        <v>364</v>
      </c>
      <c r="K65" s="411" t="s">
        <v>132</v>
      </c>
      <c r="L65" s="411" t="s">
        <v>44</v>
      </c>
      <c r="M65" s="411"/>
      <c r="N65" s="453"/>
    </row>
    <row r="66" spans="1:14" x14ac:dyDescent="0.25">
      <c r="A66" s="475">
        <v>45435</v>
      </c>
      <c r="B66" s="149" t="s">
        <v>358</v>
      </c>
      <c r="C66" s="149" t="s">
        <v>361</v>
      </c>
      <c r="D66" s="149" t="s">
        <v>362</v>
      </c>
      <c r="E66" s="462">
        <v>30000</v>
      </c>
      <c r="F66" s="462"/>
      <c r="G66" s="156">
        <f t="shared" si="1"/>
        <v>137000</v>
      </c>
      <c r="H66" s="149" t="s">
        <v>129</v>
      </c>
      <c r="I66" s="149" t="s">
        <v>18</v>
      </c>
      <c r="J66" s="350" t="s">
        <v>364</v>
      </c>
      <c r="K66" s="149" t="s">
        <v>132</v>
      </c>
      <c r="L66" s="149" t="s">
        <v>44</v>
      </c>
      <c r="M66" s="149"/>
      <c r="N66" s="151"/>
    </row>
    <row r="67" spans="1:14" x14ac:dyDescent="0.25">
      <c r="A67" s="475">
        <v>45435</v>
      </c>
      <c r="B67" s="149" t="s">
        <v>359</v>
      </c>
      <c r="C67" s="149" t="s">
        <v>361</v>
      </c>
      <c r="D67" s="149" t="s">
        <v>362</v>
      </c>
      <c r="E67" s="462">
        <v>30000</v>
      </c>
      <c r="F67" s="462"/>
      <c r="G67" s="156">
        <f t="shared" si="1"/>
        <v>107000</v>
      </c>
      <c r="H67" s="149" t="s">
        <v>129</v>
      </c>
      <c r="I67" s="149" t="s">
        <v>18</v>
      </c>
      <c r="J67" s="350" t="s">
        <v>364</v>
      </c>
      <c r="K67" s="149" t="s">
        <v>132</v>
      </c>
      <c r="L67" s="149" t="s">
        <v>44</v>
      </c>
      <c r="M67" s="149"/>
      <c r="N67" s="151"/>
    </row>
    <row r="68" spans="1:14" x14ac:dyDescent="0.25">
      <c r="A68" s="475">
        <v>45435</v>
      </c>
      <c r="B68" s="149" t="s">
        <v>360</v>
      </c>
      <c r="C68" s="149" t="s">
        <v>361</v>
      </c>
      <c r="D68" s="149" t="s">
        <v>362</v>
      </c>
      <c r="E68" s="462">
        <v>30000</v>
      </c>
      <c r="F68" s="462"/>
      <c r="G68" s="156">
        <f t="shared" si="1"/>
        <v>77000</v>
      </c>
      <c r="H68" s="149" t="s">
        <v>129</v>
      </c>
      <c r="I68" s="149" t="s">
        <v>18</v>
      </c>
      <c r="J68" s="350" t="s">
        <v>364</v>
      </c>
      <c r="K68" s="149" t="s">
        <v>132</v>
      </c>
      <c r="L68" s="149" t="s">
        <v>44</v>
      </c>
      <c r="M68" s="149"/>
      <c r="N68" s="151"/>
    </row>
    <row r="69" spans="1:14" x14ac:dyDescent="0.25">
      <c r="A69" s="475">
        <v>45435</v>
      </c>
      <c r="B69" s="149" t="s">
        <v>363</v>
      </c>
      <c r="C69" s="149" t="s">
        <v>361</v>
      </c>
      <c r="D69" s="149" t="s">
        <v>362</v>
      </c>
      <c r="E69" s="462">
        <v>28000</v>
      </c>
      <c r="F69" s="462"/>
      <c r="G69" s="156">
        <f t="shared" si="1"/>
        <v>49000</v>
      </c>
      <c r="H69" s="149" t="s">
        <v>129</v>
      </c>
      <c r="I69" s="149" t="s">
        <v>18</v>
      </c>
      <c r="J69" s="350" t="s">
        <v>365</v>
      </c>
      <c r="K69" s="149" t="s">
        <v>132</v>
      </c>
      <c r="L69" s="149" t="s">
        <v>44</v>
      </c>
      <c r="M69" s="149"/>
      <c r="N69" s="151"/>
    </row>
    <row r="70" spans="1:14" x14ac:dyDescent="0.25">
      <c r="A70" s="475">
        <v>45435</v>
      </c>
      <c r="B70" s="149" t="s">
        <v>118</v>
      </c>
      <c r="C70" s="149" t="s">
        <v>48</v>
      </c>
      <c r="D70" s="149" t="s">
        <v>362</v>
      </c>
      <c r="E70" s="462"/>
      <c r="F70" s="462">
        <v>-82000</v>
      </c>
      <c r="G70" s="156">
        <f t="shared" si="1"/>
        <v>-33000</v>
      </c>
      <c r="H70" s="149" t="s">
        <v>129</v>
      </c>
      <c r="I70" s="149" t="s">
        <v>18</v>
      </c>
      <c r="J70" s="350" t="s">
        <v>364</v>
      </c>
      <c r="K70" s="149" t="s">
        <v>132</v>
      </c>
      <c r="L70" s="149" t="s">
        <v>44</v>
      </c>
      <c r="M70" s="149"/>
      <c r="N70" s="151"/>
    </row>
    <row r="71" spans="1:14" x14ac:dyDescent="0.25">
      <c r="A71" s="468">
        <v>45439</v>
      </c>
      <c r="B71" s="411" t="s">
        <v>110</v>
      </c>
      <c r="C71" s="411" t="s">
        <v>48</v>
      </c>
      <c r="D71" s="411" t="s">
        <v>362</v>
      </c>
      <c r="E71" s="469"/>
      <c r="F71" s="469">
        <v>310000</v>
      </c>
      <c r="G71" s="516">
        <f t="shared" si="1"/>
        <v>277000</v>
      </c>
      <c r="H71" s="411"/>
      <c r="I71" s="411" t="s">
        <v>18</v>
      </c>
      <c r="J71" s="455" t="s">
        <v>394</v>
      </c>
      <c r="K71" s="411" t="s">
        <v>132</v>
      </c>
      <c r="L71" s="411" t="s">
        <v>44</v>
      </c>
      <c r="M71" s="411"/>
      <c r="N71" s="453"/>
    </row>
    <row r="72" spans="1:14" x14ac:dyDescent="0.25">
      <c r="A72" s="468">
        <v>45440</v>
      </c>
      <c r="B72" s="411" t="s">
        <v>110</v>
      </c>
      <c r="C72" s="411" t="s">
        <v>48</v>
      </c>
      <c r="D72" s="411" t="s">
        <v>111</v>
      </c>
      <c r="E72" s="469"/>
      <c r="F72" s="469">
        <v>24000</v>
      </c>
      <c r="G72" s="516">
        <f t="shared" si="1"/>
        <v>301000</v>
      </c>
      <c r="H72" s="411"/>
      <c r="I72" s="411" t="s">
        <v>18</v>
      </c>
      <c r="J72" s="455" t="s">
        <v>413</v>
      </c>
      <c r="K72" s="411" t="s">
        <v>132</v>
      </c>
      <c r="L72" s="411" t="s">
        <v>44</v>
      </c>
      <c r="M72" s="411"/>
      <c r="N72" s="453"/>
    </row>
    <row r="73" spans="1:14" x14ac:dyDescent="0.25">
      <c r="A73" s="475">
        <v>45440</v>
      </c>
      <c r="B73" s="149" t="s">
        <v>112</v>
      </c>
      <c r="C73" s="149" t="s">
        <v>113</v>
      </c>
      <c r="D73" s="149" t="s">
        <v>111</v>
      </c>
      <c r="E73" s="462">
        <v>7000</v>
      </c>
      <c r="F73" s="462"/>
      <c r="G73" s="156">
        <f t="shared" ref="G73" si="2">G72-E73+F73</f>
        <v>294000</v>
      </c>
      <c r="H73" s="149"/>
      <c r="I73" s="149" t="s">
        <v>18</v>
      </c>
      <c r="J73" s="350" t="s">
        <v>413</v>
      </c>
      <c r="K73" s="149" t="s">
        <v>132</v>
      </c>
      <c r="L73" s="149" t="s">
        <v>44</v>
      </c>
      <c r="M73" s="149"/>
      <c r="N73" s="151" t="s">
        <v>414</v>
      </c>
    </row>
    <row r="74" spans="1:14" ht="30" x14ac:dyDescent="0.25">
      <c r="A74" s="475">
        <v>45440</v>
      </c>
      <c r="B74" s="149" t="s">
        <v>112</v>
      </c>
      <c r="C74" s="149" t="s">
        <v>113</v>
      </c>
      <c r="D74" s="149" t="s">
        <v>111</v>
      </c>
      <c r="E74" s="462">
        <v>14000</v>
      </c>
      <c r="F74" s="462"/>
      <c r="G74" s="156">
        <f t="shared" ref="G74:G75" si="3">G73-E74+F74</f>
        <v>280000</v>
      </c>
      <c r="H74" s="149"/>
      <c r="I74" s="149" t="s">
        <v>18</v>
      </c>
      <c r="J74" s="350" t="s">
        <v>413</v>
      </c>
      <c r="K74" s="149" t="s">
        <v>132</v>
      </c>
      <c r="L74" s="149" t="s">
        <v>44</v>
      </c>
      <c r="M74" s="149"/>
      <c r="N74" s="151" t="s">
        <v>415</v>
      </c>
    </row>
    <row r="75" spans="1:14" ht="15.75" thickBot="1" x14ac:dyDescent="0.3">
      <c r="A75" s="475">
        <v>45440</v>
      </c>
      <c r="B75" s="149" t="s">
        <v>112</v>
      </c>
      <c r="C75" s="149" t="s">
        <v>113</v>
      </c>
      <c r="D75" s="149" t="s">
        <v>111</v>
      </c>
      <c r="E75" s="462">
        <v>3000</v>
      </c>
      <c r="F75" s="462"/>
      <c r="G75" s="156">
        <f t="shared" si="3"/>
        <v>277000</v>
      </c>
      <c r="H75" s="149"/>
      <c r="I75" s="149" t="s">
        <v>18</v>
      </c>
      <c r="J75" s="350" t="s">
        <v>413</v>
      </c>
      <c r="K75" s="149" t="s">
        <v>132</v>
      </c>
      <c r="L75" s="149" t="s">
        <v>44</v>
      </c>
      <c r="M75" s="149"/>
      <c r="N75" s="151" t="s">
        <v>416</v>
      </c>
    </row>
    <row r="76" spans="1:14" ht="15.75" thickBot="1" x14ac:dyDescent="0.3">
      <c r="E76" s="553">
        <f>SUM(E4:E75)</f>
        <v>592000</v>
      </c>
      <c r="F76" s="554">
        <f>SUM(F4:F75)+G4</f>
        <v>869000</v>
      </c>
      <c r="G76" s="555">
        <f>F76-E76</f>
        <v>277000</v>
      </c>
    </row>
  </sheetData>
  <autoFilter ref="A1:N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topLeftCell="A4" zoomScaleNormal="100" workbookViewId="0">
      <selection activeCell="F21" sqref="F21"/>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4" bestFit="1" customWidth="1"/>
    <col min="6" max="6" width="15.85546875" style="294" customWidth="1"/>
    <col min="7" max="7" width="18.7109375" style="294"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871" t="s">
        <v>43</v>
      </c>
      <c r="B1" s="871"/>
      <c r="C1" s="871"/>
      <c r="D1" s="871"/>
      <c r="E1" s="871"/>
      <c r="F1" s="871"/>
      <c r="G1" s="871"/>
      <c r="H1" s="871"/>
      <c r="I1" s="871"/>
      <c r="J1" s="871"/>
      <c r="K1" s="871"/>
      <c r="L1" s="871"/>
      <c r="M1" s="871"/>
      <c r="N1" s="871"/>
    </row>
    <row r="2" spans="1:14" s="66" customFormat="1" ht="18.75" x14ac:dyDescent="0.25">
      <c r="A2" s="872" t="s">
        <v>387</v>
      </c>
      <c r="B2" s="872"/>
      <c r="C2" s="872"/>
      <c r="D2" s="872"/>
      <c r="E2" s="872"/>
      <c r="F2" s="872"/>
      <c r="G2" s="872"/>
      <c r="H2" s="872"/>
      <c r="I2" s="872"/>
      <c r="J2" s="872"/>
      <c r="K2" s="872"/>
      <c r="L2" s="872"/>
      <c r="M2" s="872"/>
      <c r="N2" s="872"/>
    </row>
    <row r="3" spans="1:14" s="66" customFormat="1" ht="45.75" thickBot="1" x14ac:dyDescent="0.3">
      <c r="A3" s="143" t="s">
        <v>0</v>
      </c>
      <c r="B3" s="144" t="s">
        <v>112</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56">
        <v>45413</v>
      </c>
      <c r="B4" s="357" t="s">
        <v>388</v>
      </c>
      <c r="C4" s="357"/>
      <c r="D4" s="388"/>
      <c r="E4" s="477"/>
      <c r="F4" s="477"/>
      <c r="G4" s="477">
        <v>0</v>
      </c>
      <c r="H4" s="391"/>
      <c r="I4" s="392"/>
      <c r="J4" s="393"/>
      <c r="K4" s="394"/>
      <c r="L4" s="175"/>
      <c r="M4" s="395"/>
      <c r="N4" s="396"/>
    </row>
    <row r="5" spans="1:14" s="13" customFormat="1" ht="13.5" customHeight="1" x14ac:dyDescent="0.25">
      <c r="A5" s="696">
        <v>45439</v>
      </c>
      <c r="B5" s="548" t="s">
        <v>110</v>
      </c>
      <c r="C5" s="548" t="s">
        <v>48</v>
      </c>
      <c r="D5" s="697" t="s">
        <v>111</v>
      </c>
      <c r="E5" s="549"/>
      <c r="F5" s="549">
        <v>67000</v>
      </c>
      <c r="G5" s="549">
        <f>G4-E5+F5</f>
        <v>67000</v>
      </c>
      <c r="H5" s="552" t="s">
        <v>351</v>
      </c>
      <c r="I5" s="552" t="s">
        <v>18</v>
      </c>
      <c r="J5" s="455" t="s">
        <v>393</v>
      </c>
      <c r="K5" s="548" t="s">
        <v>132</v>
      </c>
      <c r="L5" s="548" t="s">
        <v>44</v>
      </c>
      <c r="M5" s="698"/>
      <c r="N5" s="550"/>
    </row>
    <row r="6" spans="1:14" s="13" customFormat="1" ht="13.5" customHeight="1" x14ac:dyDescent="0.25">
      <c r="A6" s="162">
        <v>45439</v>
      </c>
      <c r="B6" s="163" t="s">
        <v>112</v>
      </c>
      <c r="C6" s="163" t="s">
        <v>113</v>
      </c>
      <c r="D6" s="164" t="s">
        <v>111</v>
      </c>
      <c r="E6" s="147">
        <v>22000</v>
      </c>
      <c r="F6" s="147"/>
      <c r="G6" s="147">
        <f t="shared" ref="G6" si="0">G5-E6+F6</f>
        <v>45000</v>
      </c>
      <c r="H6" s="772" t="s">
        <v>351</v>
      </c>
      <c r="I6" s="279" t="s">
        <v>18</v>
      </c>
      <c r="J6" s="350" t="s">
        <v>393</v>
      </c>
      <c r="K6" s="336" t="s">
        <v>132</v>
      </c>
      <c r="L6" s="336" t="s">
        <v>44</v>
      </c>
      <c r="M6" s="404"/>
      <c r="N6" s="405" t="s">
        <v>128</v>
      </c>
    </row>
    <row r="7" spans="1:14" x14ac:dyDescent="0.25">
      <c r="A7" s="162">
        <v>45439</v>
      </c>
      <c r="B7" s="163" t="s">
        <v>112</v>
      </c>
      <c r="C7" s="163" t="s">
        <v>113</v>
      </c>
      <c r="D7" s="164" t="s">
        <v>111</v>
      </c>
      <c r="E7" s="147">
        <v>8000</v>
      </c>
      <c r="F7" s="147"/>
      <c r="G7" s="147">
        <f>G6-E7+F7</f>
        <v>37000</v>
      </c>
      <c r="H7" s="772" t="s">
        <v>351</v>
      </c>
      <c r="I7" s="149" t="s">
        <v>18</v>
      </c>
      <c r="J7" s="350" t="s">
        <v>393</v>
      </c>
      <c r="K7" s="336" t="s">
        <v>132</v>
      </c>
      <c r="L7" s="149" t="s">
        <v>44</v>
      </c>
      <c r="M7" s="149"/>
      <c r="N7" s="405" t="s">
        <v>389</v>
      </c>
    </row>
    <row r="8" spans="1:14" x14ac:dyDescent="0.25">
      <c r="A8" s="162">
        <v>45439</v>
      </c>
      <c r="B8" s="163" t="s">
        <v>112</v>
      </c>
      <c r="C8" s="163" t="s">
        <v>113</v>
      </c>
      <c r="D8" s="164" t="s">
        <v>111</v>
      </c>
      <c r="E8" s="147">
        <v>5000</v>
      </c>
      <c r="F8" s="147"/>
      <c r="G8" s="147">
        <f t="shared" ref="G8:G20" si="1">G7-E8+F8</f>
        <v>32000</v>
      </c>
      <c r="H8" s="772" t="s">
        <v>351</v>
      </c>
      <c r="I8" s="149" t="s">
        <v>18</v>
      </c>
      <c r="J8" s="350" t="s">
        <v>393</v>
      </c>
      <c r="K8" s="336" t="s">
        <v>132</v>
      </c>
      <c r="L8" s="149" t="s">
        <v>44</v>
      </c>
      <c r="M8" s="149"/>
      <c r="N8" s="405" t="s">
        <v>390</v>
      </c>
    </row>
    <row r="9" spans="1:14" x14ac:dyDescent="0.25">
      <c r="A9" s="162">
        <v>45439</v>
      </c>
      <c r="B9" s="163" t="s">
        <v>112</v>
      </c>
      <c r="C9" s="163" t="s">
        <v>113</v>
      </c>
      <c r="D9" s="164" t="s">
        <v>111</v>
      </c>
      <c r="E9" s="147">
        <v>10000</v>
      </c>
      <c r="F9" s="147"/>
      <c r="G9" s="147">
        <f t="shared" si="1"/>
        <v>22000</v>
      </c>
      <c r="H9" s="772" t="s">
        <v>351</v>
      </c>
      <c r="I9" s="149" t="s">
        <v>18</v>
      </c>
      <c r="J9" s="350" t="s">
        <v>393</v>
      </c>
      <c r="K9" s="336" t="s">
        <v>132</v>
      </c>
      <c r="L9" s="149" t="s">
        <v>44</v>
      </c>
      <c r="M9" s="149"/>
      <c r="N9" s="405" t="s">
        <v>391</v>
      </c>
    </row>
    <row r="10" spans="1:14" x14ac:dyDescent="0.25">
      <c r="A10" s="162">
        <v>45439</v>
      </c>
      <c r="B10" s="163" t="s">
        <v>112</v>
      </c>
      <c r="C10" s="163" t="s">
        <v>113</v>
      </c>
      <c r="D10" s="164" t="s">
        <v>111</v>
      </c>
      <c r="E10" s="147">
        <v>20000</v>
      </c>
      <c r="F10" s="147"/>
      <c r="G10" s="147">
        <f t="shared" si="1"/>
        <v>2000</v>
      </c>
      <c r="H10" s="772" t="s">
        <v>351</v>
      </c>
      <c r="I10" s="149" t="s">
        <v>18</v>
      </c>
      <c r="J10" s="350" t="s">
        <v>393</v>
      </c>
      <c r="K10" s="336" t="s">
        <v>132</v>
      </c>
      <c r="L10" s="149" t="s">
        <v>44</v>
      </c>
      <c r="M10" s="149"/>
      <c r="N10" s="405" t="s">
        <v>392</v>
      </c>
    </row>
    <row r="11" spans="1:14" x14ac:dyDescent="0.25">
      <c r="A11" s="162">
        <v>45440</v>
      </c>
      <c r="B11" s="163" t="s">
        <v>112</v>
      </c>
      <c r="C11" s="163" t="s">
        <v>113</v>
      </c>
      <c r="D11" s="164" t="s">
        <v>111</v>
      </c>
      <c r="E11" s="147">
        <v>21000</v>
      </c>
      <c r="F11" s="147"/>
      <c r="G11" s="147">
        <f t="shared" si="1"/>
        <v>-19000</v>
      </c>
      <c r="H11" s="772" t="s">
        <v>351</v>
      </c>
      <c r="I11" s="149" t="s">
        <v>18</v>
      </c>
      <c r="J11" s="350" t="s">
        <v>417</v>
      </c>
      <c r="K11" s="336" t="s">
        <v>132</v>
      </c>
      <c r="L11" s="149" t="s">
        <v>44</v>
      </c>
      <c r="M11" s="149"/>
      <c r="N11" s="405" t="s">
        <v>128</v>
      </c>
    </row>
    <row r="12" spans="1:14" x14ac:dyDescent="0.25">
      <c r="A12" s="162">
        <v>45440</v>
      </c>
      <c r="B12" s="163" t="s">
        <v>112</v>
      </c>
      <c r="C12" s="163" t="s">
        <v>113</v>
      </c>
      <c r="D12" s="164" t="s">
        <v>111</v>
      </c>
      <c r="E12" s="156">
        <v>20000</v>
      </c>
      <c r="F12" s="156"/>
      <c r="G12" s="156">
        <f t="shared" si="1"/>
        <v>-39000</v>
      </c>
      <c r="H12" s="799" t="s">
        <v>351</v>
      </c>
      <c r="I12" s="149" t="s">
        <v>18</v>
      </c>
      <c r="J12" s="350" t="s">
        <v>417</v>
      </c>
      <c r="K12" s="336" t="s">
        <v>132</v>
      </c>
      <c r="L12" s="149" t="s">
        <v>44</v>
      </c>
      <c r="M12" s="149"/>
      <c r="N12" s="405" t="s">
        <v>142</v>
      </c>
    </row>
    <row r="13" spans="1:14" x14ac:dyDescent="0.25">
      <c r="A13" s="406">
        <v>29</v>
      </c>
      <c r="B13" s="407" t="s">
        <v>110</v>
      </c>
      <c r="C13" s="407" t="s">
        <v>48</v>
      </c>
      <c r="D13" s="408" t="s">
        <v>111</v>
      </c>
      <c r="E13" s="699"/>
      <c r="F13" s="409">
        <v>85000</v>
      </c>
      <c r="G13" s="516">
        <f t="shared" si="1"/>
        <v>46000</v>
      </c>
      <c r="H13" s="795" t="s">
        <v>351</v>
      </c>
      <c r="I13" s="411" t="s">
        <v>18</v>
      </c>
      <c r="J13" s="455" t="s">
        <v>417</v>
      </c>
      <c r="K13" s="407" t="s">
        <v>132</v>
      </c>
      <c r="L13" s="411" t="s">
        <v>44</v>
      </c>
      <c r="M13" s="411"/>
      <c r="N13" s="412"/>
    </row>
    <row r="14" spans="1:14" x14ac:dyDescent="0.25">
      <c r="A14" s="162">
        <v>29</v>
      </c>
      <c r="B14" s="163" t="s">
        <v>112</v>
      </c>
      <c r="C14" s="163" t="s">
        <v>113</v>
      </c>
      <c r="D14" s="164" t="s">
        <v>111</v>
      </c>
      <c r="E14" s="399">
        <v>22000</v>
      </c>
      <c r="F14" s="462"/>
      <c r="G14" s="156">
        <f t="shared" si="1"/>
        <v>24000</v>
      </c>
      <c r="H14" s="149" t="s">
        <v>351</v>
      </c>
      <c r="I14" s="149" t="s">
        <v>18</v>
      </c>
      <c r="J14" s="350" t="s">
        <v>417</v>
      </c>
      <c r="K14" s="149" t="s">
        <v>132</v>
      </c>
      <c r="L14" s="149" t="s">
        <v>44</v>
      </c>
      <c r="M14" s="149"/>
      <c r="N14" s="151" t="s">
        <v>128</v>
      </c>
    </row>
    <row r="15" spans="1:14" x14ac:dyDescent="0.25">
      <c r="A15" s="162">
        <v>29</v>
      </c>
      <c r="B15" s="163" t="s">
        <v>112</v>
      </c>
      <c r="C15" s="163" t="s">
        <v>113</v>
      </c>
      <c r="D15" s="164" t="s">
        <v>111</v>
      </c>
      <c r="E15" s="700">
        <v>21000</v>
      </c>
      <c r="F15" s="462"/>
      <c r="G15" s="156">
        <f t="shared" si="1"/>
        <v>3000</v>
      </c>
      <c r="H15" s="149" t="s">
        <v>351</v>
      </c>
      <c r="I15" s="149" t="s">
        <v>18</v>
      </c>
      <c r="J15" s="350" t="s">
        <v>417</v>
      </c>
      <c r="K15" s="149" t="s">
        <v>132</v>
      </c>
      <c r="L15" s="149" t="s">
        <v>44</v>
      </c>
      <c r="M15" s="149"/>
      <c r="N15" s="151" t="s">
        <v>142</v>
      </c>
    </row>
    <row r="16" spans="1:14" x14ac:dyDescent="0.25">
      <c r="A16" s="162">
        <v>45442</v>
      </c>
      <c r="B16" s="163" t="s">
        <v>112</v>
      </c>
      <c r="C16" s="163" t="s">
        <v>113</v>
      </c>
      <c r="D16" s="164" t="s">
        <v>111</v>
      </c>
      <c r="E16" s="700">
        <v>22000</v>
      </c>
      <c r="F16" s="462"/>
      <c r="G16" s="156">
        <f t="shared" si="1"/>
        <v>-19000</v>
      </c>
      <c r="H16" s="149" t="s">
        <v>351</v>
      </c>
      <c r="I16" s="149" t="s">
        <v>18</v>
      </c>
      <c r="J16" s="350" t="s">
        <v>432</v>
      </c>
      <c r="K16" s="149" t="s">
        <v>132</v>
      </c>
      <c r="L16" s="149" t="s">
        <v>44</v>
      </c>
      <c r="M16" s="149"/>
      <c r="N16" s="151"/>
    </row>
    <row r="17" spans="1:14" x14ac:dyDescent="0.25">
      <c r="A17" s="162">
        <v>45442</v>
      </c>
      <c r="B17" s="163" t="s">
        <v>112</v>
      </c>
      <c r="C17" s="163" t="s">
        <v>113</v>
      </c>
      <c r="D17" s="164" t="s">
        <v>111</v>
      </c>
      <c r="E17" s="700">
        <v>21000</v>
      </c>
      <c r="F17" s="462"/>
      <c r="G17" s="156">
        <f t="shared" si="1"/>
        <v>-40000</v>
      </c>
      <c r="H17" s="149" t="s">
        <v>351</v>
      </c>
      <c r="I17" s="149" t="s">
        <v>18</v>
      </c>
      <c r="J17" s="350" t="s">
        <v>432</v>
      </c>
      <c r="K17" s="149" t="s">
        <v>132</v>
      </c>
      <c r="L17" s="149" t="s">
        <v>44</v>
      </c>
      <c r="M17" s="149"/>
      <c r="N17" s="151"/>
    </row>
    <row r="18" spans="1:14" x14ac:dyDescent="0.25">
      <c r="A18" s="162">
        <v>45443</v>
      </c>
      <c r="B18" s="163" t="s">
        <v>112</v>
      </c>
      <c r="C18" s="163" t="s">
        <v>113</v>
      </c>
      <c r="D18" s="164" t="s">
        <v>111</v>
      </c>
      <c r="E18" s="700">
        <v>22000</v>
      </c>
      <c r="F18" s="462"/>
      <c r="G18" s="156">
        <f t="shared" si="1"/>
        <v>-62000</v>
      </c>
      <c r="H18" s="149" t="s">
        <v>351</v>
      </c>
      <c r="I18" s="149" t="s">
        <v>18</v>
      </c>
      <c r="J18" s="350" t="s">
        <v>432</v>
      </c>
      <c r="K18" s="149" t="s">
        <v>132</v>
      </c>
      <c r="L18" s="149" t="s">
        <v>44</v>
      </c>
      <c r="M18" s="149"/>
      <c r="N18" s="151"/>
    </row>
    <row r="19" spans="1:14" x14ac:dyDescent="0.25">
      <c r="A19" s="162">
        <v>45443</v>
      </c>
      <c r="B19" s="163" t="s">
        <v>118</v>
      </c>
      <c r="C19" s="163" t="s">
        <v>48</v>
      </c>
      <c r="D19" s="164" t="s">
        <v>111</v>
      </c>
      <c r="E19" s="700"/>
      <c r="F19" s="462">
        <v>-3000</v>
      </c>
      <c r="G19" s="156">
        <f t="shared" si="1"/>
        <v>-65000</v>
      </c>
      <c r="H19" s="149" t="s">
        <v>351</v>
      </c>
      <c r="I19" s="149" t="s">
        <v>18</v>
      </c>
      <c r="J19" s="350" t="s">
        <v>433</v>
      </c>
      <c r="K19" s="149" t="s">
        <v>132</v>
      </c>
      <c r="L19" s="149" t="s">
        <v>44</v>
      </c>
      <c r="M19" s="149"/>
      <c r="N19" s="151"/>
    </row>
    <row r="20" spans="1:14" ht="15.75" thickBot="1" x14ac:dyDescent="0.3">
      <c r="A20" s="162">
        <v>43921</v>
      </c>
      <c r="B20" s="163" t="s">
        <v>112</v>
      </c>
      <c r="C20" s="163" t="s">
        <v>113</v>
      </c>
      <c r="D20" s="164" t="s">
        <v>111</v>
      </c>
      <c r="E20" s="700">
        <v>21000</v>
      </c>
      <c r="F20" s="462"/>
      <c r="G20" s="156">
        <f t="shared" si="1"/>
        <v>-86000</v>
      </c>
      <c r="H20" s="149" t="s">
        <v>351</v>
      </c>
      <c r="I20" s="149" t="s">
        <v>18</v>
      </c>
      <c r="J20" s="415" t="s">
        <v>432</v>
      </c>
      <c r="K20" s="149" t="s">
        <v>132</v>
      </c>
      <c r="L20" s="149" t="s">
        <v>44</v>
      </c>
      <c r="M20" s="149"/>
      <c r="N20" s="151"/>
    </row>
    <row r="21" spans="1:14" ht="15.75" thickBot="1" x14ac:dyDescent="0.3">
      <c r="E21" s="553">
        <f>SUM(E4:E20)</f>
        <v>235000</v>
      </c>
      <c r="F21" s="554">
        <f>SUM(F4:F20)+G4</f>
        <v>149000</v>
      </c>
      <c r="G21" s="555">
        <f>F21-E21</f>
        <v>-86000</v>
      </c>
    </row>
  </sheetData>
  <autoFilter ref="A1:N13">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2"/>
  <sheetViews>
    <sheetView topLeftCell="A47" zoomScaleNormal="100" workbookViewId="0">
      <selection activeCell="F59" sqref="F59"/>
    </sheetView>
  </sheetViews>
  <sheetFormatPr defaultColWidth="10.85546875" defaultRowHeight="15" x14ac:dyDescent="0.25"/>
  <cols>
    <col min="1" max="1" width="13.140625" style="17" customWidth="1"/>
    <col min="2" max="2" width="29.85546875" style="17" customWidth="1"/>
    <col min="3" max="3" width="18" style="17" customWidth="1"/>
    <col min="4" max="4" width="14.7109375" style="17" customWidth="1"/>
    <col min="5" max="5" width="18.85546875" style="294" bestFit="1" customWidth="1"/>
    <col min="6" max="6" width="15.85546875" style="294" customWidth="1"/>
    <col min="7" max="7" width="18.7109375" style="294" customWidth="1"/>
    <col min="8" max="8" width="12.42578125" style="17" customWidth="1"/>
    <col min="9" max="9" width="18.7109375" style="17" customWidth="1"/>
    <col min="10" max="10" width="15.5703125" style="17" customWidth="1"/>
    <col min="11" max="11" width="15.42578125" style="17" customWidth="1"/>
    <col min="12" max="12" width="17.7109375" style="17" customWidth="1"/>
    <col min="13" max="13" width="15" style="17" customWidth="1"/>
    <col min="14" max="14" width="29.85546875" style="53" customWidth="1"/>
    <col min="15" max="15" width="41.140625" style="17" customWidth="1"/>
    <col min="16" max="16384" width="10.85546875" style="17"/>
  </cols>
  <sheetData>
    <row r="1" spans="1:14" s="66" customFormat="1" ht="31.5" x14ac:dyDescent="0.25">
      <c r="A1" s="871" t="s">
        <v>43</v>
      </c>
      <c r="B1" s="871"/>
      <c r="C1" s="871"/>
      <c r="D1" s="871"/>
      <c r="E1" s="871"/>
      <c r="F1" s="871"/>
      <c r="G1" s="871"/>
      <c r="H1" s="871"/>
      <c r="I1" s="871"/>
      <c r="J1" s="871"/>
      <c r="K1" s="871"/>
      <c r="L1" s="871"/>
      <c r="M1" s="871"/>
      <c r="N1" s="871"/>
    </row>
    <row r="2" spans="1:14" s="66" customFormat="1" ht="18.75" x14ac:dyDescent="0.25">
      <c r="A2" s="872" t="s">
        <v>125</v>
      </c>
      <c r="B2" s="872"/>
      <c r="C2" s="872"/>
      <c r="D2" s="872"/>
      <c r="E2" s="872"/>
      <c r="F2" s="872"/>
      <c r="G2" s="872"/>
      <c r="H2" s="872"/>
      <c r="I2" s="872"/>
      <c r="J2" s="872"/>
      <c r="K2" s="872"/>
      <c r="L2" s="872"/>
      <c r="M2" s="872"/>
      <c r="N2" s="872"/>
    </row>
    <row r="3" spans="1:14" s="66" customFormat="1" ht="45.75" thickBot="1" x14ac:dyDescent="0.3">
      <c r="A3" s="143" t="s">
        <v>0</v>
      </c>
      <c r="B3" s="144" t="s">
        <v>5</v>
      </c>
      <c r="C3" s="144" t="s">
        <v>10</v>
      </c>
      <c r="D3" s="145" t="s">
        <v>8</v>
      </c>
      <c r="E3" s="145" t="s">
        <v>13</v>
      </c>
      <c r="F3" s="145" t="s">
        <v>34</v>
      </c>
      <c r="G3" s="145" t="s">
        <v>40</v>
      </c>
      <c r="H3" s="145" t="s">
        <v>2</v>
      </c>
      <c r="I3" s="145" t="s">
        <v>3</v>
      </c>
      <c r="J3" s="144" t="s">
        <v>9</v>
      </c>
      <c r="K3" s="144" t="s">
        <v>1</v>
      </c>
      <c r="L3" s="144" t="s">
        <v>4</v>
      </c>
      <c r="M3" s="144" t="s">
        <v>12</v>
      </c>
      <c r="N3" s="146" t="s">
        <v>11</v>
      </c>
    </row>
    <row r="4" spans="1:14" s="13" customFormat="1" ht="27.95" customHeight="1" x14ac:dyDescent="0.25">
      <c r="A4" s="356">
        <v>45413</v>
      </c>
      <c r="B4" s="357" t="s">
        <v>162</v>
      </c>
      <c r="C4" s="357"/>
      <c r="D4" s="388"/>
      <c r="E4" s="477"/>
      <c r="F4" s="477"/>
      <c r="G4" s="477">
        <v>64000</v>
      </c>
      <c r="H4" s="391"/>
      <c r="I4" s="392"/>
      <c r="J4" s="393"/>
      <c r="K4" s="394"/>
      <c r="L4" s="175"/>
      <c r="M4" s="395"/>
      <c r="N4" s="396"/>
    </row>
    <row r="5" spans="1:14" s="13" customFormat="1" ht="13.5" customHeight="1" x14ac:dyDescent="0.25">
      <c r="A5" s="406">
        <v>45414</v>
      </c>
      <c r="B5" s="407" t="s">
        <v>110</v>
      </c>
      <c r="C5" s="407" t="s">
        <v>48</v>
      </c>
      <c r="D5" s="408" t="s">
        <v>121</v>
      </c>
      <c r="E5" s="409"/>
      <c r="F5" s="409">
        <v>34000</v>
      </c>
      <c r="G5" s="409">
        <f>G4-E5+F5</f>
        <v>98000</v>
      </c>
      <c r="H5" s="410" t="s">
        <v>127</v>
      </c>
      <c r="I5" s="410" t="s">
        <v>18</v>
      </c>
      <c r="J5" s="455" t="s">
        <v>202</v>
      </c>
      <c r="K5" s="407" t="s">
        <v>132</v>
      </c>
      <c r="L5" s="407" t="s">
        <v>44</v>
      </c>
      <c r="M5" s="413"/>
      <c r="N5" s="412"/>
    </row>
    <row r="6" spans="1:14" s="13" customFormat="1" ht="13.5" customHeight="1" x14ac:dyDescent="0.25">
      <c r="A6" s="162">
        <v>45414</v>
      </c>
      <c r="B6" s="163" t="s">
        <v>112</v>
      </c>
      <c r="C6" s="163" t="s">
        <v>113</v>
      </c>
      <c r="D6" s="164" t="s">
        <v>121</v>
      </c>
      <c r="E6" s="147">
        <v>12000</v>
      </c>
      <c r="F6" s="147"/>
      <c r="G6" s="147">
        <f t="shared" ref="G6:G61" si="0">G5-E6+F6</f>
        <v>86000</v>
      </c>
      <c r="H6" s="279" t="s">
        <v>127</v>
      </c>
      <c r="I6" s="279" t="s">
        <v>18</v>
      </c>
      <c r="J6" s="350" t="s">
        <v>202</v>
      </c>
      <c r="K6" s="336" t="s">
        <v>132</v>
      </c>
      <c r="L6" s="336" t="s">
        <v>44</v>
      </c>
      <c r="M6" s="404"/>
      <c r="N6" s="405" t="s">
        <v>140</v>
      </c>
    </row>
    <row r="7" spans="1:14" x14ac:dyDescent="0.25">
      <c r="A7" s="162">
        <v>45414</v>
      </c>
      <c r="B7" s="163" t="s">
        <v>112</v>
      </c>
      <c r="C7" s="163" t="s">
        <v>113</v>
      </c>
      <c r="D7" s="164" t="s">
        <v>121</v>
      </c>
      <c r="E7" s="147">
        <v>12000</v>
      </c>
      <c r="F7" s="147"/>
      <c r="G7" s="147">
        <f>G6-E7+F7</f>
        <v>74000</v>
      </c>
      <c r="H7" s="279" t="s">
        <v>127</v>
      </c>
      <c r="I7" s="149" t="s">
        <v>18</v>
      </c>
      <c r="J7" s="350" t="s">
        <v>202</v>
      </c>
      <c r="K7" s="336" t="s">
        <v>132</v>
      </c>
      <c r="L7" s="149" t="s">
        <v>44</v>
      </c>
      <c r="M7" s="149"/>
      <c r="N7" s="405" t="s">
        <v>203</v>
      </c>
    </row>
    <row r="8" spans="1:14" x14ac:dyDescent="0.25">
      <c r="A8" s="162">
        <v>45414</v>
      </c>
      <c r="B8" s="163" t="s">
        <v>126</v>
      </c>
      <c r="C8" s="163" t="s">
        <v>126</v>
      </c>
      <c r="D8" s="164" t="s">
        <v>121</v>
      </c>
      <c r="E8" s="147">
        <v>10000</v>
      </c>
      <c r="F8" s="147"/>
      <c r="G8" s="147">
        <f t="shared" ref="G8:G31" si="1">G7-E8+F8</f>
        <v>64000</v>
      </c>
      <c r="H8" s="279" t="s">
        <v>127</v>
      </c>
      <c r="I8" s="149" t="s">
        <v>18</v>
      </c>
      <c r="J8" s="350" t="s">
        <v>202</v>
      </c>
      <c r="K8" s="336" t="s">
        <v>132</v>
      </c>
      <c r="L8" s="149" t="s">
        <v>44</v>
      </c>
      <c r="M8" s="149"/>
      <c r="N8" s="405"/>
    </row>
    <row r="9" spans="1:14" x14ac:dyDescent="0.25">
      <c r="A9" s="162">
        <v>45415</v>
      </c>
      <c r="B9" s="163" t="s">
        <v>118</v>
      </c>
      <c r="C9" s="163" t="s">
        <v>48</v>
      </c>
      <c r="D9" s="164" t="s">
        <v>121</v>
      </c>
      <c r="E9" s="147"/>
      <c r="F9" s="147">
        <v>-25000</v>
      </c>
      <c r="G9" s="147">
        <f t="shared" si="1"/>
        <v>39000</v>
      </c>
      <c r="H9" s="279" t="s">
        <v>127</v>
      </c>
      <c r="I9" s="149" t="s">
        <v>18</v>
      </c>
      <c r="J9" s="350" t="s">
        <v>202</v>
      </c>
      <c r="K9" s="336" t="s">
        <v>132</v>
      </c>
      <c r="L9" s="149" t="s">
        <v>44</v>
      </c>
      <c r="M9" s="149"/>
      <c r="N9" s="405"/>
    </row>
    <row r="10" spans="1:14" x14ac:dyDescent="0.25">
      <c r="A10" s="406">
        <v>45415</v>
      </c>
      <c r="B10" s="407" t="s">
        <v>110</v>
      </c>
      <c r="C10" s="407" t="s">
        <v>48</v>
      </c>
      <c r="D10" s="408" t="s">
        <v>121</v>
      </c>
      <c r="E10" s="409"/>
      <c r="F10" s="409">
        <v>25000</v>
      </c>
      <c r="G10" s="409">
        <f t="shared" si="1"/>
        <v>64000</v>
      </c>
      <c r="H10" s="410" t="s">
        <v>127</v>
      </c>
      <c r="I10" s="411" t="s">
        <v>18</v>
      </c>
      <c r="J10" s="455" t="s">
        <v>205</v>
      </c>
      <c r="K10" s="407" t="s">
        <v>132</v>
      </c>
      <c r="L10" s="411" t="s">
        <v>44</v>
      </c>
      <c r="M10" s="411"/>
      <c r="N10" s="412"/>
    </row>
    <row r="11" spans="1:14" x14ac:dyDescent="0.25">
      <c r="A11" s="162">
        <v>45415</v>
      </c>
      <c r="B11" s="163" t="s">
        <v>112</v>
      </c>
      <c r="C11" s="163" t="s">
        <v>113</v>
      </c>
      <c r="D11" s="164" t="s">
        <v>121</v>
      </c>
      <c r="E11" s="147">
        <v>20000</v>
      </c>
      <c r="F11" s="147"/>
      <c r="G11" s="147">
        <f t="shared" si="1"/>
        <v>44000</v>
      </c>
      <c r="H11" s="279" t="s">
        <v>127</v>
      </c>
      <c r="I11" s="149" t="s">
        <v>18</v>
      </c>
      <c r="J11" s="350" t="s">
        <v>205</v>
      </c>
      <c r="K11" s="336" t="s">
        <v>132</v>
      </c>
      <c r="L11" s="149" t="s">
        <v>44</v>
      </c>
      <c r="M11" s="149"/>
      <c r="N11" s="405" t="s">
        <v>206</v>
      </c>
    </row>
    <row r="12" spans="1:14" x14ac:dyDescent="0.25">
      <c r="A12" s="406">
        <v>45418</v>
      </c>
      <c r="B12" s="407" t="s">
        <v>110</v>
      </c>
      <c r="C12" s="407" t="s">
        <v>48</v>
      </c>
      <c r="D12" s="408" t="s">
        <v>121</v>
      </c>
      <c r="E12" s="409"/>
      <c r="F12" s="409">
        <v>40000</v>
      </c>
      <c r="G12" s="796">
        <f t="shared" si="1"/>
        <v>84000</v>
      </c>
      <c r="H12" s="410" t="s">
        <v>127</v>
      </c>
      <c r="I12" s="411" t="s">
        <v>18</v>
      </c>
      <c r="J12" s="455" t="s">
        <v>219</v>
      </c>
      <c r="K12" s="407" t="s">
        <v>132</v>
      </c>
      <c r="L12" s="411" t="s">
        <v>44</v>
      </c>
      <c r="M12" s="411"/>
      <c r="N12" s="412"/>
    </row>
    <row r="13" spans="1:14" x14ac:dyDescent="0.25">
      <c r="A13" s="162">
        <v>45418</v>
      </c>
      <c r="B13" s="163" t="s">
        <v>112</v>
      </c>
      <c r="C13" s="163" t="s">
        <v>113</v>
      </c>
      <c r="D13" s="164" t="s">
        <v>121</v>
      </c>
      <c r="E13" s="147">
        <v>17000</v>
      </c>
      <c r="F13" s="147"/>
      <c r="G13" s="147">
        <f t="shared" si="1"/>
        <v>67000</v>
      </c>
      <c r="H13" s="279" t="s">
        <v>127</v>
      </c>
      <c r="I13" s="149" t="s">
        <v>18</v>
      </c>
      <c r="J13" s="350" t="s">
        <v>219</v>
      </c>
      <c r="K13" s="336" t="s">
        <v>132</v>
      </c>
      <c r="L13" s="149" t="s">
        <v>44</v>
      </c>
      <c r="M13" s="149"/>
      <c r="N13" s="405" t="s">
        <v>140</v>
      </c>
    </row>
    <row r="14" spans="1:14" x14ac:dyDescent="0.25">
      <c r="A14" s="162">
        <v>45418</v>
      </c>
      <c r="B14" s="163" t="s">
        <v>112</v>
      </c>
      <c r="C14" s="163" t="s">
        <v>113</v>
      </c>
      <c r="D14" s="164" t="s">
        <v>121</v>
      </c>
      <c r="E14" s="147">
        <v>12000</v>
      </c>
      <c r="F14" s="147"/>
      <c r="G14" s="147">
        <f t="shared" si="1"/>
        <v>55000</v>
      </c>
      <c r="H14" s="279" t="s">
        <v>127</v>
      </c>
      <c r="I14" s="149" t="s">
        <v>18</v>
      </c>
      <c r="J14" s="350" t="s">
        <v>219</v>
      </c>
      <c r="K14" s="336" t="s">
        <v>132</v>
      </c>
      <c r="L14" s="149" t="s">
        <v>44</v>
      </c>
      <c r="M14" s="149"/>
      <c r="N14" s="405" t="s">
        <v>220</v>
      </c>
    </row>
    <row r="15" spans="1:14" x14ac:dyDescent="0.25">
      <c r="A15" s="162">
        <v>45418</v>
      </c>
      <c r="B15" s="163" t="s">
        <v>126</v>
      </c>
      <c r="C15" s="163" t="s">
        <v>126</v>
      </c>
      <c r="D15" s="164" t="s">
        <v>121</v>
      </c>
      <c r="E15" s="400">
        <v>5000</v>
      </c>
      <c r="F15" s="147"/>
      <c r="G15" s="147">
        <f t="shared" si="1"/>
        <v>50000</v>
      </c>
      <c r="H15" s="279" t="s">
        <v>127</v>
      </c>
      <c r="I15" s="149" t="s">
        <v>18</v>
      </c>
      <c r="J15" s="350" t="s">
        <v>219</v>
      </c>
      <c r="K15" s="336" t="s">
        <v>132</v>
      </c>
      <c r="L15" s="149" t="s">
        <v>44</v>
      </c>
      <c r="M15" s="149"/>
      <c r="N15" s="405"/>
    </row>
    <row r="16" spans="1:14" x14ac:dyDescent="0.25">
      <c r="A16" s="162">
        <v>45418</v>
      </c>
      <c r="B16" s="163" t="s">
        <v>126</v>
      </c>
      <c r="C16" s="163" t="s">
        <v>126</v>
      </c>
      <c r="D16" s="164" t="s">
        <v>121</v>
      </c>
      <c r="E16" s="147">
        <v>5000</v>
      </c>
      <c r="F16" s="147"/>
      <c r="G16" s="147">
        <f t="shared" si="1"/>
        <v>45000</v>
      </c>
      <c r="H16" s="279" t="s">
        <v>127</v>
      </c>
      <c r="I16" s="149" t="s">
        <v>18</v>
      </c>
      <c r="J16" s="350" t="s">
        <v>219</v>
      </c>
      <c r="K16" s="336" t="s">
        <v>132</v>
      </c>
      <c r="L16" s="149" t="s">
        <v>44</v>
      </c>
      <c r="M16" s="149"/>
      <c r="N16" s="405"/>
    </row>
    <row r="17" spans="1:15" x14ac:dyDescent="0.25">
      <c r="A17" s="162">
        <v>45419</v>
      </c>
      <c r="B17" s="163" t="s">
        <v>118</v>
      </c>
      <c r="C17" s="163" t="s">
        <v>48</v>
      </c>
      <c r="D17" s="164" t="s">
        <v>121</v>
      </c>
      <c r="E17" s="147"/>
      <c r="F17" s="147">
        <v>-1000</v>
      </c>
      <c r="G17" s="147">
        <f t="shared" si="1"/>
        <v>44000</v>
      </c>
      <c r="H17" s="279" t="s">
        <v>127</v>
      </c>
      <c r="I17" s="149" t="s">
        <v>18</v>
      </c>
      <c r="J17" s="350" t="s">
        <v>219</v>
      </c>
      <c r="K17" s="336" t="s">
        <v>132</v>
      </c>
      <c r="L17" s="149" t="s">
        <v>44</v>
      </c>
      <c r="M17" s="149"/>
      <c r="N17" s="474"/>
    </row>
    <row r="18" spans="1:15" x14ac:dyDescent="0.25">
      <c r="A18" s="406">
        <v>45419</v>
      </c>
      <c r="B18" s="407" t="s">
        <v>110</v>
      </c>
      <c r="C18" s="407" t="s">
        <v>48</v>
      </c>
      <c r="D18" s="408" t="s">
        <v>121</v>
      </c>
      <c r="E18" s="549"/>
      <c r="F18" s="409">
        <v>51000</v>
      </c>
      <c r="G18" s="409">
        <f t="shared" si="1"/>
        <v>95000</v>
      </c>
      <c r="H18" s="410" t="s">
        <v>127</v>
      </c>
      <c r="I18" s="411" t="s">
        <v>18</v>
      </c>
      <c r="J18" s="455" t="s">
        <v>236</v>
      </c>
      <c r="K18" s="407" t="s">
        <v>132</v>
      </c>
      <c r="L18" s="411" t="s">
        <v>44</v>
      </c>
      <c r="M18" s="411"/>
      <c r="N18" s="550"/>
    </row>
    <row r="19" spans="1:15" x14ac:dyDescent="0.25">
      <c r="A19" s="162">
        <v>45419</v>
      </c>
      <c r="B19" s="163" t="s">
        <v>112</v>
      </c>
      <c r="C19" s="163" t="s">
        <v>113</v>
      </c>
      <c r="D19" s="164" t="s">
        <v>121</v>
      </c>
      <c r="E19" s="147">
        <v>20000</v>
      </c>
      <c r="F19" s="147"/>
      <c r="G19" s="147">
        <f t="shared" si="1"/>
        <v>75000</v>
      </c>
      <c r="H19" s="279" t="s">
        <v>127</v>
      </c>
      <c r="I19" s="149" t="s">
        <v>18</v>
      </c>
      <c r="J19" s="350" t="s">
        <v>236</v>
      </c>
      <c r="K19" s="336" t="s">
        <v>132</v>
      </c>
      <c r="L19" s="149" t="s">
        <v>44</v>
      </c>
      <c r="M19" s="149"/>
      <c r="N19" s="405" t="s">
        <v>237</v>
      </c>
    </row>
    <row r="20" spans="1:15" x14ac:dyDescent="0.25">
      <c r="A20" s="162">
        <v>45419</v>
      </c>
      <c r="B20" s="163" t="s">
        <v>112</v>
      </c>
      <c r="C20" s="163" t="s">
        <v>113</v>
      </c>
      <c r="D20" s="164" t="s">
        <v>121</v>
      </c>
      <c r="E20" s="147">
        <v>13000</v>
      </c>
      <c r="F20" s="147"/>
      <c r="G20" s="147">
        <f t="shared" si="1"/>
        <v>62000</v>
      </c>
      <c r="H20" s="279" t="s">
        <v>127</v>
      </c>
      <c r="I20" s="149" t="s">
        <v>18</v>
      </c>
      <c r="J20" s="350" t="s">
        <v>236</v>
      </c>
      <c r="K20" s="336" t="s">
        <v>132</v>
      </c>
      <c r="L20" s="149" t="s">
        <v>44</v>
      </c>
      <c r="M20" s="149"/>
      <c r="N20" s="405" t="s">
        <v>238</v>
      </c>
    </row>
    <row r="21" spans="1:15" x14ac:dyDescent="0.25">
      <c r="A21" s="162">
        <v>45419</v>
      </c>
      <c r="B21" s="163" t="s">
        <v>112</v>
      </c>
      <c r="C21" s="163" t="s">
        <v>113</v>
      </c>
      <c r="D21" s="164" t="s">
        <v>121</v>
      </c>
      <c r="E21" s="147">
        <v>10000</v>
      </c>
      <c r="F21" s="147"/>
      <c r="G21" s="147">
        <f t="shared" si="1"/>
        <v>52000</v>
      </c>
      <c r="H21" s="279" t="s">
        <v>127</v>
      </c>
      <c r="I21" s="149" t="s">
        <v>18</v>
      </c>
      <c r="J21" s="350" t="s">
        <v>236</v>
      </c>
      <c r="K21" s="336" t="s">
        <v>132</v>
      </c>
      <c r="L21" s="149" t="s">
        <v>44</v>
      </c>
      <c r="M21" s="149"/>
      <c r="N21" s="405" t="s">
        <v>239</v>
      </c>
    </row>
    <row r="22" spans="1:15" x14ac:dyDescent="0.25">
      <c r="A22" s="162">
        <v>45419</v>
      </c>
      <c r="B22" s="163" t="s">
        <v>112</v>
      </c>
      <c r="C22" s="163" t="s">
        <v>113</v>
      </c>
      <c r="D22" s="164" t="s">
        <v>121</v>
      </c>
      <c r="E22" s="147">
        <v>8000</v>
      </c>
      <c r="F22" s="147"/>
      <c r="G22" s="147">
        <f t="shared" si="1"/>
        <v>44000</v>
      </c>
      <c r="H22" s="279" t="s">
        <v>127</v>
      </c>
      <c r="I22" s="149" t="s">
        <v>18</v>
      </c>
      <c r="J22" s="350" t="s">
        <v>236</v>
      </c>
      <c r="K22" s="336" t="s">
        <v>132</v>
      </c>
      <c r="L22" s="149" t="s">
        <v>44</v>
      </c>
      <c r="M22" s="149"/>
      <c r="N22" s="405" t="s">
        <v>240</v>
      </c>
    </row>
    <row r="23" spans="1:15" x14ac:dyDescent="0.25">
      <c r="A23" s="162">
        <v>45419</v>
      </c>
      <c r="B23" s="496" t="s">
        <v>112</v>
      </c>
      <c r="C23" s="163" t="s">
        <v>113</v>
      </c>
      <c r="D23" s="164" t="s">
        <v>121</v>
      </c>
      <c r="E23" s="400">
        <v>10000</v>
      </c>
      <c r="F23" s="400"/>
      <c r="G23" s="400">
        <f t="shared" si="1"/>
        <v>34000</v>
      </c>
      <c r="H23" s="497" t="s">
        <v>127</v>
      </c>
      <c r="I23" s="498" t="s">
        <v>18</v>
      </c>
      <c r="J23" s="350" t="s">
        <v>236</v>
      </c>
      <c r="K23" s="496" t="s">
        <v>132</v>
      </c>
      <c r="L23" s="498" t="s">
        <v>44</v>
      </c>
      <c r="M23" s="498"/>
      <c r="N23" s="474" t="s">
        <v>241</v>
      </c>
    </row>
    <row r="24" spans="1:15" x14ac:dyDescent="0.25">
      <c r="A24" s="406">
        <v>45420</v>
      </c>
      <c r="B24" s="548" t="s">
        <v>110</v>
      </c>
      <c r="C24" s="407" t="s">
        <v>48</v>
      </c>
      <c r="D24" s="408" t="s">
        <v>121</v>
      </c>
      <c r="E24" s="549"/>
      <c r="F24" s="409">
        <v>70000</v>
      </c>
      <c r="G24" s="409">
        <f t="shared" si="1"/>
        <v>104000</v>
      </c>
      <c r="H24" s="410" t="s">
        <v>127</v>
      </c>
      <c r="I24" s="411" t="s">
        <v>18</v>
      </c>
      <c r="J24" s="455" t="s">
        <v>249</v>
      </c>
      <c r="K24" s="407" t="s">
        <v>132</v>
      </c>
      <c r="L24" s="411" t="s">
        <v>44</v>
      </c>
      <c r="M24" s="411"/>
      <c r="N24" s="550"/>
    </row>
    <row r="25" spans="1:15" x14ac:dyDescent="0.25">
      <c r="A25" s="162">
        <v>45420</v>
      </c>
      <c r="B25" s="163" t="s">
        <v>112</v>
      </c>
      <c r="C25" s="163" t="s">
        <v>113</v>
      </c>
      <c r="D25" s="164" t="s">
        <v>121</v>
      </c>
      <c r="E25" s="147">
        <v>18000</v>
      </c>
      <c r="F25" s="147"/>
      <c r="G25" s="147">
        <f t="shared" si="1"/>
        <v>86000</v>
      </c>
      <c r="H25" s="279" t="s">
        <v>127</v>
      </c>
      <c r="I25" s="149" t="s">
        <v>18</v>
      </c>
      <c r="J25" s="350" t="s">
        <v>249</v>
      </c>
      <c r="K25" s="336" t="s">
        <v>132</v>
      </c>
      <c r="L25" s="149" t="s">
        <v>44</v>
      </c>
      <c r="M25" s="149"/>
      <c r="N25" s="405" t="s">
        <v>206</v>
      </c>
    </row>
    <row r="26" spans="1:15" x14ac:dyDescent="0.25">
      <c r="A26" s="162">
        <v>45420</v>
      </c>
      <c r="B26" s="163" t="s">
        <v>112</v>
      </c>
      <c r="C26" s="163" t="s">
        <v>113</v>
      </c>
      <c r="D26" s="164" t="s">
        <v>121</v>
      </c>
      <c r="E26" s="147">
        <v>8000</v>
      </c>
      <c r="F26" s="147"/>
      <c r="G26" s="147">
        <f t="shared" si="1"/>
        <v>78000</v>
      </c>
      <c r="H26" s="279" t="s">
        <v>127</v>
      </c>
      <c r="I26" s="149" t="s">
        <v>18</v>
      </c>
      <c r="J26" s="350" t="s">
        <v>249</v>
      </c>
      <c r="K26" s="336" t="s">
        <v>132</v>
      </c>
      <c r="L26" s="149" t="s">
        <v>44</v>
      </c>
      <c r="M26" s="149"/>
      <c r="N26" s="405" t="s">
        <v>250</v>
      </c>
    </row>
    <row r="27" spans="1:15" x14ac:dyDescent="0.25">
      <c r="A27" s="162">
        <v>45420</v>
      </c>
      <c r="B27" s="496" t="s">
        <v>112</v>
      </c>
      <c r="C27" s="163" t="s">
        <v>113</v>
      </c>
      <c r="D27" s="164" t="s">
        <v>121</v>
      </c>
      <c r="E27" s="400">
        <v>7000</v>
      </c>
      <c r="F27" s="147"/>
      <c r="G27" s="147">
        <f t="shared" si="1"/>
        <v>71000</v>
      </c>
      <c r="H27" s="279" t="s">
        <v>127</v>
      </c>
      <c r="I27" s="149" t="s">
        <v>18</v>
      </c>
      <c r="J27" s="350" t="s">
        <v>249</v>
      </c>
      <c r="K27" s="336" t="s">
        <v>132</v>
      </c>
      <c r="L27" s="149" t="s">
        <v>44</v>
      </c>
      <c r="M27" s="149"/>
      <c r="N27" s="405" t="s">
        <v>251</v>
      </c>
    </row>
    <row r="28" spans="1:15" x14ac:dyDescent="0.25">
      <c r="A28" s="162">
        <v>45420</v>
      </c>
      <c r="B28" s="163" t="s">
        <v>112</v>
      </c>
      <c r="C28" s="163" t="s">
        <v>113</v>
      </c>
      <c r="D28" s="164" t="s">
        <v>121</v>
      </c>
      <c r="E28" s="147">
        <v>10000</v>
      </c>
      <c r="F28" s="147"/>
      <c r="G28" s="147">
        <f t="shared" si="1"/>
        <v>61000</v>
      </c>
      <c r="H28" s="279" t="s">
        <v>127</v>
      </c>
      <c r="I28" s="149" t="s">
        <v>18</v>
      </c>
      <c r="J28" s="350" t="s">
        <v>249</v>
      </c>
      <c r="K28" s="336" t="s">
        <v>132</v>
      </c>
      <c r="L28" s="149" t="s">
        <v>44</v>
      </c>
      <c r="M28" s="149"/>
      <c r="N28" s="405" t="s">
        <v>252</v>
      </c>
    </row>
    <row r="29" spans="1:15" x14ac:dyDescent="0.25">
      <c r="A29" s="162">
        <v>45420</v>
      </c>
      <c r="B29" s="163" t="s">
        <v>112</v>
      </c>
      <c r="C29" s="163" t="s">
        <v>113</v>
      </c>
      <c r="D29" s="164" t="s">
        <v>121</v>
      </c>
      <c r="E29" s="147">
        <v>9000</v>
      </c>
      <c r="F29" s="147"/>
      <c r="G29" s="147">
        <f t="shared" si="1"/>
        <v>52000</v>
      </c>
      <c r="H29" s="279" t="s">
        <v>127</v>
      </c>
      <c r="I29" s="149" t="s">
        <v>18</v>
      </c>
      <c r="J29" s="350" t="s">
        <v>249</v>
      </c>
      <c r="K29" s="336" t="s">
        <v>132</v>
      </c>
      <c r="L29" s="149" t="s">
        <v>44</v>
      </c>
      <c r="M29" s="149"/>
      <c r="N29" s="405" t="s">
        <v>253</v>
      </c>
    </row>
    <row r="30" spans="1:15" x14ac:dyDescent="0.25">
      <c r="A30" s="162">
        <v>45420</v>
      </c>
      <c r="B30" s="163" t="s">
        <v>112</v>
      </c>
      <c r="C30" s="163" t="s">
        <v>113</v>
      </c>
      <c r="D30" s="164" t="s">
        <v>121</v>
      </c>
      <c r="E30" s="147">
        <v>7000</v>
      </c>
      <c r="F30" s="154"/>
      <c r="G30" s="147">
        <f t="shared" si="1"/>
        <v>45000</v>
      </c>
      <c r="H30" s="279" t="s">
        <v>127</v>
      </c>
      <c r="I30" s="170" t="s">
        <v>18</v>
      </c>
      <c r="J30" s="350" t="s">
        <v>249</v>
      </c>
      <c r="K30" s="174" t="s">
        <v>132</v>
      </c>
      <c r="L30" s="170" t="s">
        <v>44</v>
      </c>
      <c r="M30" s="170"/>
      <c r="N30" s="151" t="s">
        <v>254</v>
      </c>
    </row>
    <row r="31" spans="1:15" x14ac:dyDescent="0.25">
      <c r="A31" s="162">
        <v>45420</v>
      </c>
      <c r="B31" s="163" t="s">
        <v>112</v>
      </c>
      <c r="C31" s="163" t="s">
        <v>113</v>
      </c>
      <c r="D31" s="164" t="s">
        <v>121</v>
      </c>
      <c r="E31" s="147">
        <v>10000</v>
      </c>
      <c r="F31" s="147"/>
      <c r="G31" s="147">
        <f t="shared" si="1"/>
        <v>35000</v>
      </c>
      <c r="H31" s="279" t="s">
        <v>127</v>
      </c>
      <c r="I31" s="149" t="s">
        <v>18</v>
      </c>
      <c r="J31" s="350" t="s">
        <v>249</v>
      </c>
      <c r="K31" s="336" t="s">
        <v>132</v>
      </c>
      <c r="L31" s="149" t="s">
        <v>44</v>
      </c>
      <c r="M31" s="149"/>
      <c r="N31" s="151" t="s">
        <v>255</v>
      </c>
    </row>
    <row r="32" spans="1:15" x14ac:dyDescent="0.25">
      <c r="A32" s="162">
        <v>45421</v>
      </c>
      <c r="B32" s="163" t="s">
        <v>118</v>
      </c>
      <c r="C32" s="163" t="s">
        <v>48</v>
      </c>
      <c r="D32" s="164" t="s">
        <v>121</v>
      </c>
      <c r="E32" s="147"/>
      <c r="F32" s="400">
        <v>-1000</v>
      </c>
      <c r="G32" s="147">
        <f t="shared" si="0"/>
        <v>34000</v>
      </c>
      <c r="H32" s="279" t="s">
        <v>127</v>
      </c>
      <c r="I32" s="149" t="s">
        <v>18</v>
      </c>
      <c r="J32" s="350" t="s">
        <v>249</v>
      </c>
      <c r="K32" s="336" t="s">
        <v>132</v>
      </c>
      <c r="L32" s="149" t="s">
        <v>44</v>
      </c>
      <c r="M32" s="149"/>
      <c r="N32" s="151"/>
      <c r="O32" s="362"/>
    </row>
    <row r="33" spans="1:15" x14ac:dyDescent="0.25">
      <c r="A33" s="406">
        <v>45421</v>
      </c>
      <c r="B33" s="407" t="s">
        <v>110</v>
      </c>
      <c r="C33" s="407" t="s">
        <v>48</v>
      </c>
      <c r="D33" s="408" t="s">
        <v>121</v>
      </c>
      <c r="E33" s="409"/>
      <c r="F33" s="549">
        <v>40000</v>
      </c>
      <c r="G33" s="409">
        <f t="shared" si="0"/>
        <v>74000</v>
      </c>
      <c r="H33" s="410" t="s">
        <v>127</v>
      </c>
      <c r="I33" s="411" t="s">
        <v>18</v>
      </c>
      <c r="J33" s="455" t="s">
        <v>258</v>
      </c>
      <c r="K33" s="407" t="s">
        <v>132</v>
      </c>
      <c r="L33" s="411" t="s">
        <v>44</v>
      </c>
      <c r="M33" s="411"/>
      <c r="N33" s="453"/>
      <c r="O33" s="362"/>
    </row>
    <row r="34" spans="1:15" x14ac:dyDescent="0.25">
      <c r="A34" s="162">
        <v>45421</v>
      </c>
      <c r="B34" s="163" t="s">
        <v>112</v>
      </c>
      <c r="C34" s="163" t="s">
        <v>113</v>
      </c>
      <c r="D34" s="164" t="s">
        <v>121</v>
      </c>
      <c r="E34" s="147">
        <v>12000</v>
      </c>
      <c r="F34" s="400"/>
      <c r="G34" s="147">
        <f t="shared" si="0"/>
        <v>62000</v>
      </c>
      <c r="H34" s="279" t="s">
        <v>127</v>
      </c>
      <c r="I34" s="149" t="s">
        <v>18</v>
      </c>
      <c r="J34" s="350" t="s">
        <v>258</v>
      </c>
      <c r="K34" s="336" t="s">
        <v>132</v>
      </c>
      <c r="L34" s="149" t="s">
        <v>44</v>
      </c>
      <c r="M34" s="149"/>
      <c r="N34" s="151" t="s">
        <v>259</v>
      </c>
      <c r="O34" s="362"/>
    </row>
    <row r="35" spans="1:15" ht="15.75" customHeight="1" x14ac:dyDescent="0.25">
      <c r="A35" s="162">
        <v>45421</v>
      </c>
      <c r="B35" s="496" t="s">
        <v>112</v>
      </c>
      <c r="C35" s="163" t="s">
        <v>113</v>
      </c>
      <c r="D35" s="164" t="s">
        <v>121</v>
      </c>
      <c r="E35" s="167">
        <v>11000</v>
      </c>
      <c r="F35" s="154"/>
      <c r="G35" s="147">
        <f>G34-E35+F35</f>
        <v>51000</v>
      </c>
      <c r="H35" s="279" t="s">
        <v>127</v>
      </c>
      <c r="I35" s="149" t="s">
        <v>18</v>
      </c>
      <c r="J35" s="350" t="s">
        <v>258</v>
      </c>
      <c r="K35" s="336" t="s">
        <v>132</v>
      </c>
      <c r="L35" s="149" t="s">
        <v>44</v>
      </c>
      <c r="M35" s="149"/>
      <c r="N35" s="151" t="s">
        <v>260</v>
      </c>
    </row>
    <row r="36" spans="1:15" ht="15.75" customHeight="1" x14ac:dyDescent="0.25">
      <c r="A36" s="162">
        <v>45421</v>
      </c>
      <c r="B36" s="496" t="s">
        <v>112</v>
      </c>
      <c r="C36" s="163" t="s">
        <v>113</v>
      </c>
      <c r="D36" s="164" t="s">
        <v>121</v>
      </c>
      <c r="E36" s="167">
        <v>9000</v>
      </c>
      <c r="F36" s="154"/>
      <c r="G36" s="147">
        <f t="shared" ref="G36:G45" si="2">G35-E36+F36</f>
        <v>42000</v>
      </c>
      <c r="H36" s="279" t="s">
        <v>127</v>
      </c>
      <c r="I36" s="149" t="s">
        <v>18</v>
      </c>
      <c r="J36" s="350" t="s">
        <v>258</v>
      </c>
      <c r="K36" s="336" t="s">
        <v>132</v>
      </c>
      <c r="L36" s="149" t="s">
        <v>44</v>
      </c>
      <c r="M36" s="149"/>
      <c r="N36" s="151" t="s">
        <v>261</v>
      </c>
    </row>
    <row r="37" spans="1:15" ht="15.75" customHeight="1" x14ac:dyDescent="0.25">
      <c r="A37" s="162">
        <v>45421</v>
      </c>
      <c r="B37" s="496" t="s">
        <v>112</v>
      </c>
      <c r="C37" s="163" t="s">
        <v>113</v>
      </c>
      <c r="D37" s="164" t="s">
        <v>121</v>
      </c>
      <c r="E37" s="167">
        <v>8000</v>
      </c>
      <c r="F37" s="154"/>
      <c r="G37" s="147">
        <f t="shared" si="2"/>
        <v>34000</v>
      </c>
      <c r="H37" s="279" t="s">
        <v>127</v>
      </c>
      <c r="I37" s="149" t="s">
        <v>18</v>
      </c>
      <c r="J37" s="350" t="s">
        <v>258</v>
      </c>
      <c r="K37" s="336" t="s">
        <v>132</v>
      </c>
      <c r="L37" s="149" t="s">
        <v>44</v>
      </c>
      <c r="M37" s="149"/>
      <c r="N37" s="151" t="s">
        <v>262</v>
      </c>
    </row>
    <row r="38" spans="1:15" ht="15.75" customHeight="1" x14ac:dyDescent="0.25">
      <c r="A38" s="406">
        <v>45426</v>
      </c>
      <c r="B38" s="548" t="s">
        <v>110</v>
      </c>
      <c r="C38" s="548" t="s">
        <v>48</v>
      </c>
      <c r="D38" s="408" t="s">
        <v>121</v>
      </c>
      <c r="E38" s="509"/>
      <c r="F38" s="699">
        <v>35000</v>
      </c>
      <c r="G38" s="409">
        <f t="shared" si="2"/>
        <v>69000</v>
      </c>
      <c r="H38" s="410" t="s">
        <v>127</v>
      </c>
      <c r="I38" s="411" t="s">
        <v>18</v>
      </c>
      <c r="J38" s="455" t="s">
        <v>285</v>
      </c>
      <c r="K38" s="407" t="s">
        <v>132</v>
      </c>
      <c r="L38" s="411" t="s">
        <v>44</v>
      </c>
      <c r="M38" s="411"/>
      <c r="N38" s="453"/>
    </row>
    <row r="39" spans="1:15" ht="15.75" customHeight="1" x14ac:dyDescent="0.25">
      <c r="A39" s="162">
        <v>45426</v>
      </c>
      <c r="B39" s="496" t="s">
        <v>112</v>
      </c>
      <c r="C39" s="163" t="s">
        <v>113</v>
      </c>
      <c r="D39" s="164" t="s">
        <v>121</v>
      </c>
      <c r="E39" s="167">
        <v>20000</v>
      </c>
      <c r="F39" s="154"/>
      <c r="G39" s="147">
        <f t="shared" si="2"/>
        <v>49000</v>
      </c>
      <c r="H39" s="279" t="s">
        <v>127</v>
      </c>
      <c r="I39" s="149" t="s">
        <v>18</v>
      </c>
      <c r="J39" s="350" t="s">
        <v>285</v>
      </c>
      <c r="K39" s="336" t="s">
        <v>132</v>
      </c>
      <c r="L39" s="149" t="s">
        <v>44</v>
      </c>
      <c r="M39" s="149"/>
      <c r="N39" s="151" t="s">
        <v>286</v>
      </c>
    </row>
    <row r="40" spans="1:15" ht="15.75" customHeight="1" x14ac:dyDescent="0.25">
      <c r="A40" s="162">
        <v>45426</v>
      </c>
      <c r="B40" s="496" t="s">
        <v>112</v>
      </c>
      <c r="C40" s="163" t="s">
        <v>113</v>
      </c>
      <c r="D40" s="164" t="s">
        <v>121</v>
      </c>
      <c r="E40" s="167">
        <v>15000</v>
      </c>
      <c r="F40" s="154"/>
      <c r="G40" s="147">
        <f t="shared" si="2"/>
        <v>34000</v>
      </c>
      <c r="H40" s="279" t="s">
        <v>127</v>
      </c>
      <c r="I40" s="149" t="s">
        <v>18</v>
      </c>
      <c r="J40" s="350" t="s">
        <v>285</v>
      </c>
      <c r="K40" s="336" t="s">
        <v>132</v>
      </c>
      <c r="L40" s="149" t="s">
        <v>44</v>
      </c>
      <c r="M40" s="149"/>
      <c r="N40" s="151" t="s">
        <v>287</v>
      </c>
    </row>
    <row r="41" spans="1:15" ht="15.75" customHeight="1" x14ac:dyDescent="0.25">
      <c r="A41" s="406">
        <v>45428</v>
      </c>
      <c r="B41" s="407" t="s">
        <v>110</v>
      </c>
      <c r="C41" s="407" t="s">
        <v>48</v>
      </c>
      <c r="D41" s="408" t="s">
        <v>121</v>
      </c>
      <c r="E41" s="509"/>
      <c r="F41" s="699">
        <v>30000</v>
      </c>
      <c r="G41" s="409">
        <f t="shared" si="2"/>
        <v>64000</v>
      </c>
      <c r="H41" s="410" t="s">
        <v>127</v>
      </c>
      <c r="I41" s="411" t="s">
        <v>18</v>
      </c>
      <c r="J41" s="455" t="s">
        <v>313</v>
      </c>
      <c r="K41" s="407" t="s">
        <v>132</v>
      </c>
      <c r="L41" s="411" t="s">
        <v>44</v>
      </c>
      <c r="M41" s="411"/>
      <c r="N41" s="453"/>
    </row>
    <row r="42" spans="1:15" ht="15.75" customHeight="1" x14ac:dyDescent="0.25">
      <c r="A42" s="162">
        <v>45428</v>
      </c>
      <c r="B42" s="496" t="s">
        <v>112</v>
      </c>
      <c r="C42" s="163" t="s">
        <v>113</v>
      </c>
      <c r="D42" s="164" t="s">
        <v>121</v>
      </c>
      <c r="E42" s="167">
        <v>4000</v>
      </c>
      <c r="F42" s="154"/>
      <c r="G42" s="147">
        <f t="shared" si="2"/>
        <v>60000</v>
      </c>
      <c r="H42" s="279" t="s">
        <v>127</v>
      </c>
      <c r="I42" s="149" t="s">
        <v>18</v>
      </c>
      <c r="J42" s="350" t="s">
        <v>313</v>
      </c>
      <c r="K42" s="336" t="s">
        <v>132</v>
      </c>
      <c r="L42" s="149" t="s">
        <v>44</v>
      </c>
      <c r="M42" s="149"/>
      <c r="N42" s="151" t="s">
        <v>314</v>
      </c>
    </row>
    <row r="43" spans="1:15" ht="15.75" customHeight="1" x14ac:dyDescent="0.25">
      <c r="A43" s="162">
        <v>45428</v>
      </c>
      <c r="B43" s="496" t="s">
        <v>112</v>
      </c>
      <c r="C43" s="163" t="s">
        <v>113</v>
      </c>
      <c r="D43" s="164" t="s">
        <v>121</v>
      </c>
      <c r="E43" s="167">
        <v>4000</v>
      </c>
      <c r="F43" s="154"/>
      <c r="G43" s="147">
        <f t="shared" si="2"/>
        <v>56000</v>
      </c>
      <c r="H43" s="279" t="s">
        <v>127</v>
      </c>
      <c r="I43" s="149" t="s">
        <v>18</v>
      </c>
      <c r="J43" s="350" t="s">
        <v>313</v>
      </c>
      <c r="K43" s="336" t="s">
        <v>132</v>
      </c>
      <c r="L43" s="149" t="s">
        <v>44</v>
      </c>
      <c r="M43" s="149"/>
      <c r="N43" s="151" t="s">
        <v>315</v>
      </c>
    </row>
    <row r="44" spans="1:15" ht="15.75" customHeight="1" x14ac:dyDescent="0.25">
      <c r="A44" s="162">
        <v>45428</v>
      </c>
      <c r="B44" s="496" t="s">
        <v>112</v>
      </c>
      <c r="C44" s="163" t="s">
        <v>113</v>
      </c>
      <c r="D44" s="164" t="s">
        <v>121</v>
      </c>
      <c r="E44" s="167">
        <v>3000</v>
      </c>
      <c r="F44" s="154"/>
      <c r="G44" s="147">
        <f t="shared" si="2"/>
        <v>53000</v>
      </c>
      <c r="H44" s="279" t="s">
        <v>127</v>
      </c>
      <c r="I44" s="149" t="s">
        <v>18</v>
      </c>
      <c r="J44" s="350" t="s">
        <v>313</v>
      </c>
      <c r="K44" s="336" t="s">
        <v>132</v>
      </c>
      <c r="L44" s="149" t="s">
        <v>44</v>
      </c>
      <c r="M44" s="149"/>
      <c r="N44" s="151" t="s">
        <v>316</v>
      </c>
    </row>
    <row r="45" spans="1:15" ht="15.75" customHeight="1" x14ac:dyDescent="0.25">
      <c r="A45" s="162">
        <v>45428</v>
      </c>
      <c r="B45" s="496" t="s">
        <v>112</v>
      </c>
      <c r="C45" s="163" t="s">
        <v>113</v>
      </c>
      <c r="D45" s="164" t="s">
        <v>121</v>
      </c>
      <c r="E45" s="167">
        <v>4000</v>
      </c>
      <c r="F45" s="154"/>
      <c r="G45" s="147">
        <f t="shared" si="2"/>
        <v>49000</v>
      </c>
      <c r="H45" s="279" t="s">
        <v>127</v>
      </c>
      <c r="I45" s="149" t="s">
        <v>18</v>
      </c>
      <c r="J45" s="350" t="s">
        <v>313</v>
      </c>
      <c r="K45" s="336" t="s">
        <v>132</v>
      </c>
      <c r="L45" s="149" t="s">
        <v>44</v>
      </c>
      <c r="M45" s="149"/>
      <c r="N45" s="151" t="s">
        <v>317</v>
      </c>
    </row>
    <row r="46" spans="1:15" ht="15.75" customHeight="1" x14ac:dyDescent="0.25">
      <c r="A46" s="162">
        <v>45428</v>
      </c>
      <c r="B46" s="496" t="s">
        <v>112</v>
      </c>
      <c r="C46" s="163" t="s">
        <v>113</v>
      </c>
      <c r="D46" s="164" t="s">
        <v>121</v>
      </c>
      <c r="E46" s="167">
        <v>4000</v>
      </c>
      <c r="F46" s="154"/>
      <c r="G46" s="147">
        <f t="shared" si="0"/>
        <v>45000</v>
      </c>
      <c r="H46" s="279" t="s">
        <v>127</v>
      </c>
      <c r="I46" s="149" t="s">
        <v>18</v>
      </c>
      <c r="J46" s="350" t="s">
        <v>313</v>
      </c>
      <c r="K46" s="336" t="s">
        <v>132</v>
      </c>
      <c r="L46" s="149" t="s">
        <v>44</v>
      </c>
      <c r="M46" s="149"/>
      <c r="N46" s="151" t="s">
        <v>318</v>
      </c>
    </row>
    <row r="47" spans="1:15" ht="15.75" customHeight="1" x14ac:dyDescent="0.25">
      <c r="A47" s="162">
        <v>45428</v>
      </c>
      <c r="B47" s="496" t="s">
        <v>112</v>
      </c>
      <c r="C47" s="163" t="s">
        <v>113</v>
      </c>
      <c r="D47" s="164" t="s">
        <v>121</v>
      </c>
      <c r="E47" s="167">
        <v>10000</v>
      </c>
      <c r="F47" s="154"/>
      <c r="G47" s="147">
        <f t="shared" si="0"/>
        <v>35000</v>
      </c>
      <c r="H47" s="279" t="s">
        <v>127</v>
      </c>
      <c r="I47" s="149" t="s">
        <v>18</v>
      </c>
      <c r="J47" s="350" t="s">
        <v>313</v>
      </c>
      <c r="K47" s="336" t="s">
        <v>132</v>
      </c>
      <c r="L47" s="149" t="s">
        <v>44</v>
      </c>
      <c r="M47" s="149"/>
      <c r="N47" s="151" t="s">
        <v>319</v>
      </c>
    </row>
    <row r="48" spans="1:15" ht="15.75" customHeight="1" x14ac:dyDescent="0.25">
      <c r="A48" s="162">
        <v>45429</v>
      </c>
      <c r="B48" s="163" t="s">
        <v>118</v>
      </c>
      <c r="C48" s="163" t="s">
        <v>48</v>
      </c>
      <c r="D48" s="164" t="s">
        <v>121</v>
      </c>
      <c r="E48" s="167"/>
      <c r="F48" s="154">
        <v>-14000</v>
      </c>
      <c r="G48" s="147">
        <f t="shared" si="0"/>
        <v>21000</v>
      </c>
      <c r="H48" s="279" t="s">
        <v>127</v>
      </c>
      <c r="I48" s="149" t="s">
        <v>18</v>
      </c>
      <c r="J48" s="350" t="s">
        <v>313</v>
      </c>
      <c r="K48" s="336" t="s">
        <v>132</v>
      </c>
      <c r="L48" s="149" t="s">
        <v>44</v>
      </c>
      <c r="M48" s="149"/>
      <c r="N48" s="151"/>
    </row>
    <row r="49" spans="1:14" ht="15.75" customHeight="1" x14ac:dyDescent="0.25">
      <c r="A49" s="406">
        <v>45435</v>
      </c>
      <c r="B49" s="407" t="s">
        <v>110</v>
      </c>
      <c r="C49" s="407" t="s">
        <v>48</v>
      </c>
      <c r="D49" s="408" t="s">
        <v>362</v>
      </c>
      <c r="E49" s="509"/>
      <c r="F49" s="699">
        <v>600000</v>
      </c>
      <c r="G49" s="409">
        <f t="shared" si="0"/>
        <v>621000</v>
      </c>
      <c r="H49" s="410" t="s">
        <v>127</v>
      </c>
      <c r="I49" s="411" t="s">
        <v>18</v>
      </c>
      <c r="J49" s="455" t="s">
        <v>371</v>
      </c>
      <c r="K49" s="407" t="s">
        <v>132</v>
      </c>
      <c r="L49" s="411" t="s">
        <v>44</v>
      </c>
      <c r="M49" s="411"/>
      <c r="N49" s="453"/>
    </row>
    <row r="50" spans="1:14" ht="15.75" customHeight="1" x14ac:dyDescent="0.25">
      <c r="A50" s="162">
        <v>45435</v>
      </c>
      <c r="B50" s="496" t="s">
        <v>112</v>
      </c>
      <c r="C50" s="163" t="s">
        <v>113</v>
      </c>
      <c r="D50" s="164" t="s">
        <v>121</v>
      </c>
      <c r="E50" s="167">
        <v>8000</v>
      </c>
      <c r="F50" s="154"/>
      <c r="G50" s="147">
        <f t="shared" si="0"/>
        <v>613000</v>
      </c>
      <c r="H50" s="279" t="s">
        <v>127</v>
      </c>
      <c r="I50" s="149" t="s">
        <v>18</v>
      </c>
      <c r="J50" s="350" t="s">
        <v>371</v>
      </c>
      <c r="K50" s="336" t="s">
        <v>132</v>
      </c>
      <c r="L50" s="149" t="s">
        <v>44</v>
      </c>
      <c r="M50" s="149"/>
      <c r="N50" s="151" t="s">
        <v>128</v>
      </c>
    </row>
    <row r="51" spans="1:14" ht="15.75" customHeight="1" x14ac:dyDescent="0.25">
      <c r="A51" s="162">
        <v>45435</v>
      </c>
      <c r="B51" s="496" t="s">
        <v>112</v>
      </c>
      <c r="C51" s="163" t="s">
        <v>113</v>
      </c>
      <c r="D51" s="164" t="s">
        <v>121</v>
      </c>
      <c r="E51" s="167">
        <v>25000</v>
      </c>
      <c r="F51" s="154"/>
      <c r="G51" s="147">
        <f t="shared" si="0"/>
        <v>588000</v>
      </c>
      <c r="H51" s="279" t="s">
        <v>127</v>
      </c>
      <c r="I51" s="149" t="s">
        <v>18</v>
      </c>
      <c r="J51" s="350" t="s">
        <v>371</v>
      </c>
      <c r="K51" s="336" t="s">
        <v>132</v>
      </c>
      <c r="L51" s="149" t="s">
        <v>44</v>
      </c>
      <c r="M51" s="149"/>
      <c r="N51" s="151" t="s">
        <v>368</v>
      </c>
    </row>
    <row r="52" spans="1:14" ht="15.75" customHeight="1" x14ac:dyDescent="0.25">
      <c r="A52" s="162">
        <v>45435</v>
      </c>
      <c r="B52" s="496" t="s">
        <v>112</v>
      </c>
      <c r="C52" s="163" t="s">
        <v>113</v>
      </c>
      <c r="D52" s="164" t="s">
        <v>121</v>
      </c>
      <c r="E52" s="167">
        <v>10000</v>
      </c>
      <c r="F52" s="154"/>
      <c r="G52" s="147">
        <f t="shared" si="0"/>
        <v>578000</v>
      </c>
      <c r="H52" s="279" t="s">
        <v>127</v>
      </c>
      <c r="I52" s="149" t="s">
        <v>18</v>
      </c>
      <c r="J52" s="350" t="s">
        <v>371</v>
      </c>
      <c r="K52" s="336" t="s">
        <v>132</v>
      </c>
      <c r="L52" s="149" t="s">
        <v>44</v>
      </c>
      <c r="M52" s="149"/>
      <c r="N52" s="151" t="s">
        <v>369</v>
      </c>
    </row>
    <row r="53" spans="1:14" ht="15.75" customHeight="1" x14ac:dyDescent="0.25">
      <c r="A53" s="162">
        <v>45435</v>
      </c>
      <c r="B53" s="496" t="s">
        <v>112</v>
      </c>
      <c r="C53" s="163" t="s">
        <v>113</v>
      </c>
      <c r="D53" s="164" t="s">
        <v>121</v>
      </c>
      <c r="E53" s="167">
        <v>15000</v>
      </c>
      <c r="F53" s="154"/>
      <c r="G53" s="147">
        <f t="shared" si="0"/>
        <v>563000</v>
      </c>
      <c r="H53" s="279" t="s">
        <v>127</v>
      </c>
      <c r="I53" s="149" t="s">
        <v>18</v>
      </c>
      <c r="J53" s="350" t="s">
        <v>371</v>
      </c>
      <c r="K53" s="336" t="s">
        <v>132</v>
      </c>
      <c r="L53" s="149" t="s">
        <v>44</v>
      </c>
      <c r="M53" s="149"/>
      <c r="N53" s="151" t="s">
        <v>370</v>
      </c>
    </row>
    <row r="54" spans="1:14" ht="15.75" customHeight="1" x14ac:dyDescent="0.25">
      <c r="A54" s="162">
        <v>45435</v>
      </c>
      <c r="B54" s="496" t="s">
        <v>112</v>
      </c>
      <c r="C54" s="163" t="s">
        <v>113</v>
      </c>
      <c r="D54" s="164" t="s">
        <v>121</v>
      </c>
      <c r="E54" s="167">
        <v>10000</v>
      </c>
      <c r="F54" s="154"/>
      <c r="G54" s="147">
        <f t="shared" si="0"/>
        <v>553000</v>
      </c>
      <c r="H54" s="279" t="s">
        <v>127</v>
      </c>
      <c r="I54" s="149" t="s">
        <v>18</v>
      </c>
      <c r="J54" s="350" t="s">
        <v>371</v>
      </c>
      <c r="K54" s="336" t="s">
        <v>132</v>
      </c>
      <c r="L54" s="149" t="s">
        <v>44</v>
      </c>
      <c r="M54" s="149"/>
      <c r="N54" s="151" t="s">
        <v>142</v>
      </c>
    </row>
    <row r="55" spans="1:14" ht="15.75" customHeight="1" x14ac:dyDescent="0.25">
      <c r="A55" s="162">
        <v>45435</v>
      </c>
      <c r="B55" s="163" t="s">
        <v>366</v>
      </c>
      <c r="C55" s="163" t="s">
        <v>199</v>
      </c>
      <c r="D55" s="164" t="s">
        <v>362</v>
      </c>
      <c r="E55" s="167">
        <v>15000</v>
      </c>
      <c r="F55" s="154"/>
      <c r="G55" s="147">
        <f t="shared" si="0"/>
        <v>538000</v>
      </c>
      <c r="H55" s="279" t="s">
        <v>127</v>
      </c>
      <c r="I55" s="149" t="s">
        <v>18</v>
      </c>
      <c r="J55" s="350" t="s">
        <v>371</v>
      </c>
      <c r="K55" s="336" t="s">
        <v>132</v>
      </c>
      <c r="L55" s="149" t="s">
        <v>44</v>
      </c>
      <c r="M55" s="149"/>
      <c r="N55" s="151"/>
    </row>
    <row r="56" spans="1:14" ht="15.75" customHeight="1" x14ac:dyDescent="0.25">
      <c r="A56" s="162">
        <v>45435</v>
      </c>
      <c r="B56" s="163" t="s">
        <v>366</v>
      </c>
      <c r="C56" s="163" t="s">
        <v>199</v>
      </c>
      <c r="D56" s="164" t="s">
        <v>362</v>
      </c>
      <c r="E56" s="167">
        <v>16000</v>
      </c>
      <c r="F56" s="154"/>
      <c r="G56" s="147">
        <f t="shared" si="0"/>
        <v>522000</v>
      </c>
      <c r="H56" s="279" t="s">
        <v>127</v>
      </c>
      <c r="I56" s="149" t="s">
        <v>18</v>
      </c>
      <c r="J56" s="350" t="s">
        <v>372</v>
      </c>
      <c r="K56" s="336" t="s">
        <v>132</v>
      </c>
      <c r="L56" s="149" t="s">
        <v>44</v>
      </c>
      <c r="M56" s="149"/>
      <c r="N56" s="151"/>
    </row>
    <row r="57" spans="1:14" ht="15.75" customHeight="1" x14ac:dyDescent="0.25">
      <c r="A57" s="162">
        <v>45435</v>
      </c>
      <c r="B57" s="163" t="s">
        <v>367</v>
      </c>
      <c r="C57" s="163" t="s">
        <v>199</v>
      </c>
      <c r="D57" s="164" t="s">
        <v>362</v>
      </c>
      <c r="E57" s="167">
        <v>12000</v>
      </c>
      <c r="F57" s="154"/>
      <c r="G57" s="147">
        <f t="shared" si="0"/>
        <v>510000</v>
      </c>
      <c r="H57" s="279" t="s">
        <v>127</v>
      </c>
      <c r="I57" s="149" t="s">
        <v>18</v>
      </c>
      <c r="J57" s="350" t="s">
        <v>504</v>
      </c>
      <c r="K57" s="336" t="s">
        <v>132</v>
      </c>
      <c r="L57" s="149" t="s">
        <v>44</v>
      </c>
      <c r="M57" s="149"/>
      <c r="N57" s="151"/>
    </row>
    <row r="58" spans="1:14" ht="15.75" customHeight="1" x14ac:dyDescent="0.25">
      <c r="A58" s="162">
        <v>45435</v>
      </c>
      <c r="B58" s="163" t="s">
        <v>126</v>
      </c>
      <c r="C58" s="163" t="s">
        <v>126</v>
      </c>
      <c r="D58" s="164" t="s">
        <v>362</v>
      </c>
      <c r="E58" s="167">
        <v>30000</v>
      </c>
      <c r="F58" s="154"/>
      <c r="G58" s="147">
        <f t="shared" si="0"/>
        <v>480000</v>
      </c>
      <c r="H58" s="279" t="s">
        <v>127</v>
      </c>
      <c r="I58" s="149" t="s">
        <v>18</v>
      </c>
      <c r="J58" s="350" t="s">
        <v>371</v>
      </c>
      <c r="K58" s="336" t="s">
        <v>132</v>
      </c>
      <c r="L58" s="149" t="s">
        <v>44</v>
      </c>
      <c r="M58" s="149"/>
      <c r="N58" s="151"/>
    </row>
    <row r="59" spans="1:14" ht="15.75" customHeight="1" x14ac:dyDescent="0.25">
      <c r="A59" s="162">
        <v>45435</v>
      </c>
      <c r="B59" s="163" t="s">
        <v>118</v>
      </c>
      <c r="C59" s="163" t="s">
        <v>48</v>
      </c>
      <c r="D59" s="164" t="s">
        <v>362</v>
      </c>
      <c r="E59" s="167"/>
      <c r="F59" s="154">
        <v>-417000</v>
      </c>
      <c r="G59" s="147">
        <f t="shared" si="0"/>
        <v>63000</v>
      </c>
      <c r="H59" s="279" t="s">
        <v>127</v>
      </c>
      <c r="I59" s="149" t="s">
        <v>18</v>
      </c>
      <c r="J59" s="350" t="s">
        <v>371</v>
      </c>
      <c r="K59" s="336" t="s">
        <v>132</v>
      </c>
      <c r="L59" s="149" t="s">
        <v>44</v>
      </c>
      <c r="M59" s="149"/>
      <c r="N59" s="151"/>
    </row>
    <row r="60" spans="1:14" ht="15.75" customHeight="1" x14ac:dyDescent="0.25">
      <c r="A60" s="162">
        <v>45435</v>
      </c>
      <c r="B60" s="163" t="s">
        <v>110</v>
      </c>
      <c r="C60" s="163" t="s">
        <v>48</v>
      </c>
      <c r="D60" s="164" t="s">
        <v>362</v>
      </c>
      <c r="E60" s="167"/>
      <c r="F60" s="154">
        <v>1500000</v>
      </c>
      <c r="G60" s="147">
        <f t="shared" si="0"/>
        <v>1563000</v>
      </c>
      <c r="H60" s="279" t="s">
        <v>127</v>
      </c>
      <c r="I60" s="149" t="s">
        <v>18</v>
      </c>
      <c r="J60" s="350" t="s">
        <v>382</v>
      </c>
      <c r="K60" s="336" t="s">
        <v>132</v>
      </c>
      <c r="L60" s="149" t="s">
        <v>44</v>
      </c>
      <c r="M60" s="149"/>
      <c r="N60" s="151"/>
    </row>
    <row r="61" spans="1:14" ht="15.75" customHeight="1" thickBot="1" x14ac:dyDescent="0.3">
      <c r="A61" s="162">
        <v>45435</v>
      </c>
      <c r="B61" s="163" t="s">
        <v>118</v>
      </c>
      <c r="C61" s="163" t="s">
        <v>48</v>
      </c>
      <c r="D61" s="164" t="s">
        <v>362</v>
      </c>
      <c r="E61" s="167"/>
      <c r="F61" s="154">
        <v>-1500000</v>
      </c>
      <c r="G61" s="147">
        <f t="shared" si="0"/>
        <v>63000</v>
      </c>
      <c r="H61" s="279" t="s">
        <v>127</v>
      </c>
      <c r="I61" s="149" t="s">
        <v>18</v>
      </c>
      <c r="J61" s="350" t="s">
        <v>382</v>
      </c>
      <c r="K61" s="336" t="s">
        <v>132</v>
      </c>
      <c r="L61" s="149" t="s">
        <v>44</v>
      </c>
      <c r="M61" s="149"/>
      <c r="N61" s="151"/>
    </row>
    <row r="62" spans="1:14" ht="15.75" thickBot="1" x14ac:dyDescent="0.3">
      <c r="A62" s="513"/>
      <c r="B62" s="513"/>
      <c r="C62" s="513"/>
      <c r="D62" s="537"/>
      <c r="E62" s="538">
        <f>SUM(E4:E61)</f>
        <v>468000</v>
      </c>
      <c r="F62" s="539">
        <f>SUM(F4:F61)+G4</f>
        <v>531000</v>
      </c>
      <c r="G62" s="540">
        <f>F62-E62</f>
        <v>63000</v>
      </c>
      <c r="H62" s="279"/>
      <c r="I62" s="149"/>
      <c r="J62" s="513"/>
      <c r="K62" s="513"/>
      <c r="L62" s="149"/>
      <c r="M62" s="513"/>
      <c r="N62" s="142"/>
    </row>
  </sheetData>
  <autoFilter ref="A1:N6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9"/>
  <sheetViews>
    <sheetView topLeftCell="A7" zoomScale="85" zoomScaleNormal="85" workbookViewId="0">
      <selection activeCell="D11" sqref="D11"/>
    </sheetView>
  </sheetViews>
  <sheetFormatPr defaultColWidth="10.85546875" defaultRowHeight="15" x14ac:dyDescent="0.25"/>
  <cols>
    <col min="1" max="1" width="13.28515625" style="17" bestFit="1" customWidth="1"/>
    <col min="2" max="2" width="37.7109375" style="17" bestFit="1" customWidth="1"/>
    <col min="3" max="3" width="18" style="17" customWidth="1"/>
    <col min="4" max="4" width="14.7109375" style="17" customWidth="1"/>
    <col min="5" max="5" width="14.7109375" style="17" bestFit="1" customWidth="1"/>
    <col min="6" max="6" width="13.7109375" style="17" customWidth="1"/>
    <col min="7" max="9" width="18.7109375" style="17" customWidth="1"/>
    <col min="10" max="10" width="21.5703125" style="17" customWidth="1"/>
    <col min="11" max="11" width="14.7109375" style="17" customWidth="1"/>
    <col min="12" max="12" width="14.42578125" style="17" customWidth="1"/>
    <col min="13" max="13" width="10.85546875" style="17"/>
    <col min="14" max="14" width="29.85546875" style="53" customWidth="1"/>
    <col min="15" max="15" width="41.140625" style="17" customWidth="1"/>
    <col min="16" max="16384" width="10.85546875" style="17"/>
  </cols>
  <sheetData>
    <row r="1" spans="1:16" s="66" customFormat="1" ht="31.5" x14ac:dyDescent="0.25">
      <c r="A1" s="871" t="s">
        <v>43</v>
      </c>
      <c r="B1" s="871"/>
      <c r="C1" s="871"/>
      <c r="D1" s="871"/>
      <c r="E1" s="871"/>
      <c r="F1" s="871"/>
      <c r="G1" s="871"/>
      <c r="H1" s="871"/>
      <c r="I1" s="871"/>
      <c r="J1" s="871"/>
      <c r="K1" s="871"/>
      <c r="L1" s="871"/>
      <c r="M1" s="871"/>
      <c r="N1" s="871"/>
    </row>
    <row r="2" spans="1:16" s="66" customFormat="1" ht="18.75" x14ac:dyDescent="0.25">
      <c r="A2" s="872" t="s">
        <v>60</v>
      </c>
      <c r="B2" s="872"/>
      <c r="C2" s="872"/>
      <c r="D2" s="872"/>
      <c r="E2" s="872"/>
      <c r="F2" s="872"/>
      <c r="G2" s="872"/>
      <c r="H2" s="872"/>
      <c r="I2" s="872"/>
      <c r="J2" s="872"/>
      <c r="K2" s="872"/>
      <c r="L2" s="872"/>
      <c r="M2" s="872"/>
      <c r="N2" s="872"/>
    </row>
    <row r="3" spans="1:16" s="66" customFormat="1" ht="45" x14ac:dyDescent="0.25">
      <c r="A3" s="338" t="s">
        <v>0</v>
      </c>
      <c r="B3" s="339" t="s">
        <v>5</v>
      </c>
      <c r="C3" s="339" t="s">
        <v>10</v>
      </c>
      <c r="D3" s="340" t="s">
        <v>8</v>
      </c>
      <c r="E3" s="340" t="s">
        <v>13</v>
      </c>
      <c r="F3" s="341" t="s">
        <v>34</v>
      </c>
      <c r="G3" s="340" t="s">
        <v>40</v>
      </c>
      <c r="H3" s="340" t="s">
        <v>2</v>
      </c>
      <c r="I3" s="340" t="s">
        <v>3</v>
      </c>
      <c r="J3" s="339" t="s">
        <v>9</v>
      </c>
      <c r="K3" s="339" t="s">
        <v>1</v>
      </c>
      <c r="L3" s="339" t="s">
        <v>4</v>
      </c>
      <c r="M3" s="339" t="s">
        <v>12</v>
      </c>
      <c r="N3" s="341" t="s">
        <v>11</v>
      </c>
    </row>
    <row r="4" spans="1:16" s="66" customFormat="1" x14ac:dyDescent="0.25">
      <c r="A4" s="171">
        <v>45413</v>
      </c>
      <c r="B4" s="160" t="s">
        <v>307</v>
      </c>
      <c r="C4" s="160"/>
      <c r="D4" s="161"/>
      <c r="E4" s="335"/>
      <c r="F4" s="379"/>
      <c r="G4" s="446">
        <v>70000</v>
      </c>
      <c r="H4" s="380"/>
      <c r="I4" s="380"/>
      <c r="J4" s="381"/>
      <c r="K4" s="382"/>
      <c r="L4" s="382"/>
      <c r="M4" s="382"/>
      <c r="N4" s="383"/>
    </row>
    <row r="5" spans="1:16" s="13" customFormat="1" ht="18.75" customHeight="1" x14ac:dyDescent="0.25">
      <c r="A5" s="162">
        <v>45385</v>
      </c>
      <c r="B5" s="151" t="s">
        <v>137</v>
      </c>
      <c r="C5" s="151" t="s">
        <v>114</v>
      </c>
      <c r="D5" s="169" t="s">
        <v>14</v>
      </c>
      <c r="E5" s="159">
        <v>30000</v>
      </c>
      <c r="F5" s="167"/>
      <c r="G5" s="402">
        <f>G4-E5+F5</f>
        <v>40000</v>
      </c>
      <c r="H5" s="173" t="s">
        <v>41</v>
      </c>
      <c r="I5" s="452" t="s">
        <v>18</v>
      </c>
      <c r="J5" s="149"/>
      <c r="K5" s="778"/>
      <c r="L5" s="778" t="s">
        <v>57</v>
      </c>
      <c r="M5" s="354"/>
      <c r="N5" s="779"/>
      <c r="O5" s="427"/>
    </row>
    <row r="6" spans="1:16" s="74" customFormat="1" x14ac:dyDescent="0.25">
      <c r="A6" s="162">
        <v>45385</v>
      </c>
      <c r="B6" s="151" t="s">
        <v>138</v>
      </c>
      <c r="C6" s="151" t="s">
        <v>114</v>
      </c>
      <c r="D6" s="169" t="s">
        <v>111</v>
      </c>
      <c r="E6" s="159">
        <v>20000</v>
      </c>
      <c r="F6" s="154"/>
      <c r="G6" s="154">
        <f t="shared" ref="G6:G23" si="0">G5-E6+F6</f>
        <v>20000</v>
      </c>
      <c r="H6" s="173" t="s">
        <v>129</v>
      </c>
      <c r="I6" s="452" t="s">
        <v>18</v>
      </c>
      <c r="J6" s="16"/>
      <c r="K6" s="151"/>
      <c r="L6" s="151" t="s">
        <v>57</v>
      </c>
      <c r="M6" s="511"/>
      <c r="N6" s="474"/>
      <c r="O6" s="499"/>
      <c r="P6" s="499"/>
    </row>
    <row r="7" spans="1:16" x14ac:dyDescent="0.25">
      <c r="A7" s="162">
        <v>45385</v>
      </c>
      <c r="B7" s="151" t="s">
        <v>139</v>
      </c>
      <c r="C7" s="151" t="s">
        <v>114</v>
      </c>
      <c r="D7" s="169" t="s">
        <v>121</v>
      </c>
      <c r="E7" s="167">
        <v>20000</v>
      </c>
      <c r="F7" s="154"/>
      <c r="G7" s="154">
        <f t="shared" si="0"/>
        <v>0</v>
      </c>
      <c r="H7" s="173" t="s">
        <v>127</v>
      </c>
      <c r="I7" s="452" t="s">
        <v>18</v>
      </c>
      <c r="J7" s="16"/>
      <c r="K7" s="149"/>
      <c r="L7" s="149" t="s">
        <v>57</v>
      </c>
      <c r="M7" s="149"/>
      <c r="N7" s="151"/>
      <c r="O7" s="362"/>
      <c r="P7" s="362"/>
    </row>
    <row r="8" spans="1:16" x14ac:dyDescent="0.25">
      <c r="A8" s="406">
        <v>45427</v>
      </c>
      <c r="B8" s="453" t="s">
        <v>110</v>
      </c>
      <c r="C8" s="453" t="s">
        <v>48</v>
      </c>
      <c r="D8" s="476" t="s">
        <v>14</v>
      </c>
      <c r="E8" s="512"/>
      <c r="F8" s="701">
        <v>220000</v>
      </c>
      <c r="G8" s="701">
        <f t="shared" si="0"/>
        <v>220000</v>
      </c>
      <c r="H8" s="484"/>
      <c r="I8" s="466" t="s">
        <v>18</v>
      </c>
      <c r="J8" s="455" t="s">
        <v>492</v>
      </c>
      <c r="K8" s="411"/>
      <c r="L8" s="411" t="s">
        <v>57</v>
      </c>
      <c r="M8" s="411"/>
      <c r="N8" s="453"/>
      <c r="O8" s="362"/>
      <c r="P8" s="362"/>
    </row>
    <row r="9" spans="1:16" x14ac:dyDescent="0.25">
      <c r="A9" s="162">
        <v>45427</v>
      </c>
      <c r="B9" s="151" t="s">
        <v>352</v>
      </c>
      <c r="C9" s="151" t="s">
        <v>114</v>
      </c>
      <c r="D9" s="169" t="s">
        <v>14</v>
      </c>
      <c r="E9" s="159">
        <v>60000</v>
      </c>
      <c r="F9" s="154"/>
      <c r="G9" s="153">
        <f t="shared" si="0"/>
        <v>160000</v>
      </c>
      <c r="H9" s="173" t="s">
        <v>41</v>
      </c>
      <c r="I9" s="452" t="s">
        <v>18</v>
      </c>
      <c r="J9" s="350" t="s">
        <v>492</v>
      </c>
      <c r="K9" s="149"/>
      <c r="L9" s="149" t="s">
        <v>57</v>
      </c>
      <c r="M9" s="149"/>
      <c r="N9" s="151"/>
      <c r="O9" s="362"/>
      <c r="P9" s="362"/>
    </row>
    <row r="10" spans="1:16" x14ac:dyDescent="0.25">
      <c r="A10" s="162">
        <v>45427</v>
      </c>
      <c r="B10" s="151" t="s">
        <v>353</v>
      </c>
      <c r="C10" s="151" t="s">
        <v>114</v>
      </c>
      <c r="D10" s="169" t="s">
        <v>111</v>
      </c>
      <c r="E10" s="159">
        <v>30000</v>
      </c>
      <c r="F10" s="154"/>
      <c r="G10" s="153">
        <f>G9-E10+F10</f>
        <v>130000</v>
      </c>
      <c r="H10" s="173" t="s">
        <v>129</v>
      </c>
      <c r="I10" s="452" t="s">
        <v>18</v>
      </c>
      <c r="J10" s="350" t="s">
        <v>492</v>
      </c>
      <c r="K10" s="149"/>
      <c r="L10" s="149" t="s">
        <v>57</v>
      </c>
      <c r="M10" s="149"/>
      <c r="N10" s="151"/>
      <c r="O10" s="362"/>
      <c r="P10" s="362"/>
    </row>
    <row r="11" spans="1:16" x14ac:dyDescent="0.25">
      <c r="A11" s="162">
        <v>45427</v>
      </c>
      <c r="B11" s="151" t="s">
        <v>354</v>
      </c>
      <c r="C11" s="151" t="s">
        <v>114</v>
      </c>
      <c r="D11" s="169" t="s">
        <v>121</v>
      </c>
      <c r="E11" s="167">
        <v>45000</v>
      </c>
      <c r="F11" s="154"/>
      <c r="G11" s="153">
        <f t="shared" si="0"/>
        <v>85000</v>
      </c>
      <c r="H11" s="173" t="s">
        <v>127</v>
      </c>
      <c r="I11" s="452" t="s">
        <v>18</v>
      </c>
      <c r="J11" s="350" t="s">
        <v>492</v>
      </c>
      <c r="K11" s="149"/>
      <c r="L11" s="149" t="s">
        <v>57</v>
      </c>
      <c r="M11" s="149"/>
      <c r="N11" s="151"/>
      <c r="O11" s="362"/>
      <c r="P11" s="362"/>
    </row>
    <row r="12" spans="1:16" x14ac:dyDescent="0.25">
      <c r="A12" s="162">
        <v>45429</v>
      </c>
      <c r="B12" s="151" t="s">
        <v>137</v>
      </c>
      <c r="C12" s="151" t="s">
        <v>114</v>
      </c>
      <c r="D12" s="169" t="s">
        <v>14</v>
      </c>
      <c r="E12" s="159">
        <v>40000</v>
      </c>
      <c r="F12" s="154"/>
      <c r="G12" s="153">
        <f t="shared" si="0"/>
        <v>45000</v>
      </c>
      <c r="H12" s="173" t="s">
        <v>41</v>
      </c>
      <c r="I12" s="452" t="s">
        <v>18</v>
      </c>
      <c r="J12" s="350" t="s">
        <v>492</v>
      </c>
      <c r="K12" s="149"/>
      <c r="L12" s="149" t="s">
        <v>57</v>
      </c>
      <c r="M12" s="149"/>
      <c r="N12" s="151"/>
      <c r="O12" s="362"/>
      <c r="P12" s="362"/>
    </row>
    <row r="13" spans="1:16" x14ac:dyDescent="0.25">
      <c r="A13" s="162">
        <v>45429</v>
      </c>
      <c r="B13" s="151" t="s">
        <v>138</v>
      </c>
      <c r="C13" s="151" t="s">
        <v>114</v>
      </c>
      <c r="D13" s="169" t="s">
        <v>111</v>
      </c>
      <c r="E13" s="159">
        <v>20000</v>
      </c>
      <c r="F13" s="154"/>
      <c r="G13" s="153">
        <f t="shared" si="0"/>
        <v>25000</v>
      </c>
      <c r="H13" s="515" t="s">
        <v>129</v>
      </c>
      <c r="I13" s="452" t="s">
        <v>18</v>
      </c>
      <c r="J13" s="350" t="s">
        <v>492</v>
      </c>
      <c r="K13" s="149"/>
      <c r="L13" s="149" t="s">
        <v>57</v>
      </c>
      <c r="M13" s="149"/>
      <c r="N13" s="151"/>
      <c r="O13" s="362"/>
      <c r="P13" s="362"/>
    </row>
    <row r="14" spans="1:16" x14ac:dyDescent="0.25">
      <c r="A14" s="162">
        <v>45429</v>
      </c>
      <c r="B14" s="151" t="s">
        <v>139</v>
      </c>
      <c r="C14" s="151" t="s">
        <v>114</v>
      </c>
      <c r="D14" s="169" t="s">
        <v>121</v>
      </c>
      <c r="E14" s="167">
        <v>25000</v>
      </c>
      <c r="F14" s="154"/>
      <c r="G14" s="153">
        <f t="shared" si="0"/>
        <v>0</v>
      </c>
      <c r="H14" s="515" t="s">
        <v>127</v>
      </c>
      <c r="I14" s="452" t="s">
        <v>18</v>
      </c>
      <c r="J14" s="350" t="s">
        <v>492</v>
      </c>
      <c r="K14" s="149"/>
      <c r="L14" s="149" t="s">
        <v>57</v>
      </c>
      <c r="M14" s="149"/>
      <c r="N14" s="151"/>
      <c r="O14" s="362"/>
      <c r="P14" s="362"/>
    </row>
    <row r="15" spans="1:16" x14ac:dyDescent="0.25">
      <c r="A15" s="406">
        <v>45434</v>
      </c>
      <c r="B15" s="453" t="s">
        <v>110</v>
      </c>
      <c r="C15" s="453" t="s">
        <v>48</v>
      </c>
      <c r="D15" s="476" t="s">
        <v>14</v>
      </c>
      <c r="E15" s="699"/>
      <c r="F15" s="699">
        <v>170000</v>
      </c>
      <c r="G15" s="701">
        <f t="shared" si="0"/>
        <v>170000</v>
      </c>
      <c r="H15" s="702"/>
      <c r="I15" s="466" t="s">
        <v>18</v>
      </c>
      <c r="J15" s="411" t="s">
        <v>515</v>
      </c>
      <c r="K15" s="411"/>
      <c r="L15" s="411" t="s">
        <v>57</v>
      </c>
      <c r="M15" s="411"/>
      <c r="N15" s="453"/>
      <c r="O15" s="362"/>
      <c r="P15" s="362"/>
    </row>
    <row r="16" spans="1:16" x14ac:dyDescent="0.25">
      <c r="A16" s="162">
        <v>45436</v>
      </c>
      <c r="B16" s="151" t="s">
        <v>137</v>
      </c>
      <c r="C16" s="151" t="s">
        <v>114</v>
      </c>
      <c r="D16" s="169" t="s">
        <v>14</v>
      </c>
      <c r="E16" s="154">
        <v>50000</v>
      </c>
      <c r="F16" s="154"/>
      <c r="G16" s="153">
        <f>G15-E16+F16</f>
        <v>120000</v>
      </c>
      <c r="H16" s="515" t="s">
        <v>41</v>
      </c>
      <c r="I16" s="452" t="s">
        <v>18</v>
      </c>
      <c r="J16" s="149" t="s">
        <v>515</v>
      </c>
      <c r="K16" s="149"/>
      <c r="L16" s="149" t="s">
        <v>57</v>
      </c>
      <c r="M16" s="149"/>
      <c r="N16" s="151"/>
      <c r="O16" s="362"/>
      <c r="P16" s="362"/>
    </row>
    <row r="17" spans="1:16" x14ac:dyDescent="0.25">
      <c r="A17" s="162">
        <v>45436</v>
      </c>
      <c r="B17" s="151" t="s">
        <v>138</v>
      </c>
      <c r="C17" s="151" t="s">
        <v>114</v>
      </c>
      <c r="D17" s="169" t="s">
        <v>111</v>
      </c>
      <c r="E17" s="154">
        <v>40000</v>
      </c>
      <c r="F17" s="154"/>
      <c r="G17" s="153">
        <f t="shared" si="0"/>
        <v>80000</v>
      </c>
      <c r="H17" s="515" t="s">
        <v>129</v>
      </c>
      <c r="I17" s="452" t="s">
        <v>18</v>
      </c>
      <c r="J17" s="149" t="s">
        <v>515</v>
      </c>
      <c r="K17" s="149"/>
      <c r="L17" s="149" t="s">
        <v>57</v>
      </c>
      <c r="M17" s="149"/>
      <c r="N17" s="151"/>
      <c r="O17" s="362"/>
      <c r="P17" s="362"/>
    </row>
    <row r="18" spans="1:16" x14ac:dyDescent="0.25">
      <c r="A18" s="162">
        <v>45436</v>
      </c>
      <c r="B18" s="151" t="s">
        <v>139</v>
      </c>
      <c r="C18" s="151" t="s">
        <v>114</v>
      </c>
      <c r="D18" s="169" t="s">
        <v>127</v>
      </c>
      <c r="E18" s="154">
        <v>50000</v>
      </c>
      <c r="F18" s="154"/>
      <c r="G18" s="153">
        <f t="shared" si="0"/>
        <v>30000</v>
      </c>
      <c r="H18" s="515" t="s">
        <v>127</v>
      </c>
      <c r="I18" s="452" t="s">
        <v>18</v>
      </c>
      <c r="J18" s="149" t="s">
        <v>515</v>
      </c>
      <c r="K18" s="149"/>
      <c r="L18" s="149" t="s">
        <v>57</v>
      </c>
      <c r="M18" s="149"/>
      <c r="N18" s="151"/>
      <c r="O18" s="362"/>
      <c r="P18" s="362"/>
    </row>
    <row r="19" spans="1:16" x14ac:dyDescent="0.25">
      <c r="A19" s="406">
        <v>45439</v>
      </c>
      <c r="B19" s="453" t="s">
        <v>110</v>
      </c>
      <c r="C19" s="453" t="s">
        <v>48</v>
      </c>
      <c r="D19" s="476" t="s">
        <v>14</v>
      </c>
      <c r="E19" s="699"/>
      <c r="F19" s="699">
        <v>210000</v>
      </c>
      <c r="G19" s="701">
        <f t="shared" si="0"/>
        <v>240000</v>
      </c>
      <c r="H19" s="702" t="s">
        <v>351</v>
      </c>
      <c r="I19" s="466" t="s">
        <v>18</v>
      </c>
      <c r="J19" s="411" t="s">
        <v>520</v>
      </c>
      <c r="K19" s="411"/>
      <c r="L19" s="411" t="s">
        <v>57</v>
      </c>
      <c r="M19" s="411"/>
      <c r="N19" s="453"/>
      <c r="O19" s="362"/>
      <c r="P19" s="362"/>
    </row>
    <row r="20" spans="1:16" x14ac:dyDescent="0.25">
      <c r="A20" s="162">
        <v>45439</v>
      </c>
      <c r="B20" s="151" t="s">
        <v>138</v>
      </c>
      <c r="C20" s="151" t="s">
        <v>114</v>
      </c>
      <c r="D20" s="169" t="s">
        <v>14</v>
      </c>
      <c r="E20" s="154">
        <v>40000</v>
      </c>
      <c r="F20" s="154"/>
      <c r="G20" s="153">
        <f t="shared" si="0"/>
        <v>200000</v>
      </c>
      <c r="H20" s="515" t="s">
        <v>41</v>
      </c>
      <c r="I20" s="793" t="s">
        <v>18</v>
      </c>
      <c r="J20" s="149" t="s">
        <v>520</v>
      </c>
      <c r="K20" s="149"/>
      <c r="L20" s="149" t="s">
        <v>57</v>
      </c>
      <c r="M20" s="149"/>
      <c r="N20" s="151"/>
      <c r="O20" s="362"/>
      <c r="P20" s="362"/>
    </row>
    <row r="21" spans="1:16" x14ac:dyDescent="0.25">
      <c r="A21" s="162">
        <v>45439</v>
      </c>
      <c r="B21" s="151" t="s">
        <v>139</v>
      </c>
      <c r="C21" s="151" t="s">
        <v>114</v>
      </c>
      <c r="D21" s="169" t="s">
        <v>111</v>
      </c>
      <c r="E21" s="154">
        <v>20000</v>
      </c>
      <c r="F21" s="154"/>
      <c r="G21" s="153">
        <f t="shared" si="0"/>
        <v>180000</v>
      </c>
      <c r="H21" s="515" t="s">
        <v>129</v>
      </c>
      <c r="I21" s="793" t="s">
        <v>18</v>
      </c>
      <c r="J21" s="149" t="s">
        <v>520</v>
      </c>
      <c r="K21" s="149"/>
      <c r="L21" s="149" t="s">
        <v>57</v>
      </c>
      <c r="M21" s="149"/>
      <c r="N21" s="151"/>
      <c r="O21" s="362"/>
      <c r="P21" s="362"/>
    </row>
    <row r="22" spans="1:16" x14ac:dyDescent="0.25">
      <c r="A22" s="162">
        <v>45439</v>
      </c>
      <c r="B22" s="151" t="s">
        <v>138</v>
      </c>
      <c r="C22" s="151" t="s">
        <v>114</v>
      </c>
      <c r="D22" s="169" t="s">
        <v>121</v>
      </c>
      <c r="E22" s="154">
        <v>25000</v>
      </c>
      <c r="F22" s="154"/>
      <c r="G22" s="153">
        <f t="shared" si="0"/>
        <v>155000</v>
      </c>
      <c r="H22" s="515" t="s">
        <v>127</v>
      </c>
      <c r="I22" s="793" t="s">
        <v>18</v>
      </c>
      <c r="J22" s="149" t="s">
        <v>520</v>
      </c>
      <c r="K22" s="149"/>
      <c r="L22" s="149" t="s">
        <v>57</v>
      </c>
      <c r="M22" s="149"/>
      <c r="N22" s="151"/>
      <c r="O22" s="362"/>
      <c r="P22" s="362"/>
    </row>
    <row r="23" spans="1:16" ht="15.75" thickBot="1" x14ac:dyDescent="0.3">
      <c r="A23" s="162">
        <v>45439</v>
      </c>
      <c r="B23" s="151" t="s">
        <v>395</v>
      </c>
      <c r="C23" s="151" t="s">
        <v>114</v>
      </c>
      <c r="D23" s="169" t="s">
        <v>111</v>
      </c>
      <c r="E23" s="154">
        <v>20000</v>
      </c>
      <c r="F23" s="154"/>
      <c r="G23" s="153">
        <f t="shared" si="0"/>
        <v>135000</v>
      </c>
      <c r="H23" s="515" t="s">
        <v>351</v>
      </c>
      <c r="I23" s="793" t="s">
        <v>18</v>
      </c>
      <c r="J23" s="149" t="s">
        <v>520</v>
      </c>
      <c r="K23" s="149"/>
      <c r="L23" s="149" t="s">
        <v>57</v>
      </c>
      <c r="M23" s="149"/>
      <c r="N23" s="151"/>
      <c r="O23" s="362"/>
      <c r="P23" s="362"/>
    </row>
    <row r="24" spans="1:16" ht="15.75" thickBot="1" x14ac:dyDescent="0.3">
      <c r="A24" s="451"/>
      <c r="B24" s="451"/>
      <c r="C24" s="397"/>
      <c r="D24" s="414"/>
      <c r="E24" s="463">
        <f>SUM(E5:E23)</f>
        <v>535000</v>
      </c>
      <c r="F24" s="464">
        <f>SUM(F5:F23)+G4</f>
        <v>670000</v>
      </c>
      <c r="G24" s="465">
        <f>F24-E24</f>
        <v>135000</v>
      </c>
      <c r="H24" s="397"/>
      <c r="I24" s="452"/>
      <c r="J24" s="174"/>
      <c r="K24" s="149"/>
      <c r="L24" s="149"/>
      <c r="M24" s="370"/>
      <c r="N24" s="371"/>
    </row>
    <row r="25" spans="1:16" x14ac:dyDescent="0.25">
      <c r="A25"/>
      <c r="B25"/>
      <c r="C25" s="149"/>
      <c r="D25" s="157"/>
      <c r="E25" s="165"/>
      <c r="F25" s="165"/>
      <c r="G25" s="403"/>
      <c r="H25" s="515"/>
      <c r="I25" s="149"/>
      <c r="J25" s="174"/>
      <c r="K25" s="149"/>
      <c r="L25" s="149"/>
      <c r="M25" s="149"/>
      <c r="N25" s="151"/>
    </row>
    <row r="26" spans="1:16" x14ac:dyDescent="0.25">
      <c r="A26" s="368" t="s">
        <v>103</v>
      </c>
      <c r="B26" t="s">
        <v>106</v>
      </c>
      <c r="C26" s="149"/>
      <c r="D26" s="384"/>
      <c r="E26" s="385"/>
      <c r="F26" s="471"/>
      <c r="G26" s="153"/>
      <c r="H26" s="515"/>
      <c r="I26" s="370"/>
      <c r="J26" s="174"/>
      <c r="K26" s="149"/>
      <c r="L26" s="149"/>
      <c r="M26" s="370"/>
      <c r="N26" s="371"/>
    </row>
    <row r="27" spans="1:16" x14ac:dyDescent="0.25">
      <c r="A27" s="168" t="s">
        <v>129</v>
      </c>
      <c r="B27" s="369">
        <v>130000</v>
      </c>
      <c r="C27" s="149"/>
      <c r="D27" s="157"/>
      <c r="E27" s="154"/>
      <c r="F27" s="471"/>
      <c r="G27" s="153"/>
      <c r="H27" s="515"/>
      <c r="I27" s="149"/>
      <c r="J27" s="174"/>
      <c r="K27" s="149"/>
      <c r="L27" s="149"/>
      <c r="M27" s="149"/>
      <c r="N27" s="151"/>
    </row>
    <row r="28" spans="1:16" x14ac:dyDescent="0.25">
      <c r="A28" s="168" t="s">
        <v>127</v>
      </c>
      <c r="B28" s="369">
        <v>165000</v>
      </c>
      <c r="C28" s="149"/>
      <c r="D28" s="157"/>
      <c r="E28" s="154"/>
      <c r="F28" s="154"/>
      <c r="G28" s="153"/>
      <c r="H28" s="515"/>
      <c r="I28" s="149"/>
      <c r="J28" s="174"/>
      <c r="K28" s="149"/>
      <c r="L28" s="149"/>
      <c r="M28" s="149"/>
      <c r="N28" s="151"/>
    </row>
    <row r="29" spans="1:16" x14ac:dyDescent="0.25">
      <c r="A29" s="168" t="s">
        <v>41</v>
      </c>
      <c r="B29" s="369">
        <v>220000</v>
      </c>
      <c r="C29" s="149"/>
      <c r="D29" s="157"/>
      <c r="E29" s="154"/>
      <c r="F29" s="154"/>
      <c r="G29" s="153"/>
      <c r="H29" s="158"/>
      <c r="I29" s="149"/>
      <c r="J29" s="174"/>
      <c r="K29" s="149"/>
      <c r="L29" s="149"/>
      <c r="M29" s="149"/>
      <c r="N29" s="151"/>
    </row>
    <row r="30" spans="1:16" x14ac:dyDescent="0.25">
      <c r="A30" s="168" t="s">
        <v>104</v>
      </c>
      <c r="B30" s="369"/>
      <c r="C30" s="149"/>
      <c r="D30" s="157"/>
      <c r="E30" s="154"/>
      <c r="F30" s="154"/>
      <c r="G30" s="153"/>
      <c r="H30" s="515"/>
      <c r="I30" s="149"/>
      <c r="J30" s="174"/>
      <c r="K30" s="149"/>
      <c r="L30" s="149"/>
      <c r="M30" s="149"/>
      <c r="N30" s="151"/>
    </row>
    <row r="31" spans="1:16" x14ac:dyDescent="0.25">
      <c r="A31" s="168" t="s">
        <v>351</v>
      </c>
      <c r="B31" s="369">
        <v>20000</v>
      </c>
      <c r="C31" s="149"/>
      <c r="D31" s="157"/>
      <c r="E31" s="154"/>
      <c r="F31" s="154"/>
      <c r="G31" s="153"/>
      <c r="H31" s="158"/>
      <c r="I31" s="149"/>
      <c r="J31" s="174"/>
      <c r="K31" s="149"/>
      <c r="L31" s="149"/>
      <c r="M31" s="149"/>
      <c r="N31" s="151"/>
    </row>
    <row r="32" spans="1:16" x14ac:dyDescent="0.25">
      <c r="A32" s="168" t="s">
        <v>105</v>
      </c>
      <c r="B32" s="369">
        <v>535000</v>
      </c>
      <c r="C32" s="149"/>
      <c r="D32" s="157"/>
      <c r="E32" s="154"/>
      <c r="F32" s="154"/>
      <c r="G32" s="153"/>
      <c r="H32" s="158"/>
      <c r="I32" s="149"/>
      <c r="J32" s="174"/>
      <c r="K32" s="149"/>
      <c r="L32" s="149"/>
      <c r="M32" s="149"/>
      <c r="N32" s="151"/>
    </row>
    <row r="33" spans="1:14" x14ac:dyDescent="0.25">
      <c r="A33" s="168"/>
      <c r="B33" s="503"/>
      <c r="C33" s="149"/>
      <c r="D33" s="157"/>
      <c r="E33" s="154"/>
      <c r="F33" s="154"/>
      <c r="G33" s="153"/>
      <c r="H33" s="158"/>
      <c r="I33" s="149"/>
      <c r="J33" s="336"/>
      <c r="K33" s="149"/>
      <c r="L33" s="149"/>
      <c r="M33" s="149"/>
      <c r="N33" s="151"/>
    </row>
    <row r="34" spans="1:14" x14ac:dyDescent="0.25">
      <c r="A34"/>
      <c r="B34"/>
      <c r="C34" s="149"/>
      <c r="D34" s="149"/>
      <c r="E34" s="165"/>
      <c r="F34" s="165"/>
      <c r="G34" s="153"/>
      <c r="H34" s="149"/>
      <c r="I34" s="149"/>
      <c r="J34" s="336"/>
      <c r="K34" s="149"/>
      <c r="L34" s="149"/>
      <c r="M34" s="149"/>
      <c r="N34" s="151"/>
    </row>
    <row r="35" spans="1:14" x14ac:dyDescent="0.25">
      <c r="A35"/>
      <c r="B35"/>
      <c r="C35" s="149"/>
      <c r="D35" s="149"/>
      <c r="E35" s="154"/>
      <c r="F35" s="154"/>
      <c r="G35" s="153"/>
      <c r="H35" s="149"/>
      <c r="I35" s="149"/>
      <c r="J35" s="336"/>
      <c r="K35" s="149"/>
      <c r="L35" s="149"/>
      <c r="M35" s="149"/>
      <c r="N35" s="151"/>
    </row>
    <row r="36" spans="1:14" x14ac:dyDescent="0.25">
      <c r="A36"/>
      <c r="B36"/>
      <c r="C36" s="149"/>
      <c r="D36" s="149"/>
      <c r="E36" s="154"/>
      <c r="F36" s="154"/>
      <c r="G36" s="153"/>
      <c r="H36" s="149"/>
      <c r="I36" s="149"/>
      <c r="J36" s="336"/>
      <c r="K36" s="149"/>
      <c r="L36" s="149"/>
      <c r="M36" s="149"/>
      <c r="N36" s="151"/>
    </row>
    <row r="37" spans="1:14" x14ac:dyDescent="0.25">
      <c r="A37" s="457"/>
      <c r="B37" s="458"/>
      <c r="C37" s="149"/>
      <c r="D37" s="149"/>
      <c r="E37" s="154"/>
      <c r="F37" s="154"/>
      <c r="G37" s="153"/>
      <c r="H37" s="149"/>
      <c r="I37" s="149"/>
      <c r="J37" s="151"/>
      <c r="K37" s="149"/>
      <c r="L37" s="149"/>
      <c r="M37" s="149"/>
      <c r="N37" s="151"/>
    </row>
    <row r="38" spans="1:14" x14ac:dyDescent="0.25">
      <c r="A38" s="172"/>
      <c r="B38" s="149"/>
      <c r="C38" s="149"/>
      <c r="D38" s="149"/>
      <c r="E38" s="153"/>
      <c r="F38" s="153"/>
      <c r="G38" s="153"/>
      <c r="H38" s="149"/>
      <c r="I38" s="149"/>
      <c r="J38" s="151"/>
      <c r="K38" s="149"/>
      <c r="L38" s="149"/>
      <c r="M38" s="149"/>
      <c r="N38" s="151"/>
    </row>
    <row r="39" spans="1:14" x14ac:dyDescent="0.25">
      <c r="A39" s="172"/>
      <c r="B39" s="149"/>
      <c r="C39" s="149"/>
      <c r="D39" s="157"/>
      <c r="E39" s="154"/>
      <c r="F39" s="154"/>
      <c r="G39" s="153"/>
      <c r="H39" s="158"/>
      <c r="I39" s="149"/>
      <c r="J39" s="151"/>
      <c r="K39" s="149"/>
      <c r="L39" s="149"/>
      <c r="M39" s="149"/>
      <c r="N39" s="151"/>
    </row>
    <row r="40" spans="1:14" x14ac:dyDescent="0.25">
      <c r="A40" s="172"/>
      <c r="B40" s="149"/>
      <c r="C40" s="149"/>
      <c r="D40" s="157"/>
      <c r="E40" s="154"/>
      <c r="F40" s="154"/>
      <c r="G40" s="153"/>
      <c r="H40" s="158"/>
      <c r="I40" s="149"/>
      <c r="J40" s="151"/>
      <c r="K40" s="149"/>
      <c r="L40" s="149"/>
      <c r="M40" s="149"/>
      <c r="N40" s="151"/>
    </row>
    <row r="41" spans="1:14" x14ac:dyDescent="0.25">
      <c r="A41" s="172"/>
      <c r="B41" s="149"/>
      <c r="C41" s="149"/>
      <c r="D41" s="157"/>
      <c r="E41" s="154"/>
      <c r="F41" s="154"/>
      <c r="G41" s="153"/>
      <c r="H41" s="158"/>
      <c r="I41" s="149"/>
      <c r="J41" s="151"/>
      <c r="K41" s="149"/>
      <c r="L41" s="149"/>
      <c r="M41" s="149"/>
      <c r="N41" s="151"/>
    </row>
    <row r="42" spans="1:14" x14ac:dyDescent="0.25">
      <c r="A42" s="172"/>
      <c r="B42" s="149"/>
      <c r="C42" s="158"/>
      <c r="D42" s="157"/>
      <c r="E42" s="153"/>
      <c r="F42" s="153"/>
      <c r="G42" s="153"/>
      <c r="H42" s="158"/>
      <c r="I42" s="149"/>
      <c r="J42" s="151"/>
      <c r="K42" s="149"/>
      <c r="L42" s="149"/>
      <c r="M42" s="149"/>
      <c r="N42" s="151"/>
    </row>
    <row r="43" spans="1:14" x14ac:dyDescent="0.25">
      <c r="A43" s="150"/>
      <c r="B43" s="151"/>
      <c r="C43" s="151"/>
      <c r="D43" s="151"/>
      <c r="E43" s="360"/>
      <c r="F43" s="154"/>
      <c r="G43" s="153"/>
      <c r="H43" s="158"/>
      <c r="I43" s="149"/>
      <c r="J43" s="149"/>
      <c r="K43" s="149"/>
      <c r="L43" s="149"/>
      <c r="M43" s="149"/>
      <c r="N43" s="151"/>
    </row>
    <row r="44" spans="1:14" x14ac:dyDescent="0.25">
      <c r="A44" s="172"/>
      <c r="B44" s="337"/>
      <c r="C44" s="149"/>
      <c r="D44" s="149"/>
      <c r="E44" s="147"/>
      <c r="F44" s="149"/>
      <c r="G44" s="154"/>
      <c r="H44" s="149"/>
      <c r="I44" s="149"/>
      <c r="J44" s="149"/>
      <c r="K44" s="149"/>
      <c r="L44" s="149"/>
      <c r="M44" s="149"/>
      <c r="N44" s="151"/>
    </row>
    <row r="45" spans="1:14" x14ac:dyDescent="0.25">
      <c r="A45" s="172"/>
      <c r="B45" s="337"/>
      <c r="C45" s="149"/>
      <c r="D45" s="149"/>
      <c r="E45" s="147"/>
      <c r="F45" s="149"/>
      <c r="G45" s="154"/>
      <c r="H45" s="149"/>
      <c r="I45" s="149"/>
      <c r="J45" s="149"/>
      <c r="K45" s="149"/>
      <c r="L45" s="149"/>
      <c r="M45" s="149"/>
      <c r="N45" s="151"/>
    </row>
    <row r="46" spans="1:14" x14ac:dyDescent="0.25">
      <c r="A46" s="172"/>
      <c r="B46" s="337"/>
      <c r="C46" s="149"/>
      <c r="D46" s="149"/>
      <c r="E46" s="147"/>
      <c r="F46" s="149"/>
      <c r="G46" s="154"/>
      <c r="H46" s="149"/>
      <c r="I46" s="149"/>
      <c r="J46" s="149"/>
      <c r="K46" s="149"/>
      <c r="L46" s="149"/>
      <c r="M46" s="149"/>
      <c r="N46" s="151"/>
    </row>
    <row r="47" spans="1:14" ht="15.75" x14ac:dyDescent="0.25">
      <c r="A47" s="172"/>
      <c r="B47" s="358"/>
      <c r="C47" s="149"/>
      <c r="D47" s="351"/>
      <c r="E47" s="147"/>
      <c r="F47" s="149"/>
      <c r="G47" s="154"/>
      <c r="H47" s="351"/>
      <c r="I47" s="351"/>
      <c r="J47" s="351"/>
      <c r="K47" s="351"/>
      <c r="L47" s="351"/>
      <c r="M47" s="351"/>
      <c r="N47" s="352"/>
    </row>
    <row r="48" spans="1:14" x14ac:dyDescent="0.25">
      <c r="A48" s="172"/>
      <c r="B48" s="337"/>
      <c r="C48" s="149"/>
      <c r="D48" s="149"/>
      <c r="E48" s="147"/>
      <c r="F48" s="149"/>
      <c r="G48" s="154"/>
      <c r="H48" s="149"/>
      <c r="I48" s="149"/>
      <c r="J48" s="149"/>
      <c r="K48" s="149"/>
      <c r="L48" s="149"/>
      <c r="M48" s="149"/>
      <c r="N48" s="151"/>
    </row>
    <row r="49" spans="1:14" x14ac:dyDescent="0.25">
      <c r="A49" s="172"/>
      <c r="B49" s="337"/>
      <c r="C49" s="149"/>
      <c r="D49" s="149"/>
      <c r="E49" s="147"/>
      <c r="F49" s="149"/>
      <c r="G49" s="154"/>
      <c r="H49" s="149"/>
      <c r="I49" s="149"/>
      <c r="J49" s="149"/>
      <c r="K49" s="149"/>
      <c r="L49" s="149"/>
      <c r="M49" s="149"/>
      <c r="N49" s="151"/>
    </row>
    <row r="50" spans="1:14" ht="15.75" thickBot="1" x14ac:dyDescent="0.3">
      <c r="A50" s="172"/>
      <c r="B50" s="337"/>
      <c r="C50" s="149"/>
      <c r="D50" s="149"/>
      <c r="E50" s="153"/>
      <c r="F50" s="155"/>
      <c r="G50" s="153"/>
      <c r="H50" s="149"/>
      <c r="I50" s="149"/>
      <c r="J50" s="149"/>
      <c r="K50" s="149"/>
      <c r="L50" s="149"/>
      <c r="M50" s="149"/>
      <c r="N50" s="151"/>
    </row>
    <row r="51" spans="1:14" ht="15.75" thickBot="1" x14ac:dyDescent="0.3">
      <c r="A51" s="359"/>
      <c r="B51" s="359"/>
      <c r="C51" s="361"/>
      <c r="D51" s="362"/>
      <c r="E51" s="363"/>
      <c r="F51" s="364"/>
      <c r="G51" s="365"/>
      <c r="H51" s="362"/>
      <c r="I51" s="362"/>
      <c r="J51" s="362"/>
      <c r="K51" s="362"/>
      <c r="L51" s="362"/>
      <c r="M51" s="362"/>
      <c r="N51" s="366"/>
    </row>
    <row r="52" spans="1:14" x14ac:dyDescent="0.25">
      <c r="A52" s="359"/>
      <c r="B52" s="359"/>
      <c r="C52" s="361"/>
      <c r="D52" s="362"/>
      <c r="E52" s="362"/>
      <c r="F52" s="362"/>
      <c r="G52" s="367"/>
      <c r="H52" s="362"/>
      <c r="I52" s="362"/>
      <c r="J52" s="362"/>
      <c r="K52" s="362"/>
      <c r="L52" s="362"/>
      <c r="M52" s="362"/>
      <c r="N52" s="366"/>
    </row>
    <row r="53" spans="1:14" x14ac:dyDescent="0.25">
      <c r="A53"/>
      <c r="B53" s="281"/>
      <c r="C53"/>
      <c r="G53" s="346"/>
    </row>
    <row r="54" spans="1:14" x14ac:dyDescent="0.25">
      <c r="G54" s="346"/>
    </row>
    <row r="55" spans="1:14" x14ac:dyDescent="0.25">
      <c r="G55" s="346"/>
    </row>
    <row r="56" spans="1:14" x14ac:dyDescent="0.25">
      <c r="G56" s="346"/>
    </row>
    <row r="57" spans="1:14" x14ac:dyDescent="0.25">
      <c r="G57" s="346"/>
    </row>
    <row r="58" spans="1:14" x14ac:dyDescent="0.25">
      <c r="G58" s="346"/>
    </row>
    <row r="59" spans="1:14" x14ac:dyDescent="0.25">
      <c r="A59"/>
      <c r="B59"/>
      <c r="C59" s="254"/>
      <c r="G59" s="346"/>
    </row>
    <row r="60" spans="1:14" x14ac:dyDescent="0.25">
      <c r="A60"/>
      <c r="B60"/>
    </row>
    <row r="61" spans="1:14" x14ac:dyDescent="0.25">
      <c r="A61"/>
      <c r="B61"/>
    </row>
    <row r="62" spans="1:14" x14ac:dyDescent="0.25">
      <c r="A62"/>
      <c r="B62"/>
    </row>
    <row r="63" spans="1:14" x14ac:dyDescent="0.25">
      <c r="A63"/>
      <c r="B63"/>
    </row>
    <row r="64" spans="1:14" x14ac:dyDescent="0.25">
      <c r="A64"/>
      <c r="B64"/>
    </row>
    <row r="65" spans="1:2" x14ac:dyDescent="0.25">
      <c r="A65"/>
      <c r="B65"/>
    </row>
    <row r="66" spans="1:2" x14ac:dyDescent="0.25">
      <c r="A66"/>
      <c r="B66"/>
    </row>
    <row r="67" spans="1:2" x14ac:dyDescent="0.25">
      <c r="A67"/>
      <c r="B67"/>
    </row>
    <row r="68" spans="1:2" x14ac:dyDescent="0.25">
      <c r="A68"/>
      <c r="B68"/>
    </row>
    <row r="69" spans="1:2" x14ac:dyDescent="0.25">
      <c r="A69"/>
      <c r="B69"/>
    </row>
  </sheetData>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1"/>
  <sheetViews>
    <sheetView workbookViewId="0">
      <selection activeCell="B17" sqref="B17"/>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368" t="s">
        <v>103</v>
      </c>
      <c r="B3" t="s">
        <v>106</v>
      </c>
      <c r="C3" t="s">
        <v>108</v>
      </c>
    </row>
    <row r="4" spans="1:3" x14ac:dyDescent="0.25">
      <c r="A4" s="168" t="s">
        <v>224</v>
      </c>
      <c r="B4" s="369">
        <v>17969364</v>
      </c>
      <c r="C4" s="369">
        <v>4645.647362978284</v>
      </c>
    </row>
    <row r="5" spans="1:3" x14ac:dyDescent="0.25">
      <c r="A5" s="168" t="s">
        <v>309</v>
      </c>
      <c r="B5" s="369">
        <v>10558208.84</v>
      </c>
      <c r="C5" s="369">
        <v>2729.6299999999997</v>
      </c>
    </row>
    <row r="6" spans="1:3" x14ac:dyDescent="0.25">
      <c r="A6" s="168" t="s">
        <v>129</v>
      </c>
      <c r="B6" s="369">
        <v>722000</v>
      </c>
      <c r="C6" s="369">
        <v>186.65977249224409</v>
      </c>
    </row>
    <row r="7" spans="1:3" x14ac:dyDescent="0.25">
      <c r="A7" s="168" t="s">
        <v>127</v>
      </c>
      <c r="B7" s="369">
        <v>633000</v>
      </c>
      <c r="C7" s="369">
        <v>163.65046535677351</v>
      </c>
    </row>
    <row r="8" spans="1:3" x14ac:dyDescent="0.25">
      <c r="A8" s="168" t="s">
        <v>41</v>
      </c>
      <c r="B8" s="369">
        <v>3276700</v>
      </c>
      <c r="C8" s="369">
        <v>856.70423991727</v>
      </c>
    </row>
    <row r="9" spans="1:3" x14ac:dyDescent="0.25">
      <c r="A9" s="168" t="s">
        <v>351</v>
      </c>
      <c r="B9" s="369">
        <v>255000</v>
      </c>
      <c r="C9" s="369">
        <v>65.925542916235798</v>
      </c>
    </row>
    <row r="10" spans="1:3" x14ac:dyDescent="0.25">
      <c r="A10" s="168" t="s">
        <v>124</v>
      </c>
      <c r="B10" s="369">
        <v>2000</v>
      </c>
      <c r="C10" s="369">
        <v>0.51706308169596693</v>
      </c>
    </row>
    <row r="11" spans="1:3" x14ac:dyDescent="0.25">
      <c r="A11" s="168" t="s">
        <v>105</v>
      </c>
      <c r="B11" s="369">
        <v>33416272.84</v>
      </c>
      <c r="C11" s="369">
        <v>8648.7344467425028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266"/>
  <sheetViews>
    <sheetView tabSelected="1" topLeftCell="A58" zoomScale="106" zoomScaleNormal="106" workbookViewId="0">
      <selection activeCell="B71" sqref="B71"/>
    </sheetView>
  </sheetViews>
  <sheetFormatPr defaultColWidth="10.85546875" defaultRowHeight="15" x14ac:dyDescent="0.25"/>
  <cols>
    <col min="1" max="1" width="12.42578125" style="61" customWidth="1"/>
    <col min="2" max="2" width="33.5703125" style="60" customWidth="1"/>
    <col min="3" max="3" width="17.28515625" style="60" customWidth="1"/>
    <col min="4" max="4" width="17.5703125" style="59" customWidth="1"/>
    <col min="5" max="5" width="17.42578125" style="59" customWidth="1"/>
    <col min="6" max="6" width="15" style="57" customWidth="1"/>
    <col min="7" max="7" width="18.42578125" style="58" customWidth="1"/>
    <col min="8" max="8" width="16.5703125" style="59" customWidth="1"/>
    <col min="9" max="9" width="16.5703125" style="60" customWidth="1"/>
    <col min="10" max="10" width="25.42578125" style="60" customWidth="1"/>
    <col min="11" max="11" width="13.140625" style="60" customWidth="1"/>
    <col min="12" max="12" width="12.42578125" style="60" customWidth="1"/>
    <col min="13" max="13" width="19.140625" style="60" customWidth="1"/>
    <col min="14" max="14" width="37.140625" style="62" customWidth="1"/>
    <col min="15" max="15" width="11" style="1" customWidth="1"/>
    <col min="16" max="16384" width="10.85546875" style="1"/>
  </cols>
  <sheetData>
    <row r="1" spans="1:14" ht="18.75" x14ac:dyDescent="0.25">
      <c r="A1" s="807" t="s">
        <v>201</v>
      </c>
      <c r="B1" s="807"/>
      <c r="C1" s="807"/>
      <c r="D1" s="807"/>
      <c r="E1" s="807"/>
      <c r="F1" s="807"/>
      <c r="G1" s="807"/>
      <c r="H1" s="807"/>
      <c r="I1" s="807"/>
      <c r="J1" s="807"/>
      <c r="K1" s="807"/>
      <c r="L1" s="807"/>
      <c r="M1" s="807"/>
      <c r="N1" s="807"/>
    </row>
    <row r="2" spans="1:14" s="2" customFormat="1" ht="69.95" customHeight="1" x14ac:dyDescent="0.25">
      <c r="A2" s="290" t="s">
        <v>0</v>
      </c>
      <c r="B2" s="284" t="s">
        <v>5</v>
      </c>
      <c r="C2" s="284" t="s">
        <v>10</v>
      </c>
      <c r="D2" s="285" t="s">
        <v>8</v>
      </c>
      <c r="E2" s="285" t="s">
        <v>13</v>
      </c>
      <c r="F2" s="286" t="s">
        <v>7</v>
      </c>
      <c r="G2" s="287" t="s">
        <v>6</v>
      </c>
      <c r="H2" s="285" t="s">
        <v>2</v>
      </c>
      <c r="I2" s="285" t="s">
        <v>109</v>
      </c>
      <c r="J2" s="284" t="s">
        <v>9</v>
      </c>
      <c r="K2" s="284" t="s">
        <v>1</v>
      </c>
      <c r="L2" s="284" t="s">
        <v>4</v>
      </c>
      <c r="M2" s="288" t="s">
        <v>12</v>
      </c>
      <c r="N2" s="289" t="s">
        <v>11</v>
      </c>
    </row>
    <row r="3" spans="1:14" s="2" customFormat="1" ht="15" customHeight="1" x14ac:dyDescent="0.25">
      <c r="A3" s="426">
        <v>45413</v>
      </c>
      <c r="B3" s="163" t="s">
        <v>169</v>
      </c>
      <c r="C3" s="163" t="s">
        <v>131</v>
      </c>
      <c r="D3" s="164" t="s">
        <v>170</v>
      </c>
      <c r="E3" s="147">
        <v>30000</v>
      </c>
      <c r="F3" s="319">
        <v>3868</v>
      </c>
      <c r="G3" s="292">
        <f>E3/F3</f>
        <v>7.7559462254395033</v>
      </c>
      <c r="H3" s="173" t="s">
        <v>41</v>
      </c>
      <c r="I3" s="164" t="s">
        <v>43</v>
      </c>
      <c r="J3" s="350" t="s">
        <v>450</v>
      </c>
      <c r="K3" s="163" t="s">
        <v>132</v>
      </c>
      <c r="L3" s="163" t="s">
        <v>44</v>
      </c>
      <c r="M3" s="354"/>
      <c r="N3" s="320"/>
    </row>
    <row r="4" spans="1:14" s="2" customFormat="1" ht="15" customHeight="1" x14ac:dyDescent="0.25">
      <c r="A4" s="162">
        <v>45413</v>
      </c>
      <c r="B4" s="163" t="s">
        <v>171</v>
      </c>
      <c r="C4" s="163" t="s">
        <v>113</v>
      </c>
      <c r="D4" s="164" t="s">
        <v>14</v>
      </c>
      <c r="E4" s="147">
        <v>2000</v>
      </c>
      <c r="F4" s="319">
        <v>3868</v>
      </c>
      <c r="G4" s="292">
        <f>E4/F4</f>
        <v>0.51706308169596693</v>
      </c>
      <c r="H4" s="173" t="s">
        <v>41</v>
      </c>
      <c r="I4" s="164" t="s">
        <v>43</v>
      </c>
      <c r="J4" s="350" t="s">
        <v>450</v>
      </c>
      <c r="K4" s="163" t="s">
        <v>132</v>
      </c>
      <c r="L4" s="163" t="s">
        <v>44</v>
      </c>
      <c r="M4" s="354"/>
      <c r="N4" s="320"/>
    </row>
    <row r="5" spans="1:14" s="2" customFormat="1" ht="15" customHeight="1" x14ac:dyDescent="0.25">
      <c r="A5" s="162">
        <v>45413</v>
      </c>
      <c r="B5" s="163" t="s">
        <v>172</v>
      </c>
      <c r="C5" s="163" t="s">
        <v>141</v>
      </c>
      <c r="D5" s="164" t="s">
        <v>79</v>
      </c>
      <c r="E5" s="147">
        <v>2300</v>
      </c>
      <c r="F5" s="319">
        <v>3868</v>
      </c>
      <c r="G5" s="292">
        <f t="shared" ref="G5:G10" si="0">E5/F5</f>
        <v>0.59462254395036196</v>
      </c>
      <c r="H5" s="173" t="s">
        <v>41</v>
      </c>
      <c r="I5" s="164" t="s">
        <v>43</v>
      </c>
      <c r="J5" s="350" t="s">
        <v>451</v>
      </c>
      <c r="K5" s="163" t="s">
        <v>132</v>
      </c>
      <c r="L5" s="163" t="s">
        <v>44</v>
      </c>
      <c r="M5" s="354"/>
      <c r="N5" s="320"/>
    </row>
    <row r="6" spans="1:14" s="2" customFormat="1" ht="15" customHeight="1" x14ac:dyDescent="0.25">
      <c r="A6" s="162">
        <v>45413</v>
      </c>
      <c r="B6" s="163" t="s">
        <v>173</v>
      </c>
      <c r="C6" s="163" t="s">
        <v>131</v>
      </c>
      <c r="D6" s="164" t="s">
        <v>170</v>
      </c>
      <c r="E6" s="147">
        <v>25000</v>
      </c>
      <c r="F6" s="319">
        <v>3868</v>
      </c>
      <c r="G6" s="292">
        <f t="shared" si="0"/>
        <v>6.4632885211995861</v>
      </c>
      <c r="H6" s="173" t="s">
        <v>41</v>
      </c>
      <c r="I6" s="164" t="s">
        <v>43</v>
      </c>
      <c r="J6" s="415" t="s">
        <v>456</v>
      </c>
      <c r="K6" s="163" t="s">
        <v>132</v>
      </c>
      <c r="L6" s="163" t="s">
        <v>44</v>
      </c>
      <c r="M6" s="354"/>
      <c r="N6" s="320"/>
    </row>
    <row r="7" spans="1:14" s="2" customFormat="1" ht="15" customHeight="1" x14ac:dyDescent="0.25">
      <c r="A7" s="162">
        <v>45413</v>
      </c>
      <c r="B7" s="163" t="s">
        <v>454</v>
      </c>
      <c r="C7" s="163" t="s">
        <v>131</v>
      </c>
      <c r="D7" s="164" t="s">
        <v>170</v>
      </c>
      <c r="E7" s="147">
        <v>10000</v>
      </c>
      <c r="F7" s="319">
        <v>3868</v>
      </c>
      <c r="G7" s="292">
        <f t="shared" si="0"/>
        <v>2.5853154084798344</v>
      </c>
      <c r="H7" s="173" t="s">
        <v>41</v>
      </c>
      <c r="I7" s="164" t="s">
        <v>43</v>
      </c>
      <c r="J7" s="415" t="s">
        <v>456</v>
      </c>
      <c r="K7" s="163" t="s">
        <v>132</v>
      </c>
      <c r="L7" s="163" t="s">
        <v>44</v>
      </c>
      <c r="M7" s="354"/>
      <c r="N7" s="320"/>
    </row>
    <row r="8" spans="1:14" s="2" customFormat="1" ht="15" customHeight="1" x14ac:dyDescent="0.25">
      <c r="A8" s="162">
        <v>45413</v>
      </c>
      <c r="B8" s="163" t="s">
        <v>174</v>
      </c>
      <c r="C8" s="163" t="s">
        <v>131</v>
      </c>
      <c r="D8" s="164" t="s">
        <v>170</v>
      </c>
      <c r="E8" s="159">
        <v>40000</v>
      </c>
      <c r="F8" s="319">
        <v>3868</v>
      </c>
      <c r="G8" s="292">
        <f t="shared" si="0"/>
        <v>10.341261633919338</v>
      </c>
      <c r="H8" s="173" t="s">
        <v>41</v>
      </c>
      <c r="I8" s="164" t="s">
        <v>43</v>
      </c>
      <c r="J8" s="415" t="s">
        <v>456</v>
      </c>
      <c r="K8" s="163" t="s">
        <v>132</v>
      </c>
      <c r="L8" s="163" t="s">
        <v>44</v>
      </c>
      <c r="M8" s="354"/>
      <c r="N8" s="320"/>
    </row>
    <row r="9" spans="1:14" s="2" customFormat="1" ht="15" customHeight="1" x14ac:dyDescent="0.25">
      <c r="A9" s="162">
        <v>45413</v>
      </c>
      <c r="B9" s="163" t="s">
        <v>175</v>
      </c>
      <c r="C9" s="163" t="s">
        <v>131</v>
      </c>
      <c r="D9" s="164" t="s">
        <v>170</v>
      </c>
      <c r="E9" s="159">
        <v>40000</v>
      </c>
      <c r="F9" s="319">
        <v>3868</v>
      </c>
      <c r="G9" s="292">
        <f t="shared" si="0"/>
        <v>10.341261633919338</v>
      </c>
      <c r="H9" s="173" t="s">
        <v>41</v>
      </c>
      <c r="I9" s="164" t="s">
        <v>43</v>
      </c>
      <c r="J9" s="415" t="s">
        <v>456</v>
      </c>
      <c r="K9" s="163" t="s">
        <v>132</v>
      </c>
      <c r="L9" s="163" t="s">
        <v>44</v>
      </c>
      <c r="M9" s="354"/>
      <c r="N9" s="320"/>
    </row>
    <row r="10" spans="1:14" s="2" customFormat="1" ht="15" customHeight="1" x14ac:dyDescent="0.25">
      <c r="A10" s="162">
        <v>45413</v>
      </c>
      <c r="B10" s="163" t="s">
        <v>455</v>
      </c>
      <c r="C10" s="163" t="s">
        <v>131</v>
      </c>
      <c r="D10" s="164" t="s">
        <v>170</v>
      </c>
      <c r="E10" s="159">
        <v>20000</v>
      </c>
      <c r="F10" s="319">
        <v>3868</v>
      </c>
      <c r="G10" s="292">
        <f t="shared" si="0"/>
        <v>5.1706308169596689</v>
      </c>
      <c r="H10" s="173" t="s">
        <v>41</v>
      </c>
      <c r="I10" s="164" t="s">
        <v>43</v>
      </c>
      <c r="J10" s="415" t="s">
        <v>456</v>
      </c>
      <c r="K10" s="163" t="s">
        <v>132</v>
      </c>
      <c r="L10" s="163" t="s">
        <v>44</v>
      </c>
      <c r="M10" s="354"/>
      <c r="N10" s="320"/>
    </row>
    <row r="11" spans="1:14" s="2" customFormat="1" ht="15" customHeight="1" x14ac:dyDescent="0.25">
      <c r="A11" s="162">
        <v>45413</v>
      </c>
      <c r="B11" s="163" t="s">
        <v>176</v>
      </c>
      <c r="C11" s="163" t="s">
        <v>131</v>
      </c>
      <c r="D11" s="164" t="s">
        <v>170</v>
      </c>
      <c r="E11" s="159">
        <v>9000</v>
      </c>
      <c r="F11" s="319">
        <v>3868</v>
      </c>
      <c r="G11" s="292">
        <f>E11/F11</f>
        <v>2.3267838676318511</v>
      </c>
      <c r="H11" s="173" t="s">
        <v>41</v>
      </c>
      <c r="I11" s="164" t="s">
        <v>43</v>
      </c>
      <c r="J11" s="350" t="s">
        <v>457</v>
      </c>
      <c r="K11" s="163" t="s">
        <v>132</v>
      </c>
      <c r="L11" s="163" t="s">
        <v>44</v>
      </c>
      <c r="M11" s="354"/>
      <c r="N11" s="320"/>
    </row>
    <row r="12" spans="1:14" s="2" customFormat="1" ht="15" customHeight="1" x14ac:dyDescent="0.25">
      <c r="A12" s="162">
        <v>45413</v>
      </c>
      <c r="B12" s="163" t="s">
        <v>176</v>
      </c>
      <c r="C12" s="163" t="s">
        <v>131</v>
      </c>
      <c r="D12" s="164" t="s">
        <v>170</v>
      </c>
      <c r="E12" s="159">
        <v>9000</v>
      </c>
      <c r="F12" s="319">
        <v>3868</v>
      </c>
      <c r="G12" s="292">
        <f t="shared" ref="G12:G150" si="1">E12/F12</f>
        <v>2.3267838676318511</v>
      </c>
      <c r="H12" s="173" t="s">
        <v>41</v>
      </c>
      <c r="I12" s="164" t="s">
        <v>43</v>
      </c>
      <c r="J12" s="350" t="s">
        <v>457</v>
      </c>
      <c r="K12" s="163" t="s">
        <v>132</v>
      </c>
      <c r="L12" s="163" t="s">
        <v>44</v>
      </c>
      <c r="M12" s="354"/>
      <c r="N12" s="320"/>
    </row>
    <row r="13" spans="1:14" s="2" customFormat="1" ht="15" customHeight="1" x14ac:dyDescent="0.25">
      <c r="A13" s="162">
        <v>45413</v>
      </c>
      <c r="B13" s="163" t="s">
        <v>177</v>
      </c>
      <c r="C13" s="163" t="s">
        <v>131</v>
      </c>
      <c r="D13" s="164" t="s">
        <v>170</v>
      </c>
      <c r="E13" s="147">
        <v>62400</v>
      </c>
      <c r="F13" s="319">
        <v>3868</v>
      </c>
      <c r="G13" s="292">
        <f t="shared" si="1"/>
        <v>16.132368148914168</v>
      </c>
      <c r="H13" s="173" t="s">
        <v>41</v>
      </c>
      <c r="I13" s="164" t="s">
        <v>43</v>
      </c>
      <c r="J13" s="350" t="s">
        <v>457</v>
      </c>
      <c r="K13" s="163" t="s">
        <v>132</v>
      </c>
      <c r="L13" s="163" t="s">
        <v>44</v>
      </c>
      <c r="M13" s="354"/>
      <c r="N13" s="320"/>
    </row>
    <row r="14" spans="1:14" s="2" customFormat="1" ht="15" customHeight="1" x14ac:dyDescent="0.25">
      <c r="A14" s="162">
        <v>45413</v>
      </c>
      <c r="B14" s="163" t="s">
        <v>178</v>
      </c>
      <c r="C14" s="163" t="s">
        <v>131</v>
      </c>
      <c r="D14" s="164" t="s">
        <v>170</v>
      </c>
      <c r="E14" s="147">
        <v>2000</v>
      </c>
      <c r="F14" s="319">
        <v>3868</v>
      </c>
      <c r="G14" s="292">
        <f t="shared" si="1"/>
        <v>0.51706308169596693</v>
      </c>
      <c r="H14" s="173" t="s">
        <v>41</v>
      </c>
      <c r="I14" s="164" t="s">
        <v>43</v>
      </c>
      <c r="J14" s="350" t="s">
        <v>457</v>
      </c>
      <c r="K14" s="163" t="s">
        <v>132</v>
      </c>
      <c r="L14" s="163" t="s">
        <v>44</v>
      </c>
      <c r="M14" s="354"/>
      <c r="N14" s="320"/>
    </row>
    <row r="15" spans="1:14" s="2" customFormat="1" ht="15" customHeight="1" x14ac:dyDescent="0.25">
      <c r="A15" s="162">
        <v>45413</v>
      </c>
      <c r="B15" s="163" t="s">
        <v>179</v>
      </c>
      <c r="C15" s="163" t="s">
        <v>113</v>
      </c>
      <c r="D15" s="164" t="s">
        <v>14</v>
      </c>
      <c r="E15" s="147">
        <v>5000</v>
      </c>
      <c r="F15" s="319">
        <v>3868</v>
      </c>
      <c r="G15" s="292">
        <f t="shared" si="1"/>
        <v>1.2926577042399172</v>
      </c>
      <c r="H15" s="173" t="s">
        <v>41</v>
      </c>
      <c r="I15" s="164" t="s">
        <v>43</v>
      </c>
      <c r="J15" s="415" t="s">
        <v>458</v>
      </c>
      <c r="K15" s="163" t="s">
        <v>132</v>
      </c>
      <c r="L15" s="163" t="s">
        <v>44</v>
      </c>
      <c r="M15" s="354"/>
      <c r="N15" s="320"/>
    </row>
    <row r="16" spans="1:14" s="2" customFormat="1" ht="15" customHeight="1" x14ac:dyDescent="0.25">
      <c r="A16" s="162">
        <v>45413</v>
      </c>
      <c r="B16" s="163" t="s">
        <v>179</v>
      </c>
      <c r="C16" s="163" t="s">
        <v>113</v>
      </c>
      <c r="D16" s="164" t="s">
        <v>14</v>
      </c>
      <c r="E16" s="147">
        <v>5000</v>
      </c>
      <c r="F16" s="319">
        <v>3868</v>
      </c>
      <c r="G16" s="292">
        <f t="shared" si="1"/>
        <v>1.2926577042399172</v>
      </c>
      <c r="H16" s="173" t="s">
        <v>41</v>
      </c>
      <c r="I16" s="164" t="s">
        <v>43</v>
      </c>
      <c r="J16" s="415" t="s">
        <v>459</v>
      </c>
      <c r="K16" s="163" t="s">
        <v>132</v>
      </c>
      <c r="L16" s="163" t="s">
        <v>44</v>
      </c>
      <c r="M16" s="354"/>
      <c r="N16" s="320"/>
    </row>
    <row r="17" spans="1:14" s="2" customFormat="1" ht="15" customHeight="1" x14ac:dyDescent="0.25">
      <c r="A17" s="162">
        <v>45413</v>
      </c>
      <c r="B17" s="163" t="s">
        <v>180</v>
      </c>
      <c r="C17" s="163" t="s">
        <v>131</v>
      </c>
      <c r="D17" s="164" t="s">
        <v>170</v>
      </c>
      <c r="E17" s="147">
        <v>40000</v>
      </c>
      <c r="F17" s="319">
        <v>3868</v>
      </c>
      <c r="G17" s="292">
        <v>0.56999999999999995</v>
      </c>
      <c r="H17" s="173" t="s">
        <v>41</v>
      </c>
      <c r="I17" s="164" t="s">
        <v>43</v>
      </c>
      <c r="J17" s="415" t="s">
        <v>460</v>
      </c>
      <c r="K17" s="163" t="s">
        <v>132</v>
      </c>
      <c r="L17" s="163" t="s">
        <v>44</v>
      </c>
      <c r="M17" s="354"/>
      <c r="N17" s="320"/>
    </row>
    <row r="18" spans="1:14" s="2" customFormat="1" ht="15" customHeight="1" x14ac:dyDescent="0.25">
      <c r="A18" s="162">
        <v>45413</v>
      </c>
      <c r="B18" s="163" t="s">
        <v>181</v>
      </c>
      <c r="C18" s="163" t="s">
        <v>131</v>
      </c>
      <c r="D18" s="164" t="s">
        <v>170</v>
      </c>
      <c r="E18" s="147">
        <v>3000</v>
      </c>
      <c r="F18" s="319">
        <v>3868</v>
      </c>
      <c r="G18" s="292">
        <f t="shared" si="1"/>
        <v>0.7755946225439504</v>
      </c>
      <c r="H18" s="173" t="s">
        <v>41</v>
      </c>
      <c r="I18" s="164" t="s">
        <v>43</v>
      </c>
      <c r="J18" s="415" t="s">
        <v>460</v>
      </c>
      <c r="K18" s="163" t="s">
        <v>132</v>
      </c>
      <c r="L18" s="163" t="s">
        <v>44</v>
      </c>
      <c r="M18" s="354"/>
      <c r="N18" s="320"/>
    </row>
    <row r="19" spans="1:14" s="2" customFormat="1" ht="15" customHeight="1" x14ac:dyDescent="0.25">
      <c r="A19" s="162">
        <v>45413</v>
      </c>
      <c r="B19" s="163" t="s">
        <v>182</v>
      </c>
      <c r="C19" s="163" t="s">
        <v>131</v>
      </c>
      <c r="D19" s="164" t="s">
        <v>170</v>
      </c>
      <c r="E19" s="147">
        <v>10300</v>
      </c>
      <c r="F19" s="319">
        <v>3868</v>
      </c>
      <c r="G19" s="292">
        <f t="shared" si="1"/>
        <v>2.6628748707342296</v>
      </c>
      <c r="H19" s="173" t="s">
        <v>41</v>
      </c>
      <c r="I19" s="164" t="s">
        <v>43</v>
      </c>
      <c r="J19" s="415" t="s">
        <v>461</v>
      </c>
      <c r="K19" s="163" t="s">
        <v>132</v>
      </c>
      <c r="L19" s="163" t="s">
        <v>44</v>
      </c>
      <c r="M19" s="354"/>
      <c r="N19" s="320"/>
    </row>
    <row r="20" spans="1:14" s="2" customFormat="1" ht="15" customHeight="1" x14ac:dyDescent="0.25">
      <c r="A20" s="162">
        <v>45413</v>
      </c>
      <c r="B20" s="163" t="s">
        <v>183</v>
      </c>
      <c r="C20" s="163" t="s">
        <v>131</v>
      </c>
      <c r="D20" s="164" t="s">
        <v>170</v>
      </c>
      <c r="E20" s="147">
        <v>4500</v>
      </c>
      <c r="F20" s="319">
        <v>3868</v>
      </c>
      <c r="G20" s="292">
        <v>15</v>
      </c>
      <c r="H20" s="173" t="s">
        <v>41</v>
      </c>
      <c r="I20" s="164" t="s">
        <v>43</v>
      </c>
      <c r="J20" s="415" t="s">
        <v>461</v>
      </c>
      <c r="K20" s="163" t="s">
        <v>132</v>
      </c>
      <c r="L20" s="163" t="s">
        <v>44</v>
      </c>
      <c r="M20" s="354"/>
      <c r="N20" s="320"/>
    </row>
    <row r="21" spans="1:14" s="2" customFormat="1" ht="15" customHeight="1" x14ac:dyDescent="0.25">
      <c r="A21" s="162">
        <v>45413</v>
      </c>
      <c r="B21" s="163" t="s">
        <v>184</v>
      </c>
      <c r="C21" s="163" t="s">
        <v>131</v>
      </c>
      <c r="D21" s="164" t="s">
        <v>170</v>
      </c>
      <c r="E21" s="147">
        <v>11300</v>
      </c>
      <c r="F21" s="319">
        <v>3868</v>
      </c>
      <c r="G21" s="292">
        <v>8.43</v>
      </c>
      <c r="H21" s="173" t="s">
        <v>41</v>
      </c>
      <c r="I21" s="164" t="s">
        <v>43</v>
      </c>
      <c r="J21" s="415" t="s">
        <v>461</v>
      </c>
      <c r="K21" s="163" t="s">
        <v>132</v>
      </c>
      <c r="L21" s="163" t="s">
        <v>44</v>
      </c>
      <c r="M21" s="354"/>
      <c r="N21" s="320"/>
    </row>
    <row r="22" spans="1:14" s="2" customFormat="1" ht="15" customHeight="1" x14ac:dyDescent="0.25">
      <c r="A22" s="162">
        <v>45413</v>
      </c>
      <c r="B22" s="163" t="s">
        <v>185</v>
      </c>
      <c r="C22" s="163" t="s">
        <v>131</v>
      </c>
      <c r="D22" s="164" t="s">
        <v>170</v>
      </c>
      <c r="E22" s="399">
        <v>4500</v>
      </c>
      <c r="F22" s="319">
        <v>3868</v>
      </c>
      <c r="G22" s="292">
        <f t="shared" si="1"/>
        <v>1.1633919338159255</v>
      </c>
      <c r="H22" s="173" t="s">
        <v>41</v>
      </c>
      <c r="I22" s="164" t="s">
        <v>43</v>
      </c>
      <c r="J22" s="415" t="s">
        <v>461</v>
      </c>
      <c r="K22" s="163" t="s">
        <v>132</v>
      </c>
      <c r="L22" s="163" t="s">
        <v>44</v>
      </c>
      <c r="M22" s="354"/>
      <c r="N22" s="320"/>
    </row>
    <row r="23" spans="1:14" s="2" customFormat="1" ht="15" customHeight="1" x14ac:dyDescent="0.25">
      <c r="A23" s="162">
        <v>45413</v>
      </c>
      <c r="B23" s="163" t="s">
        <v>186</v>
      </c>
      <c r="C23" s="163" t="s">
        <v>131</v>
      </c>
      <c r="D23" s="164" t="s">
        <v>170</v>
      </c>
      <c r="E23" s="147">
        <v>8800</v>
      </c>
      <c r="F23" s="319">
        <v>3868</v>
      </c>
      <c r="G23" s="292">
        <f t="shared" si="1"/>
        <v>2.2750775594622543</v>
      </c>
      <c r="H23" s="173" t="s">
        <v>41</v>
      </c>
      <c r="I23" s="164" t="s">
        <v>43</v>
      </c>
      <c r="J23" s="415" t="s">
        <v>461</v>
      </c>
      <c r="K23" s="163" t="s">
        <v>132</v>
      </c>
      <c r="L23" s="163" t="s">
        <v>44</v>
      </c>
      <c r="M23" s="354"/>
      <c r="N23" s="320"/>
    </row>
    <row r="24" spans="1:14" s="2" customFormat="1" ht="15" customHeight="1" x14ac:dyDescent="0.25">
      <c r="A24" s="162">
        <v>45413</v>
      </c>
      <c r="B24" s="163" t="s">
        <v>182</v>
      </c>
      <c r="C24" s="163" t="s">
        <v>131</v>
      </c>
      <c r="D24" s="164" t="s">
        <v>170</v>
      </c>
      <c r="E24" s="147">
        <v>1500</v>
      </c>
      <c r="F24" s="319">
        <v>3868</v>
      </c>
      <c r="G24" s="292">
        <f t="shared" si="1"/>
        <v>0.3877973112719752</v>
      </c>
      <c r="H24" s="173" t="s">
        <v>41</v>
      </c>
      <c r="I24" s="164" t="s">
        <v>43</v>
      </c>
      <c r="J24" s="415" t="s">
        <v>462</v>
      </c>
      <c r="K24" s="163" t="s">
        <v>132</v>
      </c>
      <c r="L24" s="163" t="s">
        <v>44</v>
      </c>
      <c r="M24" s="354"/>
      <c r="N24" s="320"/>
    </row>
    <row r="25" spans="1:14" s="2" customFormat="1" ht="15" customHeight="1" x14ac:dyDescent="0.25">
      <c r="A25" s="162">
        <v>45413</v>
      </c>
      <c r="B25" s="163" t="s">
        <v>187</v>
      </c>
      <c r="C25" s="163" t="s">
        <v>131</v>
      </c>
      <c r="D25" s="164" t="s">
        <v>170</v>
      </c>
      <c r="E25" s="147">
        <v>5000</v>
      </c>
      <c r="F25" s="319">
        <v>3868</v>
      </c>
      <c r="G25" s="292">
        <f t="shared" si="1"/>
        <v>1.2926577042399172</v>
      </c>
      <c r="H25" s="173" t="s">
        <v>41</v>
      </c>
      <c r="I25" s="164" t="s">
        <v>43</v>
      </c>
      <c r="J25" s="350" t="s">
        <v>463</v>
      </c>
      <c r="K25" s="163" t="s">
        <v>132</v>
      </c>
      <c r="L25" s="163" t="s">
        <v>44</v>
      </c>
      <c r="M25" s="354"/>
      <c r="N25" s="320"/>
    </row>
    <row r="26" spans="1:14" s="2" customFormat="1" ht="15" customHeight="1" x14ac:dyDescent="0.25">
      <c r="A26" s="162">
        <v>45413</v>
      </c>
      <c r="B26" s="163" t="s">
        <v>188</v>
      </c>
      <c r="C26" s="163" t="s">
        <v>131</v>
      </c>
      <c r="D26" s="164" t="s">
        <v>170</v>
      </c>
      <c r="E26" s="147">
        <v>3800</v>
      </c>
      <c r="F26" s="319">
        <v>3868</v>
      </c>
      <c r="G26" s="292">
        <f t="shared" si="1"/>
        <v>0.9824198552223371</v>
      </c>
      <c r="H26" s="173" t="s">
        <v>41</v>
      </c>
      <c r="I26" s="164" t="s">
        <v>43</v>
      </c>
      <c r="J26" s="350" t="s">
        <v>463</v>
      </c>
      <c r="K26" s="163" t="s">
        <v>132</v>
      </c>
      <c r="L26" s="163" t="s">
        <v>44</v>
      </c>
      <c r="M26" s="354"/>
      <c r="N26" s="320"/>
    </row>
    <row r="27" spans="1:14" s="2" customFormat="1" ht="15" customHeight="1" x14ac:dyDescent="0.25">
      <c r="A27" s="162">
        <v>45413</v>
      </c>
      <c r="B27" s="163" t="s">
        <v>189</v>
      </c>
      <c r="C27" s="163" t="s">
        <v>131</v>
      </c>
      <c r="D27" s="164" t="s">
        <v>170</v>
      </c>
      <c r="E27" s="147">
        <v>5000</v>
      </c>
      <c r="F27" s="319">
        <v>3868</v>
      </c>
      <c r="G27" s="292">
        <f t="shared" si="1"/>
        <v>1.2926577042399172</v>
      </c>
      <c r="H27" s="173" t="s">
        <v>41</v>
      </c>
      <c r="I27" s="164" t="s">
        <v>43</v>
      </c>
      <c r="J27" s="350" t="s">
        <v>463</v>
      </c>
      <c r="K27" s="163" t="s">
        <v>132</v>
      </c>
      <c r="L27" s="163" t="s">
        <v>44</v>
      </c>
      <c r="M27" s="354"/>
      <c r="N27" s="320"/>
    </row>
    <row r="28" spans="1:14" s="2" customFormat="1" ht="15" customHeight="1" x14ac:dyDescent="0.25">
      <c r="A28" s="162">
        <v>45413</v>
      </c>
      <c r="B28" s="163" t="s">
        <v>190</v>
      </c>
      <c r="C28" s="163" t="s">
        <v>131</v>
      </c>
      <c r="D28" s="164" t="s">
        <v>170</v>
      </c>
      <c r="E28" s="147">
        <v>2000</v>
      </c>
      <c r="F28" s="319">
        <v>3868</v>
      </c>
      <c r="G28" s="292">
        <f t="shared" si="1"/>
        <v>0.51706308169596693</v>
      </c>
      <c r="H28" s="173" t="s">
        <v>41</v>
      </c>
      <c r="I28" s="164" t="s">
        <v>43</v>
      </c>
      <c r="J28" s="350" t="s">
        <v>463</v>
      </c>
      <c r="K28" s="163" t="s">
        <v>132</v>
      </c>
      <c r="L28" s="163" t="s">
        <v>44</v>
      </c>
      <c r="M28" s="354"/>
      <c r="N28" s="320"/>
    </row>
    <row r="29" spans="1:14" s="2" customFormat="1" ht="15" customHeight="1" x14ac:dyDescent="0.25">
      <c r="A29" s="162">
        <v>45413</v>
      </c>
      <c r="B29" s="163" t="s">
        <v>191</v>
      </c>
      <c r="C29" s="163" t="s">
        <v>131</v>
      </c>
      <c r="D29" s="164" t="s">
        <v>170</v>
      </c>
      <c r="E29" s="147">
        <v>4000</v>
      </c>
      <c r="F29" s="319">
        <v>3868</v>
      </c>
      <c r="G29" s="292">
        <f t="shared" si="1"/>
        <v>1.0341261633919339</v>
      </c>
      <c r="H29" s="173" t="s">
        <v>41</v>
      </c>
      <c r="I29" s="164" t="s">
        <v>43</v>
      </c>
      <c r="J29" s="350" t="s">
        <v>463</v>
      </c>
      <c r="K29" s="163" t="s">
        <v>132</v>
      </c>
      <c r="L29" s="163" t="s">
        <v>44</v>
      </c>
      <c r="M29" s="354"/>
      <c r="N29" s="320"/>
    </row>
    <row r="30" spans="1:14" s="2" customFormat="1" ht="18.75" customHeight="1" x14ac:dyDescent="0.25">
      <c r="A30" s="162">
        <v>45413</v>
      </c>
      <c r="B30" s="163" t="s">
        <v>192</v>
      </c>
      <c r="C30" s="163" t="s">
        <v>131</v>
      </c>
      <c r="D30" s="164" t="s">
        <v>170</v>
      </c>
      <c r="E30" s="147">
        <v>3000</v>
      </c>
      <c r="F30" s="319">
        <v>3868</v>
      </c>
      <c r="G30" s="292">
        <f t="shared" si="1"/>
        <v>0.7755946225439504</v>
      </c>
      <c r="H30" s="173" t="s">
        <v>41</v>
      </c>
      <c r="I30" s="164" t="s">
        <v>43</v>
      </c>
      <c r="J30" s="350" t="s">
        <v>463</v>
      </c>
      <c r="K30" s="163" t="s">
        <v>132</v>
      </c>
      <c r="L30" s="163" t="s">
        <v>44</v>
      </c>
      <c r="M30" s="354"/>
      <c r="N30" s="320"/>
    </row>
    <row r="31" spans="1:14" s="2" customFormat="1" ht="15.75" customHeight="1" x14ac:dyDescent="0.25">
      <c r="A31" s="162">
        <v>45413</v>
      </c>
      <c r="B31" s="163" t="s">
        <v>193</v>
      </c>
      <c r="C31" s="163" t="s">
        <v>131</v>
      </c>
      <c r="D31" s="164" t="s">
        <v>170</v>
      </c>
      <c r="E31" s="147">
        <v>4500</v>
      </c>
      <c r="F31" s="319">
        <v>3868</v>
      </c>
      <c r="G31" s="292">
        <f t="shared" si="1"/>
        <v>1.1633919338159255</v>
      </c>
      <c r="H31" s="173" t="s">
        <v>41</v>
      </c>
      <c r="I31" s="164" t="s">
        <v>43</v>
      </c>
      <c r="J31" s="350" t="s">
        <v>463</v>
      </c>
      <c r="K31" s="163" t="s">
        <v>132</v>
      </c>
      <c r="L31" s="163" t="s">
        <v>44</v>
      </c>
      <c r="M31" s="354"/>
      <c r="N31" s="320"/>
    </row>
    <row r="32" spans="1:14" s="2" customFormat="1" ht="15.75" customHeight="1" x14ac:dyDescent="0.25">
      <c r="A32" s="162">
        <v>45413</v>
      </c>
      <c r="B32" s="163" t="s">
        <v>194</v>
      </c>
      <c r="C32" s="163" t="s">
        <v>131</v>
      </c>
      <c r="D32" s="164" t="s">
        <v>170</v>
      </c>
      <c r="E32" s="159">
        <v>3200</v>
      </c>
      <c r="F32" s="319">
        <v>3868</v>
      </c>
      <c r="G32" s="292">
        <f t="shared" si="1"/>
        <v>0.82730093071354704</v>
      </c>
      <c r="H32" s="173" t="s">
        <v>41</v>
      </c>
      <c r="I32" s="164" t="s">
        <v>43</v>
      </c>
      <c r="J32" s="350" t="s">
        <v>463</v>
      </c>
      <c r="K32" s="163" t="s">
        <v>132</v>
      </c>
      <c r="L32" s="163" t="s">
        <v>44</v>
      </c>
      <c r="M32" s="354"/>
      <c r="N32" s="320"/>
    </row>
    <row r="33" spans="1:14" s="2" customFormat="1" ht="15.75" customHeight="1" x14ac:dyDescent="0.25">
      <c r="A33" s="162">
        <v>45413</v>
      </c>
      <c r="B33" s="163" t="s">
        <v>464</v>
      </c>
      <c r="C33" s="163" t="s">
        <v>131</v>
      </c>
      <c r="D33" s="164" t="s">
        <v>170</v>
      </c>
      <c r="E33" s="159">
        <v>2000</v>
      </c>
      <c r="F33" s="319">
        <v>3868</v>
      </c>
      <c r="G33" s="292">
        <f t="shared" si="1"/>
        <v>0.51706308169596693</v>
      </c>
      <c r="H33" s="173" t="s">
        <v>41</v>
      </c>
      <c r="I33" s="164" t="s">
        <v>43</v>
      </c>
      <c r="J33" s="350" t="s">
        <v>467</v>
      </c>
      <c r="K33" s="163" t="s">
        <v>132</v>
      </c>
      <c r="L33" s="163" t="s">
        <v>44</v>
      </c>
      <c r="M33" s="354"/>
      <c r="N33" s="320"/>
    </row>
    <row r="34" spans="1:14" s="2" customFormat="1" ht="15.75" customHeight="1" x14ac:dyDescent="0.25">
      <c r="A34" s="162">
        <v>45413</v>
      </c>
      <c r="B34" s="163" t="s">
        <v>465</v>
      </c>
      <c r="C34" s="163" t="s">
        <v>131</v>
      </c>
      <c r="D34" s="164" t="s">
        <v>170</v>
      </c>
      <c r="E34" s="159">
        <v>3500</v>
      </c>
      <c r="F34" s="319">
        <v>3868</v>
      </c>
      <c r="G34" s="292">
        <f t="shared" si="1"/>
        <v>0.90486039296794207</v>
      </c>
      <c r="H34" s="173" t="s">
        <v>41</v>
      </c>
      <c r="I34" s="164" t="s">
        <v>43</v>
      </c>
      <c r="J34" s="350" t="s">
        <v>467</v>
      </c>
      <c r="K34" s="163" t="s">
        <v>132</v>
      </c>
      <c r="L34" s="163" t="s">
        <v>44</v>
      </c>
      <c r="M34" s="354"/>
      <c r="N34" s="320"/>
    </row>
    <row r="35" spans="1:14" s="2" customFormat="1" ht="15.75" customHeight="1" x14ac:dyDescent="0.25">
      <c r="A35" s="162">
        <v>45413</v>
      </c>
      <c r="B35" s="163" t="s">
        <v>466</v>
      </c>
      <c r="C35" s="163" t="s">
        <v>131</v>
      </c>
      <c r="D35" s="164" t="s">
        <v>170</v>
      </c>
      <c r="E35" s="159">
        <v>5000</v>
      </c>
      <c r="F35" s="319">
        <v>3868</v>
      </c>
      <c r="G35" s="292">
        <f t="shared" si="1"/>
        <v>1.2926577042399172</v>
      </c>
      <c r="H35" s="173" t="s">
        <v>41</v>
      </c>
      <c r="I35" s="164" t="s">
        <v>43</v>
      </c>
      <c r="J35" s="350" t="s">
        <v>467</v>
      </c>
      <c r="K35" s="163" t="s">
        <v>132</v>
      </c>
      <c r="L35" s="163" t="s">
        <v>44</v>
      </c>
      <c r="M35" s="354"/>
      <c r="N35" s="320"/>
    </row>
    <row r="36" spans="1:14" s="2" customFormat="1" ht="28.5" customHeight="1" x14ac:dyDescent="0.25">
      <c r="A36" s="802">
        <v>45413</v>
      </c>
      <c r="B36" s="803" t="s">
        <v>431</v>
      </c>
      <c r="C36" s="803" t="s">
        <v>113</v>
      </c>
      <c r="D36" s="804" t="s">
        <v>14</v>
      </c>
      <c r="E36" s="399">
        <v>25000</v>
      </c>
      <c r="F36" s="319">
        <v>3868</v>
      </c>
      <c r="G36" s="292">
        <f t="shared" si="1"/>
        <v>6.4632885211995861</v>
      </c>
      <c r="H36" s="173" t="s">
        <v>41</v>
      </c>
      <c r="I36" s="804" t="s">
        <v>43</v>
      </c>
      <c r="J36" s="350" t="s">
        <v>468</v>
      </c>
      <c r="K36" s="803" t="s">
        <v>132</v>
      </c>
      <c r="L36" s="803" t="s">
        <v>44</v>
      </c>
      <c r="M36" s="354"/>
      <c r="N36" s="320"/>
    </row>
    <row r="37" spans="1:14" s="2" customFormat="1" ht="14.25" customHeight="1" x14ac:dyDescent="0.25">
      <c r="A37" s="162">
        <v>45413</v>
      </c>
      <c r="B37" s="163" t="s">
        <v>196</v>
      </c>
      <c r="C37" s="163" t="s">
        <v>113</v>
      </c>
      <c r="D37" s="164" t="s">
        <v>14</v>
      </c>
      <c r="E37" s="159">
        <v>18000</v>
      </c>
      <c r="F37" s="319">
        <v>3868</v>
      </c>
      <c r="G37" s="292">
        <f t="shared" si="1"/>
        <v>4.6535677352637022</v>
      </c>
      <c r="H37" s="173" t="s">
        <v>41</v>
      </c>
      <c r="I37" s="164" t="s">
        <v>43</v>
      </c>
      <c r="J37" s="350" t="s">
        <v>468</v>
      </c>
      <c r="K37" s="163" t="s">
        <v>132</v>
      </c>
      <c r="L37" s="163" t="s">
        <v>44</v>
      </c>
      <c r="M37" s="354"/>
      <c r="N37" s="320"/>
    </row>
    <row r="38" spans="1:14" s="2" customFormat="1" ht="14.25" customHeight="1" x14ac:dyDescent="0.25">
      <c r="A38" s="162">
        <v>45413</v>
      </c>
      <c r="B38" s="163" t="s">
        <v>197</v>
      </c>
      <c r="C38" s="163" t="s">
        <v>113</v>
      </c>
      <c r="D38" s="164" t="s">
        <v>14</v>
      </c>
      <c r="E38" s="159">
        <v>20000</v>
      </c>
      <c r="F38" s="319">
        <v>3868</v>
      </c>
      <c r="G38" s="292">
        <f t="shared" si="1"/>
        <v>5.1706308169596689</v>
      </c>
      <c r="H38" s="173" t="s">
        <v>41</v>
      </c>
      <c r="I38" s="164" t="s">
        <v>43</v>
      </c>
      <c r="J38" s="350" t="s">
        <v>468</v>
      </c>
      <c r="K38" s="163" t="s">
        <v>132</v>
      </c>
      <c r="L38" s="163" t="s">
        <v>44</v>
      </c>
      <c r="M38" s="354"/>
      <c r="N38" s="320"/>
    </row>
    <row r="39" spans="1:14" s="2" customFormat="1" ht="14.25" customHeight="1" x14ac:dyDescent="0.25">
      <c r="A39" s="162">
        <v>45413</v>
      </c>
      <c r="B39" s="163" t="s">
        <v>198</v>
      </c>
      <c r="C39" s="163" t="s">
        <v>199</v>
      </c>
      <c r="D39" s="164" t="s">
        <v>14</v>
      </c>
      <c r="E39" s="159">
        <v>30000</v>
      </c>
      <c r="F39" s="319">
        <v>3868</v>
      </c>
      <c r="G39" s="292">
        <f t="shared" si="1"/>
        <v>7.7559462254395033</v>
      </c>
      <c r="H39" s="173" t="s">
        <v>41</v>
      </c>
      <c r="I39" s="164" t="s">
        <v>43</v>
      </c>
      <c r="J39" s="350" t="s">
        <v>468</v>
      </c>
      <c r="K39" s="163" t="s">
        <v>132</v>
      </c>
      <c r="L39" s="163" t="s">
        <v>44</v>
      </c>
      <c r="M39" s="354"/>
      <c r="N39" s="320"/>
    </row>
    <row r="40" spans="1:14" s="2" customFormat="1" ht="15" customHeight="1" x14ac:dyDescent="0.25">
      <c r="A40" s="162">
        <v>45413</v>
      </c>
      <c r="B40" s="163" t="s">
        <v>200</v>
      </c>
      <c r="C40" s="163" t="s">
        <v>199</v>
      </c>
      <c r="D40" s="164" t="s">
        <v>14</v>
      </c>
      <c r="E40" s="159">
        <v>50000</v>
      </c>
      <c r="F40" s="319">
        <v>3868</v>
      </c>
      <c r="G40" s="292">
        <f t="shared" si="1"/>
        <v>12.926577042399172</v>
      </c>
      <c r="H40" s="173" t="s">
        <v>41</v>
      </c>
      <c r="I40" s="164" t="s">
        <v>43</v>
      </c>
      <c r="J40" s="350" t="s">
        <v>468</v>
      </c>
      <c r="K40" s="163" t="s">
        <v>132</v>
      </c>
      <c r="L40" s="163" t="s">
        <v>44</v>
      </c>
      <c r="M40" s="354"/>
      <c r="N40" s="320"/>
    </row>
    <row r="41" spans="1:14" s="2" customFormat="1" ht="15" customHeight="1" x14ac:dyDescent="0.25">
      <c r="A41" s="162">
        <v>45413</v>
      </c>
      <c r="B41" s="163" t="s">
        <v>112</v>
      </c>
      <c r="C41" s="163" t="s">
        <v>113</v>
      </c>
      <c r="D41" s="164" t="s">
        <v>14</v>
      </c>
      <c r="E41" s="159">
        <v>10000</v>
      </c>
      <c r="F41" s="319">
        <v>3868</v>
      </c>
      <c r="G41" s="292">
        <f t="shared" si="1"/>
        <v>2.5853154084798344</v>
      </c>
      <c r="H41" s="173" t="s">
        <v>41</v>
      </c>
      <c r="I41" s="164" t="s">
        <v>43</v>
      </c>
      <c r="J41" s="350" t="s">
        <v>468</v>
      </c>
      <c r="K41" s="163" t="s">
        <v>132</v>
      </c>
      <c r="L41" s="163" t="s">
        <v>44</v>
      </c>
      <c r="M41" s="354"/>
      <c r="N41" s="320"/>
    </row>
    <row r="42" spans="1:14" s="2" customFormat="1" ht="15" customHeight="1" x14ac:dyDescent="0.25">
      <c r="A42" s="162">
        <v>45414</v>
      </c>
      <c r="B42" s="163" t="s">
        <v>112</v>
      </c>
      <c r="C42" s="163" t="s">
        <v>113</v>
      </c>
      <c r="D42" s="164" t="s">
        <v>121</v>
      </c>
      <c r="E42" s="147">
        <v>12000</v>
      </c>
      <c r="F42" s="319">
        <v>3868</v>
      </c>
      <c r="G42" s="292">
        <f t="shared" si="1"/>
        <v>3.1023784901758016</v>
      </c>
      <c r="H42" s="173" t="s">
        <v>127</v>
      </c>
      <c r="I42" s="164" t="s">
        <v>43</v>
      </c>
      <c r="J42" s="350" t="s">
        <v>202</v>
      </c>
      <c r="K42" s="163" t="s">
        <v>132</v>
      </c>
      <c r="L42" s="163" t="s">
        <v>44</v>
      </c>
      <c r="M42" s="354"/>
      <c r="N42" s="320"/>
    </row>
    <row r="43" spans="1:14" s="2" customFormat="1" ht="15" customHeight="1" x14ac:dyDescent="0.25">
      <c r="A43" s="162">
        <v>45414</v>
      </c>
      <c r="B43" s="163" t="s">
        <v>112</v>
      </c>
      <c r="C43" s="163" t="s">
        <v>113</v>
      </c>
      <c r="D43" s="164" t="s">
        <v>121</v>
      </c>
      <c r="E43" s="147">
        <v>12000</v>
      </c>
      <c r="F43" s="319">
        <v>3868</v>
      </c>
      <c r="G43" s="292">
        <f t="shared" si="1"/>
        <v>3.1023784901758016</v>
      </c>
      <c r="H43" s="173" t="s">
        <v>127</v>
      </c>
      <c r="I43" s="164" t="s">
        <v>43</v>
      </c>
      <c r="J43" s="350" t="s">
        <v>202</v>
      </c>
      <c r="K43" s="163" t="s">
        <v>132</v>
      </c>
      <c r="L43" s="163" t="s">
        <v>44</v>
      </c>
      <c r="M43" s="354"/>
      <c r="N43" s="320"/>
    </row>
    <row r="44" spans="1:14" s="2" customFormat="1" ht="15" customHeight="1" x14ac:dyDescent="0.25">
      <c r="A44" s="162">
        <v>45414</v>
      </c>
      <c r="B44" s="163" t="s">
        <v>126</v>
      </c>
      <c r="C44" s="163" t="s">
        <v>126</v>
      </c>
      <c r="D44" s="164" t="s">
        <v>121</v>
      </c>
      <c r="E44" s="147">
        <v>10000</v>
      </c>
      <c r="F44" s="319">
        <v>3868</v>
      </c>
      <c r="G44" s="292">
        <f t="shared" si="1"/>
        <v>2.5853154084798344</v>
      </c>
      <c r="H44" s="173" t="s">
        <v>127</v>
      </c>
      <c r="I44" s="164" t="s">
        <v>43</v>
      </c>
      <c r="J44" s="350" t="s">
        <v>202</v>
      </c>
      <c r="K44" s="163" t="s">
        <v>132</v>
      </c>
      <c r="L44" s="163" t="s">
        <v>44</v>
      </c>
      <c r="M44" s="354"/>
      <c r="N44" s="320"/>
    </row>
    <row r="45" spans="1:14" s="2" customFormat="1" ht="15" customHeight="1" x14ac:dyDescent="0.25">
      <c r="A45" s="162">
        <v>45414</v>
      </c>
      <c r="B45" s="163" t="s">
        <v>210</v>
      </c>
      <c r="C45" s="163" t="s">
        <v>199</v>
      </c>
      <c r="D45" s="164" t="s">
        <v>14</v>
      </c>
      <c r="E45" s="147">
        <v>30000</v>
      </c>
      <c r="F45" s="319">
        <v>3868</v>
      </c>
      <c r="G45" s="292">
        <f t="shared" si="1"/>
        <v>7.7559462254395033</v>
      </c>
      <c r="H45" s="173" t="s">
        <v>41</v>
      </c>
      <c r="I45" s="164" t="s">
        <v>43</v>
      </c>
      <c r="J45" s="350" t="s">
        <v>469</v>
      </c>
      <c r="K45" s="163" t="s">
        <v>132</v>
      </c>
      <c r="L45" s="163" t="s">
        <v>44</v>
      </c>
      <c r="M45" s="354"/>
      <c r="N45" s="320"/>
    </row>
    <row r="46" spans="1:14" s="2" customFormat="1" ht="15" customHeight="1" x14ac:dyDescent="0.25">
      <c r="A46" s="162">
        <v>45414</v>
      </c>
      <c r="B46" s="163" t="s">
        <v>308</v>
      </c>
      <c r="C46" s="163" t="s">
        <v>120</v>
      </c>
      <c r="D46" s="164" t="s">
        <v>79</v>
      </c>
      <c r="E46" s="147">
        <f>G46*F46</f>
        <v>32684.6</v>
      </c>
      <c r="F46" s="319">
        <v>3868</v>
      </c>
      <c r="G46" s="292">
        <v>8.4499999999999993</v>
      </c>
      <c r="H46" s="173" t="s">
        <v>309</v>
      </c>
      <c r="I46" s="164" t="s">
        <v>43</v>
      </c>
      <c r="J46" s="350" t="s">
        <v>470</v>
      </c>
      <c r="K46" s="163" t="s">
        <v>132</v>
      </c>
      <c r="L46" s="163" t="s">
        <v>44</v>
      </c>
      <c r="M46" s="354"/>
      <c r="N46" s="320"/>
    </row>
    <row r="47" spans="1:14" s="2" customFormat="1" ht="15" customHeight="1" x14ac:dyDescent="0.25">
      <c r="A47" s="162">
        <v>45415</v>
      </c>
      <c r="B47" s="163" t="s">
        <v>112</v>
      </c>
      <c r="C47" s="163" t="s">
        <v>113</v>
      </c>
      <c r="D47" s="164" t="s">
        <v>121</v>
      </c>
      <c r="E47" s="147">
        <v>20000</v>
      </c>
      <c r="F47" s="319">
        <v>3868</v>
      </c>
      <c r="G47" s="292">
        <f t="shared" si="1"/>
        <v>5.1706308169596689</v>
      </c>
      <c r="H47" s="173" t="s">
        <v>127</v>
      </c>
      <c r="I47" s="164" t="s">
        <v>43</v>
      </c>
      <c r="J47" s="350" t="s">
        <v>205</v>
      </c>
      <c r="K47" s="163" t="s">
        <v>132</v>
      </c>
      <c r="L47" s="163" t="s">
        <v>44</v>
      </c>
      <c r="M47" s="354"/>
      <c r="N47" s="320"/>
    </row>
    <row r="48" spans="1:14" s="2" customFormat="1" ht="15" customHeight="1" x14ac:dyDescent="0.25">
      <c r="A48" s="162">
        <v>45415</v>
      </c>
      <c r="B48" s="163" t="s">
        <v>472</v>
      </c>
      <c r="C48" s="163" t="s">
        <v>163</v>
      </c>
      <c r="D48" s="164" t="s">
        <v>79</v>
      </c>
      <c r="E48" s="159">
        <v>50000</v>
      </c>
      <c r="F48" s="319">
        <v>3868</v>
      </c>
      <c r="G48" s="292">
        <f t="shared" si="1"/>
        <v>12.926577042399172</v>
      </c>
      <c r="H48" s="173" t="s">
        <v>41</v>
      </c>
      <c r="I48" s="164" t="s">
        <v>43</v>
      </c>
      <c r="J48" s="16" t="s">
        <v>471</v>
      </c>
      <c r="K48" s="163" t="s">
        <v>144</v>
      </c>
      <c r="L48" s="163" t="s">
        <v>44</v>
      </c>
      <c r="M48" s="354"/>
      <c r="N48" s="320"/>
    </row>
    <row r="49" spans="1:14" s="2" customFormat="1" ht="15" customHeight="1" x14ac:dyDescent="0.25">
      <c r="A49" s="162">
        <v>45415</v>
      </c>
      <c r="B49" s="163" t="s">
        <v>217</v>
      </c>
      <c r="C49" s="163" t="s">
        <v>113</v>
      </c>
      <c r="D49" s="164" t="s">
        <v>14</v>
      </c>
      <c r="E49" s="159">
        <v>20000</v>
      </c>
      <c r="F49" s="319">
        <v>3868</v>
      </c>
      <c r="G49" s="292">
        <f t="shared" si="1"/>
        <v>5.1706308169596689</v>
      </c>
      <c r="H49" s="173" t="s">
        <v>41</v>
      </c>
      <c r="I49" s="164" t="s">
        <v>43</v>
      </c>
      <c r="J49" s="16" t="s">
        <v>473</v>
      </c>
      <c r="K49" s="163" t="s">
        <v>144</v>
      </c>
      <c r="L49" s="163" t="s">
        <v>44</v>
      </c>
      <c r="M49" s="354"/>
      <c r="N49" s="320"/>
    </row>
    <row r="50" spans="1:14" s="2" customFormat="1" ht="15" customHeight="1" x14ac:dyDescent="0.25">
      <c r="A50" s="162">
        <v>45415</v>
      </c>
      <c r="B50" s="163" t="s">
        <v>212</v>
      </c>
      <c r="C50" s="163" t="s">
        <v>113</v>
      </c>
      <c r="D50" s="164" t="s">
        <v>14</v>
      </c>
      <c r="E50" s="159">
        <v>25000</v>
      </c>
      <c r="F50" s="319">
        <v>3868</v>
      </c>
      <c r="G50" s="292">
        <f t="shared" si="1"/>
        <v>6.4632885211995861</v>
      </c>
      <c r="H50" s="173" t="s">
        <v>41</v>
      </c>
      <c r="I50" s="164" t="s">
        <v>43</v>
      </c>
      <c r="J50" s="16" t="s">
        <v>473</v>
      </c>
      <c r="K50" s="163" t="s">
        <v>144</v>
      </c>
      <c r="L50" s="163" t="s">
        <v>44</v>
      </c>
      <c r="M50" s="354"/>
      <c r="N50" s="320"/>
    </row>
    <row r="51" spans="1:14" s="2" customFormat="1" ht="15" customHeight="1" x14ac:dyDescent="0.25">
      <c r="A51" s="162">
        <v>45415</v>
      </c>
      <c r="B51" s="163" t="s">
        <v>213</v>
      </c>
      <c r="C51" s="163" t="s">
        <v>113</v>
      </c>
      <c r="D51" s="164" t="s">
        <v>14</v>
      </c>
      <c r="E51" s="159">
        <v>15000</v>
      </c>
      <c r="F51" s="319">
        <v>3868</v>
      </c>
      <c r="G51" s="292">
        <f t="shared" si="1"/>
        <v>3.8779731127197516</v>
      </c>
      <c r="H51" s="173" t="s">
        <v>41</v>
      </c>
      <c r="I51" s="164" t="s">
        <v>43</v>
      </c>
      <c r="J51" s="16" t="s">
        <v>473</v>
      </c>
      <c r="K51" s="163" t="s">
        <v>132</v>
      </c>
      <c r="L51" s="163" t="s">
        <v>44</v>
      </c>
      <c r="M51" s="354"/>
      <c r="N51" s="320"/>
    </row>
    <row r="52" spans="1:14" s="2" customFormat="1" ht="15" customHeight="1" x14ac:dyDescent="0.25">
      <c r="A52" s="162">
        <v>45415</v>
      </c>
      <c r="B52" s="163" t="s">
        <v>223</v>
      </c>
      <c r="C52" s="163" t="s">
        <v>131</v>
      </c>
      <c r="D52" s="164" t="s">
        <v>111</v>
      </c>
      <c r="E52" s="159">
        <v>1500000</v>
      </c>
      <c r="F52" s="319">
        <v>3868</v>
      </c>
      <c r="G52" s="292">
        <f t="shared" si="1"/>
        <v>387.79731127197516</v>
      </c>
      <c r="H52" s="173" t="s">
        <v>224</v>
      </c>
      <c r="I52" s="164" t="s">
        <v>43</v>
      </c>
      <c r="J52" s="773" t="s">
        <v>474</v>
      </c>
      <c r="K52" s="163" t="s">
        <v>132</v>
      </c>
      <c r="L52" s="163" t="s">
        <v>44</v>
      </c>
      <c r="M52" s="354"/>
      <c r="N52" s="320"/>
    </row>
    <row r="53" spans="1:14" s="2" customFormat="1" ht="15" customHeight="1" x14ac:dyDescent="0.25">
      <c r="A53" s="162">
        <v>45415</v>
      </c>
      <c r="B53" s="163" t="s">
        <v>225</v>
      </c>
      <c r="C53" s="163" t="s">
        <v>120</v>
      </c>
      <c r="D53" s="164" t="s">
        <v>79</v>
      </c>
      <c r="E53" s="159">
        <v>3000</v>
      </c>
      <c r="F53" s="319">
        <v>3868</v>
      </c>
      <c r="G53" s="292">
        <f t="shared" si="1"/>
        <v>0.7755946225439504</v>
      </c>
      <c r="H53" s="173" t="s">
        <v>224</v>
      </c>
      <c r="I53" s="164" t="s">
        <v>43</v>
      </c>
      <c r="J53" s="773" t="s">
        <v>475</v>
      </c>
      <c r="K53" s="163" t="s">
        <v>132</v>
      </c>
      <c r="L53" s="163" t="s">
        <v>44</v>
      </c>
      <c r="M53" s="354"/>
      <c r="N53" s="320"/>
    </row>
    <row r="54" spans="1:14" s="2" customFormat="1" ht="15" customHeight="1" x14ac:dyDescent="0.25">
      <c r="A54" s="162">
        <v>45415</v>
      </c>
      <c r="B54" s="163" t="s">
        <v>312</v>
      </c>
      <c r="C54" s="163" t="s">
        <v>163</v>
      </c>
      <c r="D54" s="164" t="s">
        <v>79</v>
      </c>
      <c r="E54" s="159">
        <f>G54*F54</f>
        <v>9283200</v>
      </c>
      <c r="F54" s="319">
        <v>3868</v>
      </c>
      <c r="G54" s="292">
        <v>2400</v>
      </c>
      <c r="H54" s="173" t="s">
        <v>309</v>
      </c>
      <c r="I54" s="164" t="s">
        <v>43</v>
      </c>
      <c r="J54" s="773" t="s">
        <v>476</v>
      </c>
      <c r="K54" s="163" t="s">
        <v>132</v>
      </c>
      <c r="L54" s="163" t="s">
        <v>44</v>
      </c>
      <c r="M54" s="354"/>
      <c r="N54" s="320"/>
    </row>
    <row r="55" spans="1:14" s="2" customFormat="1" ht="15" customHeight="1" x14ac:dyDescent="0.25">
      <c r="A55" s="162">
        <v>45415</v>
      </c>
      <c r="B55" s="163" t="s">
        <v>311</v>
      </c>
      <c r="C55" s="163" t="s">
        <v>120</v>
      </c>
      <c r="D55" s="164" t="s">
        <v>79</v>
      </c>
      <c r="E55" s="159">
        <f>G55*F55</f>
        <v>2166.0800000000004</v>
      </c>
      <c r="F55" s="319">
        <v>3868</v>
      </c>
      <c r="G55" s="292">
        <v>0.56000000000000005</v>
      </c>
      <c r="H55" s="173" t="s">
        <v>309</v>
      </c>
      <c r="I55" s="164" t="s">
        <v>43</v>
      </c>
      <c r="J55" s="773" t="s">
        <v>477</v>
      </c>
      <c r="K55" s="163" t="s">
        <v>132</v>
      </c>
      <c r="L55" s="163" t="s">
        <v>44</v>
      </c>
      <c r="M55" s="354"/>
      <c r="N55" s="320"/>
    </row>
    <row r="56" spans="1:14" s="2" customFormat="1" ht="15" customHeight="1" x14ac:dyDescent="0.25">
      <c r="A56" s="162">
        <v>45415</v>
      </c>
      <c r="B56" s="151" t="s">
        <v>137</v>
      </c>
      <c r="C56" s="151" t="s">
        <v>114</v>
      </c>
      <c r="D56" s="169" t="s">
        <v>14</v>
      </c>
      <c r="E56" s="159">
        <v>30000</v>
      </c>
      <c r="F56" s="319">
        <v>3868</v>
      </c>
      <c r="G56" s="292">
        <f>E56/F56</f>
        <v>7.7559462254395033</v>
      </c>
      <c r="H56" s="173" t="s">
        <v>41</v>
      </c>
      <c r="I56" s="164" t="s">
        <v>43</v>
      </c>
      <c r="J56" s="773" t="s">
        <v>478</v>
      </c>
      <c r="K56" s="163" t="s">
        <v>132</v>
      </c>
      <c r="L56" s="163" t="s">
        <v>44</v>
      </c>
      <c r="M56" s="354"/>
      <c r="N56" s="320"/>
    </row>
    <row r="57" spans="1:14" s="2" customFormat="1" ht="15" customHeight="1" x14ac:dyDescent="0.25">
      <c r="A57" s="162">
        <v>45415</v>
      </c>
      <c r="B57" s="151" t="s">
        <v>138</v>
      </c>
      <c r="C57" s="151" t="s">
        <v>114</v>
      </c>
      <c r="D57" s="169" t="s">
        <v>111</v>
      </c>
      <c r="E57" s="159">
        <v>20000</v>
      </c>
      <c r="F57" s="319">
        <v>3868</v>
      </c>
      <c r="G57" s="292">
        <f t="shared" ref="G57:G59" si="2">E57/F57</f>
        <v>5.1706308169596689</v>
      </c>
      <c r="H57" s="173" t="s">
        <v>129</v>
      </c>
      <c r="I57" s="164" t="s">
        <v>43</v>
      </c>
      <c r="J57" s="773" t="s">
        <v>478</v>
      </c>
      <c r="K57" s="163" t="s">
        <v>132</v>
      </c>
      <c r="L57" s="163" t="s">
        <v>44</v>
      </c>
      <c r="M57" s="354"/>
      <c r="N57" s="320"/>
    </row>
    <row r="58" spans="1:14" s="2" customFormat="1" ht="15" customHeight="1" x14ac:dyDescent="0.25">
      <c r="A58" s="162">
        <v>45415</v>
      </c>
      <c r="B58" s="151" t="s">
        <v>139</v>
      </c>
      <c r="C58" s="151" t="s">
        <v>114</v>
      </c>
      <c r="D58" s="169" t="s">
        <v>121</v>
      </c>
      <c r="E58" s="167">
        <v>20000</v>
      </c>
      <c r="F58" s="319">
        <v>3868</v>
      </c>
      <c r="G58" s="292">
        <f t="shared" si="2"/>
        <v>5.1706308169596689</v>
      </c>
      <c r="H58" s="173" t="s">
        <v>127</v>
      </c>
      <c r="I58" s="164" t="s">
        <v>43</v>
      </c>
      <c r="J58" s="773" t="s">
        <v>478</v>
      </c>
      <c r="K58" s="163" t="s">
        <v>132</v>
      </c>
      <c r="L58" s="163" t="s">
        <v>44</v>
      </c>
      <c r="M58" s="354"/>
      <c r="N58" s="320"/>
    </row>
    <row r="59" spans="1:14" s="2" customFormat="1" ht="15" customHeight="1" x14ac:dyDescent="0.25">
      <c r="A59" s="162">
        <v>45418</v>
      </c>
      <c r="B59" s="163" t="s">
        <v>112</v>
      </c>
      <c r="C59" s="163" t="s">
        <v>113</v>
      </c>
      <c r="D59" s="164" t="s">
        <v>121</v>
      </c>
      <c r="E59" s="147">
        <v>17000</v>
      </c>
      <c r="F59" s="319">
        <v>3868</v>
      </c>
      <c r="G59" s="292">
        <f t="shared" si="2"/>
        <v>4.3950361944157184</v>
      </c>
      <c r="H59" s="173" t="s">
        <v>127</v>
      </c>
      <c r="I59" s="164" t="s">
        <v>43</v>
      </c>
      <c r="J59" s="350" t="s">
        <v>219</v>
      </c>
      <c r="K59" s="163" t="s">
        <v>132</v>
      </c>
      <c r="L59" s="163" t="s">
        <v>44</v>
      </c>
      <c r="M59" s="354"/>
      <c r="N59" s="320"/>
    </row>
    <row r="60" spans="1:14" s="2" customFormat="1" ht="15" customHeight="1" x14ac:dyDescent="0.25">
      <c r="A60" s="162">
        <v>45418</v>
      </c>
      <c r="B60" s="163" t="s">
        <v>112</v>
      </c>
      <c r="C60" s="163" t="s">
        <v>113</v>
      </c>
      <c r="D60" s="164" t="s">
        <v>121</v>
      </c>
      <c r="E60" s="147">
        <v>12000</v>
      </c>
      <c r="F60" s="319">
        <v>3868</v>
      </c>
      <c r="G60" s="292">
        <f t="shared" si="1"/>
        <v>3.1023784901758016</v>
      </c>
      <c r="H60" s="173" t="s">
        <v>127</v>
      </c>
      <c r="I60" s="164" t="s">
        <v>43</v>
      </c>
      <c r="J60" s="350" t="s">
        <v>219</v>
      </c>
      <c r="K60" s="163" t="s">
        <v>132</v>
      </c>
      <c r="L60" s="163" t="s">
        <v>44</v>
      </c>
      <c r="M60" s="354"/>
      <c r="N60" s="320"/>
    </row>
    <row r="61" spans="1:14" s="2" customFormat="1" ht="15" customHeight="1" x14ac:dyDescent="0.25">
      <c r="A61" s="162">
        <v>45418</v>
      </c>
      <c r="B61" s="163" t="s">
        <v>126</v>
      </c>
      <c r="C61" s="163" t="s">
        <v>126</v>
      </c>
      <c r="D61" s="164" t="s">
        <v>121</v>
      </c>
      <c r="E61" s="400">
        <v>5000</v>
      </c>
      <c r="F61" s="319">
        <v>3868</v>
      </c>
      <c r="G61" s="292">
        <f t="shared" si="1"/>
        <v>1.2926577042399172</v>
      </c>
      <c r="H61" s="173" t="s">
        <v>127</v>
      </c>
      <c r="I61" s="164" t="s">
        <v>43</v>
      </c>
      <c r="J61" s="350" t="s">
        <v>219</v>
      </c>
      <c r="K61" s="163" t="s">
        <v>132</v>
      </c>
      <c r="L61" s="163" t="s">
        <v>44</v>
      </c>
      <c r="M61" s="354"/>
      <c r="N61" s="320"/>
    </row>
    <row r="62" spans="1:14" s="2" customFormat="1" ht="15" customHeight="1" x14ac:dyDescent="0.25">
      <c r="A62" s="162">
        <v>45418</v>
      </c>
      <c r="B62" s="163" t="s">
        <v>126</v>
      </c>
      <c r="C62" s="163" t="s">
        <v>126</v>
      </c>
      <c r="D62" s="164" t="s">
        <v>121</v>
      </c>
      <c r="E62" s="147">
        <v>5000</v>
      </c>
      <c r="F62" s="319">
        <v>3868</v>
      </c>
      <c r="G62" s="292">
        <f t="shared" si="1"/>
        <v>1.2926577042399172</v>
      </c>
      <c r="H62" s="173" t="s">
        <v>127</v>
      </c>
      <c r="I62" s="164" t="s">
        <v>43</v>
      </c>
      <c r="J62" s="350" t="s">
        <v>219</v>
      </c>
      <c r="K62" s="163" t="s">
        <v>132</v>
      </c>
      <c r="L62" s="163" t="s">
        <v>44</v>
      </c>
      <c r="M62" s="354"/>
      <c r="N62" s="320"/>
    </row>
    <row r="63" spans="1:14" s="2" customFormat="1" ht="15" customHeight="1" x14ac:dyDescent="0.25">
      <c r="A63" s="162">
        <v>45418</v>
      </c>
      <c r="B63" s="163" t="s">
        <v>227</v>
      </c>
      <c r="C63" s="163" t="s">
        <v>131</v>
      </c>
      <c r="D63" s="164" t="s">
        <v>170</v>
      </c>
      <c r="E63" s="147">
        <v>1371616</v>
      </c>
      <c r="F63" s="319">
        <v>3868</v>
      </c>
      <c r="G63" s="292">
        <f t="shared" si="1"/>
        <v>354.60599793174765</v>
      </c>
      <c r="H63" s="173" t="s">
        <v>224</v>
      </c>
      <c r="I63" s="164" t="s">
        <v>43</v>
      </c>
      <c r="J63" s="350" t="s">
        <v>479</v>
      </c>
      <c r="K63" s="163" t="s">
        <v>132</v>
      </c>
      <c r="L63" s="163" t="s">
        <v>44</v>
      </c>
      <c r="M63" s="354"/>
      <c r="N63" s="320"/>
    </row>
    <row r="64" spans="1:14" s="2" customFormat="1" ht="15" customHeight="1" x14ac:dyDescent="0.25">
      <c r="A64" s="162">
        <v>45418</v>
      </c>
      <c r="B64" s="163" t="s">
        <v>225</v>
      </c>
      <c r="C64" s="163" t="s">
        <v>120</v>
      </c>
      <c r="D64" s="164" t="s">
        <v>79</v>
      </c>
      <c r="E64" s="147">
        <v>3000</v>
      </c>
      <c r="F64" s="319">
        <v>3868</v>
      </c>
      <c r="G64" s="292">
        <f t="shared" si="1"/>
        <v>0.7755946225439504</v>
      </c>
      <c r="H64" s="173" t="s">
        <v>224</v>
      </c>
      <c r="I64" s="164" t="s">
        <v>43</v>
      </c>
      <c r="J64" s="350" t="s">
        <v>480</v>
      </c>
      <c r="K64" s="163" t="s">
        <v>132</v>
      </c>
      <c r="L64" s="163" t="s">
        <v>44</v>
      </c>
      <c r="M64" s="354"/>
      <c r="N64" s="320"/>
    </row>
    <row r="65" spans="1:14" s="2" customFormat="1" ht="15" customHeight="1" x14ac:dyDescent="0.25">
      <c r="A65" s="162">
        <v>45419</v>
      </c>
      <c r="B65" s="163" t="s">
        <v>231</v>
      </c>
      <c r="C65" s="873" t="s">
        <v>116</v>
      </c>
      <c r="D65" s="164" t="s">
        <v>111</v>
      </c>
      <c r="E65" s="147">
        <v>3700000</v>
      </c>
      <c r="F65" s="319">
        <v>3868</v>
      </c>
      <c r="G65" s="292">
        <f t="shared" si="1"/>
        <v>956.56670113753876</v>
      </c>
      <c r="H65" s="173" t="s">
        <v>224</v>
      </c>
      <c r="I65" s="164" t="s">
        <v>43</v>
      </c>
      <c r="J65" s="350" t="s">
        <v>481</v>
      </c>
      <c r="K65" s="163" t="s">
        <v>132</v>
      </c>
      <c r="L65" s="163" t="s">
        <v>44</v>
      </c>
      <c r="M65" s="354"/>
      <c r="N65" s="320"/>
    </row>
    <row r="66" spans="1:14" s="2" customFormat="1" ht="15" customHeight="1" x14ac:dyDescent="0.25">
      <c r="A66" s="162">
        <v>45419</v>
      </c>
      <c r="B66" s="496" t="s">
        <v>232</v>
      </c>
      <c r="C66" s="496" t="s">
        <v>120</v>
      </c>
      <c r="D66" s="164" t="s">
        <v>79</v>
      </c>
      <c r="E66" s="167">
        <v>3000</v>
      </c>
      <c r="F66" s="319">
        <v>3868</v>
      </c>
      <c r="G66" s="292">
        <f t="shared" si="1"/>
        <v>0.7755946225439504</v>
      </c>
      <c r="H66" s="173" t="s">
        <v>224</v>
      </c>
      <c r="I66" s="164" t="s">
        <v>43</v>
      </c>
      <c r="J66" s="350" t="s">
        <v>482</v>
      </c>
      <c r="K66" s="163" t="s">
        <v>132</v>
      </c>
      <c r="L66" s="163" t="s">
        <v>44</v>
      </c>
      <c r="M66" s="354"/>
      <c r="N66" s="320"/>
    </row>
    <row r="67" spans="1:14" s="2" customFormat="1" ht="15" customHeight="1" x14ac:dyDescent="0.25">
      <c r="A67" s="162">
        <v>45419</v>
      </c>
      <c r="B67" s="496" t="s">
        <v>341</v>
      </c>
      <c r="C67" s="496" t="s">
        <v>131</v>
      </c>
      <c r="D67" s="164" t="s">
        <v>121</v>
      </c>
      <c r="E67" s="167">
        <v>580620</v>
      </c>
      <c r="F67" s="319">
        <v>3868</v>
      </c>
      <c r="G67" s="292">
        <f>E67/F67</f>
        <v>150.10858324715616</v>
      </c>
      <c r="H67" s="173" t="s">
        <v>224</v>
      </c>
      <c r="I67" s="164" t="s">
        <v>43</v>
      </c>
      <c r="J67" s="350" t="s">
        <v>483</v>
      </c>
      <c r="K67" s="163" t="s">
        <v>132</v>
      </c>
      <c r="L67" s="163" t="s">
        <v>44</v>
      </c>
      <c r="M67" s="354"/>
      <c r="N67" s="320"/>
    </row>
    <row r="68" spans="1:14" s="2" customFormat="1" ht="15" customHeight="1" x14ac:dyDescent="0.25">
      <c r="A68" s="162">
        <v>45419</v>
      </c>
      <c r="B68" s="496" t="s">
        <v>342</v>
      </c>
      <c r="C68" s="496" t="s">
        <v>120</v>
      </c>
      <c r="D68" s="164" t="s">
        <v>79</v>
      </c>
      <c r="E68" s="167">
        <v>3000</v>
      </c>
      <c r="F68" s="319">
        <v>3868</v>
      </c>
      <c r="G68" s="292">
        <f t="shared" ref="G68:G69" si="3">E68/F68</f>
        <v>0.7755946225439504</v>
      </c>
      <c r="H68" s="173" t="s">
        <v>224</v>
      </c>
      <c r="I68" s="164" t="s">
        <v>43</v>
      </c>
      <c r="J68" s="350" t="s">
        <v>484</v>
      </c>
      <c r="K68" s="163" t="s">
        <v>132</v>
      </c>
      <c r="L68" s="163" t="s">
        <v>44</v>
      </c>
      <c r="M68" s="354"/>
      <c r="N68" s="320"/>
    </row>
    <row r="69" spans="1:14" s="2" customFormat="1" ht="15" customHeight="1" x14ac:dyDescent="0.25">
      <c r="A69" s="162">
        <v>45419</v>
      </c>
      <c r="B69" s="163" t="s">
        <v>112</v>
      </c>
      <c r="C69" s="163" t="s">
        <v>113</v>
      </c>
      <c r="D69" s="164" t="s">
        <v>111</v>
      </c>
      <c r="E69" s="147">
        <v>21000</v>
      </c>
      <c r="F69" s="319">
        <v>3868</v>
      </c>
      <c r="G69" s="292">
        <f t="shared" si="3"/>
        <v>5.4291623578076527</v>
      </c>
      <c r="H69" s="173" t="s">
        <v>129</v>
      </c>
      <c r="I69" s="164" t="s">
        <v>43</v>
      </c>
      <c r="J69" s="350" t="s">
        <v>235</v>
      </c>
      <c r="K69" s="163" t="s">
        <v>132</v>
      </c>
      <c r="L69" s="163" t="s">
        <v>44</v>
      </c>
      <c r="M69" s="354"/>
      <c r="N69" s="320"/>
    </row>
    <row r="70" spans="1:14" s="2" customFormat="1" ht="15" customHeight="1" x14ac:dyDescent="0.25">
      <c r="A70" s="162">
        <v>45419</v>
      </c>
      <c r="B70" s="163" t="s">
        <v>112</v>
      </c>
      <c r="C70" s="163" t="s">
        <v>113</v>
      </c>
      <c r="D70" s="164" t="s">
        <v>111</v>
      </c>
      <c r="E70" s="147">
        <v>5000</v>
      </c>
      <c r="F70" s="319">
        <v>3868</v>
      </c>
      <c r="G70" s="292">
        <f t="shared" si="1"/>
        <v>1.2926577042399172</v>
      </c>
      <c r="H70" s="173" t="s">
        <v>129</v>
      </c>
      <c r="I70" s="164" t="s">
        <v>43</v>
      </c>
      <c r="J70" s="350" t="s">
        <v>235</v>
      </c>
      <c r="K70" s="163" t="s">
        <v>132</v>
      </c>
      <c r="L70" s="163" t="s">
        <v>44</v>
      </c>
      <c r="M70" s="354"/>
      <c r="N70" s="320"/>
    </row>
    <row r="71" spans="1:14" s="2" customFormat="1" ht="15" customHeight="1" x14ac:dyDescent="0.25">
      <c r="A71" s="162">
        <v>45419</v>
      </c>
      <c r="B71" s="163" t="s">
        <v>112</v>
      </c>
      <c r="C71" s="163" t="s">
        <v>113</v>
      </c>
      <c r="D71" s="164" t="s">
        <v>111</v>
      </c>
      <c r="E71" s="147">
        <v>10000</v>
      </c>
      <c r="F71" s="319">
        <v>3868</v>
      </c>
      <c r="G71" s="292">
        <f t="shared" si="1"/>
        <v>2.5853154084798344</v>
      </c>
      <c r="H71" s="173" t="s">
        <v>129</v>
      </c>
      <c r="I71" s="164" t="s">
        <v>43</v>
      </c>
      <c r="J71" s="350" t="s">
        <v>235</v>
      </c>
      <c r="K71" s="163" t="s">
        <v>132</v>
      </c>
      <c r="L71" s="163" t="s">
        <v>44</v>
      </c>
      <c r="M71" s="354"/>
      <c r="N71" s="320"/>
    </row>
    <row r="72" spans="1:14" s="2" customFormat="1" ht="15" customHeight="1" x14ac:dyDescent="0.25">
      <c r="A72" s="162">
        <v>45419</v>
      </c>
      <c r="B72" s="163" t="s">
        <v>112</v>
      </c>
      <c r="C72" s="163" t="s">
        <v>113</v>
      </c>
      <c r="D72" s="164" t="s">
        <v>111</v>
      </c>
      <c r="E72" s="147">
        <v>5000</v>
      </c>
      <c r="F72" s="319">
        <v>3868</v>
      </c>
      <c r="G72" s="292">
        <f t="shared" si="1"/>
        <v>1.2926577042399172</v>
      </c>
      <c r="H72" s="173" t="s">
        <v>129</v>
      </c>
      <c r="I72" s="164" t="s">
        <v>43</v>
      </c>
      <c r="J72" s="350" t="s">
        <v>235</v>
      </c>
      <c r="K72" s="163" t="s">
        <v>132</v>
      </c>
      <c r="L72" s="163" t="s">
        <v>44</v>
      </c>
      <c r="M72" s="354"/>
      <c r="N72" s="320"/>
    </row>
    <row r="73" spans="1:14" s="2" customFormat="1" ht="15" customHeight="1" x14ac:dyDescent="0.25">
      <c r="A73" s="162">
        <v>45419</v>
      </c>
      <c r="B73" s="163" t="s">
        <v>112</v>
      </c>
      <c r="C73" s="163" t="s">
        <v>113</v>
      </c>
      <c r="D73" s="164" t="s">
        <v>111</v>
      </c>
      <c r="E73" s="147">
        <v>12000</v>
      </c>
      <c r="F73" s="319">
        <v>3868</v>
      </c>
      <c r="G73" s="292">
        <f t="shared" si="1"/>
        <v>3.1023784901758016</v>
      </c>
      <c r="H73" s="173" t="s">
        <v>129</v>
      </c>
      <c r="I73" s="164" t="s">
        <v>43</v>
      </c>
      <c r="J73" s="350" t="s">
        <v>235</v>
      </c>
      <c r="K73" s="163" t="s">
        <v>132</v>
      </c>
      <c r="L73" s="163" t="s">
        <v>44</v>
      </c>
      <c r="M73" s="354"/>
      <c r="N73" s="320"/>
    </row>
    <row r="74" spans="1:14" s="2" customFormat="1" ht="15" customHeight="1" x14ac:dyDescent="0.25">
      <c r="A74" s="162">
        <v>45419</v>
      </c>
      <c r="B74" s="163" t="s">
        <v>112</v>
      </c>
      <c r="C74" s="163" t="s">
        <v>113</v>
      </c>
      <c r="D74" s="164" t="s">
        <v>111</v>
      </c>
      <c r="E74" s="147">
        <v>7000</v>
      </c>
      <c r="F74" s="319">
        <v>3868</v>
      </c>
      <c r="G74" s="292">
        <f t="shared" si="1"/>
        <v>1.8097207859358841</v>
      </c>
      <c r="H74" s="173" t="s">
        <v>129</v>
      </c>
      <c r="I74" s="164" t="s">
        <v>43</v>
      </c>
      <c r="J74" s="350" t="s">
        <v>235</v>
      </c>
      <c r="K74" s="163" t="s">
        <v>132</v>
      </c>
      <c r="L74" s="163" t="s">
        <v>44</v>
      </c>
      <c r="M74" s="354"/>
      <c r="N74" s="320"/>
    </row>
    <row r="75" spans="1:14" s="2" customFormat="1" ht="15" customHeight="1" x14ac:dyDescent="0.25">
      <c r="A75" s="162">
        <v>45419</v>
      </c>
      <c r="B75" s="163" t="s">
        <v>112</v>
      </c>
      <c r="C75" s="163" t="s">
        <v>113</v>
      </c>
      <c r="D75" s="164" t="s">
        <v>111</v>
      </c>
      <c r="E75" s="156">
        <v>16000</v>
      </c>
      <c r="F75" s="319">
        <v>3868</v>
      </c>
      <c r="G75" s="292">
        <f t="shared" si="1"/>
        <v>4.1365046535677354</v>
      </c>
      <c r="H75" s="173" t="s">
        <v>129</v>
      </c>
      <c r="I75" s="164" t="s">
        <v>43</v>
      </c>
      <c r="J75" s="350" t="s">
        <v>235</v>
      </c>
      <c r="K75" s="163" t="s">
        <v>132</v>
      </c>
      <c r="L75" s="163" t="s">
        <v>44</v>
      </c>
      <c r="M75" s="354"/>
      <c r="N75" s="320"/>
    </row>
    <row r="76" spans="1:14" s="2" customFormat="1" ht="15" customHeight="1" x14ac:dyDescent="0.25">
      <c r="A76" s="162">
        <v>45419</v>
      </c>
      <c r="B76" s="163" t="s">
        <v>112</v>
      </c>
      <c r="C76" s="163" t="s">
        <v>113</v>
      </c>
      <c r="D76" s="164" t="s">
        <v>121</v>
      </c>
      <c r="E76" s="147">
        <v>20000</v>
      </c>
      <c r="F76" s="319">
        <v>3868</v>
      </c>
      <c r="G76" s="292">
        <f t="shared" si="1"/>
        <v>5.1706308169596689</v>
      </c>
      <c r="H76" s="173" t="s">
        <v>127</v>
      </c>
      <c r="I76" s="164" t="s">
        <v>43</v>
      </c>
      <c r="J76" s="350" t="s">
        <v>236</v>
      </c>
      <c r="K76" s="163" t="s">
        <v>132</v>
      </c>
      <c r="L76" s="163" t="s">
        <v>44</v>
      </c>
      <c r="M76" s="354"/>
      <c r="N76" s="320"/>
    </row>
    <row r="77" spans="1:14" s="2" customFormat="1" ht="15" customHeight="1" x14ac:dyDescent="0.25">
      <c r="A77" s="162">
        <v>45419</v>
      </c>
      <c r="B77" s="163" t="s">
        <v>112</v>
      </c>
      <c r="C77" s="163" t="s">
        <v>113</v>
      </c>
      <c r="D77" s="164" t="s">
        <v>121</v>
      </c>
      <c r="E77" s="147">
        <v>13000</v>
      </c>
      <c r="F77" s="319">
        <v>3868</v>
      </c>
      <c r="G77" s="292">
        <f t="shared" si="1"/>
        <v>3.3609100310237849</v>
      </c>
      <c r="H77" s="173" t="s">
        <v>127</v>
      </c>
      <c r="I77" s="164" t="s">
        <v>43</v>
      </c>
      <c r="J77" s="350" t="s">
        <v>236</v>
      </c>
      <c r="K77" s="163" t="s">
        <v>132</v>
      </c>
      <c r="L77" s="163" t="s">
        <v>44</v>
      </c>
      <c r="M77" s="354"/>
      <c r="N77" s="320"/>
    </row>
    <row r="78" spans="1:14" s="2" customFormat="1" ht="15" customHeight="1" x14ac:dyDescent="0.25">
      <c r="A78" s="162">
        <v>45419</v>
      </c>
      <c r="B78" s="163" t="s">
        <v>112</v>
      </c>
      <c r="C78" s="163" t="s">
        <v>113</v>
      </c>
      <c r="D78" s="164" t="s">
        <v>121</v>
      </c>
      <c r="E78" s="147">
        <v>10000</v>
      </c>
      <c r="F78" s="319">
        <v>3868</v>
      </c>
      <c r="G78" s="292">
        <f t="shared" si="1"/>
        <v>2.5853154084798344</v>
      </c>
      <c r="H78" s="173" t="s">
        <v>127</v>
      </c>
      <c r="I78" s="164" t="s">
        <v>43</v>
      </c>
      <c r="J78" s="350" t="s">
        <v>236</v>
      </c>
      <c r="K78" s="163" t="s">
        <v>132</v>
      </c>
      <c r="L78" s="163" t="s">
        <v>44</v>
      </c>
      <c r="M78" s="354"/>
      <c r="N78" s="320"/>
    </row>
    <row r="79" spans="1:14" s="2" customFormat="1" ht="15" customHeight="1" x14ac:dyDescent="0.25">
      <c r="A79" s="162">
        <v>45419</v>
      </c>
      <c r="B79" s="163" t="s">
        <v>112</v>
      </c>
      <c r="C79" s="163" t="s">
        <v>113</v>
      </c>
      <c r="D79" s="164" t="s">
        <v>121</v>
      </c>
      <c r="E79" s="147">
        <v>8000</v>
      </c>
      <c r="F79" s="319">
        <v>3868</v>
      </c>
      <c r="G79" s="292">
        <f t="shared" si="1"/>
        <v>2.0682523267838677</v>
      </c>
      <c r="H79" s="173" t="s">
        <v>127</v>
      </c>
      <c r="I79" s="164" t="s">
        <v>43</v>
      </c>
      <c r="J79" s="350" t="s">
        <v>236</v>
      </c>
      <c r="K79" s="163" t="s">
        <v>132</v>
      </c>
      <c r="L79" s="163" t="s">
        <v>44</v>
      </c>
      <c r="M79" s="354"/>
      <c r="N79" s="320"/>
    </row>
    <row r="80" spans="1:14" s="2" customFormat="1" ht="15" customHeight="1" x14ac:dyDescent="0.25">
      <c r="A80" s="162">
        <v>45419</v>
      </c>
      <c r="B80" s="496" t="s">
        <v>112</v>
      </c>
      <c r="C80" s="163" t="s">
        <v>113</v>
      </c>
      <c r="D80" s="164" t="s">
        <v>121</v>
      </c>
      <c r="E80" s="400">
        <v>10000</v>
      </c>
      <c r="F80" s="319">
        <v>3868</v>
      </c>
      <c r="G80" s="292">
        <f t="shared" si="1"/>
        <v>2.5853154084798344</v>
      </c>
      <c r="H80" s="173" t="s">
        <v>127</v>
      </c>
      <c r="I80" s="164" t="s">
        <v>43</v>
      </c>
      <c r="J80" s="350" t="s">
        <v>236</v>
      </c>
      <c r="K80" s="163" t="s">
        <v>132</v>
      </c>
      <c r="L80" s="163" t="s">
        <v>44</v>
      </c>
      <c r="M80" s="354"/>
      <c r="N80" s="320"/>
    </row>
    <row r="81" spans="1:14" s="2" customFormat="1" ht="15" customHeight="1" x14ac:dyDescent="0.25">
      <c r="A81" s="162">
        <v>45419</v>
      </c>
      <c r="B81" s="496" t="s">
        <v>444</v>
      </c>
      <c r="C81" s="163" t="s">
        <v>116</v>
      </c>
      <c r="D81" s="164" t="s">
        <v>79</v>
      </c>
      <c r="E81" s="400">
        <v>1888000</v>
      </c>
      <c r="F81" s="319">
        <v>3868</v>
      </c>
      <c r="G81" s="292">
        <f t="shared" si="1"/>
        <v>488.10754912099276</v>
      </c>
      <c r="H81" s="173" t="s">
        <v>224</v>
      </c>
      <c r="I81" s="164" t="s">
        <v>43</v>
      </c>
      <c r="J81" s="350" t="s">
        <v>485</v>
      </c>
      <c r="K81" s="163" t="s">
        <v>132</v>
      </c>
      <c r="L81" s="163" t="s">
        <v>44</v>
      </c>
      <c r="M81" s="354"/>
      <c r="N81" s="320"/>
    </row>
    <row r="82" spans="1:14" s="2" customFormat="1" ht="15" customHeight="1" x14ac:dyDescent="0.25">
      <c r="A82" s="162">
        <v>45419</v>
      </c>
      <c r="B82" s="496" t="s">
        <v>406</v>
      </c>
      <c r="C82" s="163" t="s">
        <v>120</v>
      </c>
      <c r="D82" s="164" t="s">
        <v>79</v>
      </c>
      <c r="E82" s="400">
        <v>3000</v>
      </c>
      <c r="F82" s="319">
        <v>3868</v>
      </c>
      <c r="G82" s="292">
        <f t="shared" si="1"/>
        <v>0.7755946225439504</v>
      </c>
      <c r="H82" s="173" t="s">
        <v>224</v>
      </c>
      <c r="I82" s="164" t="s">
        <v>43</v>
      </c>
      <c r="J82" s="350" t="s">
        <v>486</v>
      </c>
      <c r="K82" s="163" t="s">
        <v>132</v>
      </c>
      <c r="L82" s="163" t="s">
        <v>44</v>
      </c>
      <c r="M82" s="354"/>
      <c r="N82" s="320"/>
    </row>
    <row r="83" spans="1:14" s="2" customFormat="1" ht="15" customHeight="1" x14ac:dyDescent="0.25">
      <c r="A83" s="162">
        <v>45420</v>
      </c>
      <c r="B83" s="163" t="s">
        <v>112</v>
      </c>
      <c r="C83" s="163" t="s">
        <v>113</v>
      </c>
      <c r="D83" s="164" t="s">
        <v>14</v>
      </c>
      <c r="E83" s="159">
        <v>18000</v>
      </c>
      <c r="F83" s="319">
        <v>3868</v>
      </c>
      <c r="G83" s="292">
        <f t="shared" si="1"/>
        <v>4.6535677352637022</v>
      </c>
      <c r="H83" s="173" t="s">
        <v>41</v>
      </c>
      <c r="I83" s="164" t="s">
        <v>43</v>
      </c>
      <c r="J83" s="350" t="s">
        <v>487</v>
      </c>
      <c r="K83" s="163" t="s">
        <v>132</v>
      </c>
      <c r="L83" s="163" t="s">
        <v>44</v>
      </c>
      <c r="M83" s="354"/>
      <c r="N83" s="320"/>
    </row>
    <row r="84" spans="1:14" s="2" customFormat="1" ht="15" customHeight="1" x14ac:dyDescent="0.25">
      <c r="A84" s="162">
        <v>45420</v>
      </c>
      <c r="B84" s="163" t="s">
        <v>112</v>
      </c>
      <c r="C84" s="163" t="s">
        <v>113</v>
      </c>
      <c r="D84" s="164" t="s">
        <v>14</v>
      </c>
      <c r="E84" s="159">
        <v>18000</v>
      </c>
      <c r="F84" s="319">
        <v>3868</v>
      </c>
      <c r="G84" s="292">
        <f t="shared" si="1"/>
        <v>4.6535677352637022</v>
      </c>
      <c r="H84" s="173" t="s">
        <v>41</v>
      </c>
      <c r="I84" s="164" t="s">
        <v>43</v>
      </c>
      <c r="J84" s="350" t="s">
        <v>487</v>
      </c>
      <c r="K84" s="163" t="s">
        <v>132</v>
      </c>
      <c r="L84" s="163" t="s">
        <v>44</v>
      </c>
      <c r="M84" s="354"/>
      <c r="N84" s="320"/>
    </row>
    <row r="85" spans="1:14" s="2" customFormat="1" ht="15" customHeight="1" x14ac:dyDescent="0.25">
      <c r="A85" s="162">
        <v>45420</v>
      </c>
      <c r="B85" s="149" t="s">
        <v>112</v>
      </c>
      <c r="C85" s="149" t="s">
        <v>113</v>
      </c>
      <c r="D85" s="149" t="s">
        <v>111</v>
      </c>
      <c r="E85" s="700">
        <v>15000</v>
      </c>
      <c r="F85" s="319">
        <v>3868</v>
      </c>
      <c r="G85" s="292">
        <f t="shared" si="1"/>
        <v>3.8779731127197516</v>
      </c>
      <c r="H85" s="173" t="s">
        <v>129</v>
      </c>
      <c r="I85" s="164" t="s">
        <v>43</v>
      </c>
      <c r="J85" s="350" t="s">
        <v>242</v>
      </c>
      <c r="K85" s="163" t="s">
        <v>132</v>
      </c>
      <c r="L85" s="163" t="s">
        <v>44</v>
      </c>
      <c r="M85" s="354"/>
      <c r="N85" s="320"/>
    </row>
    <row r="86" spans="1:14" s="2" customFormat="1" ht="15" customHeight="1" x14ac:dyDescent="0.25">
      <c r="A86" s="162">
        <v>45420</v>
      </c>
      <c r="B86" s="163" t="s">
        <v>112</v>
      </c>
      <c r="C86" s="149" t="s">
        <v>113</v>
      </c>
      <c r="D86" s="149" t="s">
        <v>111</v>
      </c>
      <c r="E86" s="700">
        <v>5000</v>
      </c>
      <c r="F86" s="319">
        <v>3868</v>
      </c>
      <c r="G86" s="292">
        <f t="shared" si="1"/>
        <v>1.2926577042399172</v>
      </c>
      <c r="H86" s="173" t="s">
        <v>129</v>
      </c>
      <c r="I86" s="164" t="s">
        <v>43</v>
      </c>
      <c r="J86" s="350" t="s">
        <v>242</v>
      </c>
      <c r="K86" s="163" t="s">
        <v>132</v>
      </c>
      <c r="L86" s="163" t="s">
        <v>44</v>
      </c>
      <c r="M86" s="354"/>
      <c r="N86" s="320"/>
    </row>
    <row r="87" spans="1:14" s="2" customFormat="1" ht="15" customHeight="1" x14ac:dyDescent="0.25">
      <c r="A87" s="162">
        <v>45420</v>
      </c>
      <c r="B87" s="163" t="s">
        <v>112</v>
      </c>
      <c r="C87" s="149" t="s">
        <v>113</v>
      </c>
      <c r="D87" s="149" t="s">
        <v>111</v>
      </c>
      <c r="E87" s="700">
        <v>12000</v>
      </c>
      <c r="F87" s="319">
        <v>3868</v>
      </c>
      <c r="G87" s="292">
        <f t="shared" si="1"/>
        <v>3.1023784901758016</v>
      </c>
      <c r="H87" s="173" t="s">
        <v>129</v>
      </c>
      <c r="I87" s="164" t="s">
        <v>43</v>
      </c>
      <c r="J87" s="350" t="s">
        <v>242</v>
      </c>
      <c r="K87" s="163" t="s">
        <v>132</v>
      </c>
      <c r="L87" s="163" t="s">
        <v>44</v>
      </c>
      <c r="M87" s="354"/>
      <c r="N87" s="320"/>
    </row>
    <row r="88" spans="1:14" s="2" customFormat="1" ht="15" customHeight="1" x14ac:dyDescent="0.25">
      <c r="A88" s="162">
        <v>45420</v>
      </c>
      <c r="B88" s="163" t="s">
        <v>112</v>
      </c>
      <c r="C88" s="149" t="s">
        <v>113</v>
      </c>
      <c r="D88" s="149" t="s">
        <v>111</v>
      </c>
      <c r="E88" s="700">
        <v>13000</v>
      </c>
      <c r="F88" s="319">
        <v>3868</v>
      </c>
      <c r="G88" s="292">
        <f t="shared" si="1"/>
        <v>3.3609100310237849</v>
      </c>
      <c r="H88" s="173" t="s">
        <v>129</v>
      </c>
      <c r="I88" s="164" t="s">
        <v>43</v>
      </c>
      <c r="J88" s="350" t="s">
        <v>242</v>
      </c>
      <c r="K88" s="163" t="s">
        <v>132</v>
      </c>
      <c r="L88" s="163" t="s">
        <v>44</v>
      </c>
      <c r="M88" s="354"/>
      <c r="N88" s="320"/>
    </row>
    <row r="89" spans="1:14" s="2" customFormat="1" ht="15" customHeight="1" x14ac:dyDescent="0.25">
      <c r="A89" s="162">
        <v>45420</v>
      </c>
      <c r="B89" s="163" t="s">
        <v>112</v>
      </c>
      <c r="C89" s="149" t="s">
        <v>113</v>
      </c>
      <c r="D89" s="149" t="s">
        <v>111</v>
      </c>
      <c r="E89" s="700">
        <v>8000</v>
      </c>
      <c r="F89" s="319">
        <v>3868</v>
      </c>
      <c r="G89" s="292">
        <f t="shared" si="1"/>
        <v>2.0682523267838677</v>
      </c>
      <c r="H89" s="173" t="s">
        <v>129</v>
      </c>
      <c r="I89" s="164" t="s">
        <v>43</v>
      </c>
      <c r="J89" s="350" t="s">
        <v>242</v>
      </c>
      <c r="K89" s="163" t="s">
        <v>132</v>
      </c>
      <c r="L89" s="163" t="s">
        <v>44</v>
      </c>
      <c r="M89" s="354"/>
      <c r="N89" s="320"/>
    </row>
    <row r="90" spans="1:14" s="2" customFormat="1" ht="15" customHeight="1" x14ac:dyDescent="0.25">
      <c r="A90" s="162">
        <v>45420</v>
      </c>
      <c r="B90" s="163" t="s">
        <v>112</v>
      </c>
      <c r="C90" s="149" t="s">
        <v>113</v>
      </c>
      <c r="D90" s="149" t="s">
        <v>111</v>
      </c>
      <c r="E90" s="700">
        <v>18000</v>
      </c>
      <c r="F90" s="319">
        <v>3868</v>
      </c>
      <c r="G90" s="292">
        <f t="shared" si="1"/>
        <v>4.6535677352637022</v>
      </c>
      <c r="H90" s="173" t="s">
        <v>129</v>
      </c>
      <c r="I90" s="164" t="s">
        <v>43</v>
      </c>
      <c r="J90" s="350" t="s">
        <v>242</v>
      </c>
      <c r="K90" s="163" t="s">
        <v>132</v>
      </c>
      <c r="L90" s="163" t="s">
        <v>44</v>
      </c>
      <c r="M90" s="354"/>
      <c r="N90" s="320"/>
    </row>
    <row r="91" spans="1:14" s="2" customFormat="1" ht="15" customHeight="1" x14ac:dyDescent="0.25">
      <c r="A91" s="162">
        <v>45420</v>
      </c>
      <c r="B91" s="163" t="s">
        <v>112</v>
      </c>
      <c r="C91" s="163" t="s">
        <v>113</v>
      </c>
      <c r="D91" s="164" t="s">
        <v>121</v>
      </c>
      <c r="E91" s="147">
        <v>18000</v>
      </c>
      <c r="F91" s="319">
        <v>3868</v>
      </c>
      <c r="G91" s="292">
        <f t="shared" si="1"/>
        <v>4.6535677352637022</v>
      </c>
      <c r="H91" s="173" t="s">
        <v>127</v>
      </c>
      <c r="I91" s="164" t="s">
        <v>43</v>
      </c>
      <c r="J91" s="350" t="s">
        <v>249</v>
      </c>
      <c r="K91" s="163" t="s">
        <v>132</v>
      </c>
      <c r="L91" s="163" t="s">
        <v>44</v>
      </c>
      <c r="M91" s="354"/>
      <c r="N91" s="320"/>
    </row>
    <row r="92" spans="1:14" s="2" customFormat="1" ht="15" customHeight="1" x14ac:dyDescent="0.25">
      <c r="A92" s="162">
        <v>45420</v>
      </c>
      <c r="B92" s="163" t="s">
        <v>112</v>
      </c>
      <c r="C92" s="163" t="s">
        <v>113</v>
      </c>
      <c r="D92" s="164" t="s">
        <v>121</v>
      </c>
      <c r="E92" s="147">
        <v>8000</v>
      </c>
      <c r="F92" s="319">
        <v>3868</v>
      </c>
      <c r="G92" s="292">
        <f t="shared" si="1"/>
        <v>2.0682523267838677</v>
      </c>
      <c r="H92" s="173" t="s">
        <v>127</v>
      </c>
      <c r="I92" s="164" t="s">
        <v>43</v>
      </c>
      <c r="J92" s="350" t="s">
        <v>249</v>
      </c>
      <c r="K92" s="163" t="s">
        <v>132</v>
      </c>
      <c r="L92" s="163" t="s">
        <v>44</v>
      </c>
      <c r="M92" s="354"/>
      <c r="N92" s="320"/>
    </row>
    <row r="93" spans="1:14" s="2" customFormat="1" ht="15" customHeight="1" x14ac:dyDescent="0.25">
      <c r="A93" s="162">
        <v>45420</v>
      </c>
      <c r="B93" s="496" t="s">
        <v>112</v>
      </c>
      <c r="C93" s="163" t="s">
        <v>113</v>
      </c>
      <c r="D93" s="164" t="s">
        <v>121</v>
      </c>
      <c r="E93" s="400">
        <v>7000</v>
      </c>
      <c r="F93" s="319">
        <v>3868</v>
      </c>
      <c r="G93" s="292">
        <f t="shared" si="1"/>
        <v>1.8097207859358841</v>
      </c>
      <c r="H93" s="173" t="s">
        <v>127</v>
      </c>
      <c r="I93" s="164" t="s">
        <v>43</v>
      </c>
      <c r="J93" s="350" t="s">
        <v>249</v>
      </c>
      <c r="K93" s="163" t="s">
        <v>132</v>
      </c>
      <c r="L93" s="163" t="s">
        <v>44</v>
      </c>
      <c r="M93" s="354"/>
      <c r="N93" s="320"/>
    </row>
    <row r="94" spans="1:14" s="2" customFormat="1" ht="15" customHeight="1" x14ac:dyDescent="0.25">
      <c r="A94" s="162">
        <v>45420</v>
      </c>
      <c r="B94" s="163" t="s">
        <v>112</v>
      </c>
      <c r="C94" s="163" t="s">
        <v>113</v>
      </c>
      <c r="D94" s="164" t="s">
        <v>121</v>
      </c>
      <c r="E94" s="147">
        <v>10000</v>
      </c>
      <c r="F94" s="319">
        <v>3868</v>
      </c>
      <c r="G94" s="292">
        <f t="shared" si="1"/>
        <v>2.5853154084798344</v>
      </c>
      <c r="H94" s="173" t="s">
        <v>127</v>
      </c>
      <c r="I94" s="164" t="s">
        <v>43</v>
      </c>
      <c r="J94" s="350" t="s">
        <v>249</v>
      </c>
      <c r="K94" s="163" t="s">
        <v>132</v>
      </c>
      <c r="L94" s="163" t="s">
        <v>44</v>
      </c>
      <c r="M94" s="354"/>
      <c r="N94" s="320"/>
    </row>
    <row r="95" spans="1:14" s="2" customFormat="1" ht="15" customHeight="1" x14ac:dyDescent="0.25">
      <c r="A95" s="162">
        <v>45420</v>
      </c>
      <c r="B95" s="163" t="s">
        <v>112</v>
      </c>
      <c r="C95" s="163" t="s">
        <v>113</v>
      </c>
      <c r="D95" s="164" t="s">
        <v>121</v>
      </c>
      <c r="E95" s="147">
        <v>9000</v>
      </c>
      <c r="F95" s="319">
        <v>3868</v>
      </c>
      <c r="G95" s="292">
        <f t="shared" si="1"/>
        <v>2.3267838676318511</v>
      </c>
      <c r="H95" s="173" t="s">
        <v>127</v>
      </c>
      <c r="I95" s="164" t="s">
        <v>43</v>
      </c>
      <c r="J95" s="350" t="s">
        <v>249</v>
      </c>
      <c r="K95" s="163" t="s">
        <v>132</v>
      </c>
      <c r="L95" s="163" t="s">
        <v>44</v>
      </c>
      <c r="M95" s="354"/>
      <c r="N95" s="320"/>
    </row>
    <row r="96" spans="1:14" s="2" customFormat="1" ht="15" customHeight="1" x14ac:dyDescent="0.25">
      <c r="A96" s="162">
        <v>45420</v>
      </c>
      <c r="B96" s="163" t="s">
        <v>112</v>
      </c>
      <c r="C96" s="163" t="s">
        <v>113</v>
      </c>
      <c r="D96" s="164" t="s">
        <v>121</v>
      </c>
      <c r="E96" s="147">
        <v>7000</v>
      </c>
      <c r="F96" s="319">
        <v>3868</v>
      </c>
      <c r="G96" s="292">
        <f t="shared" si="1"/>
        <v>1.8097207859358841</v>
      </c>
      <c r="H96" s="173" t="s">
        <v>127</v>
      </c>
      <c r="I96" s="164" t="s">
        <v>43</v>
      </c>
      <c r="J96" s="350" t="s">
        <v>249</v>
      </c>
      <c r="K96" s="163" t="s">
        <v>132</v>
      </c>
      <c r="L96" s="163" t="s">
        <v>44</v>
      </c>
      <c r="M96" s="354"/>
      <c r="N96" s="320"/>
    </row>
    <row r="97" spans="1:14" s="2" customFormat="1" ht="15" customHeight="1" x14ac:dyDescent="0.25">
      <c r="A97" s="162">
        <v>45420</v>
      </c>
      <c r="B97" s="163" t="s">
        <v>112</v>
      </c>
      <c r="C97" s="163" t="s">
        <v>113</v>
      </c>
      <c r="D97" s="164" t="s">
        <v>121</v>
      </c>
      <c r="E97" s="147">
        <v>10000</v>
      </c>
      <c r="F97" s="319">
        <v>3868</v>
      </c>
      <c r="G97" s="292">
        <f t="shared" si="1"/>
        <v>2.5853154084798344</v>
      </c>
      <c r="H97" s="173" t="s">
        <v>127</v>
      </c>
      <c r="I97" s="164" t="s">
        <v>43</v>
      </c>
      <c r="J97" s="350" t="s">
        <v>249</v>
      </c>
      <c r="K97" s="163" t="s">
        <v>132</v>
      </c>
      <c r="L97" s="163" t="s">
        <v>44</v>
      </c>
      <c r="M97" s="354"/>
      <c r="N97" s="320"/>
    </row>
    <row r="98" spans="1:14" s="2" customFormat="1" ht="15" customHeight="1" x14ac:dyDescent="0.25">
      <c r="A98" s="162">
        <v>45420</v>
      </c>
      <c r="B98" s="163" t="s">
        <v>256</v>
      </c>
      <c r="C98" s="873" t="s">
        <v>545</v>
      </c>
      <c r="D98" s="164" t="s">
        <v>79</v>
      </c>
      <c r="E98" s="159">
        <v>200000</v>
      </c>
      <c r="F98" s="319">
        <v>3868</v>
      </c>
      <c r="G98" s="292">
        <f t="shared" si="1"/>
        <v>51.706308169596689</v>
      </c>
      <c r="H98" s="173" t="s">
        <v>41</v>
      </c>
      <c r="I98" s="164" t="s">
        <v>43</v>
      </c>
      <c r="J98" s="415" t="s">
        <v>489</v>
      </c>
      <c r="K98" s="163" t="s">
        <v>132</v>
      </c>
      <c r="L98" s="163" t="s">
        <v>44</v>
      </c>
      <c r="M98" s="354"/>
      <c r="N98" s="320"/>
    </row>
    <row r="99" spans="1:14" s="2" customFormat="1" ht="15" customHeight="1" x14ac:dyDescent="0.25">
      <c r="A99" s="162">
        <v>45421</v>
      </c>
      <c r="B99" s="163" t="s">
        <v>112</v>
      </c>
      <c r="C99" s="163" t="s">
        <v>113</v>
      </c>
      <c r="D99" s="164" t="s">
        <v>121</v>
      </c>
      <c r="E99" s="147">
        <v>12000</v>
      </c>
      <c r="F99" s="319">
        <v>3868</v>
      </c>
      <c r="G99" s="292">
        <f t="shared" si="1"/>
        <v>3.1023784901758016</v>
      </c>
      <c r="H99" s="173" t="s">
        <v>127</v>
      </c>
      <c r="I99" s="164" t="s">
        <v>43</v>
      </c>
      <c r="J99" s="350" t="s">
        <v>258</v>
      </c>
      <c r="K99" s="163" t="s">
        <v>132</v>
      </c>
      <c r="L99" s="163" t="s">
        <v>44</v>
      </c>
      <c r="M99" s="354"/>
      <c r="N99" s="320"/>
    </row>
    <row r="100" spans="1:14" s="2" customFormat="1" ht="15" customHeight="1" x14ac:dyDescent="0.25">
      <c r="A100" s="162">
        <v>45421</v>
      </c>
      <c r="B100" s="496" t="s">
        <v>112</v>
      </c>
      <c r="C100" s="163" t="s">
        <v>113</v>
      </c>
      <c r="D100" s="164" t="s">
        <v>121</v>
      </c>
      <c r="E100" s="167">
        <v>11000</v>
      </c>
      <c r="F100" s="319">
        <v>3868</v>
      </c>
      <c r="G100" s="292">
        <f t="shared" si="1"/>
        <v>2.8438469493278178</v>
      </c>
      <c r="H100" s="173" t="s">
        <v>127</v>
      </c>
      <c r="I100" s="164" t="s">
        <v>43</v>
      </c>
      <c r="J100" s="350" t="s">
        <v>258</v>
      </c>
      <c r="K100" s="163" t="s">
        <v>132</v>
      </c>
      <c r="L100" s="163" t="s">
        <v>44</v>
      </c>
      <c r="M100" s="354"/>
      <c r="N100" s="320"/>
    </row>
    <row r="101" spans="1:14" s="2" customFormat="1" ht="15" customHeight="1" x14ac:dyDescent="0.25">
      <c r="A101" s="162">
        <v>45421</v>
      </c>
      <c r="B101" s="496" t="s">
        <v>112</v>
      </c>
      <c r="C101" s="163" t="s">
        <v>113</v>
      </c>
      <c r="D101" s="164" t="s">
        <v>121</v>
      </c>
      <c r="E101" s="167">
        <v>9000</v>
      </c>
      <c r="F101" s="319">
        <v>3868</v>
      </c>
      <c r="G101" s="292">
        <f t="shared" si="1"/>
        <v>2.3267838676318511</v>
      </c>
      <c r="H101" s="173" t="s">
        <v>127</v>
      </c>
      <c r="I101" s="164" t="s">
        <v>43</v>
      </c>
      <c r="J101" s="350" t="s">
        <v>258</v>
      </c>
      <c r="K101" s="163" t="s">
        <v>132</v>
      </c>
      <c r="L101" s="163" t="s">
        <v>44</v>
      </c>
      <c r="M101" s="354"/>
      <c r="N101" s="320"/>
    </row>
    <row r="102" spans="1:14" s="2" customFormat="1" ht="15" customHeight="1" x14ac:dyDescent="0.25">
      <c r="A102" s="162">
        <v>45421</v>
      </c>
      <c r="B102" s="496" t="s">
        <v>112</v>
      </c>
      <c r="C102" s="163" t="s">
        <v>113</v>
      </c>
      <c r="D102" s="164" t="s">
        <v>121</v>
      </c>
      <c r="E102" s="167">
        <v>8000</v>
      </c>
      <c r="F102" s="319">
        <v>3868</v>
      </c>
      <c r="G102" s="292">
        <f t="shared" si="1"/>
        <v>2.0682523267838677</v>
      </c>
      <c r="H102" s="173" t="s">
        <v>127</v>
      </c>
      <c r="I102" s="164" t="s">
        <v>43</v>
      </c>
      <c r="J102" s="350" t="s">
        <v>258</v>
      </c>
      <c r="K102" s="163" t="s">
        <v>132</v>
      </c>
      <c r="L102" s="163" t="s">
        <v>44</v>
      </c>
      <c r="M102" s="354"/>
      <c r="N102" s="320"/>
    </row>
    <row r="103" spans="1:14" s="2" customFormat="1" ht="15" customHeight="1" x14ac:dyDescent="0.25">
      <c r="A103" s="475">
        <v>45421</v>
      </c>
      <c r="B103" s="149" t="s">
        <v>112</v>
      </c>
      <c r="C103" s="149" t="s">
        <v>113</v>
      </c>
      <c r="D103" s="149" t="s">
        <v>111</v>
      </c>
      <c r="E103" s="700">
        <v>10000</v>
      </c>
      <c r="F103" s="319">
        <v>3868</v>
      </c>
      <c r="G103" s="292">
        <f t="shared" si="1"/>
        <v>2.5853154084798344</v>
      </c>
      <c r="H103" s="173" t="s">
        <v>129</v>
      </c>
      <c r="I103" s="164" t="s">
        <v>43</v>
      </c>
      <c r="J103" s="350" t="s">
        <v>263</v>
      </c>
      <c r="K103" s="163" t="s">
        <v>132</v>
      </c>
      <c r="L103" s="163" t="s">
        <v>44</v>
      </c>
      <c r="M103" s="354"/>
      <c r="N103" s="320"/>
    </row>
    <row r="104" spans="1:14" s="2" customFormat="1" ht="15" customHeight="1" x14ac:dyDescent="0.25">
      <c r="A104" s="475">
        <v>45421</v>
      </c>
      <c r="B104" s="149" t="s">
        <v>112</v>
      </c>
      <c r="C104" s="149" t="s">
        <v>113</v>
      </c>
      <c r="D104" s="149" t="s">
        <v>111</v>
      </c>
      <c r="E104" s="462">
        <v>4000</v>
      </c>
      <c r="F104" s="319">
        <v>3868</v>
      </c>
      <c r="G104" s="292">
        <f t="shared" si="1"/>
        <v>1.0341261633919339</v>
      </c>
      <c r="H104" s="173" t="s">
        <v>129</v>
      </c>
      <c r="I104" s="164" t="s">
        <v>43</v>
      </c>
      <c r="J104" s="350" t="s">
        <v>263</v>
      </c>
      <c r="K104" s="163" t="s">
        <v>132</v>
      </c>
      <c r="L104" s="163" t="s">
        <v>44</v>
      </c>
      <c r="M104" s="354"/>
      <c r="N104" s="320"/>
    </row>
    <row r="105" spans="1:14" s="2" customFormat="1" ht="15" customHeight="1" x14ac:dyDescent="0.25">
      <c r="A105" s="475">
        <v>45421</v>
      </c>
      <c r="B105" s="149" t="s">
        <v>112</v>
      </c>
      <c r="C105" s="149" t="s">
        <v>113</v>
      </c>
      <c r="D105" s="149" t="s">
        <v>111</v>
      </c>
      <c r="E105" s="462">
        <v>5000</v>
      </c>
      <c r="F105" s="319">
        <v>3868</v>
      </c>
      <c r="G105" s="292">
        <f t="shared" si="1"/>
        <v>1.2926577042399172</v>
      </c>
      <c r="H105" s="173" t="s">
        <v>129</v>
      </c>
      <c r="I105" s="164" t="s">
        <v>43</v>
      </c>
      <c r="J105" s="350" t="s">
        <v>263</v>
      </c>
      <c r="K105" s="163" t="s">
        <v>132</v>
      </c>
      <c r="L105" s="163" t="s">
        <v>44</v>
      </c>
      <c r="M105" s="354"/>
      <c r="N105" s="320"/>
    </row>
    <row r="106" spans="1:14" s="2" customFormat="1" ht="15" customHeight="1" x14ac:dyDescent="0.25">
      <c r="A106" s="475">
        <v>45421</v>
      </c>
      <c r="B106" s="149" t="s">
        <v>112</v>
      </c>
      <c r="C106" s="149" t="s">
        <v>113</v>
      </c>
      <c r="D106" s="149" t="s">
        <v>111</v>
      </c>
      <c r="E106" s="462">
        <v>3000</v>
      </c>
      <c r="F106" s="319">
        <v>3868</v>
      </c>
      <c r="G106" s="292">
        <f t="shared" si="1"/>
        <v>0.7755946225439504</v>
      </c>
      <c r="H106" s="173" t="s">
        <v>129</v>
      </c>
      <c r="I106" s="164" t="s">
        <v>43</v>
      </c>
      <c r="J106" s="350" t="s">
        <v>263</v>
      </c>
      <c r="K106" s="163" t="s">
        <v>132</v>
      </c>
      <c r="L106" s="163" t="s">
        <v>44</v>
      </c>
      <c r="M106" s="354"/>
      <c r="N106" s="320"/>
    </row>
    <row r="107" spans="1:14" s="2" customFormat="1" ht="15" customHeight="1" x14ac:dyDescent="0.25">
      <c r="A107" s="475">
        <v>45421</v>
      </c>
      <c r="B107" s="149" t="s">
        <v>112</v>
      </c>
      <c r="C107" s="149" t="s">
        <v>113</v>
      </c>
      <c r="D107" s="149" t="s">
        <v>111</v>
      </c>
      <c r="E107" s="462">
        <v>10000</v>
      </c>
      <c r="F107" s="319">
        <v>3868</v>
      </c>
      <c r="G107" s="292">
        <f t="shared" si="1"/>
        <v>2.5853154084798344</v>
      </c>
      <c r="H107" s="173" t="s">
        <v>129</v>
      </c>
      <c r="I107" s="164" t="s">
        <v>43</v>
      </c>
      <c r="J107" s="350" t="s">
        <v>263</v>
      </c>
      <c r="K107" s="163" t="s">
        <v>132</v>
      </c>
      <c r="L107" s="163" t="s">
        <v>44</v>
      </c>
      <c r="M107" s="354"/>
      <c r="N107" s="320"/>
    </row>
    <row r="108" spans="1:14" s="2" customFormat="1" ht="15" customHeight="1" x14ac:dyDescent="0.25">
      <c r="A108" s="475">
        <v>45421</v>
      </c>
      <c r="B108" s="149" t="s">
        <v>112</v>
      </c>
      <c r="C108" s="149" t="s">
        <v>113</v>
      </c>
      <c r="D108" s="149" t="s">
        <v>111</v>
      </c>
      <c r="E108" s="462">
        <v>3000</v>
      </c>
      <c r="F108" s="319">
        <v>3868</v>
      </c>
      <c r="G108" s="292">
        <f t="shared" si="1"/>
        <v>0.7755946225439504</v>
      </c>
      <c r="H108" s="173" t="s">
        <v>129</v>
      </c>
      <c r="I108" s="164" t="s">
        <v>43</v>
      </c>
      <c r="J108" s="350" t="s">
        <v>263</v>
      </c>
      <c r="K108" s="163" t="s">
        <v>132</v>
      </c>
      <c r="L108" s="163" t="s">
        <v>44</v>
      </c>
      <c r="M108" s="354"/>
      <c r="N108" s="320"/>
    </row>
    <row r="109" spans="1:14" s="2" customFormat="1" ht="15" customHeight="1" x14ac:dyDescent="0.25">
      <c r="A109" s="475">
        <v>45421</v>
      </c>
      <c r="B109" s="149" t="s">
        <v>112</v>
      </c>
      <c r="C109" s="149" t="s">
        <v>113</v>
      </c>
      <c r="D109" s="149" t="s">
        <v>111</v>
      </c>
      <c r="E109" s="462">
        <v>4000</v>
      </c>
      <c r="F109" s="319">
        <v>3868</v>
      </c>
      <c r="G109" s="292">
        <f t="shared" si="1"/>
        <v>1.0341261633919339</v>
      </c>
      <c r="H109" s="173" t="s">
        <v>129</v>
      </c>
      <c r="I109" s="164" t="s">
        <v>43</v>
      </c>
      <c r="J109" s="350" t="s">
        <v>263</v>
      </c>
      <c r="K109" s="163" t="s">
        <v>132</v>
      </c>
      <c r="L109" s="163" t="s">
        <v>44</v>
      </c>
      <c r="M109" s="354"/>
      <c r="N109" s="320"/>
    </row>
    <row r="110" spans="1:14" s="2" customFormat="1" ht="15" customHeight="1" x14ac:dyDescent="0.25">
      <c r="A110" s="475">
        <v>45421</v>
      </c>
      <c r="B110" s="149" t="s">
        <v>112</v>
      </c>
      <c r="C110" s="149" t="s">
        <v>113</v>
      </c>
      <c r="D110" s="149" t="s">
        <v>111</v>
      </c>
      <c r="E110" s="462">
        <v>8000</v>
      </c>
      <c r="F110" s="319">
        <v>3868</v>
      </c>
      <c r="G110" s="292">
        <f t="shared" si="1"/>
        <v>2.0682523267838677</v>
      </c>
      <c r="H110" s="173" t="s">
        <v>129</v>
      </c>
      <c r="I110" s="164" t="s">
        <v>43</v>
      </c>
      <c r="J110" s="350" t="s">
        <v>263</v>
      </c>
      <c r="K110" s="163" t="s">
        <v>132</v>
      </c>
      <c r="L110" s="163" t="s">
        <v>44</v>
      </c>
      <c r="M110" s="354"/>
      <c r="N110" s="320"/>
    </row>
    <row r="111" spans="1:14" s="2" customFormat="1" ht="15" customHeight="1" x14ac:dyDescent="0.25">
      <c r="A111" s="475">
        <v>45421</v>
      </c>
      <c r="B111" s="149" t="s">
        <v>112</v>
      </c>
      <c r="C111" s="149" t="s">
        <v>113</v>
      </c>
      <c r="D111" s="149" t="s">
        <v>111</v>
      </c>
      <c r="E111" s="462">
        <v>17000</v>
      </c>
      <c r="F111" s="319">
        <v>3868</v>
      </c>
      <c r="G111" s="292">
        <f t="shared" si="1"/>
        <v>4.3950361944157184</v>
      </c>
      <c r="H111" s="173" t="s">
        <v>129</v>
      </c>
      <c r="I111" s="164" t="s">
        <v>43</v>
      </c>
      <c r="J111" s="350" t="s">
        <v>263</v>
      </c>
      <c r="K111" s="163" t="s">
        <v>132</v>
      </c>
      <c r="L111" s="163" t="s">
        <v>44</v>
      </c>
      <c r="M111" s="354"/>
      <c r="N111" s="320"/>
    </row>
    <row r="112" spans="1:14" s="2" customFormat="1" ht="15" customHeight="1" x14ac:dyDescent="0.25">
      <c r="A112" s="475">
        <v>45421</v>
      </c>
      <c r="B112" s="149" t="s">
        <v>112</v>
      </c>
      <c r="C112" s="149" t="s">
        <v>113</v>
      </c>
      <c r="D112" s="149" t="s">
        <v>111</v>
      </c>
      <c r="E112" s="462">
        <v>4000</v>
      </c>
      <c r="F112" s="319">
        <v>3868</v>
      </c>
      <c r="G112" s="292">
        <f t="shared" si="1"/>
        <v>1.0341261633919339</v>
      </c>
      <c r="H112" s="173" t="s">
        <v>129</v>
      </c>
      <c r="I112" s="164" t="s">
        <v>43</v>
      </c>
      <c r="J112" s="350" t="s">
        <v>263</v>
      </c>
      <c r="K112" s="163" t="s">
        <v>132</v>
      </c>
      <c r="L112" s="163" t="s">
        <v>44</v>
      </c>
      <c r="M112" s="354"/>
      <c r="N112" s="320"/>
    </row>
    <row r="113" spans="1:14" s="2" customFormat="1" ht="15" customHeight="1" x14ac:dyDescent="0.25">
      <c r="A113" s="475">
        <v>45421</v>
      </c>
      <c r="B113" s="149" t="s">
        <v>112</v>
      </c>
      <c r="C113" s="149" t="s">
        <v>113</v>
      </c>
      <c r="D113" s="149" t="s">
        <v>111</v>
      </c>
      <c r="E113" s="462">
        <v>6000</v>
      </c>
      <c r="F113" s="319">
        <v>3868</v>
      </c>
      <c r="G113" s="292">
        <f t="shared" si="1"/>
        <v>1.5511892450879008</v>
      </c>
      <c r="H113" s="173" t="s">
        <v>129</v>
      </c>
      <c r="I113" s="164" t="s">
        <v>43</v>
      </c>
      <c r="J113" s="350" t="s">
        <v>263</v>
      </c>
      <c r="K113" s="163" t="s">
        <v>132</v>
      </c>
      <c r="L113" s="163" t="s">
        <v>44</v>
      </c>
      <c r="M113" s="354"/>
      <c r="N113" s="320"/>
    </row>
    <row r="114" spans="1:14" s="2" customFormat="1" ht="15" customHeight="1" x14ac:dyDescent="0.25">
      <c r="A114" s="475">
        <v>45421</v>
      </c>
      <c r="B114" s="149" t="s">
        <v>112</v>
      </c>
      <c r="C114" s="149" t="s">
        <v>113</v>
      </c>
      <c r="D114" s="149" t="s">
        <v>111</v>
      </c>
      <c r="E114" s="462">
        <v>15000</v>
      </c>
      <c r="F114" s="319">
        <v>3868</v>
      </c>
      <c r="G114" s="292">
        <f t="shared" si="1"/>
        <v>3.8779731127197516</v>
      </c>
      <c r="H114" s="173" t="s">
        <v>129</v>
      </c>
      <c r="I114" s="164" t="s">
        <v>43</v>
      </c>
      <c r="J114" s="350" t="s">
        <v>263</v>
      </c>
      <c r="K114" s="163" t="s">
        <v>132</v>
      </c>
      <c r="L114" s="163" t="s">
        <v>44</v>
      </c>
      <c r="M114" s="354"/>
      <c r="N114" s="320"/>
    </row>
    <row r="115" spans="1:14" s="2" customFormat="1" ht="15" customHeight="1" x14ac:dyDescent="0.25">
      <c r="A115" s="162">
        <v>45421</v>
      </c>
      <c r="B115" s="163" t="s">
        <v>112</v>
      </c>
      <c r="C115" s="163" t="s">
        <v>113</v>
      </c>
      <c r="D115" s="164" t="s">
        <v>14</v>
      </c>
      <c r="E115" s="159">
        <v>18000</v>
      </c>
      <c r="F115" s="319">
        <v>3868</v>
      </c>
      <c r="G115" s="292">
        <f t="shared" si="1"/>
        <v>4.6535677352637022</v>
      </c>
      <c r="H115" s="173" t="s">
        <v>41</v>
      </c>
      <c r="I115" s="164" t="s">
        <v>43</v>
      </c>
      <c r="J115" s="350" t="s">
        <v>490</v>
      </c>
      <c r="K115" s="163" t="s">
        <v>132</v>
      </c>
      <c r="L115" s="163" t="s">
        <v>44</v>
      </c>
      <c r="M115" s="354"/>
      <c r="N115" s="320"/>
    </row>
    <row r="116" spans="1:14" s="2" customFormat="1" ht="15" customHeight="1" x14ac:dyDescent="0.25">
      <c r="A116" s="162">
        <v>45421</v>
      </c>
      <c r="B116" s="163" t="s">
        <v>112</v>
      </c>
      <c r="C116" s="163" t="s">
        <v>113</v>
      </c>
      <c r="D116" s="164" t="s">
        <v>14</v>
      </c>
      <c r="E116" s="159">
        <v>6000</v>
      </c>
      <c r="F116" s="319">
        <v>3868</v>
      </c>
      <c r="G116" s="292">
        <f t="shared" si="1"/>
        <v>1.5511892450879008</v>
      </c>
      <c r="H116" s="173" t="s">
        <v>41</v>
      </c>
      <c r="I116" s="164" t="s">
        <v>43</v>
      </c>
      <c r="J116" s="350" t="s">
        <v>490</v>
      </c>
      <c r="K116" s="163" t="s">
        <v>132</v>
      </c>
      <c r="L116" s="163" t="s">
        <v>44</v>
      </c>
      <c r="M116" s="354"/>
      <c r="N116" s="320"/>
    </row>
    <row r="117" spans="1:14" s="2" customFormat="1" ht="15" customHeight="1" x14ac:dyDescent="0.25">
      <c r="A117" s="162">
        <v>45421</v>
      </c>
      <c r="B117" s="163" t="s">
        <v>112</v>
      </c>
      <c r="C117" s="163" t="s">
        <v>113</v>
      </c>
      <c r="D117" s="164" t="s">
        <v>14</v>
      </c>
      <c r="E117" s="159">
        <v>4000</v>
      </c>
      <c r="F117" s="319">
        <v>3868</v>
      </c>
      <c r="G117" s="292">
        <f t="shared" si="1"/>
        <v>1.0341261633919339</v>
      </c>
      <c r="H117" s="173" t="s">
        <v>41</v>
      </c>
      <c r="I117" s="164" t="s">
        <v>43</v>
      </c>
      <c r="J117" s="350" t="s">
        <v>490</v>
      </c>
      <c r="K117" s="163" t="s">
        <v>132</v>
      </c>
      <c r="L117" s="163" t="s">
        <v>44</v>
      </c>
      <c r="M117" s="354"/>
      <c r="N117" s="320"/>
    </row>
    <row r="118" spans="1:14" s="2" customFormat="1" ht="15" customHeight="1" x14ac:dyDescent="0.25">
      <c r="A118" s="162">
        <v>45421</v>
      </c>
      <c r="B118" s="163" t="s">
        <v>112</v>
      </c>
      <c r="C118" s="163" t="s">
        <v>113</v>
      </c>
      <c r="D118" s="164" t="s">
        <v>14</v>
      </c>
      <c r="E118" s="159">
        <v>7000</v>
      </c>
      <c r="F118" s="319">
        <v>3868</v>
      </c>
      <c r="G118" s="292">
        <f t="shared" si="1"/>
        <v>1.8097207859358841</v>
      </c>
      <c r="H118" s="173" t="s">
        <v>41</v>
      </c>
      <c r="I118" s="164" t="s">
        <v>43</v>
      </c>
      <c r="J118" s="350" t="s">
        <v>490</v>
      </c>
      <c r="K118" s="163" t="s">
        <v>132</v>
      </c>
      <c r="L118" s="163" t="s">
        <v>44</v>
      </c>
      <c r="M118" s="354"/>
      <c r="N118" s="320"/>
    </row>
    <row r="119" spans="1:14" s="2" customFormat="1" ht="15" customHeight="1" x14ac:dyDescent="0.25">
      <c r="A119" s="162">
        <v>45421</v>
      </c>
      <c r="B119" s="163" t="s">
        <v>112</v>
      </c>
      <c r="C119" s="163" t="s">
        <v>113</v>
      </c>
      <c r="D119" s="164" t="s">
        <v>14</v>
      </c>
      <c r="E119" s="159">
        <v>8000</v>
      </c>
      <c r="F119" s="319">
        <v>3868</v>
      </c>
      <c r="G119" s="292">
        <f t="shared" si="1"/>
        <v>2.0682523267838677</v>
      </c>
      <c r="H119" s="173" t="s">
        <v>41</v>
      </c>
      <c r="I119" s="164" t="s">
        <v>43</v>
      </c>
      <c r="J119" s="350" t="s">
        <v>490</v>
      </c>
      <c r="K119" s="163" t="s">
        <v>132</v>
      </c>
      <c r="L119" s="163" t="s">
        <v>44</v>
      </c>
      <c r="M119" s="354"/>
      <c r="N119" s="320"/>
    </row>
    <row r="120" spans="1:14" s="2" customFormat="1" ht="15" customHeight="1" x14ac:dyDescent="0.25">
      <c r="A120" s="162">
        <v>45421</v>
      </c>
      <c r="B120" s="163" t="s">
        <v>112</v>
      </c>
      <c r="C120" s="163" t="s">
        <v>113</v>
      </c>
      <c r="D120" s="164" t="s">
        <v>14</v>
      </c>
      <c r="E120" s="159">
        <v>20000</v>
      </c>
      <c r="F120" s="319">
        <v>3868</v>
      </c>
      <c r="G120" s="292">
        <f t="shared" si="1"/>
        <v>5.1706308169596689</v>
      </c>
      <c r="H120" s="173" t="s">
        <v>41</v>
      </c>
      <c r="I120" s="164" t="s">
        <v>43</v>
      </c>
      <c r="J120" s="350" t="s">
        <v>490</v>
      </c>
      <c r="K120" s="163" t="s">
        <v>132</v>
      </c>
      <c r="L120" s="163" t="s">
        <v>44</v>
      </c>
      <c r="M120" s="354"/>
      <c r="N120" s="320"/>
    </row>
    <row r="121" spans="1:14" s="2" customFormat="1" ht="15" customHeight="1" x14ac:dyDescent="0.25">
      <c r="A121" s="162">
        <v>45425</v>
      </c>
      <c r="B121" s="163" t="s">
        <v>112</v>
      </c>
      <c r="C121" s="163" t="s">
        <v>113</v>
      </c>
      <c r="D121" s="423" t="s">
        <v>14</v>
      </c>
      <c r="E121" s="159">
        <v>4000</v>
      </c>
      <c r="F121" s="319">
        <v>3868</v>
      </c>
      <c r="G121" s="292">
        <f t="shared" si="1"/>
        <v>1.0341261633919339</v>
      </c>
      <c r="H121" s="173" t="s">
        <v>41</v>
      </c>
      <c r="I121" s="164" t="s">
        <v>43</v>
      </c>
      <c r="J121" s="350" t="s">
        <v>491</v>
      </c>
      <c r="K121" s="163" t="s">
        <v>132</v>
      </c>
      <c r="L121" s="163" t="s">
        <v>44</v>
      </c>
      <c r="M121" s="354"/>
      <c r="N121" s="320"/>
    </row>
    <row r="122" spans="1:14" s="2" customFormat="1" ht="15" customHeight="1" x14ac:dyDescent="0.25">
      <c r="A122" s="162">
        <v>45425</v>
      </c>
      <c r="B122" s="163" t="s">
        <v>292</v>
      </c>
      <c r="C122" s="163" t="s">
        <v>113</v>
      </c>
      <c r="D122" s="423" t="s">
        <v>14</v>
      </c>
      <c r="E122" s="159">
        <v>15000</v>
      </c>
      <c r="F122" s="319">
        <v>3868</v>
      </c>
      <c r="G122" s="292">
        <f t="shared" si="1"/>
        <v>3.8779731127197516</v>
      </c>
      <c r="H122" s="173" t="s">
        <v>41</v>
      </c>
      <c r="I122" s="164" t="s">
        <v>43</v>
      </c>
      <c r="J122" s="350" t="s">
        <v>491</v>
      </c>
      <c r="K122" s="163" t="s">
        <v>132</v>
      </c>
      <c r="L122" s="163" t="s">
        <v>44</v>
      </c>
      <c r="M122" s="354"/>
      <c r="N122" s="320"/>
    </row>
    <row r="123" spans="1:14" s="2" customFormat="1" ht="15" customHeight="1" x14ac:dyDescent="0.25">
      <c r="A123" s="162">
        <v>45425</v>
      </c>
      <c r="B123" s="163" t="s">
        <v>293</v>
      </c>
      <c r="C123" s="163" t="s">
        <v>113</v>
      </c>
      <c r="D123" s="423" t="s">
        <v>14</v>
      </c>
      <c r="E123" s="159">
        <v>15000</v>
      </c>
      <c r="F123" s="319">
        <v>3868</v>
      </c>
      <c r="G123" s="292">
        <f t="shared" si="1"/>
        <v>3.8779731127197516</v>
      </c>
      <c r="H123" s="173" t="s">
        <v>41</v>
      </c>
      <c r="I123" s="164" t="s">
        <v>43</v>
      </c>
      <c r="J123" s="350" t="s">
        <v>491</v>
      </c>
      <c r="K123" s="163" t="s">
        <v>132</v>
      </c>
      <c r="L123" s="163" t="s">
        <v>44</v>
      </c>
      <c r="M123" s="354"/>
      <c r="N123" s="320"/>
    </row>
    <row r="124" spans="1:14" s="2" customFormat="1" ht="15" customHeight="1" x14ac:dyDescent="0.25">
      <c r="A124" s="162">
        <v>45425</v>
      </c>
      <c r="B124" s="163" t="s">
        <v>294</v>
      </c>
      <c r="C124" s="163" t="s">
        <v>113</v>
      </c>
      <c r="D124" s="423" t="s">
        <v>14</v>
      </c>
      <c r="E124" s="159">
        <v>15000</v>
      </c>
      <c r="F124" s="319">
        <v>3868</v>
      </c>
      <c r="G124" s="292">
        <f t="shared" si="1"/>
        <v>3.8779731127197516</v>
      </c>
      <c r="H124" s="173" t="s">
        <v>41</v>
      </c>
      <c r="I124" s="164" t="s">
        <v>43</v>
      </c>
      <c r="J124" s="350" t="s">
        <v>491</v>
      </c>
      <c r="K124" s="163" t="s">
        <v>132</v>
      </c>
      <c r="L124" s="163" t="s">
        <v>44</v>
      </c>
      <c r="M124" s="354"/>
      <c r="N124" s="320"/>
    </row>
    <row r="125" spans="1:14" s="2" customFormat="1" ht="15" customHeight="1" x14ac:dyDescent="0.25">
      <c r="A125" s="162">
        <v>45425</v>
      </c>
      <c r="B125" s="163" t="s">
        <v>292</v>
      </c>
      <c r="C125" s="163" t="s">
        <v>113</v>
      </c>
      <c r="D125" s="423" t="s">
        <v>14</v>
      </c>
      <c r="E125" s="159">
        <v>15000</v>
      </c>
      <c r="F125" s="319">
        <v>3868</v>
      </c>
      <c r="G125" s="292">
        <f t="shared" si="1"/>
        <v>3.8779731127197516</v>
      </c>
      <c r="H125" s="173" t="s">
        <v>41</v>
      </c>
      <c r="I125" s="164" t="s">
        <v>43</v>
      </c>
      <c r="J125" s="350" t="s">
        <v>491</v>
      </c>
      <c r="K125" s="163" t="s">
        <v>132</v>
      </c>
      <c r="L125" s="163" t="s">
        <v>44</v>
      </c>
      <c r="M125" s="354"/>
      <c r="N125" s="320"/>
    </row>
    <row r="126" spans="1:14" s="2" customFormat="1" ht="15" customHeight="1" x14ac:dyDescent="0.25">
      <c r="A126" s="162">
        <v>45425</v>
      </c>
      <c r="B126" s="163" t="s">
        <v>293</v>
      </c>
      <c r="C126" s="163" t="s">
        <v>113</v>
      </c>
      <c r="D126" s="423" t="s">
        <v>14</v>
      </c>
      <c r="E126" s="159">
        <v>15000</v>
      </c>
      <c r="F126" s="319">
        <v>3868</v>
      </c>
      <c r="G126" s="292">
        <f t="shared" si="1"/>
        <v>3.8779731127197516</v>
      </c>
      <c r="H126" s="173" t="s">
        <v>41</v>
      </c>
      <c r="I126" s="164" t="s">
        <v>43</v>
      </c>
      <c r="J126" s="350" t="s">
        <v>491</v>
      </c>
      <c r="K126" s="163" t="s">
        <v>132</v>
      </c>
      <c r="L126" s="163" t="s">
        <v>44</v>
      </c>
      <c r="M126" s="354"/>
      <c r="N126" s="320"/>
    </row>
    <row r="127" spans="1:14" s="2" customFormat="1" ht="15" customHeight="1" x14ac:dyDescent="0.25">
      <c r="A127" s="162">
        <v>45425</v>
      </c>
      <c r="B127" s="163" t="s">
        <v>294</v>
      </c>
      <c r="C127" s="163" t="s">
        <v>113</v>
      </c>
      <c r="D127" s="423" t="s">
        <v>14</v>
      </c>
      <c r="E127" s="159">
        <v>15000</v>
      </c>
      <c r="F127" s="319">
        <v>3868</v>
      </c>
      <c r="G127" s="292">
        <f t="shared" si="1"/>
        <v>3.8779731127197516</v>
      </c>
      <c r="H127" s="173" t="s">
        <v>41</v>
      </c>
      <c r="I127" s="164" t="s">
        <v>43</v>
      </c>
      <c r="J127" s="350" t="s">
        <v>491</v>
      </c>
      <c r="K127" s="163" t="s">
        <v>132</v>
      </c>
      <c r="L127" s="163" t="s">
        <v>44</v>
      </c>
      <c r="M127" s="354"/>
      <c r="N127" s="320"/>
    </row>
    <row r="128" spans="1:14" s="2" customFormat="1" ht="15" customHeight="1" x14ac:dyDescent="0.25">
      <c r="A128" s="162">
        <v>45425</v>
      </c>
      <c r="B128" s="163" t="s">
        <v>112</v>
      </c>
      <c r="C128" s="163" t="s">
        <v>113</v>
      </c>
      <c r="D128" s="423" t="s">
        <v>14</v>
      </c>
      <c r="E128" s="159">
        <v>4000</v>
      </c>
      <c r="F128" s="319">
        <v>3868</v>
      </c>
      <c r="G128" s="292">
        <f t="shared" si="1"/>
        <v>1.0341261633919339</v>
      </c>
      <c r="H128" s="173" t="s">
        <v>41</v>
      </c>
      <c r="I128" s="164" t="s">
        <v>43</v>
      </c>
      <c r="J128" s="350" t="s">
        <v>491</v>
      </c>
      <c r="K128" s="163" t="s">
        <v>132</v>
      </c>
      <c r="L128" s="163" t="s">
        <v>44</v>
      </c>
      <c r="M128" s="354"/>
      <c r="N128" s="320"/>
    </row>
    <row r="129" spans="1:14" s="2" customFormat="1" ht="15" customHeight="1" x14ac:dyDescent="0.25">
      <c r="A129" s="475">
        <v>45426</v>
      </c>
      <c r="B129" s="149" t="s">
        <v>112</v>
      </c>
      <c r="C129" s="149" t="s">
        <v>113</v>
      </c>
      <c r="D129" s="149" t="s">
        <v>111</v>
      </c>
      <c r="E129" s="462">
        <v>18000</v>
      </c>
      <c r="F129" s="319">
        <v>3868</v>
      </c>
      <c r="G129" s="292">
        <f t="shared" si="1"/>
        <v>4.6535677352637022</v>
      </c>
      <c r="H129" s="173" t="s">
        <v>129</v>
      </c>
      <c r="I129" s="164" t="s">
        <v>43</v>
      </c>
      <c r="J129" s="350" t="s">
        <v>282</v>
      </c>
      <c r="K129" s="163" t="s">
        <v>132</v>
      </c>
      <c r="L129" s="163" t="s">
        <v>44</v>
      </c>
      <c r="M129" s="354"/>
      <c r="N129" s="776"/>
    </row>
    <row r="130" spans="1:14" s="2" customFormat="1" ht="15" customHeight="1" x14ac:dyDescent="0.25">
      <c r="A130" s="475">
        <v>45426</v>
      </c>
      <c r="B130" s="149" t="s">
        <v>112</v>
      </c>
      <c r="C130" s="149" t="s">
        <v>113</v>
      </c>
      <c r="D130" s="149" t="s">
        <v>111</v>
      </c>
      <c r="E130" s="462">
        <v>4000</v>
      </c>
      <c r="F130" s="319">
        <v>3868</v>
      </c>
      <c r="G130" s="292">
        <f t="shared" si="1"/>
        <v>1.0341261633919339</v>
      </c>
      <c r="H130" s="173" t="s">
        <v>129</v>
      </c>
      <c r="I130" s="164" t="s">
        <v>43</v>
      </c>
      <c r="J130" s="350" t="s">
        <v>282</v>
      </c>
      <c r="K130" s="163" t="s">
        <v>132</v>
      </c>
      <c r="L130" s="163" t="s">
        <v>44</v>
      </c>
      <c r="M130" s="354"/>
      <c r="N130" s="776"/>
    </row>
    <row r="131" spans="1:14" s="2" customFormat="1" ht="15" customHeight="1" x14ac:dyDescent="0.25">
      <c r="A131" s="475">
        <v>45426</v>
      </c>
      <c r="B131" s="149" t="s">
        <v>112</v>
      </c>
      <c r="C131" s="149" t="s">
        <v>113</v>
      </c>
      <c r="D131" s="149" t="s">
        <v>111</v>
      </c>
      <c r="E131" s="462">
        <v>3000</v>
      </c>
      <c r="F131" s="319">
        <v>3868</v>
      </c>
      <c r="G131" s="292">
        <f t="shared" si="1"/>
        <v>0.7755946225439504</v>
      </c>
      <c r="H131" s="173" t="s">
        <v>129</v>
      </c>
      <c r="I131" s="164" t="s">
        <v>43</v>
      </c>
      <c r="J131" s="350" t="s">
        <v>282</v>
      </c>
      <c r="K131" s="163" t="s">
        <v>132</v>
      </c>
      <c r="L131" s="163" t="s">
        <v>44</v>
      </c>
      <c r="M131" s="354"/>
      <c r="N131" s="776"/>
    </row>
    <row r="132" spans="1:14" s="2" customFormat="1" ht="15" customHeight="1" x14ac:dyDescent="0.25">
      <c r="A132" s="475">
        <v>45426</v>
      </c>
      <c r="B132" s="149" t="s">
        <v>112</v>
      </c>
      <c r="C132" s="149" t="s">
        <v>113</v>
      </c>
      <c r="D132" s="149" t="s">
        <v>111</v>
      </c>
      <c r="E132" s="462">
        <v>5000</v>
      </c>
      <c r="F132" s="319">
        <v>3868</v>
      </c>
      <c r="G132" s="292">
        <f t="shared" si="1"/>
        <v>1.2926577042399172</v>
      </c>
      <c r="H132" s="173" t="s">
        <v>129</v>
      </c>
      <c r="I132" s="164" t="s">
        <v>43</v>
      </c>
      <c r="J132" s="350" t="s">
        <v>282</v>
      </c>
      <c r="K132" s="163" t="s">
        <v>132</v>
      </c>
      <c r="L132" s="163" t="s">
        <v>44</v>
      </c>
      <c r="M132" s="354"/>
      <c r="N132" s="776"/>
    </row>
    <row r="133" spans="1:14" s="2" customFormat="1" ht="15" customHeight="1" x14ac:dyDescent="0.25">
      <c r="A133" s="475">
        <v>45426</v>
      </c>
      <c r="B133" s="149" t="s">
        <v>112</v>
      </c>
      <c r="C133" s="149" t="s">
        <v>113</v>
      </c>
      <c r="D133" s="149" t="s">
        <v>111</v>
      </c>
      <c r="E133" s="462">
        <v>5000</v>
      </c>
      <c r="F133" s="319">
        <v>3868</v>
      </c>
      <c r="G133" s="292">
        <f t="shared" si="1"/>
        <v>1.2926577042399172</v>
      </c>
      <c r="H133" s="173" t="s">
        <v>129</v>
      </c>
      <c r="I133" s="164" t="s">
        <v>43</v>
      </c>
      <c r="J133" s="350" t="s">
        <v>282</v>
      </c>
      <c r="K133" s="163" t="s">
        <v>132</v>
      </c>
      <c r="L133" s="163" t="s">
        <v>44</v>
      </c>
      <c r="M133" s="354"/>
      <c r="N133" s="776"/>
    </row>
    <row r="134" spans="1:14" s="2" customFormat="1" ht="15" customHeight="1" x14ac:dyDescent="0.25">
      <c r="A134" s="475">
        <v>45426</v>
      </c>
      <c r="B134" s="149" t="s">
        <v>112</v>
      </c>
      <c r="C134" s="149" t="s">
        <v>113</v>
      </c>
      <c r="D134" s="149" t="s">
        <v>111</v>
      </c>
      <c r="E134" s="462">
        <v>20000</v>
      </c>
      <c r="F134" s="319">
        <v>3868</v>
      </c>
      <c r="G134" s="292">
        <f t="shared" si="1"/>
        <v>5.1706308169596689</v>
      </c>
      <c r="H134" s="173" t="s">
        <v>129</v>
      </c>
      <c r="I134" s="164" t="s">
        <v>43</v>
      </c>
      <c r="J134" s="350" t="s">
        <v>282</v>
      </c>
      <c r="K134" s="163" t="s">
        <v>132</v>
      </c>
      <c r="L134" s="163" t="s">
        <v>44</v>
      </c>
      <c r="M134" s="354"/>
      <c r="N134" s="776"/>
    </row>
    <row r="135" spans="1:14" s="2" customFormat="1" ht="15" customHeight="1" x14ac:dyDescent="0.25">
      <c r="A135" s="162">
        <v>45426</v>
      </c>
      <c r="B135" s="496" t="s">
        <v>112</v>
      </c>
      <c r="C135" s="163" t="s">
        <v>113</v>
      </c>
      <c r="D135" s="164" t="s">
        <v>121</v>
      </c>
      <c r="E135" s="167">
        <v>20000</v>
      </c>
      <c r="F135" s="319">
        <v>3868</v>
      </c>
      <c r="G135" s="292">
        <f t="shared" si="1"/>
        <v>5.1706308169596689</v>
      </c>
      <c r="H135" s="415" t="s">
        <v>127</v>
      </c>
      <c r="I135" s="164" t="s">
        <v>43</v>
      </c>
      <c r="J135" s="350" t="s">
        <v>285</v>
      </c>
      <c r="K135" s="163" t="s">
        <v>132</v>
      </c>
      <c r="L135" s="163" t="s">
        <v>44</v>
      </c>
      <c r="M135" s="354"/>
      <c r="N135" s="776"/>
    </row>
    <row r="136" spans="1:14" s="2" customFormat="1" ht="15" customHeight="1" x14ac:dyDescent="0.25">
      <c r="A136" s="162">
        <v>45426</v>
      </c>
      <c r="B136" s="496" t="s">
        <v>112</v>
      </c>
      <c r="C136" s="163" t="s">
        <v>113</v>
      </c>
      <c r="D136" s="164" t="s">
        <v>121</v>
      </c>
      <c r="E136" s="167">
        <v>15000</v>
      </c>
      <c r="F136" s="319">
        <v>3868</v>
      </c>
      <c r="G136" s="292">
        <f t="shared" si="1"/>
        <v>3.8779731127197516</v>
      </c>
      <c r="H136" s="415" t="s">
        <v>127</v>
      </c>
      <c r="I136" s="164" t="s">
        <v>43</v>
      </c>
      <c r="J136" s="350" t="s">
        <v>285</v>
      </c>
      <c r="K136" s="163" t="s">
        <v>132</v>
      </c>
      <c r="L136" s="163" t="s">
        <v>44</v>
      </c>
      <c r="M136" s="354"/>
      <c r="N136" s="320"/>
    </row>
    <row r="137" spans="1:14" s="2" customFormat="1" ht="15" customHeight="1" x14ac:dyDescent="0.25">
      <c r="A137" s="162">
        <v>45426</v>
      </c>
      <c r="B137" s="163" t="s">
        <v>542</v>
      </c>
      <c r="C137" s="163" t="s">
        <v>119</v>
      </c>
      <c r="D137" s="164" t="s">
        <v>79</v>
      </c>
      <c r="E137" s="159">
        <v>13000</v>
      </c>
      <c r="F137" s="319">
        <v>3868</v>
      </c>
      <c r="G137" s="292">
        <f t="shared" si="1"/>
        <v>3.3609100310237849</v>
      </c>
      <c r="H137" s="415" t="s">
        <v>41</v>
      </c>
      <c r="I137" s="164" t="s">
        <v>43</v>
      </c>
      <c r="J137" s="350" t="s">
        <v>543</v>
      </c>
      <c r="K137" s="163" t="s">
        <v>132</v>
      </c>
      <c r="L137" s="163" t="s">
        <v>44</v>
      </c>
      <c r="M137" s="354"/>
      <c r="N137" s="320"/>
    </row>
    <row r="138" spans="1:14" s="2" customFormat="1" ht="15" customHeight="1" x14ac:dyDescent="0.25">
      <c r="A138" s="475">
        <v>45427</v>
      </c>
      <c r="B138" s="149" t="s">
        <v>112</v>
      </c>
      <c r="C138" s="149" t="s">
        <v>113</v>
      </c>
      <c r="D138" s="149" t="s">
        <v>111</v>
      </c>
      <c r="E138" s="462">
        <v>18000</v>
      </c>
      <c r="F138" s="319">
        <v>3868</v>
      </c>
      <c r="G138" s="292">
        <f t="shared" si="1"/>
        <v>4.6535677352637022</v>
      </c>
      <c r="H138" s="415" t="s">
        <v>129</v>
      </c>
      <c r="I138" s="164" t="s">
        <v>43</v>
      </c>
      <c r="J138" s="350" t="s">
        <v>298</v>
      </c>
      <c r="K138" s="163" t="s">
        <v>132</v>
      </c>
      <c r="L138" s="163" t="s">
        <v>44</v>
      </c>
      <c r="M138" s="354"/>
      <c r="N138" s="320"/>
    </row>
    <row r="139" spans="1:14" s="2" customFormat="1" ht="15" customHeight="1" x14ac:dyDescent="0.25">
      <c r="A139" s="475">
        <v>45427</v>
      </c>
      <c r="B139" s="149" t="s">
        <v>112</v>
      </c>
      <c r="C139" s="149" t="s">
        <v>113</v>
      </c>
      <c r="D139" s="149" t="s">
        <v>111</v>
      </c>
      <c r="E139" s="462">
        <v>3000</v>
      </c>
      <c r="F139" s="319">
        <v>3868</v>
      </c>
      <c r="G139" s="292">
        <f t="shared" si="1"/>
        <v>0.7755946225439504</v>
      </c>
      <c r="H139" s="415" t="s">
        <v>129</v>
      </c>
      <c r="I139" s="164" t="s">
        <v>43</v>
      </c>
      <c r="J139" s="350" t="s">
        <v>298</v>
      </c>
      <c r="K139" s="163" t="s">
        <v>132</v>
      </c>
      <c r="L139" s="163" t="s">
        <v>44</v>
      </c>
      <c r="M139" s="354"/>
      <c r="N139" s="320"/>
    </row>
    <row r="140" spans="1:14" s="2" customFormat="1" ht="15" customHeight="1" x14ac:dyDescent="0.25">
      <c r="A140" s="475">
        <v>45427</v>
      </c>
      <c r="B140" s="149" t="s">
        <v>112</v>
      </c>
      <c r="C140" s="149" t="s">
        <v>113</v>
      </c>
      <c r="D140" s="149" t="s">
        <v>111</v>
      </c>
      <c r="E140" s="462">
        <v>6000</v>
      </c>
      <c r="F140" s="319">
        <v>3868</v>
      </c>
      <c r="G140" s="292">
        <f t="shared" si="1"/>
        <v>1.5511892450879008</v>
      </c>
      <c r="H140" s="415" t="s">
        <v>129</v>
      </c>
      <c r="I140" s="164" t="s">
        <v>43</v>
      </c>
      <c r="J140" s="350" t="s">
        <v>298</v>
      </c>
      <c r="K140" s="163" t="s">
        <v>132</v>
      </c>
      <c r="L140" s="163" t="s">
        <v>44</v>
      </c>
      <c r="M140" s="354"/>
      <c r="N140" s="320"/>
    </row>
    <row r="141" spans="1:14" s="2" customFormat="1" ht="15" customHeight="1" x14ac:dyDescent="0.25">
      <c r="A141" s="475">
        <v>45427</v>
      </c>
      <c r="B141" s="149" t="s">
        <v>112</v>
      </c>
      <c r="C141" s="149" t="s">
        <v>113</v>
      </c>
      <c r="D141" s="149" t="s">
        <v>111</v>
      </c>
      <c r="E141" s="462">
        <v>4000</v>
      </c>
      <c r="F141" s="319">
        <v>3868</v>
      </c>
      <c r="G141" s="292">
        <f t="shared" si="1"/>
        <v>1.0341261633919339</v>
      </c>
      <c r="H141" s="415" t="s">
        <v>129</v>
      </c>
      <c r="I141" s="164" t="s">
        <v>43</v>
      </c>
      <c r="J141" s="350" t="s">
        <v>298</v>
      </c>
      <c r="K141" s="163" t="s">
        <v>132</v>
      </c>
      <c r="L141" s="163" t="s">
        <v>44</v>
      </c>
      <c r="M141" s="354"/>
      <c r="N141" s="320"/>
    </row>
    <row r="142" spans="1:14" s="2" customFormat="1" ht="15" customHeight="1" x14ac:dyDescent="0.25">
      <c r="A142" s="475">
        <v>45427</v>
      </c>
      <c r="B142" s="149" t="s">
        <v>112</v>
      </c>
      <c r="C142" s="149" t="s">
        <v>113</v>
      </c>
      <c r="D142" s="149" t="s">
        <v>111</v>
      </c>
      <c r="E142" s="462">
        <v>13000</v>
      </c>
      <c r="F142" s="319">
        <v>3868</v>
      </c>
      <c r="G142" s="292">
        <f t="shared" si="1"/>
        <v>3.3609100310237849</v>
      </c>
      <c r="H142" s="415" t="s">
        <v>129</v>
      </c>
      <c r="I142" s="164" t="s">
        <v>43</v>
      </c>
      <c r="J142" s="350" t="s">
        <v>298</v>
      </c>
      <c r="K142" s="163" t="s">
        <v>132</v>
      </c>
      <c r="L142" s="163" t="s">
        <v>44</v>
      </c>
      <c r="M142" s="354"/>
      <c r="N142" s="320"/>
    </row>
    <row r="143" spans="1:14" s="2" customFormat="1" ht="15" customHeight="1" x14ac:dyDescent="0.25">
      <c r="A143" s="475">
        <v>45427</v>
      </c>
      <c r="B143" s="149" t="s">
        <v>112</v>
      </c>
      <c r="C143" s="149" t="s">
        <v>113</v>
      </c>
      <c r="D143" s="149" t="s">
        <v>111</v>
      </c>
      <c r="E143" s="462">
        <v>4000</v>
      </c>
      <c r="F143" s="319">
        <v>3868</v>
      </c>
      <c r="G143" s="292">
        <f t="shared" si="1"/>
        <v>1.0341261633919339</v>
      </c>
      <c r="H143" s="415" t="s">
        <v>129</v>
      </c>
      <c r="I143" s="164" t="s">
        <v>43</v>
      </c>
      <c r="J143" s="350" t="s">
        <v>298</v>
      </c>
      <c r="K143" s="163" t="s">
        <v>132</v>
      </c>
      <c r="L143" s="163" t="s">
        <v>44</v>
      </c>
      <c r="M143" s="354"/>
      <c r="N143" s="320"/>
    </row>
    <row r="144" spans="1:14" s="2" customFormat="1" ht="15" customHeight="1" x14ac:dyDescent="0.25">
      <c r="A144" s="475">
        <v>45427</v>
      </c>
      <c r="B144" s="149" t="s">
        <v>112</v>
      </c>
      <c r="C144" s="149" t="s">
        <v>113</v>
      </c>
      <c r="D144" s="149" t="s">
        <v>111</v>
      </c>
      <c r="E144" s="462">
        <v>5000</v>
      </c>
      <c r="F144" s="319">
        <v>3868</v>
      </c>
      <c r="G144" s="292">
        <f t="shared" si="1"/>
        <v>1.2926577042399172</v>
      </c>
      <c r="H144" s="173" t="s">
        <v>129</v>
      </c>
      <c r="I144" s="164" t="s">
        <v>43</v>
      </c>
      <c r="J144" s="350" t="s">
        <v>298</v>
      </c>
      <c r="K144" s="163" t="s">
        <v>132</v>
      </c>
      <c r="L144" s="163" t="s">
        <v>44</v>
      </c>
      <c r="M144" s="354"/>
      <c r="N144" s="320"/>
    </row>
    <row r="145" spans="1:14" s="2" customFormat="1" ht="15" customHeight="1" x14ac:dyDescent="0.25">
      <c r="A145" s="475">
        <v>45427</v>
      </c>
      <c r="B145" s="149" t="s">
        <v>112</v>
      </c>
      <c r="C145" s="149" t="s">
        <v>113</v>
      </c>
      <c r="D145" s="149" t="s">
        <v>111</v>
      </c>
      <c r="E145" s="462">
        <v>5000</v>
      </c>
      <c r="F145" s="319">
        <v>3868</v>
      </c>
      <c r="G145" s="292">
        <f t="shared" si="1"/>
        <v>1.2926577042399172</v>
      </c>
      <c r="H145" s="173" t="s">
        <v>129</v>
      </c>
      <c r="I145" s="164" t="s">
        <v>43</v>
      </c>
      <c r="J145" s="350" t="s">
        <v>298</v>
      </c>
      <c r="K145" s="163" t="s">
        <v>132</v>
      </c>
      <c r="L145" s="163" t="s">
        <v>44</v>
      </c>
      <c r="M145" s="354"/>
      <c r="N145" s="320"/>
    </row>
    <row r="146" spans="1:14" s="2" customFormat="1" ht="15" customHeight="1" x14ac:dyDescent="0.25">
      <c r="A146" s="475">
        <v>45427</v>
      </c>
      <c r="B146" s="149" t="s">
        <v>112</v>
      </c>
      <c r="C146" s="149" t="s">
        <v>113</v>
      </c>
      <c r="D146" s="149" t="s">
        <v>111</v>
      </c>
      <c r="E146" s="462">
        <v>17000</v>
      </c>
      <c r="F146" s="319">
        <v>3868</v>
      </c>
      <c r="G146" s="292">
        <f t="shared" si="1"/>
        <v>4.3950361944157184</v>
      </c>
      <c r="H146" s="173" t="s">
        <v>129</v>
      </c>
      <c r="I146" s="164" t="s">
        <v>43</v>
      </c>
      <c r="J146" s="350" t="s">
        <v>298</v>
      </c>
      <c r="K146" s="163" t="s">
        <v>132</v>
      </c>
      <c r="L146" s="163" t="s">
        <v>44</v>
      </c>
      <c r="M146" s="354"/>
      <c r="N146" s="320"/>
    </row>
    <row r="147" spans="1:14" s="2" customFormat="1" ht="15" customHeight="1" x14ac:dyDescent="0.25">
      <c r="A147" s="162">
        <v>45427</v>
      </c>
      <c r="B147" s="151" t="s">
        <v>137</v>
      </c>
      <c r="C147" s="151" t="s">
        <v>114</v>
      </c>
      <c r="D147" s="169" t="s">
        <v>14</v>
      </c>
      <c r="E147" s="159">
        <v>60000</v>
      </c>
      <c r="F147" s="319">
        <v>3868</v>
      </c>
      <c r="G147" s="292">
        <f t="shared" si="1"/>
        <v>15.511892450879007</v>
      </c>
      <c r="H147" s="173" t="s">
        <v>41</v>
      </c>
      <c r="I147" s="164" t="s">
        <v>43</v>
      </c>
      <c r="J147" s="350" t="s">
        <v>492</v>
      </c>
      <c r="K147" s="163" t="s">
        <v>132</v>
      </c>
      <c r="L147" s="163" t="s">
        <v>44</v>
      </c>
      <c r="M147" s="354"/>
      <c r="N147" s="320"/>
    </row>
    <row r="148" spans="1:14" s="2" customFormat="1" ht="15" customHeight="1" x14ac:dyDescent="0.25">
      <c r="A148" s="162">
        <v>45427</v>
      </c>
      <c r="B148" s="151" t="s">
        <v>138</v>
      </c>
      <c r="C148" s="151" t="s">
        <v>114</v>
      </c>
      <c r="D148" s="169" t="s">
        <v>111</v>
      </c>
      <c r="E148" s="159">
        <v>30000</v>
      </c>
      <c r="F148" s="319">
        <v>3868</v>
      </c>
      <c r="G148" s="292">
        <f t="shared" si="1"/>
        <v>7.7559462254395033</v>
      </c>
      <c r="H148" s="173" t="s">
        <v>129</v>
      </c>
      <c r="I148" s="164" t="s">
        <v>43</v>
      </c>
      <c r="J148" s="350" t="s">
        <v>492</v>
      </c>
      <c r="K148" s="163" t="s">
        <v>132</v>
      </c>
      <c r="L148" s="163" t="s">
        <v>44</v>
      </c>
      <c r="M148" s="354"/>
      <c r="N148" s="320"/>
    </row>
    <row r="149" spans="1:14" s="2" customFormat="1" ht="15" customHeight="1" x14ac:dyDescent="0.25">
      <c r="A149" s="162">
        <v>45427</v>
      </c>
      <c r="B149" s="151" t="s">
        <v>139</v>
      </c>
      <c r="C149" s="151" t="s">
        <v>114</v>
      </c>
      <c r="D149" s="169" t="s">
        <v>121</v>
      </c>
      <c r="E149" s="167">
        <v>45000</v>
      </c>
      <c r="F149" s="319">
        <v>3868</v>
      </c>
      <c r="G149" s="292">
        <f t="shared" si="1"/>
        <v>11.633919338159256</v>
      </c>
      <c r="H149" s="173" t="s">
        <v>127</v>
      </c>
      <c r="I149" s="164" t="s">
        <v>43</v>
      </c>
      <c r="J149" s="350" t="s">
        <v>492</v>
      </c>
      <c r="K149" s="163" t="s">
        <v>132</v>
      </c>
      <c r="L149" s="163" t="s">
        <v>44</v>
      </c>
      <c r="M149" s="354"/>
      <c r="N149" s="320"/>
    </row>
    <row r="150" spans="1:14" s="2" customFormat="1" ht="15" customHeight="1" x14ac:dyDescent="0.25">
      <c r="A150" s="162">
        <v>45428</v>
      </c>
      <c r="B150" s="496" t="s">
        <v>112</v>
      </c>
      <c r="C150" s="163" t="s">
        <v>113</v>
      </c>
      <c r="D150" s="164" t="s">
        <v>121</v>
      </c>
      <c r="E150" s="167">
        <v>4000</v>
      </c>
      <c r="F150" s="319">
        <v>3868</v>
      </c>
      <c r="G150" s="292">
        <f t="shared" si="1"/>
        <v>1.0341261633919339</v>
      </c>
      <c r="H150" s="173" t="s">
        <v>127</v>
      </c>
      <c r="I150" s="164" t="s">
        <v>43</v>
      </c>
      <c r="J150" s="350" t="s">
        <v>313</v>
      </c>
      <c r="K150" s="163" t="s">
        <v>132</v>
      </c>
      <c r="L150" s="163" t="s">
        <v>44</v>
      </c>
      <c r="M150" s="354"/>
      <c r="N150" s="320"/>
    </row>
    <row r="151" spans="1:14" s="2" customFormat="1" ht="15" customHeight="1" x14ac:dyDescent="0.25">
      <c r="A151" s="162">
        <v>45428</v>
      </c>
      <c r="B151" s="496" t="s">
        <v>112</v>
      </c>
      <c r="C151" s="163" t="s">
        <v>113</v>
      </c>
      <c r="D151" s="164" t="s">
        <v>121</v>
      </c>
      <c r="E151" s="167">
        <v>4000</v>
      </c>
      <c r="F151" s="319">
        <v>3868</v>
      </c>
      <c r="G151" s="292">
        <f t="shared" ref="G151:G265" si="4">E151/F151</f>
        <v>1.0341261633919339</v>
      </c>
      <c r="H151" s="173" t="s">
        <v>127</v>
      </c>
      <c r="I151" s="164" t="s">
        <v>43</v>
      </c>
      <c r="J151" s="350" t="s">
        <v>313</v>
      </c>
      <c r="K151" s="163" t="s">
        <v>132</v>
      </c>
      <c r="L151" s="163" t="s">
        <v>44</v>
      </c>
      <c r="M151" s="354"/>
      <c r="N151" s="320"/>
    </row>
    <row r="152" spans="1:14" s="2" customFormat="1" ht="15" customHeight="1" x14ac:dyDescent="0.25">
      <c r="A152" s="162">
        <v>45428</v>
      </c>
      <c r="B152" s="496" t="s">
        <v>112</v>
      </c>
      <c r="C152" s="163" t="s">
        <v>113</v>
      </c>
      <c r="D152" s="164" t="s">
        <v>121</v>
      </c>
      <c r="E152" s="167">
        <v>3000</v>
      </c>
      <c r="F152" s="319">
        <v>3868</v>
      </c>
      <c r="G152" s="292">
        <f t="shared" si="4"/>
        <v>0.7755946225439504</v>
      </c>
      <c r="H152" s="173" t="s">
        <v>127</v>
      </c>
      <c r="I152" s="164" t="s">
        <v>43</v>
      </c>
      <c r="J152" s="350" t="s">
        <v>313</v>
      </c>
      <c r="K152" s="163" t="s">
        <v>132</v>
      </c>
      <c r="L152" s="163" t="s">
        <v>44</v>
      </c>
      <c r="M152" s="354"/>
      <c r="N152" s="320"/>
    </row>
    <row r="153" spans="1:14" s="2" customFormat="1" ht="15" customHeight="1" x14ac:dyDescent="0.25">
      <c r="A153" s="162">
        <v>45428</v>
      </c>
      <c r="B153" s="496" t="s">
        <v>112</v>
      </c>
      <c r="C153" s="163" t="s">
        <v>113</v>
      </c>
      <c r="D153" s="164" t="s">
        <v>121</v>
      </c>
      <c r="E153" s="167">
        <v>4000</v>
      </c>
      <c r="F153" s="319">
        <v>3868</v>
      </c>
      <c r="G153" s="292">
        <f t="shared" si="4"/>
        <v>1.0341261633919339</v>
      </c>
      <c r="H153" s="173" t="s">
        <v>127</v>
      </c>
      <c r="I153" s="164" t="s">
        <v>43</v>
      </c>
      <c r="J153" s="350" t="s">
        <v>313</v>
      </c>
      <c r="K153" s="163" t="s">
        <v>132</v>
      </c>
      <c r="L153" s="163" t="s">
        <v>44</v>
      </c>
      <c r="M153" s="354"/>
      <c r="N153" s="320"/>
    </row>
    <row r="154" spans="1:14" s="2" customFormat="1" ht="15" customHeight="1" x14ac:dyDescent="0.25">
      <c r="A154" s="162">
        <v>45428</v>
      </c>
      <c r="B154" s="496" t="s">
        <v>112</v>
      </c>
      <c r="C154" s="163" t="s">
        <v>113</v>
      </c>
      <c r="D154" s="164" t="s">
        <v>121</v>
      </c>
      <c r="E154" s="167">
        <v>4000</v>
      </c>
      <c r="F154" s="319">
        <v>3868</v>
      </c>
      <c r="G154" s="292">
        <f t="shared" si="4"/>
        <v>1.0341261633919339</v>
      </c>
      <c r="H154" s="173" t="s">
        <v>127</v>
      </c>
      <c r="I154" s="164" t="s">
        <v>43</v>
      </c>
      <c r="J154" s="350" t="s">
        <v>313</v>
      </c>
      <c r="K154" s="163" t="s">
        <v>132</v>
      </c>
      <c r="L154" s="163" t="s">
        <v>44</v>
      </c>
      <c r="M154" s="354"/>
      <c r="N154" s="320"/>
    </row>
    <row r="155" spans="1:14" s="2" customFormat="1" ht="15" customHeight="1" x14ac:dyDescent="0.25">
      <c r="A155" s="162">
        <v>45428</v>
      </c>
      <c r="B155" s="496" t="s">
        <v>112</v>
      </c>
      <c r="C155" s="163" t="s">
        <v>113</v>
      </c>
      <c r="D155" s="164" t="s">
        <v>121</v>
      </c>
      <c r="E155" s="167">
        <v>10000</v>
      </c>
      <c r="F155" s="319">
        <v>3868</v>
      </c>
      <c r="G155" s="292">
        <f t="shared" si="4"/>
        <v>2.5853154084798344</v>
      </c>
      <c r="H155" s="173" t="s">
        <v>127</v>
      </c>
      <c r="I155" s="164" t="s">
        <v>43</v>
      </c>
      <c r="J155" s="350" t="s">
        <v>313</v>
      </c>
      <c r="K155" s="163" t="s">
        <v>132</v>
      </c>
      <c r="L155" s="163" t="s">
        <v>44</v>
      </c>
      <c r="M155" s="354"/>
      <c r="N155" s="320"/>
    </row>
    <row r="156" spans="1:14" s="2" customFormat="1" ht="15" customHeight="1" x14ac:dyDescent="0.25">
      <c r="A156" s="475">
        <v>45428</v>
      </c>
      <c r="B156" s="149" t="s">
        <v>112</v>
      </c>
      <c r="C156" s="149" t="s">
        <v>113</v>
      </c>
      <c r="D156" s="149" t="s">
        <v>111</v>
      </c>
      <c r="E156" s="462">
        <v>18000</v>
      </c>
      <c r="F156" s="319">
        <v>3868</v>
      </c>
      <c r="G156" s="292">
        <f t="shared" si="4"/>
        <v>4.6535677352637022</v>
      </c>
      <c r="H156" s="173" t="s">
        <v>129</v>
      </c>
      <c r="I156" s="164" t="s">
        <v>43</v>
      </c>
      <c r="J156" s="350" t="s">
        <v>320</v>
      </c>
      <c r="K156" s="163" t="s">
        <v>132</v>
      </c>
      <c r="L156" s="163" t="s">
        <v>44</v>
      </c>
      <c r="M156" s="354"/>
      <c r="N156" s="320"/>
    </row>
    <row r="157" spans="1:14" s="2" customFormat="1" ht="15" customHeight="1" x14ac:dyDescent="0.25">
      <c r="A157" s="475">
        <v>45428</v>
      </c>
      <c r="B157" s="149" t="s">
        <v>112</v>
      </c>
      <c r="C157" s="149" t="s">
        <v>113</v>
      </c>
      <c r="D157" s="149" t="s">
        <v>111</v>
      </c>
      <c r="E157" s="462">
        <v>3000</v>
      </c>
      <c r="F157" s="319">
        <v>3868</v>
      </c>
      <c r="G157" s="292">
        <f t="shared" si="4"/>
        <v>0.7755946225439504</v>
      </c>
      <c r="H157" s="173" t="s">
        <v>129</v>
      </c>
      <c r="I157" s="164" t="s">
        <v>43</v>
      </c>
      <c r="J157" s="350" t="s">
        <v>320</v>
      </c>
      <c r="K157" s="163" t="s">
        <v>132</v>
      </c>
      <c r="L157" s="163" t="s">
        <v>44</v>
      </c>
      <c r="M157" s="354"/>
      <c r="N157" s="320"/>
    </row>
    <row r="158" spans="1:14" s="2" customFormat="1" ht="15" customHeight="1" x14ac:dyDescent="0.25">
      <c r="A158" s="475">
        <v>45428</v>
      </c>
      <c r="B158" s="149" t="s">
        <v>112</v>
      </c>
      <c r="C158" s="149" t="s">
        <v>113</v>
      </c>
      <c r="D158" s="149" t="s">
        <v>111</v>
      </c>
      <c r="E158" s="462">
        <v>4000</v>
      </c>
      <c r="F158" s="319">
        <v>3868</v>
      </c>
      <c r="G158" s="292">
        <f t="shared" si="4"/>
        <v>1.0341261633919339</v>
      </c>
      <c r="H158" s="173" t="s">
        <v>129</v>
      </c>
      <c r="I158" s="164" t="s">
        <v>43</v>
      </c>
      <c r="J158" s="350" t="s">
        <v>320</v>
      </c>
      <c r="K158" s="163" t="s">
        <v>132</v>
      </c>
      <c r="L158" s="163" t="s">
        <v>44</v>
      </c>
      <c r="M158" s="354"/>
      <c r="N158" s="320"/>
    </row>
    <row r="159" spans="1:14" s="2" customFormat="1" ht="15" customHeight="1" x14ac:dyDescent="0.25">
      <c r="A159" s="475">
        <v>45428</v>
      </c>
      <c r="B159" s="149" t="s">
        <v>112</v>
      </c>
      <c r="C159" s="149" t="s">
        <v>113</v>
      </c>
      <c r="D159" s="149" t="s">
        <v>111</v>
      </c>
      <c r="E159" s="462">
        <v>4000</v>
      </c>
      <c r="F159" s="319">
        <v>3868</v>
      </c>
      <c r="G159" s="292">
        <f t="shared" si="4"/>
        <v>1.0341261633919339</v>
      </c>
      <c r="H159" s="173" t="s">
        <v>129</v>
      </c>
      <c r="I159" s="164" t="s">
        <v>43</v>
      </c>
      <c r="J159" s="350" t="s">
        <v>320</v>
      </c>
      <c r="K159" s="163" t="s">
        <v>132</v>
      </c>
      <c r="L159" s="163" t="s">
        <v>44</v>
      </c>
      <c r="M159" s="354"/>
      <c r="N159" s="320"/>
    </row>
    <row r="160" spans="1:14" s="2" customFormat="1" ht="15" customHeight="1" x14ac:dyDescent="0.25">
      <c r="A160" s="475">
        <v>45428</v>
      </c>
      <c r="B160" s="149" t="s">
        <v>112</v>
      </c>
      <c r="C160" s="149" t="s">
        <v>113</v>
      </c>
      <c r="D160" s="149" t="s">
        <v>111</v>
      </c>
      <c r="E160" s="462">
        <v>4000</v>
      </c>
      <c r="F160" s="319">
        <v>3868</v>
      </c>
      <c r="G160" s="292">
        <f t="shared" si="4"/>
        <v>1.0341261633919339</v>
      </c>
      <c r="H160" s="173" t="s">
        <v>129</v>
      </c>
      <c r="I160" s="164" t="s">
        <v>43</v>
      </c>
      <c r="J160" s="350" t="s">
        <v>320</v>
      </c>
      <c r="K160" s="163" t="s">
        <v>132</v>
      </c>
      <c r="L160" s="163" t="s">
        <v>44</v>
      </c>
      <c r="M160" s="354"/>
      <c r="N160" s="320"/>
    </row>
    <row r="161" spans="1:14" s="2" customFormat="1" ht="15" customHeight="1" x14ac:dyDescent="0.25">
      <c r="A161" s="475">
        <v>45428</v>
      </c>
      <c r="B161" s="149" t="s">
        <v>112</v>
      </c>
      <c r="C161" s="149" t="s">
        <v>113</v>
      </c>
      <c r="D161" s="149" t="s">
        <v>111</v>
      </c>
      <c r="E161" s="462">
        <v>5000</v>
      </c>
      <c r="F161" s="319">
        <v>3868</v>
      </c>
      <c r="G161" s="292">
        <f t="shared" si="4"/>
        <v>1.2926577042399172</v>
      </c>
      <c r="H161" s="173" t="s">
        <v>129</v>
      </c>
      <c r="I161" s="164" t="s">
        <v>43</v>
      </c>
      <c r="J161" s="350" t="s">
        <v>320</v>
      </c>
      <c r="K161" s="163" t="s">
        <v>132</v>
      </c>
      <c r="L161" s="163" t="s">
        <v>44</v>
      </c>
      <c r="M161" s="354"/>
      <c r="N161" s="320"/>
    </row>
    <row r="162" spans="1:14" s="2" customFormat="1" ht="15" customHeight="1" x14ac:dyDescent="0.25">
      <c r="A162" s="475">
        <v>45428</v>
      </c>
      <c r="B162" s="149" t="s">
        <v>112</v>
      </c>
      <c r="C162" s="149" t="s">
        <v>113</v>
      </c>
      <c r="D162" s="149" t="s">
        <v>111</v>
      </c>
      <c r="E162" s="462">
        <v>5000</v>
      </c>
      <c r="F162" s="319">
        <v>3868</v>
      </c>
      <c r="G162" s="292">
        <f t="shared" si="4"/>
        <v>1.2926577042399172</v>
      </c>
      <c r="H162" s="173" t="s">
        <v>129</v>
      </c>
      <c r="I162" s="164" t="s">
        <v>43</v>
      </c>
      <c r="J162" s="350" t="s">
        <v>320</v>
      </c>
      <c r="K162" s="163" t="s">
        <v>132</v>
      </c>
      <c r="L162" s="163" t="s">
        <v>44</v>
      </c>
      <c r="M162" s="354"/>
      <c r="N162" s="320"/>
    </row>
    <row r="163" spans="1:14" s="2" customFormat="1" ht="15" customHeight="1" x14ac:dyDescent="0.25">
      <c r="A163" s="475">
        <v>45428</v>
      </c>
      <c r="B163" s="149" t="s">
        <v>112</v>
      </c>
      <c r="C163" s="149" t="s">
        <v>113</v>
      </c>
      <c r="D163" s="149" t="s">
        <v>111</v>
      </c>
      <c r="E163" s="462">
        <v>4000</v>
      </c>
      <c r="F163" s="319">
        <v>3868</v>
      </c>
      <c r="G163" s="292">
        <f t="shared" si="4"/>
        <v>1.0341261633919339</v>
      </c>
      <c r="H163" s="173" t="s">
        <v>129</v>
      </c>
      <c r="I163" s="164" t="s">
        <v>43</v>
      </c>
      <c r="J163" s="350" t="s">
        <v>320</v>
      </c>
      <c r="K163" s="163" t="s">
        <v>132</v>
      </c>
      <c r="L163" s="163" t="s">
        <v>44</v>
      </c>
      <c r="M163" s="354"/>
      <c r="N163" s="320"/>
    </row>
    <row r="164" spans="1:14" s="2" customFormat="1" ht="15" customHeight="1" x14ac:dyDescent="0.25">
      <c r="A164" s="475">
        <v>45428</v>
      </c>
      <c r="B164" s="149" t="s">
        <v>112</v>
      </c>
      <c r="C164" s="149" t="s">
        <v>113</v>
      </c>
      <c r="D164" s="149" t="s">
        <v>111</v>
      </c>
      <c r="E164" s="462">
        <v>17000</v>
      </c>
      <c r="F164" s="319">
        <v>3868</v>
      </c>
      <c r="G164" s="292">
        <f t="shared" si="4"/>
        <v>4.3950361944157184</v>
      </c>
      <c r="H164" s="173" t="s">
        <v>129</v>
      </c>
      <c r="I164" s="164" t="s">
        <v>43</v>
      </c>
      <c r="J164" s="350" t="s">
        <v>320</v>
      </c>
      <c r="K164" s="163" t="s">
        <v>132</v>
      </c>
      <c r="L164" s="163" t="s">
        <v>44</v>
      </c>
      <c r="M164" s="354"/>
      <c r="N164" s="320"/>
    </row>
    <row r="165" spans="1:14" s="2" customFormat="1" ht="15" customHeight="1" x14ac:dyDescent="0.25">
      <c r="A165" s="162">
        <v>45429</v>
      </c>
      <c r="B165" s="151" t="s">
        <v>137</v>
      </c>
      <c r="C165" s="151" t="s">
        <v>114</v>
      </c>
      <c r="D165" s="169" t="s">
        <v>14</v>
      </c>
      <c r="E165" s="159">
        <v>40000</v>
      </c>
      <c r="F165" s="319">
        <v>3868</v>
      </c>
      <c r="G165" s="292">
        <f t="shared" si="4"/>
        <v>10.341261633919338</v>
      </c>
      <c r="H165" s="173" t="s">
        <v>41</v>
      </c>
      <c r="I165" s="164" t="s">
        <v>43</v>
      </c>
      <c r="J165" s="350" t="s">
        <v>492</v>
      </c>
      <c r="K165" s="163" t="s">
        <v>132</v>
      </c>
      <c r="L165" s="163" t="s">
        <v>44</v>
      </c>
      <c r="M165" s="354"/>
      <c r="N165" s="320"/>
    </row>
    <row r="166" spans="1:14" s="2" customFormat="1" ht="15" customHeight="1" x14ac:dyDescent="0.25">
      <c r="A166" s="162">
        <v>45429</v>
      </c>
      <c r="B166" s="151" t="s">
        <v>138</v>
      </c>
      <c r="C166" s="151" t="s">
        <v>114</v>
      </c>
      <c r="D166" s="169" t="s">
        <v>111</v>
      </c>
      <c r="E166" s="159">
        <v>20000</v>
      </c>
      <c r="F166" s="319">
        <v>3868</v>
      </c>
      <c r="G166" s="292">
        <f t="shared" si="4"/>
        <v>5.1706308169596689</v>
      </c>
      <c r="H166" s="173" t="s">
        <v>129</v>
      </c>
      <c r="I166" s="164" t="s">
        <v>43</v>
      </c>
      <c r="J166" s="350" t="s">
        <v>492</v>
      </c>
      <c r="K166" s="163" t="s">
        <v>132</v>
      </c>
      <c r="L166" s="163" t="s">
        <v>44</v>
      </c>
      <c r="M166" s="354"/>
      <c r="N166" s="320"/>
    </row>
    <row r="167" spans="1:14" s="2" customFormat="1" ht="15" customHeight="1" x14ac:dyDescent="0.25">
      <c r="A167" s="162">
        <v>45429</v>
      </c>
      <c r="B167" s="151" t="s">
        <v>139</v>
      </c>
      <c r="C167" s="151" t="s">
        <v>114</v>
      </c>
      <c r="D167" s="169" t="s">
        <v>121</v>
      </c>
      <c r="E167" s="167">
        <v>25000</v>
      </c>
      <c r="F167" s="319">
        <v>3868</v>
      </c>
      <c r="G167" s="292">
        <f t="shared" si="4"/>
        <v>6.4632885211995861</v>
      </c>
      <c r="H167" s="173" t="s">
        <v>127</v>
      </c>
      <c r="I167" s="164" t="s">
        <v>43</v>
      </c>
      <c r="J167" s="350" t="s">
        <v>492</v>
      </c>
      <c r="K167" s="163" t="s">
        <v>132</v>
      </c>
      <c r="L167" s="163" t="s">
        <v>44</v>
      </c>
      <c r="M167" s="354"/>
      <c r="N167" s="320"/>
    </row>
    <row r="168" spans="1:14" s="2" customFormat="1" ht="15" customHeight="1" x14ac:dyDescent="0.25">
      <c r="A168" s="162">
        <v>45432</v>
      </c>
      <c r="B168" s="163" t="s">
        <v>112</v>
      </c>
      <c r="C168" s="163" t="s">
        <v>113</v>
      </c>
      <c r="D168" s="423" t="s">
        <v>14</v>
      </c>
      <c r="E168" s="159">
        <v>4000</v>
      </c>
      <c r="F168" s="319">
        <v>3868</v>
      </c>
      <c r="G168" s="292">
        <f t="shared" si="4"/>
        <v>1.0341261633919339</v>
      </c>
      <c r="H168" s="173" t="s">
        <v>41</v>
      </c>
      <c r="I168" s="164" t="s">
        <v>43</v>
      </c>
      <c r="J168" s="350" t="s">
        <v>313</v>
      </c>
      <c r="K168" s="163" t="s">
        <v>132</v>
      </c>
      <c r="L168" s="163" t="s">
        <v>44</v>
      </c>
      <c r="M168" s="354"/>
      <c r="N168" s="320"/>
    </row>
    <row r="169" spans="1:14" s="2" customFormat="1" ht="15" customHeight="1" x14ac:dyDescent="0.25">
      <c r="A169" s="162">
        <v>45432</v>
      </c>
      <c r="B169" s="163" t="s">
        <v>112</v>
      </c>
      <c r="C169" s="163" t="s">
        <v>113</v>
      </c>
      <c r="D169" s="423" t="s">
        <v>14</v>
      </c>
      <c r="E169" s="154">
        <v>4000</v>
      </c>
      <c r="F169" s="319">
        <v>3868</v>
      </c>
      <c r="G169" s="292">
        <f t="shared" si="4"/>
        <v>1.0341261633919339</v>
      </c>
      <c r="H169" s="173" t="s">
        <v>41</v>
      </c>
      <c r="I169" s="164" t="s">
        <v>43</v>
      </c>
      <c r="J169" s="350" t="s">
        <v>313</v>
      </c>
      <c r="K169" s="163" t="s">
        <v>132</v>
      </c>
      <c r="L169" s="163" t="s">
        <v>44</v>
      </c>
      <c r="M169" s="354"/>
      <c r="N169" s="320"/>
    </row>
    <row r="170" spans="1:14" s="2" customFormat="1" ht="15" customHeight="1" x14ac:dyDescent="0.25">
      <c r="A170" s="162">
        <v>45432</v>
      </c>
      <c r="B170" s="163" t="s">
        <v>112</v>
      </c>
      <c r="C170" s="163" t="s">
        <v>113</v>
      </c>
      <c r="D170" s="423" t="s">
        <v>14</v>
      </c>
      <c r="E170" s="154">
        <v>2000</v>
      </c>
      <c r="F170" s="319">
        <v>3868</v>
      </c>
      <c r="G170" s="292">
        <f t="shared" si="4"/>
        <v>0.51706308169596693</v>
      </c>
      <c r="H170" s="173" t="s">
        <v>41</v>
      </c>
      <c r="I170" s="164" t="s">
        <v>43</v>
      </c>
      <c r="J170" s="350" t="s">
        <v>313</v>
      </c>
      <c r="K170" s="163" t="s">
        <v>132</v>
      </c>
      <c r="L170" s="163" t="s">
        <v>44</v>
      </c>
      <c r="M170" s="354"/>
      <c r="N170" s="320"/>
    </row>
    <row r="171" spans="1:14" s="2" customFormat="1" ht="15" customHeight="1" x14ac:dyDescent="0.25">
      <c r="A171" s="475">
        <v>45432</v>
      </c>
      <c r="B171" s="149" t="s">
        <v>112</v>
      </c>
      <c r="C171" s="149" t="s">
        <v>113</v>
      </c>
      <c r="D171" s="149" t="s">
        <v>111</v>
      </c>
      <c r="E171" s="462">
        <v>10000</v>
      </c>
      <c r="F171" s="319">
        <v>3868</v>
      </c>
      <c r="G171" s="292">
        <f t="shared" si="4"/>
        <v>2.5853154084798344</v>
      </c>
      <c r="H171" s="173" t="s">
        <v>129</v>
      </c>
      <c r="I171" s="164" t="s">
        <v>43</v>
      </c>
      <c r="J171" s="350" t="s">
        <v>333</v>
      </c>
      <c r="K171" s="163" t="s">
        <v>132</v>
      </c>
      <c r="L171" s="163" t="s">
        <v>44</v>
      </c>
      <c r="M171" s="354"/>
      <c r="N171" s="320"/>
    </row>
    <row r="172" spans="1:14" s="2" customFormat="1" ht="15" customHeight="1" x14ac:dyDescent="0.25">
      <c r="A172" s="475">
        <v>45432</v>
      </c>
      <c r="B172" s="149" t="s">
        <v>112</v>
      </c>
      <c r="C172" s="149" t="s">
        <v>113</v>
      </c>
      <c r="D172" s="149" t="s">
        <v>111</v>
      </c>
      <c r="E172" s="462">
        <v>10000</v>
      </c>
      <c r="F172" s="319">
        <v>3868</v>
      </c>
      <c r="G172" s="292">
        <f t="shared" si="4"/>
        <v>2.5853154084798344</v>
      </c>
      <c r="H172" s="173" t="s">
        <v>129</v>
      </c>
      <c r="I172" s="164" t="s">
        <v>43</v>
      </c>
      <c r="J172" s="350" t="s">
        <v>333</v>
      </c>
      <c r="K172" s="163" t="s">
        <v>132</v>
      </c>
      <c r="L172" s="163" t="s">
        <v>44</v>
      </c>
      <c r="M172" s="354"/>
      <c r="N172" s="320"/>
    </row>
    <row r="173" spans="1:14" s="2" customFormat="1" ht="15" customHeight="1" x14ac:dyDescent="0.25">
      <c r="A173" s="475">
        <v>45433</v>
      </c>
      <c r="B173" s="149" t="s">
        <v>337</v>
      </c>
      <c r="C173" s="149" t="s">
        <v>120</v>
      </c>
      <c r="D173" s="149" t="s">
        <v>79</v>
      </c>
      <c r="E173" s="462">
        <f>G173*F173</f>
        <v>1624.56</v>
      </c>
      <c r="F173" s="319">
        <v>3868</v>
      </c>
      <c r="G173" s="292">
        <v>0.42</v>
      </c>
      <c r="H173" s="173" t="s">
        <v>309</v>
      </c>
      <c r="I173" s="164" t="s">
        <v>43</v>
      </c>
      <c r="J173" s="350" t="s">
        <v>493</v>
      </c>
      <c r="K173" s="163" t="s">
        <v>132</v>
      </c>
      <c r="L173" s="163" t="s">
        <v>44</v>
      </c>
      <c r="M173" s="354"/>
      <c r="N173" s="320"/>
    </row>
    <row r="174" spans="1:14" s="2" customFormat="1" ht="15" customHeight="1" x14ac:dyDescent="0.25">
      <c r="A174" s="475">
        <v>45433</v>
      </c>
      <c r="B174" s="149" t="s">
        <v>337</v>
      </c>
      <c r="C174" s="149" t="s">
        <v>120</v>
      </c>
      <c r="D174" s="149" t="s">
        <v>79</v>
      </c>
      <c r="E174" s="462">
        <v>2000</v>
      </c>
      <c r="F174" s="319">
        <v>3868</v>
      </c>
      <c r="G174" s="292">
        <f t="shared" si="4"/>
        <v>0.51706308169596693</v>
      </c>
      <c r="H174" s="173" t="s">
        <v>124</v>
      </c>
      <c r="I174" s="164" t="s">
        <v>43</v>
      </c>
      <c r="J174" s="350" t="s">
        <v>494</v>
      </c>
      <c r="K174" s="163" t="s">
        <v>132</v>
      </c>
      <c r="L174" s="163" t="s">
        <v>44</v>
      </c>
      <c r="M174" s="354"/>
      <c r="N174" s="320"/>
    </row>
    <row r="175" spans="1:14" s="2" customFormat="1" ht="15" customHeight="1" x14ac:dyDescent="0.25">
      <c r="A175" s="475">
        <v>45434</v>
      </c>
      <c r="B175" s="149" t="s">
        <v>350</v>
      </c>
      <c r="C175" s="149" t="s">
        <v>120</v>
      </c>
      <c r="D175" s="149" t="s">
        <v>79</v>
      </c>
      <c r="E175" s="462">
        <v>30000</v>
      </c>
      <c r="F175" s="319">
        <v>3868</v>
      </c>
      <c r="G175" s="292">
        <f t="shared" si="4"/>
        <v>7.7559462254395033</v>
      </c>
      <c r="H175" s="173" t="s">
        <v>224</v>
      </c>
      <c r="I175" s="164" t="s">
        <v>43</v>
      </c>
      <c r="J175" s="350" t="s">
        <v>495</v>
      </c>
      <c r="K175" s="163" t="s">
        <v>132</v>
      </c>
      <c r="L175" s="163" t="s">
        <v>44</v>
      </c>
      <c r="M175" s="354"/>
      <c r="N175" s="320"/>
    </row>
    <row r="176" spans="1:14" s="2" customFormat="1" ht="15" customHeight="1" x14ac:dyDescent="0.25">
      <c r="A176" s="162">
        <v>45434</v>
      </c>
      <c r="B176" s="163" t="s">
        <v>112</v>
      </c>
      <c r="C176" s="163" t="s">
        <v>113</v>
      </c>
      <c r="D176" s="423" t="s">
        <v>14</v>
      </c>
      <c r="E176" s="147">
        <v>7000</v>
      </c>
      <c r="F176" s="319">
        <v>3868</v>
      </c>
      <c r="G176" s="292">
        <f>E176/F176</f>
        <v>1.8097207859358841</v>
      </c>
      <c r="H176" s="173" t="s">
        <v>41</v>
      </c>
      <c r="I176" s="164" t="s">
        <v>43</v>
      </c>
      <c r="J176" s="149" t="s">
        <v>499</v>
      </c>
      <c r="K176" s="163" t="s">
        <v>132</v>
      </c>
      <c r="L176" s="163" t="s">
        <v>44</v>
      </c>
      <c r="M176" s="354"/>
      <c r="N176" s="320"/>
    </row>
    <row r="177" spans="1:14" s="2" customFormat="1" ht="15" customHeight="1" x14ac:dyDescent="0.25">
      <c r="A177" s="162">
        <v>45434</v>
      </c>
      <c r="B177" s="163" t="s">
        <v>112</v>
      </c>
      <c r="C177" s="163" t="s">
        <v>113</v>
      </c>
      <c r="D177" s="423" t="s">
        <v>14</v>
      </c>
      <c r="E177" s="147">
        <v>7000</v>
      </c>
      <c r="F177" s="319">
        <v>3868</v>
      </c>
      <c r="G177" s="292">
        <f t="shared" ref="G177:G212" si="5">E177/F177</f>
        <v>1.8097207859358841</v>
      </c>
      <c r="H177" s="173" t="s">
        <v>41</v>
      </c>
      <c r="I177" s="164" t="s">
        <v>43</v>
      </c>
      <c r="J177" s="149" t="s">
        <v>499</v>
      </c>
      <c r="K177" s="163" t="s">
        <v>132</v>
      </c>
      <c r="L177" s="163" t="s">
        <v>44</v>
      </c>
      <c r="M177" s="354"/>
      <c r="N177" s="320"/>
    </row>
    <row r="178" spans="1:14" s="2" customFormat="1" ht="15" customHeight="1" x14ac:dyDescent="0.25">
      <c r="A178" s="162">
        <v>45434</v>
      </c>
      <c r="B178" s="163" t="s">
        <v>112</v>
      </c>
      <c r="C178" s="163" t="s">
        <v>113</v>
      </c>
      <c r="D178" s="423" t="s">
        <v>14</v>
      </c>
      <c r="E178" s="147">
        <v>3000</v>
      </c>
      <c r="F178" s="319">
        <v>3868</v>
      </c>
      <c r="G178" s="292">
        <f t="shared" si="5"/>
        <v>0.7755946225439504</v>
      </c>
      <c r="H178" s="173" t="s">
        <v>41</v>
      </c>
      <c r="I178" s="164" t="s">
        <v>43</v>
      </c>
      <c r="J178" s="149" t="s">
        <v>500</v>
      </c>
      <c r="K178" s="163" t="s">
        <v>132</v>
      </c>
      <c r="L178" s="163" t="s">
        <v>44</v>
      </c>
      <c r="M178" s="354"/>
      <c r="N178" s="320"/>
    </row>
    <row r="179" spans="1:14" s="2" customFormat="1" ht="15" customHeight="1" x14ac:dyDescent="0.25">
      <c r="A179" s="162">
        <v>45434</v>
      </c>
      <c r="B179" s="163" t="s">
        <v>112</v>
      </c>
      <c r="C179" s="163" t="s">
        <v>113</v>
      </c>
      <c r="D179" s="423" t="s">
        <v>14</v>
      </c>
      <c r="E179" s="147">
        <v>3000</v>
      </c>
      <c r="F179" s="319">
        <v>3868</v>
      </c>
      <c r="G179" s="292">
        <f t="shared" si="5"/>
        <v>0.7755946225439504</v>
      </c>
      <c r="H179" s="173" t="s">
        <v>41</v>
      </c>
      <c r="I179" s="164" t="s">
        <v>43</v>
      </c>
      <c r="J179" s="149" t="s">
        <v>500</v>
      </c>
      <c r="K179" s="163" t="s">
        <v>132</v>
      </c>
      <c r="L179" s="163" t="s">
        <v>44</v>
      </c>
      <c r="M179" s="354"/>
      <c r="N179" s="320"/>
    </row>
    <row r="180" spans="1:14" s="2" customFormat="1" ht="15" customHeight="1" x14ac:dyDescent="0.25">
      <c r="A180" s="162">
        <v>45434</v>
      </c>
      <c r="B180" s="163" t="s">
        <v>357</v>
      </c>
      <c r="C180" s="163" t="s">
        <v>130</v>
      </c>
      <c r="D180" s="164" t="s">
        <v>79</v>
      </c>
      <c r="E180" s="147">
        <v>319000</v>
      </c>
      <c r="F180" s="319">
        <v>3868</v>
      </c>
      <c r="G180" s="292">
        <f t="shared" si="5"/>
        <v>82.471561530506719</v>
      </c>
      <c r="H180" s="173" t="s">
        <v>41</v>
      </c>
      <c r="I180" s="164" t="s">
        <v>43</v>
      </c>
      <c r="J180" s="415" t="s">
        <v>502</v>
      </c>
      <c r="K180" s="163" t="s">
        <v>132</v>
      </c>
      <c r="L180" s="163" t="s">
        <v>44</v>
      </c>
      <c r="M180" s="354"/>
      <c r="N180" s="320"/>
    </row>
    <row r="181" spans="1:14" s="2" customFormat="1" ht="15" customHeight="1" x14ac:dyDescent="0.25">
      <c r="A181" s="162">
        <v>45434</v>
      </c>
      <c r="B181" s="336" t="s">
        <v>420</v>
      </c>
      <c r="C181" s="336" t="s">
        <v>119</v>
      </c>
      <c r="D181" s="806" t="s">
        <v>79</v>
      </c>
      <c r="E181" s="147">
        <v>25500</v>
      </c>
      <c r="F181" s="319">
        <v>3868</v>
      </c>
      <c r="G181" s="292">
        <f t="shared" si="5"/>
        <v>6.5925542916235784</v>
      </c>
      <c r="H181" s="173" t="s">
        <v>41</v>
      </c>
      <c r="I181" s="164" t="s">
        <v>43</v>
      </c>
      <c r="J181" s="350" t="s">
        <v>544</v>
      </c>
      <c r="K181" s="163" t="s">
        <v>132</v>
      </c>
      <c r="L181" s="163" t="s">
        <v>44</v>
      </c>
      <c r="M181" s="354"/>
      <c r="N181" s="320"/>
    </row>
    <row r="182" spans="1:14" s="2" customFormat="1" ht="15" customHeight="1" x14ac:dyDescent="0.25">
      <c r="A182" s="475">
        <v>45435</v>
      </c>
      <c r="B182" s="149" t="s">
        <v>358</v>
      </c>
      <c r="C182" s="163" t="s">
        <v>199</v>
      </c>
      <c r="D182" s="149" t="s">
        <v>362</v>
      </c>
      <c r="E182" s="462">
        <v>30000</v>
      </c>
      <c r="F182" s="319">
        <v>3868</v>
      </c>
      <c r="G182" s="292">
        <f t="shared" si="5"/>
        <v>7.7559462254395033</v>
      </c>
      <c r="H182" s="173" t="s">
        <v>129</v>
      </c>
      <c r="I182" s="164" t="s">
        <v>43</v>
      </c>
      <c r="J182" s="350" t="s">
        <v>364</v>
      </c>
      <c r="K182" s="163" t="s">
        <v>132</v>
      </c>
      <c r="L182" s="163" t="s">
        <v>44</v>
      </c>
      <c r="M182" s="354"/>
      <c r="N182" s="320"/>
    </row>
    <row r="183" spans="1:14" s="2" customFormat="1" ht="15" customHeight="1" x14ac:dyDescent="0.25">
      <c r="A183" s="475">
        <v>45435</v>
      </c>
      <c r="B183" s="149" t="s">
        <v>359</v>
      </c>
      <c r="C183" s="163" t="s">
        <v>199</v>
      </c>
      <c r="D183" s="149" t="s">
        <v>362</v>
      </c>
      <c r="E183" s="462">
        <v>30000</v>
      </c>
      <c r="F183" s="319">
        <v>3868</v>
      </c>
      <c r="G183" s="292">
        <f t="shared" si="5"/>
        <v>7.7559462254395033</v>
      </c>
      <c r="H183" s="173" t="s">
        <v>129</v>
      </c>
      <c r="I183" s="164" t="s">
        <v>43</v>
      </c>
      <c r="J183" s="350" t="s">
        <v>364</v>
      </c>
      <c r="K183" s="163" t="s">
        <v>132</v>
      </c>
      <c r="L183" s="163" t="s">
        <v>44</v>
      </c>
      <c r="M183" s="354"/>
      <c r="N183" s="320"/>
    </row>
    <row r="184" spans="1:14" s="2" customFormat="1" ht="15" customHeight="1" x14ac:dyDescent="0.25">
      <c r="A184" s="475">
        <v>45435</v>
      </c>
      <c r="B184" s="149" t="s">
        <v>360</v>
      </c>
      <c r="C184" s="163" t="s">
        <v>199</v>
      </c>
      <c r="D184" s="149" t="s">
        <v>362</v>
      </c>
      <c r="E184" s="462">
        <v>30000</v>
      </c>
      <c r="F184" s="319">
        <v>3868</v>
      </c>
      <c r="G184" s="292">
        <f t="shared" si="5"/>
        <v>7.7559462254395033</v>
      </c>
      <c r="H184" s="173" t="s">
        <v>129</v>
      </c>
      <c r="I184" s="164" t="s">
        <v>43</v>
      </c>
      <c r="J184" s="350" t="s">
        <v>364</v>
      </c>
      <c r="K184" s="163" t="s">
        <v>132</v>
      </c>
      <c r="L184" s="163" t="s">
        <v>44</v>
      </c>
      <c r="M184" s="354"/>
      <c r="N184" s="320"/>
    </row>
    <row r="185" spans="1:14" s="2" customFormat="1" ht="15" customHeight="1" x14ac:dyDescent="0.25">
      <c r="A185" s="475">
        <v>45435</v>
      </c>
      <c r="B185" s="149" t="s">
        <v>363</v>
      </c>
      <c r="C185" s="163" t="s">
        <v>199</v>
      </c>
      <c r="D185" s="149" t="s">
        <v>362</v>
      </c>
      <c r="E185" s="462">
        <v>28000</v>
      </c>
      <c r="F185" s="319">
        <v>3868</v>
      </c>
      <c r="G185" s="292">
        <f t="shared" si="5"/>
        <v>7.2388831437435366</v>
      </c>
      <c r="H185" s="173" t="s">
        <v>129</v>
      </c>
      <c r="I185" s="164" t="s">
        <v>43</v>
      </c>
      <c r="J185" s="350" t="s">
        <v>365</v>
      </c>
      <c r="K185" s="163" t="s">
        <v>132</v>
      </c>
      <c r="L185" s="163" t="s">
        <v>44</v>
      </c>
      <c r="M185" s="354"/>
      <c r="N185" s="320"/>
    </row>
    <row r="186" spans="1:14" s="2" customFormat="1" ht="15" customHeight="1" x14ac:dyDescent="0.25">
      <c r="A186" s="162">
        <v>45435</v>
      </c>
      <c r="B186" s="496" t="s">
        <v>112</v>
      </c>
      <c r="C186" s="163" t="s">
        <v>113</v>
      </c>
      <c r="D186" s="164" t="s">
        <v>121</v>
      </c>
      <c r="E186" s="167">
        <v>8000</v>
      </c>
      <c r="F186" s="319">
        <v>3868</v>
      </c>
      <c r="G186" s="292">
        <f t="shared" si="5"/>
        <v>2.0682523267838677</v>
      </c>
      <c r="H186" s="173" t="s">
        <v>127</v>
      </c>
      <c r="I186" s="164" t="s">
        <v>43</v>
      </c>
      <c r="J186" s="350" t="s">
        <v>371</v>
      </c>
      <c r="K186" s="163" t="s">
        <v>132</v>
      </c>
      <c r="L186" s="163" t="s">
        <v>44</v>
      </c>
      <c r="M186" s="354"/>
      <c r="N186" s="320"/>
    </row>
    <row r="187" spans="1:14" s="2" customFormat="1" ht="15" customHeight="1" x14ac:dyDescent="0.25">
      <c r="A187" s="162">
        <v>45435</v>
      </c>
      <c r="B187" s="496" t="s">
        <v>112</v>
      </c>
      <c r="C187" s="163" t="s">
        <v>113</v>
      </c>
      <c r="D187" s="164" t="s">
        <v>121</v>
      </c>
      <c r="E187" s="167">
        <v>25000</v>
      </c>
      <c r="F187" s="319">
        <v>3868</v>
      </c>
      <c r="G187" s="292">
        <f t="shared" si="5"/>
        <v>6.4632885211995861</v>
      </c>
      <c r="H187" s="173" t="s">
        <v>127</v>
      </c>
      <c r="I187" s="164" t="s">
        <v>43</v>
      </c>
      <c r="J187" s="350" t="s">
        <v>371</v>
      </c>
      <c r="K187" s="163" t="s">
        <v>132</v>
      </c>
      <c r="L187" s="163" t="s">
        <v>44</v>
      </c>
      <c r="M187" s="354"/>
      <c r="N187" s="320"/>
    </row>
    <row r="188" spans="1:14" s="2" customFormat="1" ht="15" customHeight="1" x14ac:dyDescent="0.25">
      <c r="A188" s="162">
        <v>45435</v>
      </c>
      <c r="B188" s="496" t="s">
        <v>112</v>
      </c>
      <c r="C188" s="163" t="s">
        <v>113</v>
      </c>
      <c r="D188" s="164" t="s">
        <v>121</v>
      </c>
      <c r="E188" s="167">
        <v>10000</v>
      </c>
      <c r="F188" s="319">
        <v>3868</v>
      </c>
      <c r="G188" s="292">
        <f t="shared" si="5"/>
        <v>2.5853154084798344</v>
      </c>
      <c r="H188" s="173" t="s">
        <v>127</v>
      </c>
      <c r="I188" s="164" t="s">
        <v>43</v>
      </c>
      <c r="J188" s="350" t="s">
        <v>371</v>
      </c>
      <c r="K188" s="163" t="s">
        <v>132</v>
      </c>
      <c r="L188" s="163" t="s">
        <v>44</v>
      </c>
      <c r="M188" s="354"/>
      <c r="N188" s="320"/>
    </row>
    <row r="189" spans="1:14" s="2" customFormat="1" ht="15" customHeight="1" x14ac:dyDescent="0.25">
      <c r="A189" s="162">
        <v>45435</v>
      </c>
      <c r="B189" s="496" t="s">
        <v>112</v>
      </c>
      <c r="C189" s="163" t="s">
        <v>113</v>
      </c>
      <c r="D189" s="164" t="s">
        <v>121</v>
      </c>
      <c r="E189" s="167">
        <v>15000</v>
      </c>
      <c r="F189" s="319">
        <v>3868</v>
      </c>
      <c r="G189" s="292">
        <f t="shared" si="5"/>
        <v>3.8779731127197516</v>
      </c>
      <c r="H189" s="173" t="s">
        <v>127</v>
      </c>
      <c r="I189" s="164" t="s">
        <v>43</v>
      </c>
      <c r="J189" s="350" t="s">
        <v>371</v>
      </c>
      <c r="K189" s="163" t="s">
        <v>132</v>
      </c>
      <c r="L189" s="163" t="s">
        <v>44</v>
      </c>
      <c r="M189" s="354"/>
      <c r="N189" s="320"/>
    </row>
    <row r="190" spans="1:14" s="2" customFormat="1" ht="15" customHeight="1" x14ac:dyDescent="0.25">
      <c r="A190" s="162">
        <v>45435</v>
      </c>
      <c r="B190" s="496" t="s">
        <v>112</v>
      </c>
      <c r="C190" s="163" t="s">
        <v>113</v>
      </c>
      <c r="D190" s="164" t="s">
        <v>121</v>
      </c>
      <c r="E190" s="167">
        <v>10000</v>
      </c>
      <c r="F190" s="319">
        <v>3868</v>
      </c>
      <c r="G190" s="292">
        <f t="shared" si="5"/>
        <v>2.5853154084798344</v>
      </c>
      <c r="H190" s="173" t="s">
        <v>127</v>
      </c>
      <c r="I190" s="164" t="s">
        <v>43</v>
      </c>
      <c r="J190" s="350" t="s">
        <v>371</v>
      </c>
      <c r="K190" s="163" t="s">
        <v>132</v>
      </c>
      <c r="L190" s="163" t="s">
        <v>44</v>
      </c>
      <c r="M190" s="354"/>
      <c r="N190" s="320"/>
    </row>
    <row r="191" spans="1:14" s="2" customFormat="1" ht="15" customHeight="1" x14ac:dyDescent="0.25">
      <c r="A191" s="162">
        <v>45435</v>
      </c>
      <c r="B191" s="163" t="s">
        <v>366</v>
      </c>
      <c r="C191" s="163" t="s">
        <v>199</v>
      </c>
      <c r="D191" s="164" t="s">
        <v>362</v>
      </c>
      <c r="E191" s="167">
        <v>15000</v>
      </c>
      <c r="F191" s="319">
        <v>3868</v>
      </c>
      <c r="G191" s="292">
        <f t="shared" si="5"/>
        <v>3.8779731127197516</v>
      </c>
      <c r="H191" s="173" t="s">
        <v>127</v>
      </c>
      <c r="I191" s="164" t="s">
        <v>43</v>
      </c>
      <c r="J191" s="350" t="s">
        <v>372</v>
      </c>
      <c r="K191" s="163" t="s">
        <v>132</v>
      </c>
      <c r="L191" s="163" t="s">
        <v>44</v>
      </c>
      <c r="M191" s="354"/>
      <c r="N191" s="320"/>
    </row>
    <row r="192" spans="1:14" s="2" customFormat="1" ht="15" customHeight="1" x14ac:dyDescent="0.25">
      <c r="A192" s="162">
        <v>45435</v>
      </c>
      <c r="B192" s="163" t="s">
        <v>503</v>
      </c>
      <c r="C192" s="163" t="s">
        <v>199</v>
      </c>
      <c r="D192" s="164" t="s">
        <v>362</v>
      </c>
      <c r="E192" s="167">
        <v>16000</v>
      </c>
      <c r="F192" s="319">
        <v>3868</v>
      </c>
      <c r="G192" s="292">
        <f t="shared" si="5"/>
        <v>4.1365046535677354</v>
      </c>
      <c r="H192" s="173" t="s">
        <v>127</v>
      </c>
      <c r="I192" s="164" t="s">
        <v>43</v>
      </c>
      <c r="J192" s="350" t="s">
        <v>504</v>
      </c>
      <c r="K192" s="163" t="s">
        <v>132</v>
      </c>
      <c r="L192" s="163" t="s">
        <v>44</v>
      </c>
      <c r="M192" s="354"/>
      <c r="N192" s="320"/>
    </row>
    <row r="193" spans="1:14" s="2" customFormat="1" ht="15" customHeight="1" x14ac:dyDescent="0.25">
      <c r="A193" s="162">
        <v>45435</v>
      </c>
      <c r="B193" s="163" t="s">
        <v>367</v>
      </c>
      <c r="C193" s="163" t="s">
        <v>199</v>
      </c>
      <c r="D193" s="164" t="s">
        <v>362</v>
      </c>
      <c r="E193" s="167">
        <v>12000</v>
      </c>
      <c r="F193" s="319">
        <v>3868</v>
      </c>
      <c r="G193" s="292">
        <f t="shared" si="5"/>
        <v>3.1023784901758016</v>
      </c>
      <c r="H193" s="173" t="s">
        <v>127</v>
      </c>
      <c r="I193" s="164" t="s">
        <v>43</v>
      </c>
      <c r="J193" s="350" t="s">
        <v>371</v>
      </c>
      <c r="K193" s="163" t="s">
        <v>132</v>
      </c>
      <c r="L193" s="163" t="s">
        <v>44</v>
      </c>
      <c r="M193" s="354"/>
      <c r="N193" s="320"/>
    </row>
    <row r="194" spans="1:14" s="2" customFormat="1" ht="15" customHeight="1" x14ac:dyDescent="0.25">
      <c r="A194" s="162">
        <v>45435</v>
      </c>
      <c r="B194" s="163" t="s">
        <v>126</v>
      </c>
      <c r="C194" s="163" t="s">
        <v>126</v>
      </c>
      <c r="D194" s="164" t="s">
        <v>362</v>
      </c>
      <c r="E194" s="167">
        <v>30000</v>
      </c>
      <c r="F194" s="319">
        <v>3868</v>
      </c>
      <c r="G194" s="292">
        <f t="shared" si="5"/>
        <v>7.7559462254395033</v>
      </c>
      <c r="H194" s="173" t="s">
        <v>127</v>
      </c>
      <c r="I194" s="164" t="s">
        <v>43</v>
      </c>
      <c r="J194" s="350" t="s">
        <v>371</v>
      </c>
      <c r="K194" s="163" t="s">
        <v>132</v>
      </c>
      <c r="L194" s="163" t="s">
        <v>44</v>
      </c>
      <c r="M194" s="354"/>
      <c r="N194" s="320"/>
    </row>
    <row r="195" spans="1:14" s="2" customFormat="1" ht="15" customHeight="1" x14ac:dyDescent="0.25">
      <c r="A195" s="475">
        <v>45435</v>
      </c>
      <c r="B195" s="149" t="s">
        <v>513</v>
      </c>
      <c r="C195" s="163" t="s">
        <v>199</v>
      </c>
      <c r="D195" s="149" t="s">
        <v>362</v>
      </c>
      <c r="E195" s="462">
        <v>30000</v>
      </c>
      <c r="F195" s="319">
        <v>3868</v>
      </c>
      <c r="G195" s="292">
        <f t="shared" si="5"/>
        <v>7.7559462254395033</v>
      </c>
      <c r="H195" s="173" t="s">
        <v>41</v>
      </c>
      <c r="I195" s="164" t="s">
        <v>43</v>
      </c>
      <c r="J195" s="350" t="s">
        <v>507</v>
      </c>
      <c r="K195" s="163" t="s">
        <v>132</v>
      </c>
      <c r="L195" s="163" t="s">
        <v>44</v>
      </c>
      <c r="M195" s="354"/>
      <c r="N195" s="320"/>
    </row>
    <row r="196" spans="1:14" s="2" customFormat="1" ht="15" customHeight="1" x14ac:dyDescent="0.25">
      <c r="A196" s="475">
        <v>45435</v>
      </c>
      <c r="B196" s="149" t="s">
        <v>514</v>
      </c>
      <c r="C196" s="163" t="s">
        <v>199</v>
      </c>
      <c r="D196" s="149" t="s">
        <v>362</v>
      </c>
      <c r="E196" s="462">
        <v>30000</v>
      </c>
      <c r="F196" s="319">
        <v>3868</v>
      </c>
      <c r="G196" s="292">
        <f t="shared" si="5"/>
        <v>7.7559462254395033</v>
      </c>
      <c r="H196" s="173" t="s">
        <v>41</v>
      </c>
      <c r="I196" s="164" t="s">
        <v>43</v>
      </c>
      <c r="J196" s="350" t="s">
        <v>510</v>
      </c>
      <c r="K196" s="163" t="s">
        <v>132</v>
      </c>
      <c r="L196" s="163" t="s">
        <v>44</v>
      </c>
      <c r="M196" s="354"/>
      <c r="N196" s="320"/>
    </row>
    <row r="197" spans="1:14" s="2" customFormat="1" ht="15.75" customHeight="1" x14ac:dyDescent="0.25">
      <c r="A197" s="475">
        <v>45435</v>
      </c>
      <c r="B197" s="149" t="s">
        <v>514</v>
      </c>
      <c r="C197" s="163" t="s">
        <v>199</v>
      </c>
      <c r="D197" s="149" t="s">
        <v>362</v>
      </c>
      <c r="E197" s="462">
        <v>30000</v>
      </c>
      <c r="F197" s="319">
        <v>3868</v>
      </c>
      <c r="G197" s="292">
        <f t="shared" si="5"/>
        <v>7.7559462254395033</v>
      </c>
      <c r="H197" s="173" t="s">
        <v>41</v>
      </c>
      <c r="I197" s="164" t="s">
        <v>43</v>
      </c>
      <c r="J197" s="350" t="s">
        <v>510</v>
      </c>
      <c r="K197" s="163" t="s">
        <v>132</v>
      </c>
      <c r="L197" s="163" t="s">
        <v>44</v>
      </c>
      <c r="M197" s="354"/>
      <c r="N197" s="320"/>
    </row>
    <row r="198" spans="1:14" s="2" customFormat="1" ht="15" customHeight="1" x14ac:dyDescent="0.25">
      <c r="A198" s="162">
        <v>45435</v>
      </c>
      <c r="B198" s="163" t="s">
        <v>374</v>
      </c>
      <c r="C198" s="163" t="s">
        <v>113</v>
      </c>
      <c r="D198" s="164" t="s">
        <v>362</v>
      </c>
      <c r="E198" s="147">
        <v>660000</v>
      </c>
      <c r="F198" s="319">
        <v>3868</v>
      </c>
      <c r="G198" s="292">
        <f t="shared" si="5"/>
        <v>170.63081695966909</v>
      </c>
      <c r="H198" s="173" t="s">
        <v>41</v>
      </c>
      <c r="I198" s="164" t="s">
        <v>43</v>
      </c>
      <c r="J198" s="350" t="s">
        <v>505</v>
      </c>
      <c r="K198" s="163" t="s">
        <v>132</v>
      </c>
      <c r="L198" s="163" t="s">
        <v>44</v>
      </c>
      <c r="M198" s="354"/>
      <c r="N198" s="320"/>
    </row>
    <row r="199" spans="1:14" s="2" customFormat="1" ht="15" customHeight="1" x14ac:dyDescent="0.25">
      <c r="A199" s="162">
        <v>45435</v>
      </c>
      <c r="B199" s="163" t="s">
        <v>376</v>
      </c>
      <c r="C199" s="163" t="s">
        <v>199</v>
      </c>
      <c r="D199" s="164" t="s">
        <v>362</v>
      </c>
      <c r="E199" s="147">
        <v>13000</v>
      </c>
      <c r="F199" s="319">
        <v>3868</v>
      </c>
      <c r="G199" s="292">
        <f t="shared" si="5"/>
        <v>3.3609100310237849</v>
      </c>
      <c r="H199" s="173" t="s">
        <v>41</v>
      </c>
      <c r="I199" s="164" t="s">
        <v>43</v>
      </c>
      <c r="J199" s="350" t="s">
        <v>506</v>
      </c>
      <c r="K199" s="163" t="s">
        <v>132</v>
      </c>
      <c r="L199" s="163" t="s">
        <v>44</v>
      </c>
      <c r="M199" s="354"/>
      <c r="N199" s="320"/>
    </row>
    <row r="200" spans="1:14" s="2" customFormat="1" ht="15" customHeight="1" x14ac:dyDescent="0.25">
      <c r="A200" s="162">
        <v>45435</v>
      </c>
      <c r="B200" s="163" t="s">
        <v>377</v>
      </c>
      <c r="C200" s="163" t="s">
        <v>199</v>
      </c>
      <c r="D200" s="164" t="s">
        <v>362</v>
      </c>
      <c r="E200" s="147">
        <v>5000</v>
      </c>
      <c r="F200" s="319">
        <v>3868</v>
      </c>
      <c r="G200" s="292">
        <f t="shared" si="5"/>
        <v>1.2926577042399172</v>
      </c>
      <c r="H200" s="173" t="s">
        <v>41</v>
      </c>
      <c r="I200" s="164" t="s">
        <v>43</v>
      </c>
      <c r="J200" s="350" t="s">
        <v>507</v>
      </c>
      <c r="K200" s="163" t="s">
        <v>132</v>
      </c>
      <c r="L200" s="163" t="s">
        <v>44</v>
      </c>
      <c r="M200" s="354"/>
      <c r="N200" s="320"/>
    </row>
    <row r="201" spans="1:14" s="2" customFormat="1" ht="15" customHeight="1" x14ac:dyDescent="0.25">
      <c r="A201" s="162">
        <v>45435</v>
      </c>
      <c r="B201" s="163" t="s">
        <v>377</v>
      </c>
      <c r="C201" s="163" t="s">
        <v>199</v>
      </c>
      <c r="D201" s="164" t="s">
        <v>362</v>
      </c>
      <c r="E201" s="147">
        <v>2000</v>
      </c>
      <c r="F201" s="319">
        <v>3868</v>
      </c>
      <c r="G201" s="292">
        <f t="shared" si="5"/>
        <v>0.51706308169596693</v>
      </c>
      <c r="H201" s="173" t="s">
        <v>41</v>
      </c>
      <c r="I201" s="164" t="s">
        <v>43</v>
      </c>
      <c r="J201" s="350" t="s">
        <v>507</v>
      </c>
      <c r="K201" s="163" t="s">
        <v>132</v>
      </c>
      <c r="L201" s="163" t="s">
        <v>44</v>
      </c>
      <c r="M201" s="354"/>
      <c r="N201" s="320"/>
    </row>
    <row r="202" spans="1:14" s="2" customFormat="1" ht="15" customHeight="1" x14ac:dyDescent="0.25">
      <c r="A202" s="162">
        <v>45435</v>
      </c>
      <c r="B202" s="163" t="s">
        <v>375</v>
      </c>
      <c r="C202" s="163" t="s">
        <v>199</v>
      </c>
      <c r="D202" s="164" t="s">
        <v>362</v>
      </c>
      <c r="E202" s="147">
        <v>16000</v>
      </c>
      <c r="F202" s="319">
        <v>3868</v>
      </c>
      <c r="G202" s="292">
        <f t="shared" si="5"/>
        <v>4.1365046535677354</v>
      </c>
      <c r="H202" s="173" t="s">
        <v>41</v>
      </c>
      <c r="I202" s="164" t="s">
        <v>43</v>
      </c>
      <c r="J202" s="350" t="s">
        <v>508</v>
      </c>
      <c r="K202" s="163" t="s">
        <v>132</v>
      </c>
      <c r="L202" s="163" t="s">
        <v>44</v>
      </c>
      <c r="M202" s="354"/>
      <c r="N202" s="320"/>
    </row>
    <row r="203" spans="1:14" s="2" customFormat="1" ht="15" customHeight="1" x14ac:dyDescent="0.25">
      <c r="A203" s="162">
        <v>45435</v>
      </c>
      <c r="B203" s="163" t="s">
        <v>378</v>
      </c>
      <c r="C203" s="163" t="s">
        <v>199</v>
      </c>
      <c r="D203" s="164" t="s">
        <v>362</v>
      </c>
      <c r="E203" s="147">
        <v>5000</v>
      </c>
      <c r="F203" s="319">
        <v>3868</v>
      </c>
      <c r="G203" s="292">
        <f t="shared" si="5"/>
        <v>1.2926577042399172</v>
      </c>
      <c r="H203" s="173" t="s">
        <v>41</v>
      </c>
      <c r="I203" s="164" t="s">
        <v>43</v>
      </c>
      <c r="J203" s="350" t="s">
        <v>507</v>
      </c>
      <c r="K203" s="163" t="s">
        <v>132</v>
      </c>
      <c r="L203" s="163" t="s">
        <v>44</v>
      </c>
      <c r="M203" s="354"/>
      <c r="N203" s="320"/>
    </row>
    <row r="204" spans="1:14" s="2" customFormat="1" ht="15" customHeight="1" x14ac:dyDescent="0.25">
      <c r="A204" s="162">
        <v>45435</v>
      </c>
      <c r="B204" s="163" t="s">
        <v>379</v>
      </c>
      <c r="C204" s="163" t="s">
        <v>199</v>
      </c>
      <c r="D204" s="164" t="s">
        <v>362</v>
      </c>
      <c r="E204" s="147">
        <v>2000</v>
      </c>
      <c r="F204" s="319">
        <v>3868</v>
      </c>
      <c r="G204" s="292">
        <f t="shared" si="5"/>
        <v>0.51706308169596693</v>
      </c>
      <c r="H204" s="173" t="s">
        <v>41</v>
      </c>
      <c r="I204" s="164" t="s">
        <v>43</v>
      </c>
      <c r="J204" s="350" t="s">
        <v>507</v>
      </c>
      <c r="K204" s="163" t="s">
        <v>132</v>
      </c>
      <c r="L204" s="163" t="s">
        <v>44</v>
      </c>
      <c r="M204" s="354"/>
      <c r="N204" s="320"/>
    </row>
    <row r="205" spans="1:14" s="2" customFormat="1" ht="15" customHeight="1" x14ac:dyDescent="0.25">
      <c r="A205" s="162">
        <v>45435</v>
      </c>
      <c r="B205" s="163" t="s">
        <v>180</v>
      </c>
      <c r="C205" s="163" t="s">
        <v>199</v>
      </c>
      <c r="D205" s="164" t="s">
        <v>362</v>
      </c>
      <c r="E205" s="147">
        <v>25000</v>
      </c>
      <c r="F205" s="319">
        <v>3868</v>
      </c>
      <c r="G205" s="292">
        <f t="shared" si="5"/>
        <v>6.4632885211995861</v>
      </c>
      <c r="H205" s="173" t="s">
        <v>41</v>
      </c>
      <c r="I205" s="164" t="s">
        <v>43</v>
      </c>
      <c r="J205" s="350" t="s">
        <v>508</v>
      </c>
      <c r="K205" s="163" t="s">
        <v>132</v>
      </c>
      <c r="L205" s="163" t="s">
        <v>44</v>
      </c>
      <c r="M205" s="354"/>
      <c r="N205" s="320"/>
    </row>
    <row r="206" spans="1:14" s="2" customFormat="1" ht="15" customHeight="1" x14ac:dyDescent="0.25">
      <c r="A206" s="162">
        <v>45435</v>
      </c>
      <c r="B206" s="163" t="s">
        <v>380</v>
      </c>
      <c r="C206" s="163" t="s">
        <v>199</v>
      </c>
      <c r="D206" s="164" t="s">
        <v>362</v>
      </c>
      <c r="E206" s="147">
        <v>2000</v>
      </c>
      <c r="F206" s="319">
        <v>3868</v>
      </c>
      <c r="G206" s="292">
        <f t="shared" si="5"/>
        <v>0.51706308169596693</v>
      </c>
      <c r="H206" s="173" t="s">
        <v>41</v>
      </c>
      <c r="I206" s="164" t="s">
        <v>43</v>
      </c>
      <c r="J206" s="350" t="s">
        <v>508</v>
      </c>
      <c r="K206" s="163" t="s">
        <v>132</v>
      </c>
      <c r="L206" s="163" t="s">
        <v>44</v>
      </c>
      <c r="M206" s="354"/>
      <c r="N206" s="320"/>
    </row>
    <row r="207" spans="1:14" s="2" customFormat="1" ht="15" customHeight="1" x14ac:dyDescent="0.25">
      <c r="A207" s="162">
        <v>45435</v>
      </c>
      <c r="B207" s="163" t="s">
        <v>380</v>
      </c>
      <c r="C207" s="163" t="s">
        <v>199</v>
      </c>
      <c r="D207" s="164" t="s">
        <v>362</v>
      </c>
      <c r="E207" s="147">
        <v>4000</v>
      </c>
      <c r="F207" s="319">
        <v>3868</v>
      </c>
      <c r="G207" s="292">
        <f t="shared" si="5"/>
        <v>1.0341261633919339</v>
      </c>
      <c r="H207" s="173" t="s">
        <v>41</v>
      </c>
      <c r="I207" s="164" t="s">
        <v>43</v>
      </c>
      <c r="J207" s="350" t="s">
        <v>508</v>
      </c>
      <c r="K207" s="163" t="s">
        <v>132</v>
      </c>
      <c r="L207" s="163" t="s">
        <v>44</v>
      </c>
      <c r="M207" s="354"/>
      <c r="N207" s="320"/>
    </row>
    <row r="208" spans="1:14" s="2" customFormat="1" ht="15" customHeight="1" x14ac:dyDescent="0.25">
      <c r="A208" s="162">
        <v>45435</v>
      </c>
      <c r="B208" s="163" t="s">
        <v>381</v>
      </c>
      <c r="C208" s="163" t="s">
        <v>199</v>
      </c>
      <c r="D208" s="164" t="s">
        <v>362</v>
      </c>
      <c r="E208" s="147">
        <v>1000</v>
      </c>
      <c r="F208" s="319">
        <v>3868</v>
      </c>
      <c r="G208" s="292">
        <f t="shared" si="5"/>
        <v>0.25853154084798347</v>
      </c>
      <c r="H208" s="173" t="s">
        <v>41</v>
      </c>
      <c r="I208" s="164" t="s">
        <v>43</v>
      </c>
      <c r="J208" s="350" t="s">
        <v>508</v>
      </c>
      <c r="K208" s="163" t="s">
        <v>132</v>
      </c>
      <c r="L208" s="163" t="s">
        <v>44</v>
      </c>
      <c r="M208" s="354"/>
      <c r="N208" s="320"/>
    </row>
    <row r="209" spans="1:14" s="2" customFormat="1" ht="15" customHeight="1" x14ac:dyDescent="0.25">
      <c r="A209" s="162">
        <v>45435</v>
      </c>
      <c r="B209" s="163" t="s">
        <v>380</v>
      </c>
      <c r="C209" s="163" t="s">
        <v>199</v>
      </c>
      <c r="D209" s="164" t="s">
        <v>362</v>
      </c>
      <c r="E209" s="147">
        <v>5000</v>
      </c>
      <c r="F209" s="319">
        <v>3868</v>
      </c>
      <c r="G209" s="292">
        <f t="shared" si="5"/>
        <v>1.2926577042399172</v>
      </c>
      <c r="H209" s="173" t="s">
        <v>41</v>
      </c>
      <c r="I209" s="164" t="s">
        <v>43</v>
      </c>
      <c r="J209" s="350" t="s">
        <v>507</v>
      </c>
      <c r="K209" s="163" t="s">
        <v>132</v>
      </c>
      <c r="L209" s="163" t="s">
        <v>44</v>
      </c>
      <c r="M209" s="354"/>
      <c r="N209" s="320"/>
    </row>
    <row r="210" spans="1:14" s="2" customFormat="1" ht="15" customHeight="1" x14ac:dyDescent="0.25">
      <c r="A210" s="162">
        <v>45435</v>
      </c>
      <c r="B210" s="163" t="s">
        <v>383</v>
      </c>
      <c r="C210" s="163" t="s">
        <v>113</v>
      </c>
      <c r="D210" s="164" t="s">
        <v>362</v>
      </c>
      <c r="E210" s="147">
        <v>50000</v>
      </c>
      <c r="F210" s="319">
        <v>3868</v>
      </c>
      <c r="G210" s="292">
        <f t="shared" si="5"/>
        <v>12.926577042399172</v>
      </c>
      <c r="H210" s="173" t="s">
        <v>41</v>
      </c>
      <c r="I210" s="164" t="s">
        <v>43</v>
      </c>
      <c r="J210" s="350" t="s">
        <v>518</v>
      </c>
      <c r="K210" s="163" t="s">
        <v>132</v>
      </c>
      <c r="L210" s="163" t="s">
        <v>44</v>
      </c>
      <c r="M210" s="354"/>
      <c r="N210" s="320"/>
    </row>
    <row r="211" spans="1:14" s="2" customFormat="1" ht="15" customHeight="1" x14ac:dyDescent="0.25">
      <c r="A211" s="162">
        <v>45436</v>
      </c>
      <c r="B211" s="151" t="s">
        <v>137</v>
      </c>
      <c r="C211" s="151" t="s">
        <v>114</v>
      </c>
      <c r="D211" s="169" t="s">
        <v>14</v>
      </c>
      <c r="E211" s="154">
        <v>50000</v>
      </c>
      <c r="F211" s="319">
        <v>3868</v>
      </c>
      <c r="G211" s="292">
        <f t="shared" si="5"/>
        <v>12.926577042399172</v>
      </c>
      <c r="H211" s="173" t="s">
        <v>41</v>
      </c>
      <c r="I211" s="164" t="s">
        <v>43</v>
      </c>
      <c r="J211" s="149" t="s">
        <v>515</v>
      </c>
      <c r="K211" s="163" t="s">
        <v>132</v>
      </c>
      <c r="L211" s="163" t="s">
        <v>44</v>
      </c>
      <c r="M211" s="354"/>
      <c r="N211" s="320"/>
    </row>
    <row r="212" spans="1:14" s="2" customFormat="1" ht="15" customHeight="1" x14ac:dyDescent="0.25">
      <c r="A212" s="162">
        <v>45436</v>
      </c>
      <c r="B212" s="151" t="s">
        <v>138</v>
      </c>
      <c r="C212" s="151" t="s">
        <v>114</v>
      </c>
      <c r="D212" s="169" t="s">
        <v>111</v>
      </c>
      <c r="E212" s="154">
        <v>40000</v>
      </c>
      <c r="F212" s="319">
        <v>3868</v>
      </c>
      <c r="G212" s="292">
        <f t="shared" si="5"/>
        <v>10.341261633919338</v>
      </c>
      <c r="H212" s="173" t="s">
        <v>129</v>
      </c>
      <c r="I212" s="164" t="s">
        <v>43</v>
      </c>
      <c r="J212" s="149" t="s">
        <v>515</v>
      </c>
      <c r="K212" s="163" t="s">
        <v>132</v>
      </c>
      <c r="L212" s="163" t="s">
        <v>44</v>
      </c>
      <c r="M212" s="354"/>
      <c r="N212" s="320"/>
    </row>
    <row r="213" spans="1:14" s="2" customFormat="1" ht="15" customHeight="1" x14ac:dyDescent="0.25">
      <c r="A213" s="162">
        <v>45436</v>
      </c>
      <c r="B213" s="151" t="s">
        <v>139</v>
      </c>
      <c r="C213" s="151" t="s">
        <v>114</v>
      </c>
      <c r="D213" s="169" t="s">
        <v>121</v>
      </c>
      <c r="E213" s="154">
        <v>50000</v>
      </c>
      <c r="F213" s="319">
        <v>3868</v>
      </c>
      <c r="G213" s="292">
        <f t="shared" si="4"/>
        <v>12.926577042399172</v>
      </c>
      <c r="H213" s="173" t="s">
        <v>127</v>
      </c>
      <c r="I213" s="164" t="s">
        <v>43</v>
      </c>
      <c r="J213" s="149" t="s">
        <v>515</v>
      </c>
      <c r="K213" s="163" t="s">
        <v>132</v>
      </c>
      <c r="L213" s="163" t="s">
        <v>44</v>
      </c>
      <c r="M213" s="354"/>
      <c r="N213" s="320"/>
    </row>
    <row r="214" spans="1:14" s="2" customFormat="1" ht="15" customHeight="1" x14ac:dyDescent="0.25">
      <c r="A214" s="162">
        <v>45439</v>
      </c>
      <c r="B214" s="163" t="s">
        <v>112</v>
      </c>
      <c r="C214" s="163" t="s">
        <v>113</v>
      </c>
      <c r="D214" s="164" t="s">
        <v>111</v>
      </c>
      <c r="E214" s="147">
        <v>22000</v>
      </c>
      <c r="F214" s="319">
        <v>3868</v>
      </c>
      <c r="G214" s="292">
        <f t="shared" si="4"/>
        <v>5.6876938986556356</v>
      </c>
      <c r="H214" s="173" t="s">
        <v>351</v>
      </c>
      <c r="I214" s="164" t="s">
        <v>43</v>
      </c>
      <c r="J214" s="350" t="s">
        <v>393</v>
      </c>
      <c r="K214" s="163" t="s">
        <v>132</v>
      </c>
      <c r="L214" s="163" t="s">
        <v>44</v>
      </c>
      <c r="M214" s="354"/>
      <c r="N214" s="320"/>
    </row>
    <row r="215" spans="1:14" s="2" customFormat="1" ht="15" customHeight="1" x14ac:dyDescent="0.25">
      <c r="A215" s="162">
        <v>45439</v>
      </c>
      <c r="B215" s="163" t="s">
        <v>112</v>
      </c>
      <c r="C215" s="163" t="s">
        <v>113</v>
      </c>
      <c r="D215" s="164" t="s">
        <v>111</v>
      </c>
      <c r="E215" s="147">
        <v>8000</v>
      </c>
      <c r="F215" s="319">
        <v>3868</v>
      </c>
      <c r="G215" s="292">
        <f t="shared" si="4"/>
        <v>2.0682523267838677</v>
      </c>
      <c r="H215" s="173" t="s">
        <v>351</v>
      </c>
      <c r="I215" s="164" t="s">
        <v>43</v>
      </c>
      <c r="J215" s="350" t="s">
        <v>393</v>
      </c>
      <c r="K215" s="163" t="s">
        <v>132</v>
      </c>
      <c r="L215" s="163" t="s">
        <v>44</v>
      </c>
      <c r="M215" s="354"/>
      <c r="N215" s="320"/>
    </row>
    <row r="216" spans="1:14" s="2" customFormat="1" ht="15" customHeight="1" x14ac:dyDescent="0.25">
      <c r="A216" s="162">
        <v>45439</v>
      </c>
      <c r="B216" s="163" t="s">
        <v>112</v>
      </c>
      <c r="C216" s="163" t="s">
        <v>113</v>
      </c>
      <c r="D216" s="164" t="s">
        <v>111</v>
      </c>
      <c r="E216" s="147">
        <v>5000</v>
      </c>
      <c r="F216" s="319">
        <v>3868</v>
      </c>
      <c r="G216" s="292">
        <f t="shared" si="4"/>
        <v>1.2926577042399172</v>
      </c>
      <c r="H216" s="173" t="s">
        <v>351</v>
      </c>
      <c r="I216" s="164" t="s">
        <v>43</v>
      </c>
      <c r="J216" s="350" t="s">
        <v>393</v>
      </c>
      <c r="K216" s="163" t="s">
        <v>132</v>
      </c>
      <c r="L216" s="163" t="s">
        <v>44</v>
      </c>
      <c r="M216" s="354"/>
      <c r="N216" s="320"/>
    </row>
    <row r="217" spans="1:14" s="2" customFormat="1" ht="15" customHeight="1" x14ac:dyDescent="0.25">
      <c r="A217" s="162">
        <v>45439</v>
      </c>
      <c r="B217" s="163" t="s">
        <v>112</v>
      </c>
      <c r="C217" s="163" t="s">
        <v>113</v>
      </c>
      <c r="D217" s="164" t="s">
        <v>111</v>
      </c>
      <c r="E217" s="147">
        <v>10000</v>
      </c>
      <c r="F217" s="319">
        <v>3868</v>
      </c>
      <c r="G217" s="292">
        <f t="shared" si="4"/>
        <v>2.5853154084798344</v>
      </c>
      <c r="H217" s="173" t="s">
        <v>351</v>
      </c>
      <c r="I217" s="164" t="s">
        <v>43</v>
      </c>
      <c r="J217" s="350" t="s">
        <v>393</v>
      </c>
      <c r="K217" s="163" t="s">
        <v>132</v>
      </c>
      <c r="L217" s="163" t="s">
        <v>44</v>
      </c>
      <c r="M217" s="354"/>
      <c r="N217" s="320"/>
    </row>
    <row r="218" spans="1:14" s="2" customFormat="1" ht="15" customHeight="1" x14ac:dyDescent="0.25">
      <c r="A218" s="162">
        <v>45439</v>
      </c>
      <c r="B218" s="163" t="s">
        <v>112</v>
      </c>
      <c r="C218" s="163" t="s">
        <v>113</v>
      </c>
      <c r="D218" s="164" t="s">
        <v>111</v>
      </c>
      <c r="E218" s="147">
        <v>20000</v>
      </c>
      <c r="F218" s="319">
        <v>3868</v>
      </c>
      <c r="G218" s="292">
        <f t="shared" si="4"/>
        <v>5.1706308169596689</v>
      </c>
      <c r="H218" s="173" t="s">
        <v>351</v>
      </c>
      <c r="I218" s="164" t="s">
        <v>43</v>
      </c>
      <c r="J218" s="350" t="s">
        <v>393</v>
      </c>
      <c r="K218" s="163" t="s">
        <v>132</v>
      </c>
      <c r="L218" s="163" t="s">
        <v>44</v>
      </c>
      <c r="M218" s="354"/>
      <c r="N218" s="320"/>
    </row>
    <row r="219" spans="1:14" s="2" customFormat="1" ht="15" customHeight="1" x14ac:dyDescent="0.25">
      <c r="A219" s="162">
        <v>45439</v>
      </c>
      <c r="B219" s="151" t="s">
        <v>137</v>
      </c>
      <c r="C219" s="151" t="s">
        <v>114</v>
      </c>
      <c r="D219" s="169" t="s">
        <v>14</v>
      </c>
      <c r="E219" s="154">
        <v>40000</v>
      </c>
      <c r="F219" s="319">
        <v>3868</v>
      </c>
      <c r="G219" s="292">
        <f t="shared" si="4"/>
        <v>10.341261633919338</v>
      </c>
      <c r="H219" s="173" t="s">
        <v>41</v>
      </c>
      <c r="I219" s="164" t="s">
        <v>43</v>
      </c>
      <c r="J219" s="149" t="s">
        <v>520</v>
      </c>
      <c r="K219" s="163" t="s">
        <v>132</v>
      </c>
      <c r="L219" s="163" t="s">
        <v>44</v>
      </c>
      <c r="M219" s="354"/>
      <c r="N219" s="320"/>
    </row>
    <row r="220" spans="1:14" s="2" customFormat="1" ht="15" customHeight="1" x14ac:dyDescent="0.25">
      <c r="A220" s="162">
        <v>45439</v>
      </c>
      <c r="B220" s="151" t="s">
        <v>139</v>
      </c>
      <c r="C220" s="151" t="s">
        <v>114</v>
      </c>
      <c r="D220" s="169" t="s">
        <v>111</v>
      </c>
      <c r="E220" s="154">
        <v>20000</v>
      </c>
      <c r="F220" s="319">
        <v>3868</v>
      </c>
      <c r="G220" s="292">
        <f t="shared" si="4"/>
        <v>5.1706308169596689</v>
      </c>
      <c r="H220" s="173" t="s">
        <v>129</v>
      </c>
      <c r="I220" s="164" t="s">
        <v>43</v>
      </c>
      <c r="J220" s="149" t="s">
        <v>520</v>
      </c>
      <c r="K220" s="163" t="s">
        <v>132</v>
      </c>
      <c r="L220" s="163" t="s">
        <v>44</v>
      </c>
      <c r="M220" s="354"/>
      <c r="N220" s="320"/>
    </row>
    <row r="221" spans="1:14" s="2" customFormat="1" ht="15" customHeight="1" x14ac:dyDescent="0.25">
      <c r="A221" s="162">
        <v>45439</v>
      </c>
      <c r="B221" s="151" t="s">
        <v>138</v>
      </c>
      <c r="C221" s="151" t="s">
        <v>114</v>
      </c>
      <c r="D221" s="169" t="s">
        <v>121</v>
      </c>
      <c r="E221" s="154">
        <v>25000</v>
      </c>
      <c r="F221" s="319">
        <v>3868</v>
      </c>
      <c r="G221" s="292">
        <f t="shared" si="4"/>
        <v>6.4632885211995861</v>
      </c>
      <c r="H221" s="173" t="s">
        <v>127</v>
      </c>
      <c r="I221" s="164" t="s">
        <v>43</v>
      </c>
      <c r="J221" s="149" t="s">
        <v>520</v>
      </c>
      <c r="K221" s="163" t="s">
        <v>132</v>
      </c>
      <c r="L221" s="163" t="s">
        <v>44</v>
      </c>
      <c r="M221" s="354"/>
      <c r="N221" s="320"/>
    </row>
    <row r="222" spans="1:14" s="2" customFormat="1" ht="15" customHeight="1" x14ac:dyDescent="0.25">
      <c r="A222" s="162">
        <v>45439</v>
      </c>
      <c r="B222" s="151" t="s">
        <v>395</v>
      </c>
      <c r="C222" s="151" t="s">
        <v>114</v>
      </c>
      <c r="D222" s="169" t="s">
        <v>111</v>
      </c>
      <c r="E222" s="154">
        <v>20000</v>
      </c>
      <c r="F222" s="319">
        <v>3868</v>
      </c>
      <c r="G222" s="292">
        <f t="shared" si="4"/>
        <v>5.1706308169596689</v>
      </c>
      <c r="H222" s="173" t="s">
        <v>351</v>
      </c>
      <c r="I222" s="164" t="s">
        <v>43</v>
      </c>
      <c r="J222" s="149" t="s">
        <v>520</v>
      </c>
      <c r="K222" s="163" t="s">
        <v>132</v>
      </c>
      <c r="L222" s="163" t="s">
        <v>44</v>
      </c>
      <c r="M222" s="354"/>
      <c r="N222" s="320"/>
    </row>
    <row r="223" spans="1:14" s="2" customFormat="1" ht="15" customHeight="1" x14ac:dyDescent="0.25">
      <c r="A223" s="475">
        <v>45440</v>
      </c>
      <c r="B223" s="149" t="s">
        <v>112</v>
      </c>
      <c r="C223" s="149" t="s">
        <v>113</v>
      </c>
      <c r="D223" s="149" t="s">
        <v>111</v>
      </c>
      <c r="E223" s="462">
        <v>7000</v>
      </c>
      <c r="F223" s="319">
        <v>3868</v>
      </c>
      <c r="G223" s="292">
        <f t="shared" si="4"/>
        <v>1.8097207859358841</v>
      </c>
      <c r="H223" s="173" t="s">
        <v>129</v>
      </c>
      <c r="I223" s="164" t="s">
        <v>43</v>
      </c>
      <c r="J223" s="350" t="s">
        <v>413</v>
      </c>
      <c r="K223" s="163" t="s">
        <v>132</v>
      </c>
      <c r="L223" s="163" t="s">
        <v>44</v>
      </c>
      <c r="M223" s="354"/>
      <c r="N223" s="320"/>
    </row>
    <row r="224" spans="1:14" s="2" customFormat="1" ht="15" customHeight="1" x14ac:dyDescent="0.25">
      <c r="A224" s="475">
        <v>45440</v>
      </c>
      <c r="B224" s="149" t="s">
        <v>112</v>
      </c>
      <c r="C224" s="149" t="s">
        <v>113</v>
      </c>
      <c r="D224" s="149" t="s">
        <v>111</v>
      </c>
      <c r="E224" s="462">
        <v>14000</v>
      </c>
      <c r="F224" s="319">
        <v>3868</v>
      </c>
      <c r="G224" s="292">
        <f t="shared" si="4"/>
        <v>3.6194415718717683</v>
      </c>
      <c r="H224" s="173" t="s">
        <v>129</v>
      </c>
      <c r="I224" s="164" t="s">
        <v>43</v>
      </c>
      <c r="J224" s="350" t="s">
        <v>413</v>
      </c>
      <c r="K224" s="163" t="s">
        <v>132</v>
      </c>
      <c r="L224" s="163" t="s">
        <v>44</v>
      </c>
      <c r="M224" s="354"/>
      <c r="N224" s="320"/>
    </row>
    <row r="225" spans="1:14" s="2" customFormat="1" ht="15" customHeight="1" x14ac:dyDescent="0.25">
      <c r="A225" s="475">
        <v>45440</v>
      </c>
      <c r="B225" s="149" t="s">
        <v>112</v>
      </c>
      <c r="C225" s="149" t="s">
        <v>113</v>
      </c>
      <c r="D225" s="149" t="s">
        <v>111</v>
      </c>
      <c r="E225" s="462">
        <v>3000</v>
      </c>
      <c r="F225" s="319">
        <v>3868</v>
      </c>
      <c r="G225" s="292">
        <f t="shared" si="4"/>
        <v>0.7755946225439504</v>
      </c>
      <c r="H225" s="173" t="s">
        <v>129</v>
      </c>
      <c r="I225" s="164" t="s">
        <v>43</v>
      </c>
      <c r="J225" s="350" t="s">
        <v>413</v>
      </c>
      <c r="K225" s="163" t="s">
        <v>132</v>
      </c>
      <c r="L225" s="163" t="s">
        <v>44</v>
      </c>
      <c r="M225" s="354"/>
      <c r="N225" s="320"/>
    </row>
    <row r="226" spans="1:14" s="2" customFormat="1" ht="15" customHeight="1" x14ac:dyDescent="0.25">
      <c r="A226" s="475">
        <v>45440</v>
      </c>
      <c r="B226" s="163" t="s">
        <v>112</v>
      </c>
      <c r="C226" s="163" t="s">
        <v>113</v>
      </c>
      <c r="D226" s="164" t="s">
        <v>111</v>
      </c>
      <c r="E226" s="147">
        <v>21000</v>
      </c>
      <c r="F226" s="319">
        <v>3868</v>
      </c>
      <c r="G226" s="292">
        <f t="shared" si="4"/>
        <v>5.4291623578076527</v>
      </c>
      <c r="H226" s="173" t="s">
        <v>351</v>
      </c>
      <c r="I226" s="164" t="s">
        <v>43</v>
      </c>
      <c r="J226" s="350" t="s">
        <v>417</v>
      </c>
      <c r="K226" s="163" t="s">
        <v>132</v>
      </c>
      <c r="L226" s="163" t="s">
        <v>44</v>
      </c>
      <c r="M226" s="354"/>
      <c r="N226" s="320"/>
    </row>
    <row r="227" spans="1:14" s="2" customFormat="1" ht="15" customHeight="1" x14ac:dyDescent="0.25">
      <c r="A227" s="475">
        <v>45440</v>
      </c>
      <c r="B227" s="163" t="s">
        <v>112</v>
      </c>
      <c r="C227" s="163" t="s">
        <v>113</v>
      </c>
      <c r="D227" s="164" t="s">
        <v>111</v>
      </c>
      <c r="E227" s="156">
        <v>20000</v>
      </c>
      <c r="F227" s="319">
        <v>3868</v>
      </c>
      <c r="G227" s="292">
        <f t="shared" si="4"/>
        <v>5.1706308169596689</v>
      </c>
      <c r="H227" s="173" t="s">
        <v>351</v>
      </c>
      <c r="I227" s="164" t="s">
        <v>43</v>
      </c>
      <c r="J227" s="350" t="s">
        <v>417</v>
      </c>
      <c r="K227" s="163" t="s">
        <v>132</v>
      </c>
      <c r="L227" s="163" t="s">
        <v>44</v>
      </c>
      <c r="M227" s="354"/>
      <c r="N227" s="320"/>
    </row>
    <row r="228" spans="1:14" s="2" customFormat="1" ht="15" customHeight="1" x14ac:dyDescent="0.25">
      <c r="A228" s="162">
        <v>45441</v>
      </c>
      <c r="B228" s="163" t="s">
        <v>112</v>
      </c>
      <c r="C228" s="163" t="s">
        <v>113</v>
      </c>
      <c r="D228" s="164" t="s">
        <v>14</v>
      </c>
      <c r="E228" s="147">
        <v>6000</v>
      </c>
      <c r="F228" s="319">
        <v>3868</v>
      </c>
      <c r="G228" s="292">
        <f t="shared" si="4"/>
        <v>1.5511892450879008</v>
      </c>
      <c r="H228" s="173" t="s">
        <v>41</v>
      </c>
      <c r="I228" s="164" t="s">
        <v>43</v>
      </c>
      <c r="J228" s="350" t="s">
        <v>524</v>
      </c>
      <c r="K228" s="163" t="s">
        <v>132</v>
      </c>
      <c r="L228" s="163" t="s">
        <v>44</v>
      </c>
      <c r="M228" s="354"/>
      <c r="N228" s="320"/>
    </row>
    <row r="229" spans="1:14" s="2" customFormat="1" ht="15" customHeight="1" x14ac:dyDescent="0.25">
      <c r="A229" s="162">
        <v>45441</v>
      </c>
      <c r="B229" s="163" t="s">
        <v>112</v>
      </c>
      <c r="C229" s="163" t="s">
        <v>113</v>
      </c>
      <c r="D229" s="164" t="s">
        <v>14</v>
      </c>
      <c r="E229" s="147">
        <v>4000</v>
      </c>
      <c r="F229" s="319">
        <v>3868</v>
      </c>
      <c r="G229" s="292">
        <f t="shared" si="4"/>
        <v>1.0341261633919339</v>
      </c>
      <c r="H229" s="173" t="s">
        <v>41</v>
      </c>
      <c r="I229" s="164" t="s">
        <v>43</v>
      </c>
      <c r="J229" s="350" t="s">
        <v>524</v>
      </c>
      <c r="K229" s="163" t="s">
        <v>132</v>
      </c>
      <c r="L229" s="163" t="s">
        <v>44</v>
      </c>
      <c r="M229" s="354"/>
      <c r="N229" s="320"/>
    </row>
    <row r="230" spans="1:14" s="2" customFormat="1" ht="15" customHeight="1" x14ac:dyDescent="0.25">
      <c r="A230" s="162">
        <v>45441</v>
      </c>
      <c r="B230" s="163" t="s">
        <v>112</v>
      </c>
      <c r="C230" s="163" t="s">
        <v>113</v>
      </c>
      <c r="D230" s="164" t="s">
        <v>14</v>
      </c>
      <c r="E230" s="147">
        <v>4000</v>
      </c>
      <c r="F230" s="319">
        <v>3868</v>
      </c>
      <c r="G230" s="292">
        <f t="shared" si="4"/>
        <v>1.0341261633919339</v>
      </c>
      <c r="H230" s="173" t="s">
        <v>41</v>
      </c>
      <c r="I230" s="164" t="s">
        <v>43</v>
      </c>
      <c r="J230" s="350" t="s">
        <v>524</v>
      </c>
      <c r="K230" s="163" t="s">
        <v>132</v>
      </c>
      <c r="L230" s="163" t="s">
        <v>44</v>
      </c>
      <c r="M230" s="354"/>
      <c r="N230" s="320"/>
    </row>
    <row r="231" spans="1:14" s="2" customFormat="1" ht="15" customHeight="1" x14ac:dyDescent="0.25">
      <c r="A231" s="162">
        <v>45441</v>
      </c>
      <c r="B231" s="163" t="s">
        <v>405</v>
      </c>
      <c r="C231" s="163" t="s">
        <v>131</v>
      </c>
      <c r="D231" s="164" t="s">
        <v>111</v>
      </c>
      <c r="E231" s="167">
        <v>1500000</v>
      </c>
      <c r="F231" s="319">
        <v>3868</v>
      </c>
      <c r="G231" s="292">
        <f t="shared" si="4"/>
        <v>387.79731127197516</v>
      </c>
      <c r="H231" s="173" t="s">
        <v>224</v>
      </c>
      <c r="I231" s="164" t="s">
        <v>43</v>
      </c>
      <c r="J231" s="350" t="s">
        <v>522</v>
      </c>
      <c r="K231" s="163" t="s">
        <v>132</v>
      </c>
      <c r="L231" s="163" t="s">
        <v>44</v>
      </c>
      <c r="M231" s="354"/>
      <c r="N231" s="320"/>
    </row>
    <row r="232" spans="1:14" s="2" customFormat="1" ht="15" customHeight="1" x14ac:dyDescent="0.25">
      <c r="A232" s="162">
        <v>45441</v>
      </c>
      <c r="B232" s="163" t="s">
        <v>406</v>
      </c>
      <c r="C232" s="163" t="s">
        <v>120</v>
      </c>
      <c r="D232" s="164" t="s">
        <v>79</v>
      </c>
      <c r="E232" s="167">
        <v>3000</v>
      </c>
      <c r="F232" s="319">
        <v>3868</v>
      </c>
      <c r="G232" s="292">
        <f t="shared" si="4"/>
        <v>0.7755946225439504</v>
      </c>
      <c r="H232" s="173" t="s">
        <v>224</v>
      </c>
      <c r="I232" s="164" t="s">
        <v>43</v>
      </c>
      <c r="J232" s="350" t="s">
        <v>523</v>
      </c>
      <c r="K232" s="163" t="s">
        <v>132</v>
      </c>
      <c r="L232" s="163" t="s">
        <v>44</v>
      </c>
      <c r="M232" s="354"/>
      <c r="N232" s="320"/>
    </row>
    <row r="233" spans="1:14" s="2" customFormat="1" ht="15" customHeight="1" x14ac:dyDescent="0.25">
      <c r="A233" s="162">
        <v>45441</v>
      </c>
      <c r="B233" s="163" t="s">
        <v>400</v>
      </c>
      <c r="C233" s="163" t="s">
        <v>131</v>
      </c>
      <c r="D233" s="164" t="s">
        <v>14</v>
      </c>
      <c r="E233" s="167">
        <v>3348000</v>
      </c>
      <c r="F233" s="319">
        <v>3868</v>
      </c>
      <c r="G233" s="292">
        <f t="shared" si="4"/>
        <v>865.56359875904866</v>
      </c>
      <c r="H233" s="173" t="s">
        <v>224</v>
      </c>
      <c r="I233" s="164" t="s">
        <v>43</v>
      </c>
      <c r="J233" s="350" t="s">
        <v>526</v>
      </c>
      <c r="K233" s="163" t="s">
        <v>132</v>
      </c>
      <c r="L233" s="163" t="s">
        <v>44</v>
      </c>
      <c r="M233" s="354"/>
      <c r="N233" s="320"/>
    </row>
    <row r="234" spans="1:14" s="2" customFormat="1" ht="15" customHeight="1" x14ac:dyDescent="0.25">
      <c r="A234" s="162">
        <v>45441</v>
      </c>
      <c r="B234" s="163" t="s">
        <v>406</v>
      </c>
      <c r="C234" s="163" t="s">
        <v>120</v>
      </c>
      <c r="D234" s="164" t="s">
        <v>79</v>
      </c>
      <c r="E234" s="167">
        <v>3000</v>
      </c>
      <c r="F234" s="319">
        <v>3868</v>
      </c>
      <c r="G234" s="292">
        <f t="shared" si="4"/>
        <v>0.7755946225439504</v>
      </c>
      <c r="H234" s="173" t="s">
        <v>224</v>
      </c>
      <c r="I234" s="164" t="s">
        <v>43</v>
      </c>
      <c r="J234" s="350" t="s">
        <v>527</v>
      </c>
      <c r="K234" s="163" t="s">
        <v>132</v>
      </c>
      <c r="L234" s="163" t="s">
        <v>44</v>
      </c>
      <c r="M234" s="354"/>
      <c r="N234" s="320"/>
    </row>
    <row r="235" spans="1:14" s="2" customFormat="1" ht="15" customHeight="1" x14ac:dyDescent="0.25">
      <c r="A235" s="162">
        <v>45441</v>
      </c>
      <c r="B235" s="163" t="s">
        <v>408</v>
      </c>
      <c r="C235" s="163" t="s">
        <v>131</v>
      </c>
      <c r="D235" s="164" t="s">
        <v>14</v>
      </c>
      <c r="E235" s="167">
        <v>1402000</v>
      </c>
      <c r="F235" s="319">
        <v>3868</v>
      </c>
      <c r="G235" s="292">
        <f t="shared" si="4"/>
        <v>362.46122026887281</v>
      </c>
      <c r="H235" s="173" t="s">
        <v>224</v>
      </c>
      <c r="I235" s="164" t="s">
        <v>43</v>
      </c>
      <c r="J235" s="350" t="s">
        <v>528</v>
      </c>
      <c r="K235" s="163" t="s">
        <v>132</v>
      </c>
      <c r="L235" s="163" t="s">
        <v>44</v>
      </c>
      <c r="M235" s="354"/>
      <c r="N235" s="320"/>
    </row>
    <row r="236" spans="1:14" s="2" customFormat="1" ht="15" customHeight="1" x14ac:dyDescent="0.25">
      <c r="A236" s="162">
        <v>45441</v>
      </c>
      <c r="B236" s="163" t="s">
        <v>409</v>
      </c>
      <c r="C236" s="163" t="s">
        <v>131</v>
      </c>
      <c r="D236" s="164" t="s">
        <v>111</v>
      </c>
      <c r="E236" s="167">
        <v>549085</v>
      </c>
      <c r="F236" s="319">
        <v>3868</v>
      </c>
      <c r="G236" s="292">
        <f t="shared" si="4"/>
        <v>141.95579110651499</v>
      </c>
      <c r="H236" s="173" t="s">
        <v>224</v>
      </c>
      <c r="I236" s="164" t="s">
        <v>43</v>
      </c>
      <c r="J236" s="350" t="s">
        <v>528</v>
      </c>
      <c r="K236" s="163" t="s">
        <v>132</v>
      </c>
      <c r="L236" s="163" t="s">
        <v>44</v>
      </c>
      <c r="M236" s="354"/>
      <c r="N236" s="320"/>
    </row>
    <row r="237" spans="1:14" s="2" customFormat="1" ht="15" customHeight="1" x14ac:dyDescent="0.25">
      <c r="A237" s="162">
        <v>45441</v>
      </c>
      <c r="B237" s="163" t="s">
        <v>406</v>
      </c>
      <c r="C237" s="163" t="s">
        <v>120</v>
      </c>
      <c r="D237" s="164" t="s">
        <v>79</v>
      </c>
      <c r="E237" s="167">
        <v>2500</v>
      </c>
      <c r="F237" s="319">
        <v>3868</v>
      </c>
      <c r="G237" s="292">
        <f t="shared" si="4"/>
        <v>0.64632885211995861</v>
      </c>
      <c r="H237" s="173" t="s">
        <v>224</v>
      </c>
      <c r="I237" s="164" t="s">
        <v>43</v>
      </c>
      <c r="J237" s="350" t="s">
        <v>529</v>
      </c>
      <c r="K237" s="163" t="s">
        <v>132</v>
      </c>
      <c r="L237" s="163" t="s">
        <v>44</v>
      </c>
      <c r="M237" s="354"/>
      <c r="N237" s="320"/>
    </row>
    <row r="238" spans="1:14" s="2" customFormat="1" ht="15" customHeight="1" x14ac:dyDescent="0.25">
      <c r="A238" s="162">
        <v>45441</v>
      </c>
      <c r="B238" s="163" t="s">
        <v>410</v>
      </c>
      <c r="C238" s="163" t="s">
        <v>131</v>
      </c>
      <c r="D238" s="164" t="s">
        <v>14</v>
      </c>
      <c r="E238" s="167">
        <v>750000</v>
      </c>
      <c r="F238" s="319">
        <v>3868</v>
      </c>
      <c r="G238" s="292">
        <f t="shared" si="4"/>
        <v>193.89865563598758</v>
      </c>
      <c r="H238" s="173" t="s">
        <v>224</v>
      </c>
      <c r="I238" s="164" t="s">
        <v>43</v>
      </c>
      <c r="J238" s="350" t="s">
        <v>530</v>
      </c>
      <c r="K238" s="163" t="s">
        <v>132</v>
      </c>
      <c r="L238" s="163" t="s">
        <v>44</v>
      </c>
      <c r="M238" s="354"/>
      <c r="N238" s="320"/>
    </row>
    <row r="239" spans="1:14" s="2" customFormat="1" ht="15" customHeight="1" x14ac:dyDescent="0.25">
      <c r="A239" s="162">
        <v>45441</v>
      </c>
      <c r="B239" s="163" t="s">
        <v>407</v>
      </c>
      <c r="C239" s="163" t="s">
        <v>131</v>
      </c>
      <c r="D239" s="164" t="s">
        <v>111</v>
      </c>
      <c r="E239" s="167">
        <v>323543</v>
      </c>
      <c r="F239" s="319">
        <v>3868</v>
      </c>
      <c r="G239" s="292">
        <f t="shared" si="4"/>
        <v>83.646070320579113</v>
      </c>
      <c r="H239" s="173" t="s">
        <v>224</v>
      </c>
      <c r="I239" s="164" t="s">
        <v>43</v>
      </c>
      <c r="J239" s="350" t="s">
        <v>530</v>
      </c>
      <c r="K239" s="163" t="s">
        <v>132</v>
      </c>
      <c r="L239" s="163" t="s">
        <v>44</v>
      </c>
      <c r="M239" s="354"/>
      <c r="N239" s="320"/>
    </row>
    <row r="240" spans="1:14" s="2" customFormat="1" ht="15" customHeight="1" x14ac:dyDescent="0.25">
      <c r="A240" s="162">
        <v>45441</v>
      </c>
      <c r="B240" s="163" t="s">
        <v>112</v>
      </c>
      <c r="C240" s="163" t="s">
        <v>113</v>
      </c>
      <c r="D240" s="164" t="s">
        <v>111</v>
      </c>
      <c r="E240" s="399">
        <v>22000</v>
      </c>
      <c r="F240" s="319">
        <v>3868</v>
      </c>
      <c r="G240" s="292">
        <f t="shared" si="4"/>
        <v>5.6876938986556356</v>
      </c>
      <c r="H240" s="173" t="s">
        <v>351</v>
      </c>
      <c r="I240" s="164" t="s">
        <v>43</v>
      </c>
      <c r="J240" s="350" t="s">
        <v>417</v>
      </c>
      <c r="K240" s="163" t="s">
        <v>132</v>
      </c>
      <c r="L240" s="163" t="s">
        <v>44</v>
      </c>
      <c r="M240" s="354"/>
      <c r="N240" s="320"/>
    </row>
    <row r="241" spans="1:14" s="2" customFormat="1" ht="15" customHeight="1" x14ac:dyDescent="0.25">
      <c r="A241" s="426">
        <v>45441</v>
      </c>
      <c r="B241" s="163" t="s">
        <v>112</v>
      </c>
      <c r="C241" s="163" t="s">
        <v>113</v>
      </c>
      <c r="D241" s="164" t="s">
        <v>111</v>
      </c>
      <c r="E241" s="700">
        <v>21000</v>
      </c>
      <c r="F241" s="319">
        <v>3868</v>
      </c>
      <c r="G241" s="292">
        <f t="shared" si="4"/>
        <v>5.4291623578076527</v>
      </c>
      <c r="H241" s="173" t="s">
        <v>351</v>
      </c>
      <c r="I241" s="164" t="s">
        <v>43</v>
      </c>
      <c r="J241" s="350" t="s">
        <v>417</v>
      </c>
      <c r="K241" s="163" t="s">
        <v>132</v>
      </c>
      <c r="L241" s="163" t="s">
        <v>44</v>
      </c>
      <c r="M241" s="354"/>
      <c r="N241" s="320"/>
    </row>
    <row r="242" spans="1:14" s="2" customFormat="1" ht="15" customHeight="1" x14ac:dyDescent="0.25">
      <c r="A242" s="162">
        <v>45441</v>
      </c>
      <c r="B242" s="163" t="s">
        <v>418</v>
      </c>
      <c r="C242" s="163" t="s">
        <v>119</v>
      </c>
      <c r="D242" s="164" t="s">
        <v>79</v>
      </c>
      <c r="E242" s="147">
        <v>28000</v>
      </c>
      <c r="F242" s="319">
        <v>3868</v>
      </c>
      <c r="G242" s="292">
        <f t="shared" si="4"/>
        <v>7.2388831437435366</v>
      </c>
      <c r="H242" s="173" t="s">
        <v>41</v>
      </c>
      <c r="I242" s="164" t="s">
        <v>43</v>
      </c>
      <c r="J242" s="350" t="s">
        <v>532</v>
      </c>
      <c r="K242" s="163" t="s">
        <v>132</v>
      </c>
      <c r="L242" s="163" t="s">
        <v>44</v>
      </c>
      <c r="M242" s="354"/>
      <c r="N242" s="320"/>
    </row>
    <row r="243" spans="1:14" s="2" customFormat="1" ht="15" customHeight="1" x14ac:dyDescent="0.25">
      <c r="A243" s="162">
        <v>45441</v>
      </c>
      <c r="B243" s="163" t="s">
        <v>419</v>
      </c>
      <c r="C243" s="163" t="s">
        <v>119</v>
      </c>
      <c r="D243" s="164" t="s">
        <v>79</v>
      </c>
      <c r="E243" s="147">
        <v>8500</v>
      </c>
      <c r="F243" s="319">
        <v>3868</v>
      </c>
      <c r="G243" s="292">
        <f t="shared" si="4"/>
        <v>2.1975180972078592</v>
      </c>
      <c r="H243" s="173" t="s">
        <v>41</v>
      </c>
      <c r="I243" s="164" t="s">
        <v>43</v>
      </c>
      <c r="J243" s="350" t="s">
        <v>532</v>
      </c>
      <c r="K243" s="163" t="s">
        <v>132</v>
      </c>
      <c r="L243" s="163" t="s">
        <v>44</v>
      </c>
      <c r="M243" s="354"/>
      <c r="N243" s="320"/>
    </row>
    <row r="244" spans="1:14" s="2" customFormat="1" ht="15" customHeight="1" x14ac:dyDescent="0.25">
      <c r="A244" s="162">
        <v>45441</v>
      </c>
      <c r="B244" s="163" t="s">
        <v>419</v>
      </c>
      <c r="C244" s="163" t="s">
        <v>119</v>
      </c>
      <c r="D244" s="164" t="s">
        <v>79</v>
      </c>
      <c r="E244" s="147">
        <v>8500</v>
      </c>
      <c r="F244" s="319">
        <v>3868</v>
      </c>
      <c r="G244" s="292">
        <f t="shared" si="4"/>
        <v>2.1975180972078592</v>
      </c>
      <c r="H244" s="173" t="s">
        <v>41</v>
      </c>
      <c r="I244" s="164" t="s">
        <v>43</v>
      </c>
      <c r="J244" s="350" t="s">
        <v>532</v>
      </c>
      <c r="K244" s="163" t="s">
        <v>132</v>
      </c>
      <c r="L244" s="163" t="s">
        <v>44</v>
      </c>
      <c r="M244" s="354"/>
      <c r="N244" s="320"/>
    </row>
    <row r="245" spans="1:14" s="2" customFormat="1" ht="15" customHeight="1" x14ac:dyDescent="0.25">
      <c r="A245" s="162">
        <v>45441</v>
      </c>
      <c r="B245" s="163" t="s">
        <v>420</v>
      </c>
      <c r="C245" s="163" t="s">
        <v>119</v>
      </c>
      <c r="D245" s="164" t="s">
        <v>79</v>
      </c>
      <c r="E245" s="147">
        <v>18400</v>
      </c>
      <c r="F245" s="319">
        <v>3868</v>
      </c>
      <c r="G245" s="292">
        <f t="shared" si="4"/>
        <v>4.7569803516028957</v>
      </c>
      <c r="H245" s="173" t="s">
        <v>41</v>
      </c>
      <c r="I245" s="164" t="s">
        <v>43</v>
      </c>
      <c r="J245" s="350" t="s">
        <v>532</v>
      </c>
      <c r="K245" s="163" t="s">
        <v>132</v>
      </c>
      <c r="L245" s="163" t="s">
        <v>44</v>
      </c>
      <c r="M245" s="354"/>
      <c r="N245" s="320"/>
    </row>
    <row r="246" spans="1:14" s="2" customFormat="1" ht="15" customHeight="1" x14ac:dyDescent="0.25">
      <c r="A246" s="162">
        <v>45441</v>
      </c>
      <c r="B246" s="163" t="s">
        <v>421</v>
      </c>
      <c r="C246" s="163" t="s">
        <v>119</v>
      </c>
      <c r="D246" s="164" t="s">
        <v>79</v>
      </c>
      <c r="E246" s="147">
        <v>21500</v>
      </c>
      <c r="F246" s="319">
        <v>3868</v>
      </c>
      <c r="G246" s="292">
        <f t="shared" si="4"/>
        <v>5.5584281282316441</v>
      </c>
      <c r="H246" s="173" t="s">
        <v>41</v>
      </c>
      <c r="I246" s="164" t="s">
        <v>43</v>
      </c>
      <c r="J246" s="350" t="s">
        <v>532</v>
      </c>
      <c r="K246" s="163" t="s">
        <v>132</v>
      </c>
      <c r="L246" s="163" t="s">
        <v>44</v>
      </c>
      <c r="M246" s="354"/>
      <c r="N246" s="320"/>
    </row>
    <row r="247" spans="1:14" s="2" customFormat="1" ht="15" customHeight="1" x14ac:dyDescent="0.25">
      <c r="A247" s="162">
        <v>45441</v>
      </c>
      <c r="B247" s="163" t="s">
        <v>421</v>
      </c>
      <c r="C247" s="163" t="s">
        <v>119</v>
      </c>
      <c r="D247" s="164" t="s">
        <v>79</v>
      </c>
      <c r="E247" s="147">
        <v>21500</v>
      </c>
      <c r="F247" s="319">
        <v>3868</v>
      </c>
      <c r="G247" s="292">
        <f t="shared" si="4"/>
        <v>5.5584281282316441</v>
      </c>
      <c r="H247" s="173" t="s">
        <v>41</v>
      </c>
      <c r="I247" s="164" t="s">
        <v>43</v>
      </c>
      <c r="J247" s="350" t="s">
        <v>532</v>
      </c>
      <c r="K247" s="163" t="s">
        <v>132</v>
      </c>
      <c r="L247" s="163" t="s">
        <v>44</v>
      </c>
      <c r="M247" s="354"/>
      <c r="N247" s="320"/>
    </row>
    <row r="248" spans="1:14" s="2" customFormat="1" ht="15" customHeight="1" x14ac:dyDescent="0.25">
      <c r="A248" s="162">
        <v>45441</v>
      </c>
      <c r="B248" s="163" t="s">
        <v>422</v>
      </c>
      <c r="C248" s="163" t="s">
        <v>119</v>
      </c>
      <c r="D248" s="164" t="s">
        <v>79</v>
      </c>
      <c r="E248" s="147">
        <v>15500</v>
      </c>
      <c r="F248" s="319">
        <v>3868</v>
      </c>
      <c r="G248" s="292">
        <f t="shared" si="4"/>
        <v>4.0072388831437431</v>
      </c>
      <c r="H248" s="173" t="s">
        <v>41</v>
      </c>
      <c r="I248" s="164" t="s">
        <v>43</v>
      </c>
      <c r="J248" s="350" t="s">
        <v>532</v>
      </c>
      <c r="K248" s="163" t="s">
        <v>132</v>
      </c>
      <c r="L248" s="163" t="s">
        <v>44</v>
      </c>
      <c r="M248" s="354"/>
      <c r="N248" s="320"/>
    </row>
    <row r="249" spans="1:14" s="2" customFormat="1" ht="15" customHeight="1" x14ac:dyDescent="0.25">
      <c r="A249" s="162">
        <v>45442</v>
      </c>
      <c r="B249" s="163" t="s">
        <v>423</v>
      </c>
      <c r="C249" s="163" t="s">
        <v>119</v>
      </c>
      <c r="D249" s="164" t="s">
        <v>79</v>
      </c>
      <c r="E249" s="147">
        <v>70000</v>
      </c>
      <c r="F249" s="319">
        <v>3868</v>
      </c>
      <c r="G249" s="292">
        <f t="shared" si="4"/>
        <v>18.097207859358843</v>
      </c>
      <c r="H249" s="173" t="s">
        <v>41</v>
      </c>
      <c r="I249" s="164" t="s">
        <v>43</v>
      </c>
      <c r="J249" s="350" t="s">
        <v>533</v>
      </c>
      <c r="K249" s="163" t="s">
        <v>132</v>
      </c>
      <c r="L249" s="163" t="s">
        <v>44</v>
      </c>
      <c r="M249" s="354"/>
      <c r="N249" s="320"/>
    </row>
    <row r="250" spans="1:14" s="2" customFormat="1" ht="15" customHeight="1" x14ac:dyDescent="0.25">
      <c r="A250" s="162">
        <v>45442</v>
      </c>
      <c r="B250" s="163" t="s">
        <v>112</v>
      </c>
      <c r="C250" s="163" t="s">
        <v>113</v>
      </c>
      <c r="D250" s="164" t="s">
        <v>111</v>
      </c>
      <c r="E250" s="700">
        <v>22000</v>
      </c>
      <c r="F250" s="319">
        <v>3868</v>
      </c>
      <c r="G250" s="292">
        <f t="shared" si="4"/>
        <v>5.6876938986556356</v>
      </c>
      <c r="H250" s="173" t="s">
        <v>351</v>
      </c>
      <c r="I250" s="164" t="s">
        <v>43</v>
      </c>
      <c r="J250" s="350" t="s">
        <v>432</v>
      </c>
      <c r="K250" s="163" t="s">
        <v>132</v>
      </c>
      <c r="L250" s="163" t="s">
        <v>44</v>
      </c>
      <c r="M250" s="354"/>
      <c r="N250" s="320"/>
    </row>
    <row r="251" spans="1:14" s="2" customFormat="1" ht="15" customHeight="1" x14ac:dyDescent="0.25">
      <c r="A251" s="162">
        <v>45442</v>
      </c>
      <c r="B251" s="163" t="s">
        <v>112</v>
      </c>
      <c r="C251" s="163" t="s">
        <v>113</v>
      </c>
      <c r="D251" s="164" t="s">
        <v>111</v>
      </c>
      <c r="E251" s="700">
        <v>21000</v>
      </c>
      <c r="F251" s="319">
        <v>3868</v>
      </c>
      <c r="G251" s="292">
        <f t="shared" si="4"/>
        <v>5.4291623578076527</v>
      </c>
      <c r="H251" s="173" t="s">
        <v>351</v>
      </c>
      <c r="I251" s="164" t="s">
        <v>43</v>
      </c>
      <c r="J251" s="350" t="s">
        <v>432</v>
      </c>
      <c r="K251" s="163" t="s">
        <v>132</v>
      </c>
      <c r="L251" s="163" t="s">
        <v>44</v>
      </c>
      <c r="M251" s="354"/>
      <c r="N251" s="320"/>
    </row>
    <row r="252" spans="1:14" s="2" customFormat="1" ht="15" customHeight="1" x14ac:dyDescent="0.25">
      <c r="A252" s="162">
        <v>45443</v>
      </c>
      <c r="B252" s="163" t="s">
        <v>112</v>
      </c>
      <c r="C252" s="163" t="s">
        <v>113</v>
      </c>
      <c r="D252" s="164" t="s">
        <v>111</v>
      </c>
      <c r="E252" s="700">
        <v>22000</v>
      </c>
      <c r="F252" s="319">
        <v>3868</v>
      </c>
      <c r="G252" s="292">
        <f t="shared" si="4"/>
        <v>5.6876938986556356</v>
      </c>
      <c r="H252" s="173" t="s">
        <v>351</v>
      </c>
      <c r="I252" s="164" t="s">
        <v>43</v>
      </c>
      <c r="J252" s="350" t="s">
        <v>432</v>
      </c>
      <c r="K252" s="163" t="s">
        <v>132</v>
      </c>
      <c r="L252" s="163" t="s">
        <v>44</v>
      </c>
      <c r="M252" s="354"/>
      <c r="N252" s="320"/>
    </row>
    <row r="253" spans="1:14" s="2" customFormat="1" ht="15" customHeight="1" x14ac:dyDescent="0.25">
      <c r="A253" s="162">
        <v>45443</v>
      </c>
      <c r="B253" s="163" t="s">
        <v>112</v>
      </c>
      <c r="C253" s="163" t="s">
        <v>113</v>
      </c>
      <c r="D253" s="164" t="s">
        <v>111</v>
      </c>
      <c r="E253" s="700">
        <v>21000</v>
      </c>
      <c r="F253" s="319">
        <v>3868</v>
      </c>
      <c r="G253" s="292">
        <f t="shared" si="4"/>
        <v>5.4291623578076527</v>
      </c>
      <c r="H253" s="173" t="s">
        <v>351</v>
      </c>
      <c r="I253" s="164" t="s">
        <v>43</v>
      </c>
      <c r="J253" s="350" t="s">
        <v>432</v>
      </c>
      <c r="K253" s="163" t="s">
        <v>132</v>
      </c>
      <c r="L253" s="163" t="s">
        <v>44</v>
      </c>
      <c r="M253" s="354"/>
      <c r="N253" s="320"/>
    </row>
    <row r="254" spans="1:14" s="2" customFormat="1" ht="15" customHeight="1" x14ac:dyDescent="0.25">
      <c r="A254" s="162">
        <v>45443</v>
      </c>
      <c r="B254" s="163" t="s">
        <v>439</v>
      </c>
      <c r="C254" s="163" t="s">
        <v>131</v>
      </c>
      <c r="D254" s="164" t="s">
        <v>121</v>
      </c>
      <c r="E254" s="147">
        <v>1000000</v>
      </c>
      <c r="F254" s="319">
        <v>3868</v>
      </c>
      <c r="G254" s="292">
        <f t="shared" si="4"/>
        <v>258.53154084798348</v>
      </c>
      <c r="H254" s="173" t="s">
        <v>143</v>
      </c>
      <c r="I254" s="164" t="s">
        <v>43</v>
      </c>
      <c r="J254" s="350" t="s">
        <v>535</v>
      </c>
      <c r="K254" s="163" t="s">
        <v>132</v>
      </c>
      <c r="L254" s="163" t="s">
        <v>44</v>
      </c>
      <c r="M254" s="354"/>
      <c r="N254" s="320"/>
    </row>
    <row r="255" spans="1:14" s="2" customFormat="1" ht="15" customHeight="1" x14ac:dyDescent="0.25">
      <c r="A255" s="162">
        <v>45443</v>
      </c>
      <c r="B255" s="163" t="s">
        <v>406</v>
      </c>
      <c r="C255" s="163" t="s">
        <v>120</v>
      </c>
      <c r="D255" s="164" t="s">
        <v>79</v>
      </c>
      <c r="E255" s="147">
        <v>3000</v>
      </c>
      <c r="F255" s="319">
        <v>3868</v>
      </c>
      <c r="G255" s="292">
        <f t="shared" si="4"/>
        <v>0.7755946225439504</v>
      </c>
      <c r="H255" s="173" t="s">
        <v>224</v>
      </c>
      <c r="I255" s="164" t="s">
        <v>43</v>
      </c>
      <c r="J255" s="350" t="s">
        <v>536</v>
      </c>
      <c r="K255" s="163" t="s">
        <v>132</v>
      </c>
      <c r="L255" s="163" t="s">
        <v>44</v>
      </c>
      <c r="M255" s="354"/>
      <c r="N255" s="320"/>
    </row>
    <row r="256" spans="1:14" s="2" customFormat="1" ht="15" customHeight="1" x14ac:dyDescent="0.25">
      <c r="A256" s="162">
        <v>45443</v>
      </c>
      <c r="B256" s="163" t="s">
        <v>448</v>
      </c>
      <c r="C256" s="163" t="s">
        <v>120</v>
      </c>
      <c r="D256" s="164" t="s">
        <v>79</v>
      </c>
      <c r="E256" s="147">
        <f>G256*F256</f>
        <v>1238533.5999999999</v>
      </c>
      <c r="F256" s="319">
        <v>3868</v>
      </c>
      <c r="G256" s="292">
        <v>320.2</v>
      </c>
      <c r="H256" s="173" t="s">
        <v>309</v>
      </c>
      <c r="I256" s="164" t="s">
        <v>43</v>
      </c>
      <c r="J256" s="350" t="s">
        <v>537</v>
      </c>
      <c r="K256" s="163" t="s">
        <v>132</v>
      </c>
      <c r="L256" s="163" t="s">
        <v>44</v>
      </c>
      <c r="M256" s="354"/>
      <c r="N256" s="320"/>
    </row>
    <row r="257" spans="1:14" s="2" customFormat="1" ht="15" customHeight="1" x14ac:dyDescent="0.25">
      <c r="A257" s="162">
        <v>45443</v>
      </c>
      <c r="B257" s="163" t="s">
        <v>112</v>
      </c>
      <c r="C257" s="163" t="s">
        <v>113</v>
      </c>
      <c r="D257" s="164" t="s">
        <v>14</v>
      </c>
      <c r="E257" s="147">
        <v>4000</v>
      </c>
      <c r="F257" s="319">
        <v>3868</v>
      </c>
      <c r="G257" s="292">
        <f t="shared" si="4"/>
        <v>1.0341261633919339</v>
      </c>
      <c r="H257" s="173" t="s">
        <v>41</v>
      </c>
      <c r="I257" s="164" t="s">
        <v>43</v>
      </c>
      <c r="J257" s="350" t="s">
        <v>531</v>
      </c>
      <c r="K257" s="163" t="s">
        <v>132</v>
      </c>
      <c r="L257" s="163" t="s">
        <v>44</v>
      </c>
      <c r="M257" s="354"/>
      <c r="N257" s="320"/>
    </row>
    <row r="258" spans="1:14" s="2" customFormat="1" ht="15" customHeight="1" x14ac:dyDescent="0.25">
      <c r="A258" s="162">
        <v>45443</v>
      </c>
      <c r="B258" s="163" t="s">
        <v>112</v>
      </c>
      <c r="C258" s="163" t="s">
        <v>113</v>
      </c>
      <c r="D258" s="164" t="s">
        <v>14</v>
      </c>
      <c r="E258" s="147">
        <v>20000</v>
      </c>
      <c r="F258" s="319">
        <v>3868</v>
      </c>
      <c r="G258" s="292">
        <f t="shared" si="4"/>
        <v>5.1706308169596689</v>
      </c>
      <c r="H258" s="173" t="s">
        <v>41</v>
      </c>
      <c r="I258" s="164" t="s">
        <v>43</v>
      </c>
      <c r="J258" s="350" t="s">
        <v>531</v>
      </c>
      <c r="K258" s="163" t="s">
        <v>132</v>
      </c>
      <c r="L258" s="163" t="s">
        <v>44</v>
      </c>
      <c r="M258" s="354"/>
      <c r="N258" s="320"/>
    </row>
    <row r="259" spans="1:14" s="2" customFormat="1" ht="15" customHeight="1" x14ac:dyDescent="0.25">
      <c r="A259" s="162">
        <v>45443</v>
      </c>
      <c r="B259" s="163" t="s">
        <v>112</v>
      </c>
      <c r="C259" s="163" t="s">
        <v>113</v>
      </c>
      <c r="D259" s="164" t="s">
        <v>14</v>
      </c>
      <c r="E259" s="147">
        <v>20000</v>
      </c>
      <c r="F259" s="319">
        <v>3868</v>
      </c>
      <c r="G259" s="292">
        <f t="shared" si="4"/>
        <v>5.1706308169596689</v>
      </c>
      <c r="H259" s="173" t="s">
        <v>41</v>
      </c>
      <c r="I259" s="164" t="s">
        <v>43</v>
      </c>
      <c r="J259" s="350" t="s">
        <v>531</v>
      </c>
      <c r="K259" s="163" t="s">
        <v>132</v>
      </c>
      <c r="L259" s="163" t="s">
        <v>44</v>
      </c>
      <c r="M259" s="354"/>
      <c r="N259" s="320"/>
    </row>
    <row r="260" spans="1:14" s="2" customFormat="1" ht="15" customHeight="1" x14ac:dyDescent="0.25">
      <c r="A260" s="162">
        <v>45443</v>
      </c>
      <c r="B260" s="163" t="s">
        <v>112</v>
      </c>
      <c r="C260" s="163" t="s">
        <v>113</v>
      </c>
      <c r="D260" s="164" t="s">
        <v>14</v>
      </c>
      <c r="E260" s="147">
        <v>15000</v>
      </c>
      <c r="F260" s="319">
        <v>3868</v>
      </c>
      <c r="G260" s="292">
        <f t="shared" si="4"/>
        <v>3.8779731127197516</v>
      </c>
      <c r="H260" s="173" t="s">
        <v>41</v>
      </c>
      <c r="I260" s="164" t="s">
        <v>43</v>
      </c>
      <c r="J260" s="350" t="s">
        <v>531</v>
      </c>
      <c r="K260" s="163" t="s">
        <v>132</v>
      </c>
      <c r="L260" s="163" t="s">
        <v>44</v>
      </c>
      <c r="M260" s="354"/>
      <c r="N260" s="320"/>
    </row>
    <row r="261" spans="1:14" s="2" customFormat="1" ht="15" customHeight="1" x14ac:dyDescent="0.25">
      <c r="A261" s="162">
        <v>45443</v>
      </c>
      <c r="B261" s="163" t="s">
        <v>429</v>
      </c>
      <c r="C261" s="163" t="s">
        <v>116</v>
      </c>
      <c r="D261" s="164" t="s">
        <v>79</v>
      </c>
      <c r="E261" s="159">
        <v>300000</v>
      </c>
      <c r="F261" s="319">
        <v>3868</v>
      </c>
      <c r="G261" s="292">
        <f t="shared" si="4"/>
        <v>77.559462254395029</v>
      </c>
      <c r="H261" s="173" t="s">
        <v>41</v>
      </c>
      <c r="I261" s="164" t="s">
        <v>43</v>
      </c>
      <c r="J261" s="415" t="s">
        <v>538</v>
      </c>
      <c r="K261" s="163" t="s">
        <v>132</v>
      </c>
      <c r="L261" s="163" t="s">
        <v>44</v>
      </c>
      <c r="M261" s="354"/>
      <c r="N261" s="320"/>
    </row>
    <row r="262" spans="1:14" s="2" customFormat="1" ht="15" customHeight="1" x14ac:dyDescent="0.25">
      <c r="A262" s="162">
        <v>45443</v>
      </c>
      <c r="B262" s="163" t="s">
        <v>437</v>
      </c>
      <c r="C262" s="163" t="s">
        <v>163</v>
      </c>
      <c r="D262" s="164" t="s">
        <v>79</v>
      </c>
      <c r="E262" s="147">
        <v>74200</v>
      </c>
      <c r="F262" s="319">
        <v>3868</v>
      </c>
      <c r="G262" s="292">
        <f t="shared" si="4"/>
        <v>19.183040330920374</v>
      </c>
      <c r="H262" s="173" t="s">
        <v>41</v>
      </c>
      <c r="I262" s="164" t="s">
        <v>43</v>
      </c>
      <c r="J262" s="415" t="s">
        <v>509</v>
      </c>
      <c r="K262" s="163" t="s">
        <v>132</v>
      </c>
      <c r="L262" s="163" t="s">
        <v>44</v>
      </c>
      <c r="M262" s="354"/>
      <c r="N262" s="320"/>
    </row>
    <row r="263" spans="1:14" s="2" customFormat="1" ht="15" customHeight="1" x14ac:dyDescent="0.25">
      <c r="A263" s="162">
        <v>45443</v>
      </c>
      <c r="B263" s="163" t="s">
        <v>172</v>
      </c>
      <c r="C263" s="163" t="s">
        <v>141</v>
      </c>
      <c r="D263" s="164" t="s">
        <v>79</v>
      </c>
      <c r="E263" s="147">
        <v>1500</v>
      </c>
      <c r="F263" s="319">
        <v>3868</v>
      </c>
      <c r="G263" s="292">
        <f t="shared" si="4"/>
        <v>0.3877973112719752</v>
      </c>
      <c r="H263" s="173" t="s">
        <v>41</v>
      </c>
      <c r="I263" s="164" t="s">
        <v>43</v>
      </c>
      <c r="J263" s="415" t="s">
        <v>509</v>
      </c>
      <c r="K263" s="163" t="s">
        <v>132</v>
      </c>
      <c r="L263" s="163" t="s">
        <v>44</v>
      </c>
      <c r="M263" s="354"/>
      <c r="N263" s="320"/>
    </row>
    <row r="264" spans="1:14" s="2" customFormat="1" ht="15" customHeight="1" x14ac:dyDescent="0.25">
      <c r="A264" s="162">
        <v>45443</v>
      </c>
      <c r="B264" s="163" t="s">
        <v>112</v>
      </c>
      <c r="C264" s="163" t="s">
        <v>113</v>
      </c>
      <c r="D264" s="164" t="s">
        <v>14</v>
      </c>
      <c r="E264" s="147">
        <v>2000</v>
      </c>
      <c r="F264" s="319">
        <v>3868</v>
      </c>
      <c r="G264" s="292">
        <f t="shared" si="4"/>
        <v>0.51706308169596693</v>
      </c>
      <c r="H264" s="173" t="s">
        <v>41</v>
      </c>
      <c r="I264" s="164" t="s">
        <v>43</v>
      </c>
      <c r="J264" s="415" t="s">
        <v>509</v>
      </c>
      <c r="K264" s="163" t="s">
        <v>132</v>
      </c>
      <c r="L264" s="163" t="s">
        <v>44</v>
      </c>
      <c r="M264" s="354"/>
      <c r="N264" s="320"/>
    </row>
    <row r="265" spans="1:14" s="2" customFormat="1" ht="15" customHeight="1" thickBot="1" x14ac:dyDescent="0.3">
      <c r="A265" s="162">
        <v>45443</v>
      </c>
      <c r="B265" s="163" t="s">
        <v>430</v>
      </c>
      <c r="C265" s="163" t="s">
        <v>116</v>
      </c>
      <c r="D265" s="164" t="s">
        <v>79</v>
      </c>
      <c r="E265" s="147">
        <v>70000</v>
      </c>
      <c r="F265" s="319">
        <v>3868</v>
      </c>
      <c r="G265" s="292">
        <f t="shared" si="4"/>
        <v>18.097207859358843</v>
      </c>
      <c r="H265" s="173" t="s">
        <v>41</v>
      </c>
      <c r="I265" s="164" t="s">
        <v>43</v>
      </c>
      <c r="J265" s="415" t="s">
        <v>539</v>
      </c>
      <c r="K265" s="163" t="s">
        <v>132</v>
      </c>
      <c r="L265" s="163" t="s">
        <v>44</v>
      </c>
      <c r="M265" s="354"/>
      <c r="N265" s="320"/>
    </row>
    <row r="266" spans="1:14" ht="24.75" customHeight="1" thickBot="1" x14ac:dyDescent="0.3">
      <c r="A266" s="551"/>
      <c r="B266" s="460"/>
      <c r="C266" s="460"/>
      <c r="D266" s="556"/>
      <c r="E266" s="528">
        <f>SUM(E3:E265)</f>
        <v>33416272.84</v>
      </c>
      <c r="F266" s="529"/>
      <c r="G266" s="530">
        <f>SUM(G3:G265)</f>
        <v>8648.7344467425028</v>
      </c>
      <c r="H266" s="557"/>
      <c r="I266" s="460"/>
      <c r="J266" s="460"/>
      <c r="K266" s="460"/>
      <c r="L266" s="460"/>
      <c r="M266" s="460"/>
      <c r="N266" s="461"/>
    </row>
  </sheetData>
  <autoFilter ref="A2:N266">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2"/>
  <sheetViews>
    <sheetView workbookViewId="0">
      <selection activeCell="C17" sqref="C17"/>
    </sheetView>
  </sheetViews>
  <sheetFormatPr defaultRowHeight="15" x14ac:dyDescent="0.25"/>
  <cols>
    <col min="1" max="1" width="13.140625" customWidth="1"/>
    <col min="2" max="2" width="36.5703125" customWidth="1"/>
    <col min="3" max="3" width="15.85546875" customWidth="1"/>
    <col min="4" max="4" width="12.5703125" customWidth="1"/>
    <col min="5" max="8" width="6" customWidth="1"/>
    <col min="9" max="10" width="7" customWidth="1"/>
    <col min="11" max="11" width="8" customWidth="1"/>
    <col min="12" max="12" width="9" customWidth="1"/>
    <col min="13" max="13" width="7.28515625" customWidth="1"/>
    <col min="14" max="14" width="11.28515625" customWidth="1"/>
    <col min="15" max="15" width="10.28515625" customWidth="1"/>
    <col min="16" max="16" width="7.85546875" customWidth="1"/>
    <col min="17" max="17" width="10.28515625" customWidth="1"/>
    <col min="18" max="18" width="7.85546875" customWidth="1"/>
    <col min="19" max="19" width="10.28515625" customWidth="1"/>
    <col min="20" max="20" width="7.85546875" customWidth="1"/>
    <col min="21" max="21" width="10.28515625" customWidth="1"/>
    <col min="22" max="22" width="7.85546875" customWidth="1"/>
    <col min="23" max="23" width="10.28515625" customWidth="1"/>
    <col min="24" max="24" width="7.85546875" customWidth="1"/>
    <col min="25" max="25" width="10.28515625" customWidth="1"/>
    <col min="26" max="26" width="7.85546875" customWidth="1"/>
    <col min="27" max="27" width="10.28515625" customWidth="1"/>
    <col min="28" max="28" width="7.85546875" customWidth="1"/>
    <col min="29" max="29" width="10.28515625" customWidth="1"/>
    <col min="30" max="30" width="7.85546875" customWidth="1"/>
    <col min="31" max="31" width="10.28515625" customWidth="1"/>
    <col min="32" max="32" width="7.85546875" customWidth="1"/>
    <col min="33" max="33" width="10.28515625" customWidth="1"/>
    <col min="34" max="34" width="7.85546875" customWidth="1"/>
    <col min="35" max="35" width="10.28515625" customWidth="1"/>
    <col min="36" max="36" width="7.85546875" customWidth="1"/>
    <col min="37" max="37" width="10.28515625" customWidth="1"/>
    <col min="38" max="38" width="7.85546875" customWidth="1"/>
    <col min="39" max="39" width="10.28515625" customWidth="1"/>
    <col min="40" max="40" width="7.85546875" customWidth="1"/>
    <col min="41" max="41" width="10.28515625" customWidth="1"/>
    <col min="42" max="42" width="7.85546875" customWidth="1"/>
    <col min="43" max="43" width="10.28515625" customWidth="1"/>
    <col min="44" max="44" width="8.85546875" customWidth="1"/>
    <col min="45" max="45" width="11.28515625" customWidth="1"/>
    <col min="46" max="46" width="8.85546875" customWidth="1"/>
    <col min="47" max="47" width="11.28515625" customWidth="1"/>
    <col min="48" max="48" width="8.85546875" customWidth="1"/>
    <col min="49" max="49" width="11.28515625" customWidth="1"/>
    <col min="50" max="50" width="8.85546875" customWidth="1"/>
    <col min="51" max="51" width="11.28515625" customWidth="1"/>
    <col min="52" max="52" width="8.85546875" customWidth="1"/>
    <col min="53" max="53" width="11.28515625" customWidth="1"/>
    <col min="54" max="54" width="8.85546875" customWidth="1"/>
    <col min="55" max="55" width="11.28515625" customWidth="1"/>
    <col min="56" max="56" width="8.85546875" customWidth="1"/>
    <col min="57" max="57" width="11.28515625" customWidth="1"/>
    <col min="58" max="58" width="8.85546875" customWidth="1"/>
    <col min="59" max="59" width="11.28515625" customWidth="1"/>
    <col min="60" max="60" width="8.85546875" customWidth="1"/>
    <col min="61" max="61" width="11.28515625" customWidth="1"/>
    <col min="62" max="62" width="8.85546875" customWidth="1"/>
    <col min="63" max="63" width="11.28515625" customWidth="1"/>
    <col min="64" max="64" width="8.85546875" customWidth="1"/>
    <col min="65" max="65" width="11.28515625" customWidth="1"/>
    <col min="66" max="66" width="8.85546875" customWidth="1"/>
    <col min="67" max="67" width="11.28515625" customWidth="1"/>
    <col min="68" max="68" width="8.85546875" customWidth="1"/>
    <col min="69" max="69" width="11.28515625" customWidth="1"/>
    <col min="70" max="70" width="9.85546875" bestFit="1" customWidth="1"/>
    <col min="71" max="71" width="12.28515625" customWidth="1"/>
    <col min="73" max="74" width="5" customWidth="1"/>
    <col min="75" max="78" width="6" customWidth="1"/>
    <col min="79" max="80" width="7" customWidth="1"/>
    <col min="81" max="81" width="8" customWidth="1"/>
    <col min="82" max="82" width="9" customWidth="1"/>
    <col min="83" max="83" width="7.28515625" customWidth="1"/>
    <col min="84" max="84" width="11.5703125" customWidth="1"/>
    <col min="85" max="85" width="9.28515625" customWidth="1"/>
    <col min="86" max="87" width="9.28515625" bestFit="1" customWidth="1"/>
    <col min="88" max="91" width="10.28515625" bestFit="1" customWidth="1"/>
    <col min="92" max="93" width="11.28515625" bestFit="1" customWidth="1"/>
    <col min="94" max="94" width="12.28515625" bestFit="1" customWidth="1"/>
    <col min="95" max="95" width="13.42578125" bestFit="1" customWidth="1"/>
    <col min="96" max="96" width="11.5703125" bestFit="1" customWidth="1"/>
    <col min="97" max="97" width="11.28515625" bestFit="1" customWidth="1"/>
  </cols>
  <sheetData>
    <row r="3" spans="1:4" x14ac:dyDescent="0.25">
      <c r="A3" s="368" t="s">
        <v>103</v>
      </c>
      <c r="B3" t="s">
        <v>122</v>
      </c>
      <c r="C3" t="s">
        <v>123</v>
      </c>
    </row>
    <row r="4" spans="1:4" x14ac:dyDescent="0.25">
      <c r="A4" s="168" t="s">
        <v>63</v>
      </c>
      <c r="B4" s="798">
        <v>600000</v>
      </c>
      <c r="C4" s="798"/>
      <c r="D4" s="797">
        <f>GETPIVOTDATA("Sum of spent in national currency (Ugx)",$A$3,"Name","Airtime")-GETPIVOTDATA("Sum of Received",$A$3,"Name","Airtime")</f>
        <v>600000</v>
      </c>
    </row>
    <row r="5" spans="1:4" x14ac:dyDescent="0.25">
      <c r="A5" s="168" t="s">
        <v>129</v>
      </c>
      <c r="B5" s="798">
        <v>951000</v>
      </c>
      <c r="C5" s="798">
        <v>82000</v>
      </c>
      <c r="D5" s="797">
        <f>GETPIVOTDATA("Sum of spent in national currency (Ugx)",$A$3,"Name","Grace")-GETPIVOTDATA("Sum of Received",$A$3,"Name","Grace")</f>
        <v>869000</v>
      </c>
    </row>
    <row r="6" spans="1:4" x14ac:dyDescent="0.25">
      <c r="A6" s="168" t="s">
        <v>127</v>
      </c>
      <c r="B6" s="798">
        <v>2425000</v>
      </c>
      <c r="C6" s="798">
        <v>1958000</v>
      </c>
      <c r="D6" s="797">
        <f>GETPIVOTDATA("Sum of spent in national currency (Ugx)",$A$3,"Name","i18")-GETPIVOTDATA("Sum of Received",$A$3,"Name","i18")</f>
        <v>467000</v>
      </c>
    </row>
    <row r="7" spans="1:4" x14ac:dyDescent="0.25">
      <c r="A7" s="168" t="s">
        <v>41</v>
      </c>
      <c r="B7" s="798">
        <v>3415000</v>
      </c>
      <c r="C7" s="798">
        <v>455300</v>
      </c>
      <c r="D7" s="797">
        <f>GETPIVOTDATA("Sum of spent in national currency (Ugx)",$A$3,"Name","Lydia")-GETPIVOTDATA("Sum of Received",$A$3,"Name","Lydia")</f>
        <v>2959700</v>
      </c>
    </row>
    <row r="8" spans="1:4" x14ac:dyDescent="0.25">
      <c r="A8" s="168" t="s">
        <v>351</v>
      </c>
      <c r="B8" s="798">
        <v>152000</v>
      </c>
      <c r="C8" s="798">
        <v>3000</v>
      </c>
      <c r="D8" s="797">
        <f>GETPIVOTDATA("Sum of spent in national currency (Ugx)",$A$3,"Name","Stacey")-GETPIVOTDATA("Sum of Received",$A$3,"Name","Stacey")</f>
        <v>149000</v>
      </c>
    </row>
    <row r="9" spans="1:4" x14ac:dyDescent="0.25">
      <c r="A9" s="168" t="s">
        <v>104</v>
      </c>
      <c r="B9" s="798"/>
      <c r="C9" s="798">
        <v>11152000</v>
      </c>
      <c r="D9" s="797"/>
    </row>
    <row r="10" spans="1:4" x14ac:dyDescent="0.25">
      <c r="A10" s="168" t="s">
        <v>105</v>
      </c>
      <c r="B10" s="798">
        <v>7543000</v>
      </c>
      <c r="C10" s="798">
        <v>13650300</v>
      </c>
      <c r="D10" s="797"/>
    </row>
    <row r="12" spans="1:4" x14ac:dyDescent="0.25">
      <c r="C12" s="800">
        <f>SUM(C5:C7)</f>
        <v>2495300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1482"/>
  <sheetViews>
    <sheetView workbookViewId="0">
      <pane xSplit="1" ySplit="2" topLeftCell="B63" activePane="bottomRight" state="frozen"/>
      <selection pane="topRight" activeCell="B1" sqref="B1"/>
      <selection pane="bottomLeft" activeCell="A4" sqref="A4"/>
      <selection pane="bottomRight" activeCell="E73" sqref="E73"/>
    </sheetView>
  </sheetViews>
  <sheetFormatPr defaultColWidth="10.85546875" defaultRowHeight="15" x14ac:dyDescent="0.25"/>
  <cols>
    <col min="1" max="1" width="17.7109375" style="27" customWidth="1"/>
    <col min="2" max="2" width="39.140625" style="27" bestFit="1" customWidth="1"/>
    <col min="3" max="3" width="18.42578125" style="27" bestFit="1" customWidth="1"/>
    <col min="4" max="4" width="14.7109375" style="27" customWidth="1"/>
    <col min="5" max="5" width="14.42578125" style="64" customWidth="1"/>
    <col min="6" max="6" width="15.140625" style="64" customWidth="1"/>
    <col min="7" max="7" width="21.140625" style="64" customWidth="1"/>
    <col min="8" max="9" width="21.140625" style="27" customWidth="1"/>
    <col min="10" max="10" width="26.140625" style="27" customWidth="1"/>
    <col min="11" max="11" width="10.85546875" style="27"/>
    <col min="12" max="12" width="13.42578125" style="27" customWidth="1"/>
    <col min="13" max="13" width="14.85546875" style="27" customWidth="1"/>
    <col min="14" max="14" width="28" style="27" customWidth="1"/>
    <col min="15" max="16384" width="10.85546875" style="27"/>
  </cols>
  <sheetData>
    <row r="1" spans="1:15" s="2" customFormat="1" ht="21" customHeight="1" x14ac:dyDescent="0.25">
      <c r="A1" s="808" t="s">
        <v>165</v>
      </c>
      <c r="B1" s="808"/>
      <c r="C1" s="808"/>
      <c r="D1" s="808"/>
      <c r="E1" s="808"/>
      <c r="F1" s="808"/>
      <c r="G1" s="808"/>
      <c r="H1" s="808"/>
      <c r="I1" s="808"/>
      <c r="J1" s="808"/>
      <c r="K1" s="808"/>
      <c r="L1" s="808"/>
      <c r="M1" s="808"/>
      <c r="N1" s="808"/>
    </row>
    <row r="2" spans="1:15" s="2" customFormat="1" ht="45.75" customHeight="1" x14ac:dyDescent="0.25">
      <c r="A2" s="531" t="s">
        <v>0</v>
      </c>
      <c r="B2" s="532" t="s">
        <v>5</v>
      </c>
      <c r="C2" s="532" t="s">
        <v>10</v>
      </c>
      <c r="D2" s="533" t="s">
        <v>8</v>
      </c>
      <c r="E2" s="533" t="s">
        <v>55</v>
      </c>
      <c r="F2" s="533" t="s">
        <v>34</v>
      </c>
      <c r="G2" s="534" t="s">
        <v>40</v>
      </c>
      <c r="H2" s="534" t="s">
        <v>2</v>
      </c>
      <c r="I2" s="534" t="s">
        <v>3</v>
      </c>
      <c r="J2" s="532" t="s">
        <v>9</v>
      </c>
      <c r="K2" s="532" t="s">
        <v>1</v>
      </c>
      <c r="L2" s="532" t="s">
        <v>4</v>
      </c>
      <c r="M2" s="535" t="s">
        <v>12</v>
      </c>
      <c r="N2" s="536" t="s">
        <v>11</v>
      </c>
      <c r="O2" s="277"/>
    </row>
    <row r="3" spans="1:15" s="13" customFormat="1" x14ac:dyDescent="0.25">
      <c r="A3" s="517">
        <v>45413</v>
      </c>
      <c r="B3" s="510" t="s">
        <v>166</v>
      </c>
      <c r="C3" s="510"/>
      <c r="D3" s="518"/>
      <c r="E3" s="519"/>
      <c r="F3" s="514"/>
      <c r="G3" s="514">
        <v>2583226</v>
      </c>
      <c r="H3" s="520"/>
      <c r="I3" s="524" t="s">
        <v>18</v>
      </c>
      <c r="J3" s="525"/>
      <c r="K3" s="524" t="s">
        <v>132</v>
      </c>
      <c r="L3" s="524" t="s">
        <v>57</v>
      </c>
      <c r="M3" s="526"/>
      <c r="N3" s="526"/>
      <c r="O3" s="278"/>
    </row>
    <row r="4" spans="1:15" s="13" customFormat="1" x14ac:dyDescent="0.25">
      <c r="A4" s="162">
        <v>45413</v>
      </c>
      <c r="B4" s="163" t="s">
        <v>110</v>
      </c>
      <c r="C4" s="163" t="s">
        <v>48</v>
      </c>
      <c r="D4" s="164" t="s">
        <v>14</v>
      </c>
      <c r="E4" s="147">
        <v>360000</v>
      </c>
      <c r="F4" s="147"/>
      <c r="G4" s="147">
        <f>G3-E4+F4</f>
        <v>2223226</v>
      </c>
      <c r="H4" s="150" t="s">
        <v>41</v>
      </c>
      <c r="I4" s="150" t="s">
        <v>18</v>
      </c>
      <c r="J4" s="415" t="s">
        <v>167</v>
      </c>
      <c r="K4" s="524" t="s">
        <v>132</v>
      </c>
      <c r="L4" s="150" t="s">
        <v>57</v>
      </c>
      <c r="M4" s="150"/>
      <c r="N4" s="150"/>
      <c r="O4" s="278"/>
    </row>
    <row r="5" spans="1:15" s="13" customFormat="1" x14ac:dyDescent="0.25">
      <c r="A5" s="162">
        <v>45414</v>
      </c>
      <c r="B5" s="163" t="s">
        <v>118</v>
      </c>
      <c r="C5" s="163" t="s">
        <v>48</v>
      </c>
      <c r="D5" s="164" t="s">
        <v>14</v>
      </c>
      <c r="E5" s="152"/>
      <c r="F5" s="147">
        <v>2300</v>
      </c>
      <c r="G5" s="147">
        <f t="shared" ref="G5:G68" si="0">G4-E5+F5</f>
        <v>2225526</v>
      </c>
      <c r="H5" s="521" t="s">
        <v>41</v>
      </c>
      <c r="I5" s="524" t="s">
        <v>18</v>
      </c>
      <c r="J5" s="350" t="s">
        <v>167</v>
      </c>
      <c r="K5" s="524" t="s">
        <v>132</v>
      </c>
      <c r="L5" s="524" t="s">
        <v>57</v>
      </c>
      <c r="M5" s="527"/>
      <c r="N5" s="524"/>
      <c r="O5" s="278"/>
    </row>
    <row r="6" spans="1:15" s="13" customFormat="1" x14ac:dyDescent="0.25">
      <c r="A6" s="162">
        <v>45414</v>
      </c>
      <c r="B6" s="163" t="s">
        <v>110</v>
      </c>
      <c r="C6" s="163" t="s">
        <v>48</v>
      </c>
      <c r="D6" s="164" t="s">
        <v>121</v>
      </c>
      <c r="E6" s="152">
        <v>34000</v>
      </c>
      <c r="F6" s="156"/>
      <c r="G6" s="147">
        <f t="shared" si="0"/>
        <v>2191526</v>
      </c>
      <c r="H6" s="522" t="s">
        <v>127</v>
      </c>
      <c r="I6" s="524" t="s">
        <v>18</v>
      </c>
      <c r="J6" s="350" t="s">
        <v>204</v>
      </c>
      <c r="K6" s="524" t="s">
        <v>132</v>
      </c>
      <c r="L6" s="524" t="s">
        <v>57</v>
      </c>
      <c r="M6" s="527"/>
      <c r="N6" s="524"/>
      <c r="O6" s="278"/>
    </row>
    <row r="7" spans="1:15" s="13" customFormat="1" x14ac:dyDescent="0.25">
      <c r="A7" s="162">
        <v>45415</v>
      </c>
      <c r="B7" s="163" t="s">
        <v>110</v>
      </c>
      <c r="C7" s="163" t="s">
        <v>48</v>
      </c>
      <c r="D7" s="164" t="s">
        <v>121</v>
      </c>
      <c r="E7" s="152">
        <v>25000</v>
      </c>
      <c r="F7" s="156"/>
      <c r="G7" s="147">
        <f t="shared" si="0"/>
        <v>2166526</v>
      </c>
      <c r="H7" s="522" t="s">
        <v>127</v>
      </c>
      <c r="I7" s="524" t="s">
        <v>18</v>
      </c>
      <c r="J7" s="350" t="s">
        <v>205</v>
      </c>
      <c r="K7" s="524" t="s">
        <v>132</v>
      </c>
      <c r="L7" s="524" t="s">
        <v>57</v>
      </c>
      <c r="M7" s="527"/>
      <c r="N7" s="524"/>
      <c r="O7" s="278"/>
    </row>
    <row r="8" spans="1:15" s="13" customFormat="1" x14ac:dyDescent="0.25">
      <c r="A8" s="162">
        <v>45415</v>
      </c>
      <c r="B8" s="163" t="s">
        <v>110</v>
      </c>
      <c r="C8" s="163" t="s">
        <v>48</v>
      </c>
      <c r="D8" s="164" t="s">
        <v>14</v>
      </c>
      <c r="E8" s="152">
        <v>50000</v>
      </c>
      <c r="F8" s="156"/>
      <c r="G8" s="147">
        <f t="shared" si="0"/>
        <v>2116526</v>
      </c>
      <c r="H8" s="522" t="s">
        <v>41</v>
      </c>
      <c r="I8" s="524" t="s">
        <v>18</v>
      </c>
      <c r="J8" s="350" t="s">
        <v>207</v>
      </c>
      <c r="K8" s="524" t="s">
        <v>132</v>
      </c>
      <c r="L8" s="524" t="s">
        <v>57</v>
      </c>
      <c r="M8" s="527"/>
      <c r="N8" s="524"/>
      <c r="O8" s="278"/>
    </row>
    <row r="9" spans="1:15" s="13" customFormat="1" x14ac:dyDescent="0.25">
      <c r="A9" s="162">
        <v>45415</v>
      </c>
      <c r="B9" s="163" t="s">
        <v>110</v>
      </c>
      <c r="C9" s="163" t="s">
        <v>48</v>
      </c>
      <c r="D9" s="164" t="s">
        <v>14</v>
      </c>
      <c r="E9" s="152">
        <v>63000</v>
      </c>
      <c r="F9" s="156"/>
      <c r="G9" s="147">
        <f t="shared" si="0"/>
        <v>2053526</v>
      </c>
      <c r="H9" s="522" t="s">
        <v>41</v>
      </c>
      <c r="I9" s="524" t="s">
        <v>18</v>
      </c>
      <c r="J9" s="16" t="s">
        <v>473</v>
      </c>
      <c r="K9" s="524" t="s">
        <v>132</v>
      </c>
      <c r="L9" s="524" t="s">
        <v>57</v>
      </c>
      <c r="M9" s="527"/>
      <c r="N9" s="524"/>
      <c r="O9" s="278"/>
    </row>
    <row r="10" spans="1:15" s="13" customFormat="1" x14ac:dyDescent="0.25">
      <c r="A10" s="162">
        <v>45415</v>
      </c>
      <c r="B10" s="163" t="s">
        <v>118</v>
      </c>
      <c r="C10" s="163" t="s">
        <v>48</v>
      </c>
      <c r="D10" s="164" t="s">
        <v>121</v>
      </c>
      <c r="E10" s="152"/>
      <c r="F10" s="156">
        <v>25000</v>
      </c>
      <c r="G10" s="147">
        <f t="shared" si="0"/>
        <v>2078526</v>
      </c>
      <c r="H10" s="522" t="s">
        <v>127</v>
      </c>
      <c r="I10" s="524" t="s">
        <v>18</v>
      </c>
      <c r="J10" s="350" t="s">
        <v>202</v>
      </c>
      <c r="K10" s="524" t="s">
        <v>132</v>
      </c>
      <c r="L10" s="524" t="s">
        <v>57</v>
      </c>
      <c r="M10" s="527"/>
      <c r="N10" s="524"/>
      <c r="O10" s="278"/>
    </row>
    <row r="11" spans="1:15" s="13" customFormat="1" x14ac:dyDescent="0.25">
      <c r="A11" s="162">
        <v>45418</v>
      </c>
      <c r="B11" s="163" t="s">
        <v>110</v>
      </c>
      <c r="C11" s="163" t="s">
        <v>48</v>
      </c>
      <c r="D11" s="164" t="s">
        <v>121</v>
      </c>
      <c r="E11" s="152">
        <v>40000</v>
      </c>
      <c r="F11" s="156"/>
      <c r="G11" s="147">
        <f t="shared" si="0"/>
        <v>2038526</v>
      </c>
      <c r="H11" s="522" t="s">
        <v>127</v>
      </c>
      <c r="I11" s="524" t="s">
        <v>18</v>
      </c>
      <c r="J11" s="350" t="s">
        <v>219</v>
      </c>
      <c r="K11" s="524" t="s">
        <v>132</v>
      </c>
      <c r="L11" s="524" t="s">
        <v>57</v>
      </c>
      <c r="M11" s="527"/>
      <c r="N11" s="524"/>
      <c r="O11" s="278"/>
    </row>
    <row r="12" spans="1:15" s="13" customFormat="1" x14ac:dyDescent="0.25">
      <c r="A12" s="162">
        <v>45419</v>
      </c>
      <c r="B12" s="163" t="s">
        <v>110</v>
      </c>
      <c r="C12" s="163" t="s">
        <v>48</v>
      </c>
      <c r="D12" s="164" t="s">
        <v>111</v>
      </c>
      <c r="E12" s="152">
        <v>70000</v>
      </c>
      <c r="F12" s="156"/>
      <c r="G12" s="147">
        <f t="shared" si="0"/>
        <v>1968526</v>
      </c>
      <c r="H12" s="522" t="s">
        <v>129</v>
      </c>
      <c r="I12" s="524" t="s">
        <v>18</v>
      </c>
      <c r="J12" s="350" t="s">
        <v>235</v>
      </c>
      <c r="K12" s="524" t="s">
        <v>132</v>
      </c>
      <c r="L12" s="524" t="s">
        <v>57</v>
      </c>
      <c r="M12" s="527"/>
      <c r="N12" s="524"/>
      <c r="O12" s="278"/>
    </row>
    <row r="13" spans="1:15" s="13" customFormat="1" x14ac:dyDescent="0.25">
      <c r="A13" s="162">
        <v>45419</v>
      </c>
      <c r="B13" s="163" t="s">
        <v>110</v>
      </c>
      <c r="C13" s="163" t="s">
        <v>48</v>
      </c>
      <c r="D13" s="164" t="s">
        <v>121</v>
      </c>
      <c r="E13" s="152">
        <v>51000</v>
      </c>
      <c r="F13" s="156"/>
      <c r="G13" s="147">
        <f t="shared" si="0"/>
        <v>1917526</v>
      </c>
      <c r="H13" s="522" t="s">
        <v>127</v>
      </c>
      <c r="I13" s="524" t="s">
        <v>18</v>
      </c>
      <c r="J13" s="350" t="s">
        <v>236</v>
      </c>
      <c r="K13" s="524" t="s">
        <v>132</v>
      </c>
      <c r="L13" s="524" t="s">
        <v>57</v>
      </c>
      <c r="M13" s="527"/>
      <c r="N13" s="524"/>
      <c r="O13" s="278"/>
    </row>
    <row r="14" spans="1:15" s="13" customFormat="1" x14ac:dyDescent="0.25">
      <c r="A14" s="162">
        <v>45419</v>
      </c>
      <c r="B14" s="163" t="s">
        <v>118</v>
      </c>
      <c r="C14" s="163" t="s">
        <v>48</v>
      </c>
      <c r="D14" s="164" t="s">
        <v>121</v>
      </c>
      <c r="E14" s="152"/>
      <c r="F14" s="156">
        <v>1000</v>
      </c>
      <c r="G14" s="147">
        <f t="shared" si="0"/>
        <v>1918526</v>
      </c>
      <c r="H14" s="522" t="s">
        <v>127</v>
      </c>
      <c r="I14" s="524" t="s">
        <v>18</v>
      </c>
      <c r="J14" s="350" t="s">
        <v>219</v>
      </c>
      <c r="K14" s="524" t="s">
        <v>132</v>
      </c>
      <c r="L14" s="524" t="s">
        <v>57</v>
      </c>
      <c r="M14" s="527"/>
      <c r="N14" s="524"/>
      <c r="O14" s="278"/>
    </row>
    <row r="15" spans="1:15" s="13" customFormat="1" x14ac:dyDescent="0.25">
      <c r="A15" s="162">
        <v>45420</v>
      </c>
      <c r="B15" s="163" t="s">
        <v>110</v>
      </c>
      <c r="C15" s="163" t="s">
        <v>48</v>
      </c>
      <c r="D15" s="164" t="s">
        <v>111</v>
      </c>
      <c r="E15" s="152">
        <v>40000</v>
      </c>
      <c r="F15" s="156"/>
      <c r="G15" s="147">
        <f t="shared" si="0"/>
        <v>1878526</v>
      </c>
      <c r="H15" s="522" t="s">
        <v>41</v>
      </c>
      <c r="I15" s="524" t="s">
        <v>18</v>
      </c>
      <c r="J15" s="350" t="s">
        <v>487</v>
      </c>
      <c r="K15" s="524" t="s">
        <v>132</v>
      </c>
      <c r="L15" s="524" t="s">
        <v>57</v>
      </c>
      <c r="M15" s="527"/>
      <c r="N15" s="524"/>
      <c r="O15" s="278"/>
    </row>
    <row r="16" spans="1:15" s="13" customFormat="1" x14ac:dyDescent="0.25">
      <c r="A16" s="162">
        <v>45420</v>
      </c>
      <c r="B16" s="163" t="s">
        <v>110</v>
      </c>
      <c r="C16" s="163" t="s">
        <v>48</v>
      </c>
      <c r="D16" s="164" t="s">
        <v>111</v>
      </c>
      <c r="E16" s="152">
        <v>70000</v>
      </c>
      <c r="F16" s="156"/>
      <c r="G16" s="147">
        <f t="shared" si="0"/>
        <v>1808526</v>
      </c>
      <c r="H16" s="522" t="s">
        <v>129</v>
      </c>
      <c r="I16" s="524" t="s">
        <v>18</v>
      </c>
      <c r="J16" s="350" t="s">
        <v>242</v>
      </c>
      <c r="K16" s="524" t="s">
        <v>132</v>
      </c>
      <c r="L16" s="524" t="s">
        <v>57</v>
      </c>
      <c r="M16" s="527"/>
      <c r="N16" s="524"/>
      <c r="O16" s="278"/>
    </row>
    <row r="17" spans="1:15" s="13" customFormat="1" x14ac:dyDescent="0.25">
      <c r="A17" s="162">
        <v>45420</v>
      </c>
      <c r="B17" s="163" t="s">
        <v>110</v>
      </c>
      <c r="C17" s="163" t="s">
        <v>48</v>
      </c>
      <c r="D17" s="164" t="s">
        <v>121</v>
      </c>
      <c r="E17" s="152">
        <v>70000</v>
      </c>
      <c r="F17" s="156"/>
      <c r="G17" s="147">
        <f t="shared" si="0"/>
        <v>1738526</v>
      </c>
      <c r="H17" s="415" t="s">
        <v>127</v>
      </c>
      <c r="I17" s="524" t="s">
        <v>18</v>
      </c>
      <c r="J17" s="350" t="s">
        <v>249</v>
      </c>
      <c r="K17" s="524" t="s">
        <v>132</v>
      </c>
      <c r="L17" s="524" t="s">
        <v>57</v>
      </c>
      <c r="M17" s="527"/>
      <c r="N17" s="524"/>
      <c r="O17" s="278"/>
    </row>
    <row r="18" spans="1:15" s="13" customFormat="1" x14ac:dyDescent="0.25">
      <c r="A18" s="162">
        <v>45420</v>
      </c>
      <c r="B18" s="163" t="s">
        <v>110</v>
      </c>
      <c r="C18" s="163" t="s">
        <v>48</v>
      </c>
      <c r="D18" s="164" t="s">
        <v>14</v>
      </c>
      <c r="E18" s="152">
        <v>270000</v>
      </c>
      <c r="F18" s="156"/>
      <c r="G18" s="147">
        <f t="shared" si="0"/>
        <v>1468526</v>
      </c>
      <c r="H18" s="350" t="s">
        <v>41</v>
      </c>
      <c r="I18" s="524" t="s">
        <v>18</v>
      </c>
      <c r="J18" s="350" t="s">
        <v>488</v>
      </c>
      <c r="K18" s="524" t="s">
        <v>132</v>
      </c>
      <c r="L18" s="524" t="s">
        <v>57</v>
      </c>
      <c r="M18" s="527"/>
      <c r="N18" s="524"/>
      <c r="O18" s="278"/>
    </row>
    <row r="19" spans="1:15" s="13" customFormat="1" x14ac:dyDescent="0.25">
      <c r="A19" s="162">
        <v>45420</v>
      </c>
      <c r="B19" s="163" t="s">
        <v>234</v>
      </c>
      <c r="C19" s="163" t="s">
        <v>48</v>
      </c>
      <c r="D19" s="164" t="s">
        <v>111</v>
      </c>
      <c r="E19" s="152">
        <v>6000</v>
      </c>
      <c r="F19" s="156"/>
      <c r="G19" s="147">
        <f t="shared" si="0"/>
        <v>1462526</v>
      </c>
      <c r="H19" s="350" t="s">
        <v>129</v>
      </c>
      <c r="I19" s="524" t="s">
        <v>18</v>
      </c>
      <c r="J19" s="350" t="s">
        <v>235</v>
      </c>
      <c r="K19" s="524" t="s">
        <v>132</v>
      </c>
      <c r="L19" s="524" t="s">
        <v>57</v>
      </c>
      <c r="M19" s="527"/>
      <c r="N19" s="524"/>
      <c r="O19" s="278"/>
    </row>
    <row r="20" spans="1:15" s="13" customFormat="1" x14ac:dyDescent="0.25">
      <c r="A20" s="162">
        <v>45420</v>
      </c>
      <c r="B20" s="163" t="s">
        <v>118</v>
      </c>
      <c r="C20" s="163" t="s">
        <v>48</v>
      </c>
      <c r="D20" s="164" t="s">
        <v>14</v>
      </c>
      <c r="E20" s="152"/>
      <c r="F20" s="156">
        <v>4000</v>
      </c>
      <c r="G20" s="147">
        <f t="shared" si="0"/>
        <v>1466526</v>
      </c>
      <c r="H20" s="350" t="s">
        <v>41</v>
      </c>
      <c r="I20" s="524" t="s">
        <v>18</v>
      </c>
      <c r="J20" s="350" t="s">
        <v>487</v>
      </c>
      <c r="K20" s="524" t="s">
        <v>132</v>
      </c>
      <c r="L20" s="524" t="s">
        <v>57</v>
      </c>
      <c r="M20" s="527"/>
      <c r="N20" s="524"/>
      <c r="O20" s="278"/>
    </row>
    <row r="21" spans="1:15" s="13" customFormat="1" x14ac:dyDescent="0.25">
      <c r="A21" s="426">
        <v>45421</v>
      </c>
      <c r="B21" s="163" t="s">
        <v>110</v>
      </c>
      <c r="C21" s="163" t="s">
        <v>48</v>
      </c>
      <c r="D21" s="164" t="s">
        <v>121</v>
      </c>
      <c r="E21" s="152">
        <v>40000</v>
      </c>
      <c r="F21" s="156"/>
      <c r="G21" s="147">
        <f t="shared" si="0"/>
        <v>1426526</v>
      </c>
      <c r="H21" s="350" t="s">
        <v>127</v>
      </c>
      <c r="I21" s="524" t="s">
        <v>18</v>
      </c>
      <c r="J21" s="350" t="s">
        <v>258</v>
      </c>
      <c r="K21" s="524" t="s">
        <v>132</v>
      </c>
      <c r="L21" s="524" t="s">
        <v>57</v>
      </c>
      <c r="M21" s="527"/>
      <c r="N21" s="524"/>
      <c r="O21" s="278"/>
    </row>
    <row r="22" spans="1:15" s="13" customFormat="1" x14ac:dyDescent="0.25">
      <c r="A22" s="162">
        <v>45421</v>
      </c>
      <c r="B22" s="163" t="s">
        <v>110</v>
      </c>
      <c r="C22" s="163" t="s">
        <v>48</v>
      </c>
      <c r="D22" s="164" t="s">
        <v>14</v>
      </c>
      <c r="E22" s="152">
        <v>70000</v>
      </c>
      <c r="F22" s="156"/>
      <c r="G22" s="147">
        <f t="shared" si="0"/>
        <v>1356526</v>
      </c>
      <c r="H22" s="522" t="s">
        <v>41</v>
      </c>
      <c r="I22" s="524" t="s">
        <v>18</v>
      </c>
      <c r="J22" s="350" t="s">
        <v>490</v>
      </c>
      <c r="K22" s="524" t="s">
        <v>132</v>
      </c>
      <c r="L22" s="524" t="s">
        <v>57</v>
      </c>
      <c r="M22" s="527"/>
      <c r="N22" s="524"/>
      <c r="O22" s="278"/>
    </row>
    <row r="23" spans="1:15" s="13" customFormat="1" x14ac:dyDescent="0.25">
      <c r="A23" s="162">
        <v>45421</v>
      </c>
      <c r="B23" s="163" t="s">
        <v>110</v>
      </c>
      <c r="C23" s="163" t="s">
        <v>48</v>
      </c>
      <c r="D23" s="164" t="s">
        <v>111</v>
      </c>
      <c r="E23" s="152">
        <v>70000</v>
      </c>
      <c r="F23" s="156"/>
      <c r="G23" s="147">
        <f t="shared" si="0"/>
        <v>1286526</v>
      </c>
      <c r="H23" s="522" t="s">
        <v>129</v>
      </c>
      <c r="I23" s="524" t="s">
        <v>18</v>
      </c>
      <c r="J23" s="350" t="s">
        <v>263</v>
      </c>
      <c r="K23" s="524" t="s">
        <v>132</v>
      </c>
      <c r="L23" s="524" t="s">
        <v>57</v>
      </c>
      <c r="M23" s="527"/>
      <c r="N23" s="524"/>
      <c r="O23" s="278"/>
    </row>
    <row r="24" spans="1:15" s="13" customFormat="1" x14ac:dyDescent="0.25">
      <c r="A24" s="162">
        <v>45421</v>
      </c>
      <c r="B24" s="163" t="s">
        <v>257</v>
      </c>
      <c r="C24" s="163" t="s">
        <v>48</v>
      </c>
      <c r="D24" s="164" t="s">
        <v>14</v>
      </c>
      <c r="E24" s="152"/>
      <c r="F24" s="156">
        <v>70000</v>
      </c>
      <c r="G24" s="147">
        <f t="shared" si="0"/>
        <v>1356526</v>
      </c>
      <c r="H24" s="522" t="s">
        <v>41</v>
      </c>
      <c r="I24" s="524" t="s">
        <v>18</v>
      </c>
      <c r="J24" s="350" t="s">
        <v>488</v>
      </c>
      <c r="K24" s="524" t="s">
        <v>132</v>
      </c>
      <c r="L24" s="524" t="s">
        <v>57</v>
      </c>
      <c r="M24" s="527"/>
      <c r="N24" s="524"/>
      <c r="O24" s="278"/>
    </row>
    <row r="25" spans="1:15" s="13" customFormat="1" x14ac:dyDescent="0.25">
      <c r="A25" s="162">
        <v>45421</v>
      </c>
      <c r="B25" s="163" t="s">
        <v>519</v>
      </c>
      <c r="C25" s="163" t="s">
        <v>48</v>
      </c>
      <c r="D25" s="164" t="s">
        <v>121</v>
      </c>
      <c r="E25" s="152"/>
      <c r="F25" s="156">
        <v>1000</v>
      </c>
      <c r="G25" s="147">
        <f t="shared" si="0"/>
        <v>1357526</v>
      </c>
      <c r="H25" s="522" t="s">
        <v>127</v>
      </c>
      <c r="I25" s="524" t="s">
        <v>18</v>
      </c>
      <c r="J25" s="350" t="s">
        <v>249</v>
      </c>
      <c r="K25" s="524" t="s">
        <v>132</v>
      </c>
      <c r="L25" s="524" t="s">
        <v>57</v>
      </c>
      <c r="M25" s="527"/>
      <c r="N25" s="524"/>
      <c r="O25" s="278"/>
    </row>
    <row r="26" spans="1:15" s="13" customFormat="1" x14ac:dyDescent="0.25">
      <c r="A26" s="162">
        <v>45421</v>
      </c>
      <c r="B26" s="163" t="s">
        <v>234</v>
      </c>
      <c r="C26" s="163" t="s">
        <v>48</v>
      </c>
      <c r="D26" s="164" t="s">
        <v>111</v>
      </c>
      <c r="E26" s="152">
        <v>1000</v>
      </c>
      <c r="F26" s="156"/>
      <c r="G26" s="147">
        <f t="shared" si="0"/>
        <v>1356526</v>
      </c>
      <c r="H26" s="522" t="s">
        <v>129</v>
      </c>
      <c r="I26" s="524" t="s">
        <v>18</v>
      </c>
      <c r="J26" s="350" t="s">
        <v>242</v>
      </c>
      <c r="K26" s="524" t="s">
        <v>132</v>
      </c>
      <c r="L26" s="524" t="s">
        <v>57</v>
      </c>
      <c r="M26" s="527"/>
      <c r="N26" s="524"/>
      <c r="O26" s="278"/>
    </row>
    <row r="27" spans="1:15" s="13" customFormat="1" x14ac:dyDescent="0.25">
      <c r="A27" s="162">
        <v>45422</v>
      </c>
      <c r="B27" s="163" t="s">
        <v>118</v>
      </c>
      <c r="C27" s="163" t="s">
        <v>48</v>
      </c>
      <c r="D27" s="164" t="s">
        <v>14</v>
      </c>
      <c r="E27" s="152"/>
      <c r="F27" s="156">
        <v>7000</v>
      </c>
      <c r="G27" s="147">
        <f t="shared" si="0"/>
        <v>1363526</v>
      </c>
      <c r="H27" s="522" t="s">
        <v>41</v>
      </c>
      <c r="I27" s="524" t="s">
        <v>18</v>
      </c>
      <c r="J27" s="350" t="s">
        <v>488</v>
      </c>
      <c r="K27" s="524" t="s">
        <v>132</v>
      </c>
      <c r="L27" s="524" t="s">
        <v>57</v>
      </c>
      <c r="M27" s="527"/>
      <c r="N27" s="524"/>
      <c r="O27" s="278"/>
    </row>
    <row r="28" spans="1:15" s="13" customFormat="1" x14ac:dyDescent="0.25">
      <c r="A28" s="162">
        <v>45425</v>
      </c>
      <c r="B28" s="163" t="s">
        <v>110</v>
      </c>
      <c r="C28" s="163" t="s">
        <v>48</v>
      </c>
      <c r="D28" s="164" t="s">
        <v>14</v>
      </c>
      <c r="E28" s="152">
        <v>100000</v>
      </c>
      <c r="F28" s="156"/>
      <c r="G28" s="147">
        <f t="shared" si="0"/>
        <v>1263526</v>
      </c>
      <c r="H28" s="522" t="s">
        <v>41</v>
      </c>
      <c r="I28" s="524" t="s">
        <v>18</v>
      </c>
      <c r="J28" s="350" t="s">
        <v>491</v>
      </c>
      <c r="K28" s="524" t="s">
        <v>132</v>
      </c>
      <c r="L28" s="524" t="s">
        <v>57</v>
      </c>
      <c r="M28" s="527"/>
      <c r="N28" s="524"/>
      <c r="O28" s="278"/>
    </row>
    <row r="29" spans="1:15" s="13" customFormat="1" x14ac:dyDescent="0.25">
      <c r="A29" s="162">
        <v>45426</v>
      </c>
      <c r="B29" s="163" t="s">
        <v>110</v>
      </c>
      <c r="C29" s="163" t="s">
        <v>48</v>
      </c>
      <c r="D29" s="164" t="s">
        <v>111</v>
      </c>
      <c r="E29" s="152">
        <v>60000</v>
      </c>
      <c r="F29" s="156"/>
      <c r="G29" s="147">
        <f t="shared" si="0"/>
        <v>1203526</v>
      </c>
      <c r="H29" s="522" t="s">
        <v>208</v>
      </c>
      <c r="I29" s="524" t="s">
        <v>18</v>
      </c>
      <c r="J29" s="350" t="s">
        <v>282</v>
      </c>
      <c r="K29" s="524" t="s">
        <v>132</v>
      </c>
      <c r="L29" s="524" t="s">
        <v>57</v>
      </c>
      <c r="M29" s="527"/>
      <c r="N29" s="524"/>
      <c r="O29" s="278"/>
    </row>
    <row r="30" spans="1:15" s="13" customFormat="1" x14ac:dyDescent="0.25">
      <c r="A30" s="162">
        <v>45426</v>
      </c>
      <c r="B30" s="163" t="s">
        <v>110</v>
      </c>
      <c r="C30" s="163" t="s">
        <v>48</v>
      </c>
      <c r="D30" s="164" t="s">
        <v>121</v>
      </c>
      <c r="E30" s="152">
        <v>35000</v>
      </c>
      <c r="F30" s="156"/>
      <c r="G30" s="147">
        <f t="shared" si="0"/>
        <v>1168526</v>
      </c>
      <c r="H30" s="522" t="s">
        <v>127</v>
      </c>
      <c r="I30" s="524" t="s">
        <v>18</v>
      </c>
      <c r="J30" s="350" t="s">
        <v>285</v>
      </c>
      <c r="K30" s="524" t="s">
        <v>132</v>
      </c>
      <c r="L30" s="524" t="s">
        <v>57</v>
      </c>
      <c r="M30" s="527"/>
      <c r="N30" s="524"/>
      <c r="O30" s="278"/>
    </row>
    <row r="31" spans="1:15" s="13" customFormat="1" x14ac:dyDescent="0.25">
      <c r="A31" s="162">
        <v>45426</v>
      </c>
      <c r="B31" s="163" t="s">
        <v>118</v>
      </c>
      <c r="C31" s="163" t="s">
        <v>48</v>
      </c>
      <c r="D31" s="164" t="s">
        <v>14</v>
      </c>
      <c r="E31" s="152"/>
      <c r="F31" s="156">
        <v>2000</v>
      </c>
      <c r="G31" s="147">
        <f t="shared" si="0"/>
        <v>1170526</v>
      </c>
      <c r="H31" s="522" t="s">
        <v>41</v>
      </c>
      <c r="I31" s="524" t="s">
        <v>18</v>
      </c>
      <c r="J31" s="350" t="s">
        <v>491</v>
      </c>
      <c r="K31" s="524" t="s">
        <v>132</v>
      </c>
      <c r="L31" s="524" t="s">
        <v>57</v>
      </c>
      <c r="M31" s="527"/>
      <c r="N31" s="524"/>
      <c r="O31" s="278"/>
    </row>
    <row r="32" spans="1:15" s="13" customFormat="1" x14ac:dyDescent="0.25">
      <c r="A32" s="162">
        <v>45427</v>
      </c>
      <c r="B32" s="163" t="s">
        <v>110</v>
      </c>
      <c r="C32" s="163" t="s">
        <v>48</v>
      </c>
      <c r="D32" s="164" t="s">
        <v>111</v>
      </c>
      <c r="E32" s="152">
        <v>65000</v>
      </c>
      <c r="F32" s="156"/>
      <c r="G32" s="147">
        <f t="shared" si="0"/>
        <v>1105526</v>
      </c>
      <c r="H32" s="522" t="s">
        <v>208</v>
      </c>
      <c r="I32" s="524" t="s">
        <v>18</v>
      </c>
      <c r="J32" s="350" t="s">
        <v>298</v>
      </c>
      <c r="K32" s="524" t="s">
        <v>132</v>
      </c>
      <c r="L32" s="524" t="s">
        <v>57</v>
      </c>
      <c r="M32" s="527"/>
      <c r="N32" s="524"/>
      <c r="O32" s="278"/>
    </row>
    <row r="33" spans="1:15" s="13" customFormat="1" x14ac:dyDescent="0.25">
      <c r="A33" s="162">
        <v>45427</v>
      </c>
      <c r="B33" s="163" t="s">
        <v>110</v>
      </c>
      <c r="C33" s="163" t="s">
        <v>48</v>
      </c>
      <c r="D33" s="164" t="s">
        <v>14</v>
      </c>
      <c r="E33" s="152">
        <v>220000</v>
      </c>
      <c r="F33" s="156"/>
      <c r="G33" s="147">
        <f t="shared" si="0"/>
        <v>885526</v>
      </c>
      <c r="H33" s="522" t="s">
        <v>63</v>
      </c>
      <c r="I33" s="524" t="s">
        <v>18</v>
      </c>
      <c r="J33" s="350" t="s">
        <v>313</v>
      </c>
      <c r="K33" s="524" t="s">
        <v>132</v>
      </c>
      <c r="L33" s="524" t="s">
        <v>57</v>
      </c>
      <c r="M33" s="527"/>
      <c r="N33" s="524"/>
      <c r="O33" s="278"/>
    </row>
    <row r="34" spans="1:15" s="13" customFormat="1" x14ac:dyDescent="0.25">
      <c r="A34" s="162">
        <v>45428</v>
      </c>
      <c r="B34" s="163" t="s">
        <v>110</v>
      </c>
      <c r="C34" s="163" t="s">
        <v>48</v>
      </c>
      <c r="D34" s="164" t="s">
        <v>121</v>
      </c>
      <c r="E34" s="152">
        <v>30000</v>
      </c>
      <c r="F34" s="156"/>
      <c r="G34" s="147">
        <f t="shared" si="0"/>
        <v>855526</v>
      </c>
      <c r="H34" s="522" t="s">
        <v>127</v>
      </c>
      <c r="I34" s="524" t="s">
        <v>18</v>
      </c>
      <c r="J34" s="350" t="s">
        <v>313</v>
      </c>
      <c r="K34" s="524" t="s">
        <v>132</v>
      </c>
      <c r="L34" s="524" t="s">
        <v>57</v>
      </c>
      <c r="M34" s="527"/>
      <c r="N34" s="524"/>
      <c r="O34" s="278"/>
    </row>
    <row r="35" spans="1:15" s="13" customFormat="1" x14ac:dyDescent="0.25">
      <c r="A35" s="162">
        <v>45428</v>
      </c>
      <c r="B35" s="163" t="s">
        <v>110</v>
      </c>
      <c r="C35" s="163" t="s">
        <v>48</v>
      </c>
      <c r="D35" s="164" t="s">
        <v>111</v>
      </c>
      <c r="E35" s="152">
        <v>55000</v>
      </c>
      <c r="F35" s="156"/>
      <c r="G35" s="147">
        <f t="shared" si="0"/>
        <v>800526</v>
      </c>
      <c r="H35" s="522" t="s">
        <v>129</v>
      </c>
      <c r="I35" s="524" t="s">
        <v>18</v>
      </c>
      <c r="J35" s="350" t="s">
        <v>320</v>
      </c>
      <c r="K35" s="524" t="s">
        <v>132</v>
      </c>
      <c r="L35" s="524" t="s">
        <v>57</v>
      </c>
      <c r="M35" s="527"/>
      <c r="N35" s="524"/>
      <c r="O35" s="278"/>
    </row>
    <row r="36" spans="1:15" s="13" customFormat="1" x14ac:dyDescent="0.25">
      <c r="A36" s="162">
        <v>45429</v>
      </c>
      <c r="B36" s="163" t="s">
        <v>118</v>
      </c>
      <c r="C36" s="163" t="s">
        <v>48</v>
      </c>
      <c r="D36" s="164" t="s">
        <v>121</v>
      </c>
      <c r="E36" s="152"/>
      <c r="F36" s="156">
        <v>14000</v>
      </c>
      <c r="G36" s="147">
        <f t="shared" si="0"/>
        <v>814526</v>
      </c>
      <c r="H36" s="522" t="s">
        <v>127</v>
      </c>
      <c r="I36" s="524" t="s">
        <v>18</v>
      </c>
      <c r="J36" s="350" t="s">
        <v>313</v>
      </c>
      <c r="K36" s="524" t="s">
        <v>132</v>
      </c>
      <c r="L36" s="524" t="s">
        <v>57</v>
      </c>
      <c r="M36" s="527"/>
      <c r="N36" s="524"/>
      <c r="O36" s="278"/>
    </row>
    <row r="37" spans="1:15" s="13" customFormat="1" x14ac:dyDescent="0.25">
      <c r="A37" s="162">
        <v>45432</v>
      </c>
      <c r="B37" s="163" t="s">
        <v>110</v>
      </c>
      <c r="C37" s="163" t="s">
        <v>48</v>
      </c>
      <c r="D37" s="164" t="s">
        <v>14</v>
      </c>
      <c r="E37" s="152">
        <v>10000</v>
      </c>
      <c r="F37" s="156"/>
      <c r="G37" s="147">
        <f t="shared" si="0"/>
        <v>804526</v>
      </c>
      <c r="H37" s="522" t="s">
        <v>41</v>
      </c>
      <c r="I37" s="524" t="s">
        <v>18</v>
      </c>
      <c r="J37" s="350" t="s">
        <v>313</v>
      </c>
      <c r="K37" s="524" t="s">
        <v>132</v>
      </c>
      <c r="L37" s="524" t="s">
        <v>57</v>
      </c>
      <c r="M37" s="527"/>
      <c r="N37" s="524"/>
      <c r="O37" s="278"/>
    </row>
    <row r="38" spans="1:15" s="13" customFormat="1" x14ac:dyDescent="0.25">
      <c r="A38" s="162">
        <v>45433</v>
      </c>
      <c r="B38" s="163" t="s">
        <v>110</v>
      </c>
      <c r="C38" s="163" t="s">
        <v>48</v>
      </c>
      <c r="D38" s="164" t="s">
        <v>111</v>
      </c>
      <c r="E38" s="152">
        <v>20000</v>
      </c>
      <c r="F38" s="156"/>
      <c r="G38" s="147">
        <f t="shared" si="0"/>
        <v>784526</v>
      </c>
      <c r="H38" s="522" t="s">
        <v>129</v>
      </c>
      <c r="I38" s="524" t="s">
        <v>18</v>
      </c>
      <c r="J38" s="350" t="s">
        <v>333</v>
      </c>
      <c r="K38" s="524" t="s">
        <v>132</v>
      </c>
      <c r="L38" s="524" t="s">
        <v>57</v>
      </c>
      <c r="M38" s="527"/>
      <c r="N38" s="524"/>
      <c r="O38" s="278"/>
    </row>
    <row r="39" spans="1:15" s="13" customFormat="1" x14ac:dyDescent="0.25">
      <c r="A39" s="162">
        <v>45434</v>
      </c>
      <c r="B39" s="163" t="s">
        <v>348</v>
      </c>
      <c r="C39" s="163" t="s">
        <v>349</v>
      </c>
      <c r="D39" s="164"/>
      <c r="E39" s="152"/>
      <c r="F39" s="156">
        <v>11152000</v>
      </c>
      <c r="G39" s="147">
        <f t="shared" si="0"/>
        <v>11936526</v>
      </c>
      <c r="H39" s="522"/>
      <c r="I39" s="524" t="s">
        <v>18</v>
      </c>
      <c r="J39" s="350" t="s">
        <v>496</v>
      </c>
      <c r="K39" s="524" t="s">
        <v>132</v>
      </c>
      <c r="L39" s="524" t="s">
        <v>57</v>
      </c>
      <c r="M39" s="527"/>
      <c r="N39" s="524"/>
      <c r="O39" s="278"/>
    </row>
    <row r="40" spans="1:15" s="13" customFormat="1" ht="18" customHeight="1" x14ac:dyDescent="0.25">
      <c r="A40" s="426">
        <v>45434</v>
      </c>
      <c r="B40" s="163" t="s">
        <v>110</v>
      </c>
      <c r="C40" s="163" t="s">
        <v>48</v>
      </c>
      <c r="D40" s="164" t="s">
        <v>14</v>
      </c>
      <c r="E40" s="152">
        <v>170000</v>
      </c>
      <c r="F40" s="156"/>
      <c r="G40" s="147">
        <f t="shared" si="0"/>
        <v>11766526</v>
      </c>
      <c r="H40" s="522" t="s">
        <v>63</v>
      </c>
      <c r="I40" s="524" t="s">
        <v>18</v>
      </c>
      <c r="J40" s="415" t="s">
        <v>497</v>
      </c>
      <c r="K40" s="524" t="s">
        <v>132</v>
      </c>
      <c r="L40" s="524" t="s">
        <v>57</v>
      </c>
      <c r="M40" s="527"/>
      <c r="N40" s="524"/>
      <c r="O40" s="278"/>
    </row>
    <row r="41" spans="1:15" s="13" customFormat="1" ht="18" customHeight="1" x14ac:dyDescent="0.25">
      <c r="A41" s="426">
        <v>45434</v>
      </c>
      <c r="B41" s="163" t="s">
        <v>110</v>
      </c>
      <c r="C41" s="163" t="s">
        <v>48</v>
      </c>
      <c r="D41" s="164" t="s">
        <v>14</v>
      </c>
      <c r="E41" s="152">
        <v>14000</v>
      </c>
      <c r="F41" s="156"/>
      <c r="G41" s="147">
        <f t="shared" si="0"/>
        <v>11752526</v>
      </c>
      <c r="H41" s="522" t="s">
        <v>41</v>
      </c>
      <c r="I41" s="524" t="s">
        <v>18</v>
      </c>
      <c r="J41" s="149" t="s">
        <v>499</v>
      </c>
      <c r="K41" s="524" t="s">
        <v>132</v>
      </c>
      <c r="L41" s="524" t="s">
        <v>57</v>
      </c>
      <c r="M41" s="527"/>
      <c r="N41" s="524"/>
      <c r="O41" s="278"/>
    </row>
    <row r="42" spans="1:15" s="13" customFormat="1" ht="18" customHeight="1" x14ac:dyDescent="0.25">
      <c r="A42" s="426">
        <v>45434</v>
      </c>
      <c r="B42" s="163" t="s">
        <v>110</v>
      </c>
      <c r="C42" s="163" t="s">
        <v>48</v>
      </c>
      <c r="D42" s="164" t="s">
        <v>14</v>
      </c>
      <c r="E42" s="152">
        <v>6000</v>
      </c>
      <c r="F42" s="156"/>
      <c r="G42" s="147">
        <f t="shared" si="0"/>
        <v>11746526</v>
      </c>
      <c r="H42" s="522" t="s">
        <v>41</v>
      </c>
      <c r="I42" s="524" t="s">
        <v>18</v>
      </c>
      <c r="J42" s="149" t="s">
        <v>500</v>
      </c>
      <c r="K42" s="524" t="s">
        <v>132</v>
      </c>
      <c r="L42" s="524" t="s">
        <v>57</v>
      </c>
      <c r="M42" s="527"/>
      <c r="N42" s="524"/>
      <c r="O42" s="278"/>
    </row>
    <row r="43" spans="1:15" s="13" customFormat="1" ht="18" customHeight="1" x14ac:dyDescent="0.25">
      <c r="A43" s="426">
        <v>45434</v>
      </c>
      <c r="B43" s="163" t="s">
        <v>110</v>
      </c>
      <c r="C43" s="163" t="s">
        <v>48</v>
      </c>
      <c r="D43" s="164" t="s">
        <v>14</v>
      </c>
      <c r="E43" s="152">
        <v>319000</v>
      </c>
      <c r="F43" s="156"/>
      <c r="G43" s="147">
        <f t="shared" si="0"/>
        <v>11427526</v>
      </c>
      <c r="H43" s="522" t="s">
        <v>41</v>
      </c>
      <c r="I43" s="524" t="s">
        <v>18</v>
      </c>
      <c r="J43" s="350" t="s">
        <v>501</v>
      </c>
      <c r="K43" s="524" t="s">
        <v>132</v>
      </c>
      <c r="L43" s="524" t="s">
        <v>57</v>
      </c>
      <c r="M43" s="527"/>
      <c r="N43" s="524"/>
      <c r="O43" s="278"/>
    </row>
    <row r="44" spans="1:15" s="13" customFormat="1" ht="18" customHeight="1" x14ac:dyDescent="0.25">
      <c r="A44" s="426">
        <v>45435</v>
      </c>
      <c r="B44" s="163" t="s">
        <v>110</v>
      </c>
      <c r="C44" s="163" t="s">
        <v>48</v>
      </c>
      <c r="D44" s="164" t="s">
        <v>362</v>
      </c>
      <c r="E44" s="152">
        <v>600000</v>
      </c>
      <c r="F44" s="156"/>
      <c r="G44" s="147">
        <f t="shared" si="0"/>
        <v>10827526</v>
      </c>
      <c r="H44" s="522" t="s">
        <v>127</v>
      </c>
      <c r="I44" s="524" t="s">
        <v>18</v>
      </c>
      <c r="J44" s="350" t="s">
        <v>371</v>
      </c>
      <c r="K44" s="524" t="s">
        <v>132</v>
      </c>
      <c r="L44" s="524" t="s">
        <v>57</v>
      </c>
      <c r="M44" s="527"/>
      <c r="N44" s="524"/>
      <c r="O44" s="278"/>
    </row>
    <row r="45" spans="1:15" s="13" customFormat="1" ht="18" customHeight="1" x14ac:dyDescent="0.25">
      <c r="A45" s="426">
        <v>45435</v>
      </c>
      <c r="B45" s="163" t="s">
        <v>373</v>
      </c>
      <c r="C45" s="163" t="s">
        <v>48</v>
      </c>
      <c r="D45" s="164" t="s">
        <v>362</v>
      </c>
      <c r="E45" s="152"/>
      <c r="F45" s="156">
        <v>417000</v>
      </c>
      <c r="G45" s="147">
        <f t="shared" si="0"/>
        <v>11244526</v>
      </c>
      <c r="H45" s="522" t="s">
        <v>127</v>
      </c>
      <c r="I45" s="524" t="s">
        <v>18</v>
      </c>
      <c r="J45" s="350" t="s">
        <v>371</v>
      </c>
      <c r="K45" s="524" t="s">
        <v>132</v>
      </c>
      <c r="L45" s="524" t="s">
        <v>57</v>
      </c>
      <c r="M45" s="527"/>
      <c r="N45" s="524"/>
      <c r="O45" s="278"/>
    </row>
    <row r="46" spans="1:15" s="13" customFormat="1" ht="18" customHeight="1" x14ac:dyDescent="0.25">
      <c r="A46" s="426">
        <v>45435</v>
      </c>
      <c r="B46" s="163" t="s">
        <v>110</v>
      </c>
      <c r="C46" s="163" t="s">
        <v>48</v>
      </c>
      <c r="D46" s="164" t="s">
        <v>362</v>
      </c>
      <c r="E46" s="152">
        <v>200000</v>
      </c>
      <c r="F46" s="156"/>
      <c r="G46" s="147">
        <f t="shared" si="0"/>
        <v>11044526</v>
      </c>
      <c r="H46" s="522" t="s">
        <v>129</v>
      </c>
      <c r="I46" s="524" t="s">
        <v>18</v>
      </c>
      <c r="J46" s="350" t="s">
        <v>364</v>
      </c>
      <c r="K46" s="524" t="s">
        <v>132</v>
      </c>
      <c r="L46" s="524" t="s">
        <v>57</v>
      </c>
      <c r="M46" s="527"/>
      <c r="N46" s="524"/>
      <c r="O46" s="278"/>
    </row>
    <row r="47" spans="1:15" s="13" customFormat="1" ht="18" customHeight="1" x14ac:dyDescent="0.25">
      <c r="A47" s="426">
        <v>45435</v>
      </c>
      <c r="B47" s="163" t="s">
        <v>118</v>
      </c>
      <c r="C47" s="163" t="s">
        <v>48</v>
      </c>
      <c r="D47" s="164" t="s">
        <v>362</v>
      </c>
      <c r="E47" s="152"/>
      <c r="F47" s="156">
        <v>82000</v>
      </c>
      <c r="G47" s="147">
        <f t="shared" si="0"/>
        <v>11126526</v>
      </c>
      <c r="H47" s="522" t="s">
        <v>129</v>
      </c>
      <c r="I47" s="524" t="s">
        <v>18</v>
      </c>
      <c r="J47" s="350" t="s">
        <v>364</v>
      </c>
      <c r="K47" s="524" t="s">
        <v>132</v>
      </c>
      <c r="L47" s="524" t="s">
        <v>57</v>
      </c>
      <c r="M47" s="527"/>
      <c r="N47" s="524"/>
      <c r="O47" s="278"/>
    </row>
    <row r="48" spans="1:15" s="13" customFormat="1" ht="18" customHeight="1" x14ac:dyDescent="0.25">
      <c r="A48" s="426">
        <v>45435</v>
      </c>
      <c r="B48" s="163" t="s">
        <v>110</v>
      </c>
      <c r="C48" s="163" t="s">
        <v>48</v>
      </c>
      <c r="D48" s="164" t="s">
        <v>362</v>
      </c>
      <c r="E48" s="152">
        <v>600000</v>
      </c>
      <c r="F48" s="156"/>
      <c r="G48" s="147">
        <f t="shared" si="0"/>
        <v>10526526</v>
      </c>
      <c r="H48" s="522" t="s">
        <v>41</v>
      </c>
      <c r="I48" s="524" t="s">
        <v>18</v>
      </c>
      <c r="J48" s="350" t="s">
        <v>516</v>
      </c>
      <c r="K48" s="524" t="s">
        <v>132</v>
      </c>
      <c r="L48" s="524" t="s">
        <v>57</v>
      </c>
      <c r="M48" s="527"/>
      <c r="N48" s="524"/>
      <c r="O48" s="278"/>
    </row>
    <row r="49" spans="1:15" s="13" customFormat="1" ht="18" customHeight="1" x14ac:dyDescent="0.25">
      <c r="A49" s="426">
        <v>45435</v>
      </c>
      <c r="B49" s="163" t="s">
        <v>110</v>
      </c>
      <c r="C49" s="163" t="s">
        <v>48</v>
      </c>
      <c r="D49" s="164" t="s">
        <v>362</v>
      </c>
      <c r="E49" s="152">
        <v>550000</v>
      </c>
      <c r="F49" s="156"/>
      <c r="G49" s="147">
        <f t="shared" si="0"/>
        <v>9976526</v>
      </c>
      <c r="H49" s="522" t="s">
        <v>41</v>
      </c>
      <c r="I49" s="524" t="s">
        <v>18</v>
      </c>
      <c r="J49" s="350" t="s">
        <v>507</v>
      </c>
      <c r="K49" s="524" t="s">
        <v>132</v>
      </c>
      <c r="L49" s="524" t="s">
        <v>57</v>
      </c>
      <c r="M49" s="527"/>
      <c r="N49" s="524"/>
      <c r="O49" s="278"/>
    </row>
    <row r="50" spans="1:15" s="13" customFormat="1" x14ac:dyDescent="0.25">
      <c r="A50" s="426">
        <v>45435</v>
      </c>
      <c r="B50" s="163" t="s">
        <v>110</v>
      </c>
      <c r="C50" s="163" t="s">
        <v>48</v>
      </c>
      <c r="D50" s="164" t="s">
        <v>362</v>
      </c>
      <c r="E50" s="152">
        <v>1500000</v>
      </c>
      <c r="F50" s="156"/>
      <c r="G50" s="147">
        <f t="shared" si="0"/>
        <v>8476526</v>
      </c>
      <c r="H50" s="522" t="s">
        <v>127</v>
      </c>
      <c r="I50" s="524" t="s">
        <v>18</v>
      </c>
      <c r="J50" s="350" t="s">
        <v>382</v>
      </c>
      <c r="K50" s="524" t="s">
        <v>132</v>
      </c>
      <c r="L50" s="524" t="s">
        <v>57</v>
      </c>
      <c r="M50" s="527"/>
      <c r="N50" s="524"/>
      <c r="O50" s="278"/>
    </row>
    <row r="51" spans="1:15" s="13" customFormat="1" x14ac:dyDescent="0.25">
      <c r="A51" s="426">
        <v>45435</v>
      </c>
      <c r="B51" s="163" t="s">
        <v>118</v>
      </c>
      <c r="C51" s="163" t="s">
        <v>48</v>
      </c>
      <c r="D51" s="164" t="s">
        <v>362</v>
      </c>
      <c r="E51" s="152"/>
      <c r="F51" s="156">
        <v>320000</v>
      </c>
      <c r="G51" s="147">
        <f t="shared" si="0"/>
        <v>8796526</v>
      </c>
      <c r="H51" s="522" t="s">
        <v>41</v>
      </c>
      <c r="I51" s="524" t="s">
        <v>18</v>
      </c>
      <c r="J51" s="350" t="s">
        <v>507</v>
      </c>
      <c r="K51" s="524" t="s">
        <v>132</v>
      </c>
      <c r="L51" s="524" t="s">
        <v>57</v>
      </c>
      <c r="M51" s="527"/>
      <c r="N51" s="524"/>
      <c r="O51" s="278"/>
    </row>
    <row r="52" spans="1:15" s="13" customFormat="1" x14ac:dyDescent="0.25">
      <c r="A52" s="426">
        <v>45435</v>
      </c>
      <c r="B52" s="163" t="s">
        <v>118</v>
      </c>
      <c r="C52" s="163" t="s">
        <v>48</v>
      </c>
      <c r="D52" s="164" t="s">
        <v>362</v>
      </c>
      <c r="E52" s="152"/>
      <c r="F52" s="156">
        <v>1500000</v>
      </c>
      <c r="G52" s="147">
        <f t="shared" si="0"/>
        <v>10296526</v>
      </c>
      <c r="H52" s="522" t="s">
        <v>127</v>
      </c>
      <c r="I52" s="524" t="s">
        <v>18</v>
      </c>
      <c r="J52" s="350" t="s">
        <v>382</v>
      </c>
      <c r="K52" s="524" t="s">
        <v>132</v>
      </c>
      <c r="L52" s="524" t="s">
        <v>57</v>
      </c>
      <c r="M52" s="527"/>
      <c r="N52" s="524"/>
      <c r="O52" s="278"/>
    </row>
    <row r="53" spans="1:15" s="13" customFormat="1" x14ac:dyDescent="0.25">
      <c r="A53" s="426">
        <v>45435</v>
      </c>
      <c r="B53" s="163" t="s">
        <v>110</v>
      </c>
      <c r="C53" s="163" t="s">
        <v>48</v>
      </c>
      <c r="D53" s="164" t="s">
        <v>362</v>
      </c>
      <c r="E53" s="152">
        <v>100000</v>
      </c>
      <c r="F53" s="156"/>
      <c r="G53" s="147">
        <f t="shared" si="0"/>
        <v>10196526</v>
      </c>
      <c r="H53" s="522" t="s">
        <v>41</v>
      </c>
      <c r="I53" s="524" t="s">
        <v>18</v>
      </c>
      <c r="J53" s="149" t="s">
        <v>511</v>
      </c>
      <c r="K53" s="524" t="s">
        <v>132</v>
      </c>
      <c r="L53" s="524" t="s">
        <v>57</v>
      </c>
      <c r="M53" s="527"/>
      <c r="N53" s="524"/>
      <c r="O53" s="278"/>
    </row>
    <row r="54" spans="1:15" s="13" customFormat="1" x14ac:dyDescent="0.25">
      <c r="A54" s="426">
        <v>45435</v>
      </c>
      <c r="B54" s="163" t="s">
        <v>118</v>
      </c>
      <c r="C54" s="163" t="s">
        <v>48</v>
      </c>
      <c r="D54" s="164" t="s">
        <v>362</v>
      </c>
      <c r="E54" s="152"/>
      <c r="F54" s="156">
        <v>50000</v>
      </c>
      <c r="G54" s="147">
        <f t="shared" si="0"/>
        <v>10246526</v>
      </c>
      <c r="H54" s="522" t="s">
        <v>41</v>
      </c>
      <c r="I54" s="524" t="s">
        <v>18</v>
      </c>
      <c r="J54" s="149" t="s">
        <v>511</v>
      </c>
      <c r="K54" s="524" t="s">
        <v>132</v>
      </c>
      <c r="L54" s="524" t="s">
        <v>57</v>
      </c>
      <c r="M54" s="527"/>
      <c r="N54" s="524"/>
      <c r="O54" s="278"/>
    </row>
    <row r="55" spans="1:15" s="13" customFormat="1" x14ac:dyDescent="0.25">
      <c r="A55" s="426">
        <v>45439</v>
      </c>
      <c r="B55" s="163" t="s">
        <v>110</v>
      </c>
      <c r="C55" s="163" t="s">
        <v>48</v>
      </c>
      <c r="D55" s="164" t="s">
        <v>111</v>
      </c>
      <c r="E55" s="152">
        <v>67000</v>
      </c>
      <c r="F55" s="156"/>
      <c r="G55" s="147">
        <f t="shared" si="0"/>
        <v>10179526</v>
      </c>
      <c r="H55" s="522" t="s">
        <v>351</v>
      </c>
      <c r="I55" s="524" t="s">
        <v>18</v>
      </c>
      <c r="J55" s="350" t="s">
        <v>393</v>
      </c>
      <c r="K55" s="524" t="s">
        <v>132</v>
      </c>
      <c r="L55" s="524" t="s">
        <v>57</v>
      </c>
      <c r="M55" s="527"/>
      <c r="N55" s="524"/>
      <c r="O55" s="278"/>
    </row>
    <row r="56" spans="1:15" s="13" customFormat="1" x14ac:dyDescent="0.25">
      <c r="A56" s="162">
        <v>45439</v>
      </c>
      <c r="B56" s="163" t="s">
        <v>110</v>
      </c>
      <c r="C56" s="163" t="s">
        <v>48</v>
      </c>
      <c r="D56" s="164" t="s">
        <v>111</v>
      </c>
      <c r="E56" s="147">
        <v>310000</v>
      </c>
      <c r="F56" s="156"/>
      <c r="G56" s="147">
        <f t="shared" si="0"/>
        <v>9869526</v>
      </c>
      <c r="H56" s="522" t="s">
        <v>129</v>
      </c>
      <c r="I56" s="524" t="s">
        <v>18</v>
      </c>
      <c r="J56" s="350" t="s">
        <v>394</v>
      </c>
      <c r="K56" s="524" t="s">
        <v>132</v>
      </c>
      <c r="L56" s="524" t="s">
        <v>57</v>
      </c>
      <c r="M56" s="527"/>
      <c r="N56" s="524"/>
      <c r="O56" s="278"/>
    </row>
    <row r="57" spans="1:15" s="13" customFormat="1" x14ac:dyDescent="0.25">
      <c r="A57" s="162">
        <v>45439</v>
      </c>
      <c r="B57" s="163" t="s">
        <v>110</v>
      </c>
      <c r="C57" s="163" t="s">
        <v>48</v>
      </c>
      <c r="D57" s="164" t="s">
        <v>14</v>
      </c>
      <c r="E57" s="147">
        <v>210000</v>
      </c>
      <c r="F57" s="156"/>
      <c r="G57" s="147">
        <f t="shared" si="0"/>
        <v>9659526</v>
      </c>
      <c r="H57" s="522" t="s">
        <v>63</v>
      </c>
      <c r="I57" s="524" t="s">
        <v>18</v>
      </c>
      <c r="J57" s="16" t="s">
        <v>512</v>
      </c>
      <c r="K57" s="524" t="s">
        <v>132</v>
      </c>
      <c r="L57" s="524" t="s">
        <v>57</v>
      </c>
      <c r="M57" s="527"/>
      <c r="N57" s="524"/>
      <c r="O57" s="278"/>
    </row>
    <row r="58" spans="1:15" s="13" customFormat="1" x14ac:dyDescent="0.25">
      <c r="A58" s="162">
        <v>45439</v>
      </c>
      <c r="B58" s="163" t="s">
        <v>110</v>
      </c>
      <c r="C58" s="163" t="s">
        <v>48</v>
      </c>
      <c r="D58" s="164" t="s">
        <v>14</v>
      </c>
      <c r="E58" s="147">
        <v>77000</v>
      </c>
      <c r="F58" s="156"/>
      <c r="G58" s="147">
        <f t="shared" si="0"/>
        <v>9582526</v>
      </c>
      <c r="H58" s="522" t="s">
        <v>41</v>
      </c>
      <c r="I58" s="524" t="s">
        <v>18</v>
      </c>
      <c r="J58" s="350" t="s">
        <v>521</v>
      </c>
      <c r="K58" s="524" t="s">
        <v>132</v>
      </c>
      <c r="L58" s="524" t="s">
        <v>57</v>
      </c>
      <c r="M58" s="527"/>
      <c r="N58" s="524"/>
      <c r="O58" s="278"/>
    </row>
    <row r="59" spans="1:15" s="13" customFormat="1" x14ac:dyDescent="0.25">
      <c r="A59" s="162">
        <v>45440</v>
      </c>
      <c r="B59" s="163" t="s">
        <v>110</v>
      </c>
      <c r="C59" s="163" t="s">
        <v>48</v>
      </c>
      <c r="D59" s="164" t="s">
        <v>111</v>
      </c>
      <c r="E59" s="147">
        <v>24000</v>
      </c>
      <c r="F59" s="156"/>
      <c r="G59" s="147">
        <f t="shared" si="0"/>
        <v>9558526</v>
      </c>
      <c r="H59" s="522" t="s">
        <v>129</v>
      </c>
      <c r="I59" s="524" t="s">
        <v>18</v>
      </c>
      <c r="J59" s="350" t="s">
        <v>413</v>
      </c>
      <c r="K59" s="524" t="s">
        <v>132</v>
      </c>
      <c r="L59" s="524" t="s">
        <v>57</v>
      </c>
      <c r="M59" s="527"/>
      <c r="N59" s="524"/>
      <c r="O59" s="278"/>
    </row>
    <row r="60" spans="1:15" s="13" customFormat="1" x14ac:dyDescent="0.25">
      <c r="A60" s="162">
        <v>45441</v>
      </c>
      <c r="B60" s="163" t="s">
        <v>110</v>
      </c>
      <c r="C60" s="163" t="s">
        <v>48</v>
      </c>
      <c r="D60" s="164" t="s">
        <v>14</v>
      </c>
      <c r="E60" s="147">
        <v>14000</v>
      </c>
      <c r="F60" s="156"/>
      <c r="G60" s="147">
        <f t="shared" si="0"/>
        <v>9544526</v>
      </c>
      <c r="H60" s="522" t="s">
        <v>41</v>
      </c>
      <c r="I60" s="524" t="s">
        <v>18</v>
      </c>
      <c r="J60" s="350" t="s">
        <v>524</v>
      </c>
      <c r="K60" s="524" t="s">
        <v>132</v>
      </c>
      <c r="L60" s="524" t="s">
        <v>57</v>
      </c>
      <c r="M60" s="527"/>
      <c r="N60" s="524"/>
      <c r="O60" s="278"/>
    </row>
    <row r="61" spans="1:15" s="13" customFormat="1" x14ac:dyDescent="0.25">
      <c r="A61" s="162">
        <v>45441</v>
      </c>
      <c r="B61" s="163" t="s">
        <v>110</v>
      </c>
      <c r="C61" s="163" t="s">
        <v>48</v>
      </c>
      <c r="D61" s="164" t="s">
        <v>111</v>
      </c>
      <c r="E61" s="147">
        <v>85000</v>
      </c>
      <c r="F61" s="156"/>
      <c r="G61" s="147">
        <f t="shared" si="0"/>
        <v>9459526</v>
      </c>
      <c r="H61" s="522" t="s">
        <v>351</v>
      </c>
      <c r="I61" s="524" t="s">
        <v>18</v>
      </c>
      <c r="J61" s="350" t="s">
        <v>417</v>
      </c>
      <c r="K61" s="524" t="s">
        <v>132</v>
      </c>
      <c r="L61" s="524" t="s">
        <v>57</v>
      </c>
      <c r="M61" s="527"/>
      <c r="N61" s="524"/>
      <c r="O61" s="278"/>
    </row>
    <row r="62" spans="1:15" s="13" customFormat="1" x14ac:dyDescent="0.25">
      <c r="A62" s="162">
        <v>45441</v>
      </c>
      <c r="B62" s="163" t="s">
        <v>110</v>
      </c>
      <c r="C62" s="163" t="s">
        <v>48</v>
      </c>
      <c r="D62" s="164" t="s">
        <v>111</v>
      </c>
      <c r="E62" s="147">
        <v>273000</v>
      </c>
      <c r="F62" s="156"/>
      <c r="G62" s="147">
        <f t="shared" si="0"/>
        <v>9186526</v>
      </c>
      <c r="H62" s="522" t="s">
        <v>41</v>
      </c>
      <c r="I62" s="524" t="s">
        <v>18</v>
      </c>
      <c r="J62" s="350" t="s">
        <v>525</v>
      </c>
      <c r="K62" s="524" t="s">
        <v>132</v>
      </c>
      <c r="L62" s="524" t="s">
        <v>57</v>
      </c>
      <c r="M62" s="527"/>
      <c r="N62" s="524"/>
      <c r="O62" s="278"/>
    </row>
    <row r="63" spans="1:15" s="13" customFormat="1" x14ac:dyDescent="0.25">
      <c r="A63" s="162">
        <v>45442</v>
      </c>
      <c r="B63" s="163" t="s">
        <v>110</v>
      </c>
      <c r="C63" s="163" t="s">
        <v>48</v>
      </c>
      <c r="D63" s="164" t="s">
        <v>14</v>
      </c>
      <c r="E63" s="147">
        <v>70000</v>
      </c>
      <c r="F63" s="156"/>
      <c r="G63" s="147">
        <f t="shared" si="0"/>
        <v>9116526</v>
      </c>
      <c r="H63" s="522" t="s">
        <v>41</v>
      </c>
      <c r="I63" s="524" t="s">
        <v>18</v>
      </c>
      <c r="J63" s="350" t="s">
        <v>534</v>
      </c>
      <c r="K63" s="524" t="s">
        <v>132</v>
      </c>
      <c r="L63" s="524" t="s">
        <v>57</v>
      </c>
      <c r="M63" s="527"/>
      <c r="N63" s="524"/>
      <c r="O63" s="278"/>
    </row>
    <row r="64" spans="1:15" s="13" customFormat="1" x14ac:dyDescent="0.25">
      <c r="A64" s="162">
        <v>45443</v>
      </c>
      <c r="B64" s="163" t="s">
        <v>110</v>
      </c>
      <c r="C64" s="163" t="s">
        <v>48</v>
      </c>
      <c r="D64" s="164" t="s">
        <v>14</v>
      </c>
      <c r="E64" s="147">
        <v>51000</v>
      </c>
      <c r="F64" s="156"/>
      <c r="G64" s="147">
        <f t="shared" si="0"/>
        <v>9065526</v>
      </c>
      <c r="H64" s="522" t="s">
        <v>41</v>
      </c>
      <c r="I64" s="524" t="s">
        <v>18</v>
      </c>
      <c r="J64" s="350" t="s">
        <v>531</v>
      </c>
      <c r="K64" s="524" t="s">
        <v>132</v>
      </c>
      <c r="L64" s="524" t="s">
        <v>57</v>
      </c>
      <c r="M64" s="527"/>
      <c r="N64" s="524"/>
      <c r="O64" s="278"/>
    </row>
    <row r="65" spans="1:15" s="13" customFormat="1" x14ac:dyDescent="0.25">
      <c r="A65" s="162">
        <v>45443</v>
      </c>
      <c r="B65" s="163" t="s">
        <v>110</v>
      </c>
      <c r="C65" s="163" t="s">
        <v>48</v>
      </c>
      <c r="D65" s="164" t="s">
        <v>14</v>
      </c>
      <c r="E65" s="147">
        <v>300000</v>
      </c>
      <c r="F65" s="156"/>
      <c r="G65" s="147">
        <f t="shared" si="0"/>
        <v>8765526</v>
      </c>
      <c r="H65" s="522" t="s">
        <v>41</v>
      </c>
      <c r="I65" s="524" t="s">
        <v>18</v>
      </c>
      <c r="J65" s="350" t="s">
        <v>538</v>
      </c>
      <c r="K65" s="524" t="s">
        <v>132</v>
      </c>
      <c r="L65" s="524" t="s">
        <v>57</v>
      </c>
      <c r="M65" s="527"/>
      <c r="N65" s="524"/>
      <c r="O65" s="278"/>
    </row>
    <row r="66" spans="1:15" s="13" customFormat="1" x14ac:dyDescent="0.25">
      <c r="A66" s="426">
        <v>45443</v>
      </c>
      <c r="B66" s="163" t="s">
        <v>428</v>
      </c>
      <c r="C66" s="163" t="s">
        <v>48</v>
      </c>
      <c r="D66" s="164" t="s">
        <v>14</v>
      </c>
      <c r="E66" s="152">
        <v>8000</v>
      </c>
      <c r="F66" s="156"/>
      <c r="G66" s="147">
        <f t="shared" si="0"/>
        <v>8757526</v>
      </c>
      <c r="H66" s="522" t="s">
        <v>41</v>
      </c>
      <c r="I66" s="524" t="s">
        <v>18</v>
      </c>
      <c r="J66" s="350" t="s">
        <v>531</v>
      </c>
      <c r="K66" s="524" t="s">
        <v>132</v>
      </c>
      <c r="L66" s="524" t="s">
        <v>57</v>
      </c>
      <c r="M66" s="527"/>
      <c r="N66" s="524"/>
      <c r="O66" s="278"/>
    </row>
    <row r="67" spans="1:15" s="13" customFormat="1" x14ac:dyDescent="0.25">
      <c r="A67" s="426">
        <v>45443</v>
      </c>
      <c r="B67" s="163" t="s">
        <v>118</v>
      </c>
      <c r="C67" s="163" t="s">
        <v>48</v>
      </c>
      <c r="D67" s="164" t="s">
        <v>111</v>
      </c>
      <c r="E67" s="152"/>
      <c r="F67" s="156">
        <v>3000</v>
      </c>
      <c r="G67" s="147">
        <f t="shared" si="0"/>
        <v>8760526</v>
      </c>
      <c r="H67" s="522" t="s">
        <v>351</v>
      </c>
      <c r="I67" s="524" t="s">
        <v>18</v>
      </c>
      <c r="J67" s="350" t="s">
        <v>434</v>
      </c>
      <c r="K67" s="524" t="s">
        <v>132</v>
      </c>
      <c r="L67" s="524" t="s">
        <v>57</v>
      </c>
      <c r="M67" s="527"/>
      <c r="N67" s="524"/>
      <c r="O67" s="278"/>
    </row>
    <row r="68" spans="1:15" s="13" customFormat="1" ht="15.75" thickBot="1" x14ac:dyDescent="0.3">
      <c r="A68" s="426">
        <v>45443</v>
      </c>
      <c r="B68" s="163" t="s">
        <v>110</v>
      </c>
      <c r="C68" s="163" t="s">
        <v>48</v>
      </c>
      <c r="D68" s="164" t="s">
        <v>14</v>
      </c>
      <c r="E68" s="152">
        <v>70000</v>
      </c>
      <c r="F68" s="156"/>
      <c r="G68" s="147">
        <f t="shared" si="0"/>
        <v>8690526</v>
      </c>
      <c r="H68" s="520" t="s">
        <v>41</v>
      </c>
      <c r="I68" s="524" t="s">
        <v>18</v>
      </c>
      <c r="J68" s="350" t="s">
        <v>540</v>
      </c>
      <c r="K68" s="524" t="s">
        <v>132</v>
      </c>
      <c r="L68" s="524" t="s">
        <v>57</v>
      </c>
      <c r="M68" s="527"/>
      <c r="N68" s="524"/>
      <c r="O68" s="278"/>
    </row>
    <row r="69" spans="1:15" ht="29.25" customHeight="1" thickBot="1" x14ac:dyDescent="0.3">
      <c r="E69" s="420">
        <f>SUM(E4:E68)</f>
        <v>7543000</v>
      </c>
      <c r="F69" s="470">
        <f>SUM(F4:F68)+G3</f>
        <v>16233526</v>
      </c>
      <c r="G69" s="421">
        <f>F69-E69</f>
        <v>8690526</v>
      </c>
      <c r="J69" s="703"/>
    </row>
    <row r="70" spans="1:15" x14ac:dyDescent="0.25">
      <c r="F70" s="425"/>
    </row>
    <row r="71" spans="1:15" x14ac:dyDescent="0.25">
      <c r="C71" s="456" t="s">
        <v>15</v>
      </c>
    </row>
    <row r="72" spans="1:15" x14ac:dyDescent="0.25">
      <c r="G72" s="425"/>
    </row>
    <row r="75" spans="1:15" x14ac:dyDescent="0.25">
      <c r="G75" s="425"/>
    </row>
    <row r="1482" spans="5:5" x14ac:dyDescent="0.25">
      <c r="E1482" s="424" t="s">
        <v>115</v>
      </c>
    </row>
  </sheetData>
  <autoFilter ref="A2:N69">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6"/>
  <sheetViews>
    <sheetView workbookViewId="0">
      <pane xSplit="1" ySplit="3" topLeftCell="B4" activePane="bottomRight" state="frozen"/>
      <selection pane="topRight" activeCell="B1" sqref="B1"/>
      <selection pane="bottomLeft" activeCell="A4" sqref="A4"/>
      <selection pane="bottomRight" activeCell="F10" sqref="F10"/>
    </sheetView>
  </sheetViews>
  <sheetFormatPr defaultColWidth="10.85546875" defaultRowHeight="15" x14ac:dyDescent="0.25"/>
  <cols>
    <col min="1" max="1" width="12.28515625" style="27" customWidth="1"/>
    <col min="2" max="2" width="25.7109375" style="27" customWidth="1"/>
    <col min="3" max="3" width="19.42578125" style="27" customWidth="1"/>
    <col min="4" max="4" width="15.7109375" style="27" bestFit="1" customWidth="1"/>
    <col min="5" max="5" width="13.7109375" style="64" customWidth="1"/>
    <col min="6" max="6" width="12.28515625" style="64" customWidth="1"/>
    <col min="7" max="7" width="14.42578125" style="64" bestFit="1" customWidth="1"/>
    <col min="8" max="8" width="14.42578125" style="27" bestFit="1" customWidth="1"/>
    <col min="9" max="9" width="21.140625" style="27" customWidth="1"/>
    <col min="10" max="10" width="26.140625" style="27" customWidth="1"/>
    <col min="11" max="12" width="10.85546875" style="27"/>
    <col min="13" max="13" width="14.85546875" style="27" customWidth="1"/>
    <col min="14" max="14" width="28" style="27" customWidth="1"/>
    <col min="15" max="16384" width="10.85546875" style="27"/>
  </cols>
  <sheetData>
    <row r="1" spans="1:19" s="2" customFormat="1" ht="36" customHeight="1" x14ac:dyDescent="0.25">
      <c r="A1" s="809" t="s">
        <v>42</v>
      </c>
      <c r="B1" s="810"/>
      <c r="C1" s="810"/>
      <c r="D1" s="810"/>
      <c r="E1" s="810"/>
      <c r="F1" s="810"/>
      <c r="G1" s="810"/>
      <c r="H1" s="810"/>
      <c r="I1" s="810"/>
      <c r="J1" s="810"/>
      <c r="K1" s="810"/>
      <c r="L1" s="810"/>
      <c r="M1" s="810"/>
      <c r="N1" s="810"/>
    </row>
    <row r="2" spans="1:19" s="2" customFormat="1" ht="18.75" x14ac:dyDescent="0.25">
      <c r="A2" s="811" t="s">
        <v>133</v>
      </c>
      <c r="B2" s="811"/>
      <c r="C2" s="811"/>
      <c r="D2" s="811"/>
      <c r="E2" s="811"/>
      <c r="F2" s="811"/>
      <c r="G2" s="811"/>
      <c r="H2" s="811"/>
      <c r="I2" s="811"/>
      <c r="J2" s="811"/>
      <c r="K2" s="811"/>
      <c r="L2" s="811"/>
      <c r="M2" s="811"/>
      <c r="N2" s="811"/>
    </row>
    <row r="3" spans="1:19" s="2" customFormat="1" ht="45" x14ac:dyDescent="0.25">
      <c r="A3" s="28" t="s">
        <v>0</v>
      </c>
      <c r="B3" s="21" t="s">
        <v>5</v>
      </c>
      <c r="C3" s="21" t="s">
        <v>10</v>
      </c>
      <c r="D3" s="22" t="s">
        <v>8</v>
      </c>
      <c r="E3" s="22" t="s">
        <v>61</v>
      </c>
      <c r="F3" s="22" t="s">
        <v>34</v>
      </c>
      <c r="G3" s="23" t="s">
        <v>40</v>
      </c>
      <c r="H3" s="23" t="s">
        <v>2</v>
      </c>
      <c r="I3" s="23" t="s">
        <v>3</v>
      </c>
      <c r="J3" s="21" t="s">
        <v>9</v>
      </c>
      <c r="K3" s="21" t="s">
        <v>1</v>
      </c>
      <c r="L3" s="21" t="s">
        <v>4</v>
      </c>
      <c r="M3" s="24" t="s">
        <v>12</v>
      </c>
      <c r="N3" s="25" t="s">
        <v>11</v>
      </c>
    </row>
    <row r="4" spans="1:19" s="13" customFormat="1" ht="15.75" thickBot="1" x14ac:dyDescent="0.3">
      <c r="A4" s="428">
        <v>45413</v>
      </c>
      <c r="B4" s="142" t="s">
        <v>166</v>
      </c>
      <c r="C4" s="291"/>
      <c r="D4" s="291"/>
      <c r="E4" s="321"/>
      <c r="F4" s="347">
        <v>5</v>
      </c>
      <c r="G4" s="348">
        <v>5</v>
      </c>
      <c r="H4" s="20"/>
      <c r="I4" s="31"/>
      <c r="J4" s="29"/>
      <c r="K4" s="31"/>
      <c r="L4" s="31"/>
      <c r="M4" s="31"/>
      <c r="N4" s="31"/>
    </row>
    <row r="5" spans="1:19" s="53" customFormat="1" ht="15.75" thickBot="1" x14ac:dyDescent="0.3">
      <c r="A5" s="88"/>
      <c r="B5" s="87"/>
      <c r="C5" s="139"/>
      <c r="D5" s="141"/>
      <c r="E5" s="353">
        <f>SUM(E4:E4)</f>
        <v>0</v>
      </c>
      <c r="F5" s="353">
        <f>SUM(F4:F4)</f>
        <v>5</v>
      </c>
      <c r="G5" s="349">
        <f>F5-E5</f>
        <v>5</v>
      </c>
      <c r="H5" s="140"/>
      <c r="I5" s="87"/>
      <c r="J5" s="87"/>
      <c r="K5" s="39"/>
      <c r="L5" s="39"/>
      <c r="M5" s="39"/>
      <c r="N5" s="39"/>
      <c r="O5" s="89"/>
      <c r="P5" s="89"/>
      <c r="Q5" s="89"/>
      <c r="R5" s="89"/>
      <c r="S5" s="89"/>
    </row>
    <row r="6" spans="1:19" s="17" customFormat="1" x14ac:dyDescent="0.25">
      <c r="A6"/>
      <c r="B6"/>
      <c r="C6" s="113"/>
      <c r="D6" s="117"/>
      <c r="E6" s="120"/>
      <c r="F6" s="121"/>
      <c r="G6" s="120"/>
      <c r="H6" s="122"/>
      <c r="I6" s="123"/>
      <c r="J6" s="124"/>
      <c r="K6" s="118"/>
      <c r="L6" s="118"/>
      <c r="M6" s="119"/>
      <c r="N6" s="115"/>
      <c r="O6" s="119"/>
      <c r="P6" s="40"/>
      <c r="Q6" s="40"/>
      <c r="R6" s="40"/>
      <c r="S6" s="40"/>
    </row>
    <row r="7" spans="1:19" s="17" customFormat="1" x14ac:dyDescent="0.25">
      <c r="A7"/>
      <c r="B7"/>
      <c r="C7" s="113"/>
      <c r="D7" s="117"/>
      <c r="E7" s="120"/>
      <c r="F7" s="121"/>
      <c r="G7" s="120"/>
      <c r="H7" s="122"/>
      <c r="I7" s="123"/>
      <c r="J7" s="124"/>
      <c r="K7" s="118"/>
      <c r="L7" s="118"/>
      <c r="M7" s="119"/>
      <c r="N7" s="115"/>
      <c r="O7" s="119"/>
      <c r="P7" s="40"/>
      <c r="Q7" s="40"/>
      <c r="R7" s="40"/>
      <c r="S7" s="40"/>
    </row>
    <row r="8" spans="1:19" s="17" customFormat="1" x14ac:dyDescent="0.25">
      <c r="A8"/>
      <c r="B8"/>
      <c r="C8" s="113"/>
      <c r="D8" s="117"/>
      <c r="E8" s="120"/>
      <c r="F8" s="121"/>
      <c r="G8" s="120"/>
      <c r="H8" s="122"/>
      <c r="I8" s="123"/>
      <c r="J8" s="124"/>
      <c r="K8" s="118"/>
      <c r="L8" s="118"/>
      <c r="M8" s="119"/>
      <c r="N8" s="115"/>
      <c r="O8" s="119"/>
      <c r="P8" s="40"/>
      <c r="Q8" s="40"/>
      <c r="R8" s="40"/>
      <c r="S8" s="40"/>
    </row>
    <row r="9" spans="1:19" s="17" customFormat="1" x14ac:dyDescent="0.25">
      <c r="A9"/>
      <c r="B9"/>
      <c r="C9" s="113"/>
      <c r="D9" s="117"/>
      <c r="E9" s="120"/>
      <c r="F9" s="121"/>
      <c r="G9" s="120"/>
      <c r="H9" s="122"/>
      <c r="I9" s="123"/>
      <c r="J9" s="124"/>
      <c r="K9" s="118"/>
      <c r="L9" s="118"/>
      <c r="M9" s="119"/>
      <c r="N9" s="125"/>
      <c r="O9" s="119"/>
      <c r="P9" s="40"/>
      <c r="Q9" s="40"/>
      <c r="R9" s="40"/>
      <c r="S9" s="40"/>
    </row>
    <row r="10" spans="1:19" s="75" customFormat="1" x14ac:dyDescent="0.25">
      <c r="A10"/>
      <c r="B10"/>
      <c r="C10" s="113"/>
      <c r="D10" s="126"/>
      <c r="E10" s="120"/>
      <c r="F10" s="120"/>
      <c r="G10" s="120"/>
      <c r="H10" s="122"/>
      <c r="I10" s="126"/>
      <c r="J10" s="127"/>
      <c r="K10" s="114"/>
      <c r="L10" s="114"/>
      <c r="M10" s="114"/>
      <c r="N10" s="115"/>
      <c r="O10" s="116"/>
      <c r="P10" s="56"/>
      <c r="Q10" s="56"/>
      <c r="R10" s="56"/>
      <c r="S10" s="56"/>
    </row>
    <row r="11" spans="1:19" s="17" customFormat="1" x14ac:dyDescent="0.25">
      <c r="A11"/>
      <c r="B11"/>
      <c r="C11" s="113"/>
      <c r="D11" s="117"/>
      <c r="E11" s="120"/>
      <c r="F11" s="121"/>
      <c r="G11" s="117"/>
      <c r="H11" s="122"/>
      <c r="I11" s="123"/>
      <c r="J11" s="124"/>
      <c r="K11" s="118"/>
      <c r="L11" s="118"/>
      <c r="M11" s="119"/>
      <c r="N11" s="125"/>
      <c r="O11" s="119"/>
      <c r="P11" s="40"/>
      <c r="Q11" s="40"/>
      <c r="R11" s="40"/>
      <c r="S11" s="40"/>
    </row>
    <row r="12" spans="1:19" s="17" customFormat="1" x14ac:dyDescent="0.25">
      <c r="A12"/>
      <c r="B12"/>
      <c r="C12" s="113"/>
      <c r="D12" s="117"/>
      <c r="E12" s="120"/>
      <c r="F12" s="121"/>
      <c r="G12" s="117"/>
      <c r="H12" s="122"/>
      <c r="I12" s="123"/>
      <c r="J12" s="124"/>
      <c r="K12" s="118"/>
      <c r="L12" s="118"/>
      <c r="M12" s="119"/>
      <c r="N12" s="125"/>
      <c r="O12" s="119"/>
      <c r="P12" s="40"/>
      <c r="Q12" s="40"/>
      <c r="R12" s="40"/>
      <c r="S12" s="40"/>
    </row>
    <row r="13" spans="1:19" s="17" customFormat="1" x14ac:dyDescent="0.25">
      <c r="A13"/>
      <c r="B13"/>
      <c r="C13" s="113"/>
      <c r="D13" s="117"/>
      <c r="E13" s="120"/>
      <c r="F13" s="121"/>
      <c r="G13" s="117"/>
      <c r="H13" s="122"/>
      <c r="I13" s="123"/>
      <c r="J13" s="124"/>
      <c r="K13" s="118"/>
      <c r="L13" s="118"/>
      <c r="M13" s="119"/>
      <c r="N13" s="125"/>
      <c r="O13" s="119"/>
      <c r="P13" s="40"/>
      <c r="Q13" s="40"/>
      <c r="R13" s="40"/>
      <c r="S13" s="40"/>
    </row>
    <row r="14" spans="1:19" s="17" customFormat="1" x14ac:dyDescent="0.25">
      <c r="A14"/>
      <c r="B14"/>
      <c r="C14" s="113"/>
      <c r="D14" s="117"/>
      <c r="E14" s="120"/>
      <c r="F14" s="121"/>
      <c r="G14" s="117"/>
      <c r="H14" s="122"/>
      <c r="I14" s="123"/>
      <c r="J14" s="124"/>
      <c r="K14" s="118"/>
      <c r="L14" s="118"/>
      <c r="M14" s="119"/>
      <c r="N14" s="125"/>
      <c r="O14" s="119"/>
      <c r="P14" s="40"/>
      <c r="Q14" s="40"/>
      <c r="R14" s="40"/>
      <c r="S14" s="40"/>
    </row>
    <row r="15" spans="1:19" s="17" customFormat="1" x14ac:dyDescent="0.25">
      <c r="A15"/>
      <c r="B15"/>
      <c r="C15" s="113"/>
      <c r="D15" s="117"/>
      <c r="E15" s="120"/>
      <c r="F15" s="121"/>
      <c r="G15" s="117"/>
      <c r="H15" s="122"/>
      <c r="I15" s="123"/>
      <c r="J15" s="124"/>
      <c r="K15" s="118"/>
      <c r="L15" s="118"/>
      <c r="M15" s="119"/>
      <c r="N15" s="125"/>
      <c r="O15" s="119"/>
      <c r="P15" s="40"/>
      <c r="Q15" s="40"/>
      <c r="R15" s="40"/>
      <c r="S15" s="40"/>
    </row>
    <row r="16" spans="1:19" s="17" customFormat="1" x14ac:dyDescent="0.25">
      <c r="A16" s="95"/>
      <c r="B16" s="104"/>
      <c r="C16" s="123"/>
      <c r="D16" s="117"/>
      <c r="E16" s="120"/>
      <c r="F16" s="121"/>
      <c r="G16" s="117"/>
      <c r="H16" s="122"/>
      <c r="I16" s="123"/>
      <c r="J16" s="124"/>
      <c r="K16" s="118"/>
      <c r="L16" s="118"/>
      <c r="M16" s="119"/>
      <c r="N16" s="125"/>
      <c r="O16" s="119"/>
      <c r="P16" s="40"/>
      <c r="Q16" s="40"/>
      <c r="R16" s="40"/>
      <c r="S16" s="40"/>
    </row>
    <row r="17" spans="1:19" s="17" customFormat="1" x14ac:dyDescent="0.25">
      <c r="A17" s="95"/>
      <c r="B17" s="104"/>
      <c r="C17" s="123"/>
      <c r="D17" s="117"/>
      <c r="E17" s="120"/>
      <c r="F17" s="121"/>
      <c r="G17" s="117"/>
      <c r="H17" s="122"/>
      <c r="I17" s="123"/>
      <c r="J17" s="124"/>
      <c r="K17" s="118"/>
      <c r="L17" s="118"/>
      <c r="M17" s="119"/>
      <c r="N17" s="125"/>
      <c r="O17" s="119"/>
      <c r="P17" s="40"/>
      <c r="Q17" s="40"/>
      <c r="R17" s="40"/>
      <c r="S17" s="40"/>
    </row>
    <row r="18" spans="1:19" s="17" customFormat="1" x14ac:dyDescent="0.25">
      <c r="A18" s="95"/>
      <c r="B18" s="104"/>
      <c r="C18" s="123"/>
      <c r="D18" s="117"/>
      <c r="E18" s="120"/>
      <c r="F18" s="121"/>
      <c r="G18" s="117"/>
      <c r="H18" s="122"/>
      <c r="I18" s="123"/>
      <c r="J18" s="124"/>
      <c r="K18" s="118"/>
      <c r="L18" s="118"/>
      <c r="M18" s="119"/>
      <c r="N18" s="125"/>
      <c r="O18" s="119"/>
      <c r="P18" s="40"/>
      <c r="Q18" s="40"/>
      <c r="R18" s="40"/>
      <c r="S18" s="40"/>
    </row>
    <row r="19" spans="1:19" s="17" customFormat="1" x14ac:dyDescent="0.25">
      <c r="A19" s="95"/>
      <c r="B19" s="104"/>
      <c r="C19" s="123"/>
      <c r="D19" s="117"/>
      <c r="E19" s="120"/>
      <c r="F19" s="121"/>
      <c r="G19" s="117"/>
      <c r="H19" s="122"/>
      <c r="I19" s="123"/>
      <c r="J19" s="124"/>
      <c r="K19" s="118"/>
      <c r="L19" s="118"/>
      <c r="M19" s="119"/>
      <c r="N19" s="125"/>
      <c r="O19" s="119"/>
      <c r="P19" s="40"/>
      <c r="Q19" s="40"/>
      <c r="R19" s="40"/>
      <c r="S19" s="40"/>
    </row>
    <row r="20" spans="1:19" s="17" customFormat="1" x14ac:dyDescent="0.25">
      <c r="A20" s="95"/>
      <c r="B20" s="104"/>
      <c r="C20" s="123"/>
      <c r="D20" s="117"/>
      <c r="E20" s="120"/>
      <c r="F20" s="121"/>
      <c r="G20" s="117"/>
      <c r="H20" s="122"/>
      <c r="I20" s="123"/>
      <c r="J20" s="124"/>
      <c r="K20" s="118"/>
      <c r="L20" s="118"/>
      <c r="M20" s="119"/>
      <c r="N20" s="125"/>
      <c r="O20" s="119"/>
      <c r="P20" s="40"/>
      <c r="Q20" s="40"/>
      <c r="R20" s="40"/>
      <c r="S20" s="40"/>
    </row>
    <row r="21" spans="1:19" s="17" customFormat="1" x14ac:dyDescent="0.25">
      <c r="A21" s="95"/>
      <c r="B21" s="104"/>
      <c r="C21" s="123"/>
      <c r="D21" s="117"/>
      <c r="E21" s="120"/>
      <c r="F21" s="121"/>
      <c r="G21" s="117"/>
      <c r="H21" s="122"/>
      <c r="I21" s="123"/>
      <c r="J21" s="124"/>
      <c r="K21" s="118"/>
      <c r="L21" s="118"/>
      <c r="M21" s="119"/>
      <c r="N21" s="125"/>
      <c r="O21" s="119"/>
      <c r="P21" s="40"/>
      <c r="Q21" s="40"/>
      <c r="R21" s="40"/>
      <c r="S21" s="40"/>
    </row>
    <row r="22" spans="1:19" s="17" customFormat="1" x14ac:dyDescent="0.25">
      <c r="A22" s="94"/>
      <c r="B22" s="105"/>
      <c r="C22" s="128"/>
      <c r="D22" s="129"/>
      <c r="E22" s="130"/>
      <c r="F22" s="130"/>
      <c r="G22" s="130"/>
      <c r="H22" s="122"/>
      <c r="I22" s="123"/>
      <c r="J22" s="120"/>
      <c r="K22" s="118"/>
      <c r="L22" s="118"/>
      <c r="M22" s="114"/>
      <c r="N22" s="115"/>
      <c r="O22" s="119"/>
      <c r="P22" s="40"/>
      <c r="Q22" s="40"/>
      <c r="R22" s="40"/>
      <c r="S22" s="40"/>
    </row>
    <row r="23" spans="1:19" s="73" customFormat="1" x14ac:dyDescent="0.25">
      <c r="A23" s="94"/>
      <c r="B23" s="105"/>
      <c r="C23" s="128"/>
      <c r="D23" s="129"/>
      <c r="E23" s="130"/>
      <c r="F23" s="130"/>
      <c r="G23" s="130"/>
      <c r="H23" s="122"/>
      <c r="I23" s="126"/>
      <c r="J23" s="127"/>
      <c r="K23" s="114"/>
      <c r="L23" s="114"/>
      <c r="M23" s="114"/>
      <c r="N23" s="115"/>
      <c r="O23" s="116"/>
      <c r="P23" s="56"/>
      <c r="Q23" s="56"/>
      <c r="R23" s="56"/>
      <c r="S23" s="56"/>
    </row>
    <row r="24" spans="1:19" s="17" customFormat="1" x14ac:dyDescent="0.25">
      <c r="A24" s="95"/>
      <c r="B24" s="104"/>
      <c r="C24" s="123"/>
      <c r="D24" s="117"/>
      <c r="E24" s="120"/>
      <c r="F24" s="121"/>
      <c r="G24" s="120"/>
      <c r="H24" s="122"/>
      <c r="I24" s="123"/>
      <c r="J24" s="124"/>
      <c r="K24" s="118"/>
      <c r="L24" s="118"/>
      <c r="M24" s="119"/>
      <c r="N24" s="125"/>
      <c r="O24" s="119"/>
      <c r="P24" s="40"/>
      <c r="Q24" s="40"/>
      <c r="R24" s="40"/>
      <c r="S24" s="40"/>
    </row>
    <row r="25" spans="1:19" s="17" customFormat="1" x14ac:dyDescent="0.25">
      <c r="A25" s="95"/>
      <c r="B25" s="104"/>
      <c r="C25" s="123"/>
      <c r="D25" s="117"/>
      <c r="E25" s="120"/>
      <c r="F25" s="121"/>
      <c r="G25" s="120"/>
      <c r="H25" s="122"/>
      <c r="I25" s="123"/>
      <c r="J25" s="124"/>
      <c r="K25" s="118"/>
      <c r="L25" s="118"/>
      <c r="M25" s="119"/>
      <c r="N25" s="125"/>
      <c r="O25" s="119"/>
      <c r="P25" s="40"/>
      <c r="Q25" s="40"/>
      <c r="R25" s="40"/>
      <c r="S25" s="40"/>
    </row>
    <row r="26" spans="1:19" s="17" customFormat="1" x14ac:dyDescent="0.25">
      <c r="A26" s="95"/>
      <c r="B26" s="104"/>
      <c r="C26" s="123"/>
      <c r="D26" s="117"/>
      <c r="E26" s="120"/>
      <c r="F26" s="121"/>
      <c r="G26" s="120"/>
      <c r="H26" s="122"/>
      <c r="I26" s="123"/>
      <c r="J26" s="124"/>
      <c r="K26" s="118"/>
      <c r="L26" s="118"/>
      <c r="M26" s="119"/>
      <c r="N26" s="125"/>
      <c r="O26" s="119"/>
      <c r="P26" s="40"/>
      <c r="Q26" s="40"/>
      <c r="R26" s="40"/>
      <c r="S26" s="40"/>
    </row>
    <row r="27" spans="1:19" s="17" customFormat="1" x14ac:dyDescent="0.25">
      <c r="A27" s="95"/>
      <c r="B27" s="104"/>
      <c r="C27" s="123"/>
      <c r="D27" s="117"/>
      <c r="E27" s="120"/>
      <c r="F27" s="121"/>
      <c r="G27" s="120"/>
      <c r="H27" s="122"/>
      <c r="I27" s="123"/>
      <c r="J27" s="124"/>
      <c r="K27" s="118"/>
      <c r="L27" s="118"/>
      <c r="M27" s="119"/>
      <c r="N27" s="125"/>
      <c r="O27" s="119"/>
      <c r="P27" s="40"/>
      <c r="Q27" s="40"/>
      <c r="R27" s="40"/>
      <c r="S27" s="40"/>
    </row>
    <row r="28" spans="1:19" s="17" customFormat="1" x14ac:dyDescent="0.25">
      <c r="A28" s="95"/>
      <c r="B28" s="104"/>
      <c r="C28" s="123"/>
      <c r="D28" s="117"/>
      <c r="E28" s="120"/>
      <c r="F28" s="121"/>
      <c r="G28" s="120"/>
      <c r="H28" s="122"/>
      <c r="I28" s="123"/>
      <c r="J28" s="124"/>
      <c r="K28" s="118"/>
      <c r="L28" s="118"/>
      <c r="M28" s="119"/>
      <c r="N28" s="125"/>
      <c r="O28" s="119"/>
      <c r="P28" s="40"/>
      <c r="Q28" s="40"/>
      <c r="R28" s="40"/>
      <c r="S28" s="40"/>
    </row>
    <row r="29" spans="1:19" s="17" customFormat="1" x14ac:dyDescent="0.25">
      <c r="A29" s="95"/>
      <c r="B29" s="104"/>
      <c r="C29" s="123"/>
      <c r="D29" s="117"/>
      <c r="E29" s="120"/>
      <c r="F29" s="121"/>
      <c r="G29" s="120"/>
      <c r="H29" s="122"/>
      <c r="I29" s="123"/>
      <c r="J29" s="124"/>
      <c r="K29" s="118"/>
      <c r="L29" s="118"/>
      <c r="M29" s="119"/>
      <c r="N29" s="125"/>
      <c r="O29" s="119"/>
      <c r="P29" s="40"/>
      <c r="Q29" s="40"/>
      <c r="R29" s="40"/>
      <c r="S29" s="40"/>
    </row>
    <row r="30" spans="1:19" s="17" customFormat="1" x14ac:dyDescent="0.25">
      <c r="A30" s="95"/>
      <c r="B30" s="104"/>
      <c r="C30" s="123"/>
      <c r="D30" s="117"/>
      <c r="E30" s="120"/>
      <c r="F30" s="121"/>
      <c r="G30" s="120"/>
      <c r="H30" s="122"/>
      <c r="I30" s="123"/>
      <c r="J30" s="124"/>
      <c r="K30" s="118"/>
      <c r="L30" s="118"/>
      <c r="M30" s="119"/>
      <c r="N30" s="125"/>
      <c r="O30" s="119"/>
      <c r="P30" s="40"/>
      <c r="Q30" s="40"/>
      <c r="R30" s="40"/>
      <c r="S30" s="40"/>
    </row>
    <row r="31" spans="1:19" s="17" customFormat="1" x14ac:dyDescent="0.25">
      <c r="A31" s="95"/>
      <c r="B31" s="104"/>
      <c r="C31" s="123"/>
      <c r="D31" s="117"/>
      <c r="E31" s="120"/>
      <c r="F31" s="121"/>
      <c r="G31" s="120"/>
      <c r="H31" s="122"/>
      <c r="I31" s="123"/>
      <c r="J31" s="124"/>
      <c r="K31" s="118"/>
      <c r="L31" s="118"/>
      <c r="M31" s="119"/>
      <c r="N31" s="125"/>
      <c r="O31" s="119"/>
      <c r="P31" s="40"/>
      <c r="Q31" s="40"/>
      <c r="R31" s="40"/>
      <c r="S31" s="40"/>
    </row>
    <row r="32" spans="1:19" s="17" customFormat="1" x14ac:dyDescent="0.25">
      <c r="A32" s="94"/>
      <c r="B32" s="105"/>
      <c r="C32" s="128"/>
      <c r="D32" s="129"/>
      <c r="E32" s="130"/>
      <c r="F32" s="130"/>
      <c r="G32" s="130"/>
      <c r="H32" s="122"/>
      <c r="I32" s="123"/>
      <c r="J32" s="120"/>
      <c r="K32" s="118"/>
      <c r="L32" s="118"/>
      <c r="M32" s="114"/>
      <c r="N32" s="115"/>
      <c r="O32" s="119"/>
      <c r="P32" s="40"/>
      <c r="Q32" s="40"/>
      <c r="R32" s="40"/>
      <c r="S32" s="40"/>
    </row>
    <row r="33" spans="1:19" s="73" customFormat="1" x14ac:dyDescent="0.25">
      <c r="A33" s="94"/>
      <c r="B33" s="105"/>
      <c r="C33" s="128"/>
      <c r="D33" s="129"/>
      <c r="E33" s="130"/>
      <c r="F33" s="130"/>
      <c r="G33" s="130"/>
      <c r="H33" s="122"/>
      <c r="I33" s="126"/>
      <c r="J33" s="127"/>
      <c r="K33" s="114"/>
      <c r="L33" s="114"/>
      <c r="M33" s="114"/>
      <c r="N33" s="115"/>
      <c r="O33" s="116"/>
      <c r="P33" s="56"/>
      <c r="Q33" s="56"/>
      <c r="R33" s="56"/>
      <c r="S33" s="56"/>
    </row>
    <row r="34" spans="1:19" s="17" customFormat="1" x14ac:dyDescent="0.25">
      <c r="A34" s="95"/>
      <c r="B34" s="104"/>
      <c r="C34" s="123"/>
      <c r="D34" s="117"/>
      <c r="E34" s="120"/>
      <c r="F34" s="121"/>
      <c r="G34" s="120"/>
      <c r="H34" s="122"/>
      <c r="I34" s="123"/>
      <c r="J34" s="124"/>
      <c r="K34" s="118"/>
      <c r="L34" s="118"/>
      <c r="M34" s="119"/>
      <c r="N34" s="125"/>
      <c r="O34" s="119"/>
      <c r="P34" s="40"/>
      <c r="Q34" s="40"/>
      <c r="R34" s="40"/>
      <c r="S34" s="40"/>
    </row>
    <row r="35" spans="1:19" s="17" customFormat="1" x14ac:dyDescent="0.25">
      <c r="A35" s="95"/>
      <c r="B35" s="104"/>
      <c r="C35" s="123"/>
      <c r="D35" s="117"/>
      <c r="E35" s="120"/>
      <c r="F35" s="121"/>
      <c r="G35" s="120"/>
      <c r="H35" s="122"/>
      <c r="I35" s="123"/>
      <c r="J35" s="124"/>
      <c r="K35" s="118"/>
      <c r="L35" s="118"/>
      <c r="M35" s="119"/>
      <c r="N35" s="125"/>
      <c r="O35" s="119"/>
      <c r="P35" s="40"/>
      <c r="Q35" s="40"/>
      <c r="R35" s="40"/>
      <c r="S35" s="40"/>
    </row>
    <row r="36" spans="1:19" s="17" customFormat="1" x14ac:dyDescent="0.25">
      <c r="A36" s="95"/>
      <c r="B36" s="104"/>
      <c r="C36" s="123"/>
      <c r="D36" s="117"/>
      <c r="E36" s="120"/>
      <c r="F36" s="121"/>
      <c r="G36" s="120"/>
      <c r="H36" s="122"/>
      <c r="I36" s="123"/>
      <c r="J36" s="124"/>
      <c r="K36" s="118"/>
      <c r="L36" s="118"/>
      <c r="M36" s="119"/>
      <c r="N36" s="125"/>
      <c r="O36" s="119"/>
      <c r="P36" s="40"/>
      <c r="Q36" s="40"/>
      <c r="R36" s="40"/>
      <c r="S36" s="40"/>
    </row>
    <row r="37" spans="1:19" s="17" customFormat="1" x14ac:dyDescent="0.25">
      <c r="A37" s="95"/>
      <c r="B37" s="104"/>
      <c r="C37" s="123"/>
      <c r="D37" s="117"/>
      <c r="E37" s="120"/>
      <c r="F37" s="121"/>
      <c r="G37" s="120"/>
      <c r="H37" s="122"/>
      <c r="I37" s="123"/>
      <c r="J37" s="124"/>
      <c r="K37" s="118"/>
      <c r="L37" s="118"/>
      <c r="M37" s="119"/>
      <c r="N37" s="125"/>
      <c r="O37" s="119"/>
      <c r="P37" s="40"/>
      <c r="Q37" s="40"/>
      <c r="R37" s="40"/>
      <c r="S37" s="40"/>
    </row>
    <row r="38" spans="1:19" s="17" customFormat="1" x14ac:dyDescent="0.25">
      <c r="A38" s="95"/>
      <c r="B38" s="104"/>
      <c r="C38" s="123"/>
      <c r="D38" s="117"/>
      <c r="E38" s="120"/>
      <c r="F38" s="121"/>
      <c r="G38" s="120"/>
      <c r="H38" s="122"/>
      <c r="I38" s="123"/>
      <c r="J38" s="124"/>
      <c r="K38" s="118"/>
      <c r="L38" s="118"/>
      <c r="M38" s="119"/>
      <c r="N38" s="125"/>
      <c r="O38" s="119"/>
      <c r="P38" s="40"/>
      <c r="Q38" s="40"/>
      <c r="R38" s="40"/>
      <c r="S38" s="40"/>
    </row>
    <row r="39" spans="1:19" s="17" customFormat="1" x14ac:dyDescent="0.25">
      <c r="A39" s="95"/>
      <c r="B39" s="104"/>
      <c r="C39" s="123"/>
      <c r="D39" s="117"/>
      <c r="E39" s="120"/>
      <c r="F39" s="121"/>
      <c r="G39" s="120"/>
      <c r="H39" s="122"/>
      <c r="I39" s="123"/>
      <c r="J39" s="124"/>
      <c r="K39" s="118"/>
      <c r="L39" s="118"/>
      <c r="M39" s="119"/>
      <c r="N39" s="125"/>
      <c r="O39" s="119"/>
      <c r="P39" s="40"/>
      <c r="Q39" s="40"/>
      <c r="R39" s="40"/>
      <c r="S39" s="40"/>
    </row>
    <row r="40" spans="1:19" s="17" customFormat="1" x14ac:dyDescent="0.25">
      <c r="A40" s="95"/>
      <c r="B40" s="104"/>
      <c r="C40" s="123"/>
      <c r="D40" s="117"/>
      <c r="E40" s="120"/>
      <c r="F40" s="121"/>
      <c r="G40" s="120"/>
      <c r="H40" s="122"/>
      <c r="I40" s="123"/>
      <c r="J40" s="124"/>
      <c r="K40" s="118"/>
      <c r="L40" s="118"/>
      <c r="M40" s="119"/>
      <c r="N40" s="125"/>
      <c r="O40" s="119"/>
      <c r="P40" s="40"/>
      <c r="Q40" s="40"/>
      <c r="R40" s="40"/>
      <c r="S40" s="40"/>
    </row>
    <row r="41" spans="1:19" s="17" customFormat="1" x14ac:dyDescent="0.25">
      <c r="A41" s="95"/>
      <c r="B41" s="104"/>
      <c r="C41" s="123"/>
      <c r="D41" s="117"/>
      <c r="E41" s="120"/>
      <c r="F41" s="121"/>
      <c r="G41" s="120"/>
      <c r="H41" s="122"/>
      <c r="I41" s="123"/>
      <c r="J41" s="124"/>
      <c r="K41" s="118"/>
      <c r="L41" s="118"/>
      <c r="M41" s="119"/>
      <c r="N41" s="125"/>
      <c r="O41" s="119"/>
      <c r="P41" s="40"/>
      <c r="Q41" s="40"/>
      <c r="R41" s="40"/>
      <c r="S41" s="40"/>
    </row>
    <row r="42" spans="1:19" s="17" customFormat="1" x14ac:dyDescent="0.25">
      <c r="A42" s="95"/>
      <c r="B42" s="104"/>
      <c r="C42" s="123"/>
      <c r="D42" s="117"/>
      <c r="E42" s="120"/>
      <c r="F42" s="121"/>
      <c r="G42" s="120"/>
      <c r="H42" s="122"/>
      <c r="I42" s="123"/>
      <c r="J42" s="124"/>
      <c r="K42" s="118"/>
      <c r="L42" s="118"/>
      <c r="M42" s="119"/>
      <c r="N42" s="125"/>
      <c r="O42" s="119"/>
      <c r="P42" s="40"/>
      <c r="Q42" s="40"/>
      <c r="R42" s="40"/>
      <c r="S42" s="40"/>
    </row>
    <row r="43" spans="1:19" s="17" customFormat="1" x14ac:dyDescent="0.25">
      <c r="A43" s="95"/>
      <c r="B43" s="104"/>
      <c r="C43" s="123"/>
      <c r="D43" s="117"/>
      <c r="E43" s="120"/>
      <c r="F43" s="121"/>
      <c r="G43" s="120"/>
      <c r="H43" s="122"/>
      <c r="I43" s="123"/>
      <c r="J43" s="124"/>
      <c r="K43" s="118"/>
      <c r="L43" s="118"/>
      <c r="M43" s="119"/>
      <c r="N43" s="125"/>
      <c r="O43" s="119"/>
      <c r="P43" s="40"/>
      <c r="Q43" s="40"/>
      <c r="R43" s="40"/>
      <c r="S43" s="40"/>
    </row>
    <row r="44" spans="1:19" s="17" customFormat="1" x14ac:dyDescent="0.25">
      <c r="A44" s="95"/>
      <c r="B44" s="104"/>
      <c r="C44" s="123"/>
      <c r="D44" s="117"/>
      <c r="E44" s="120"/>
      <c r="F44" s="121"/>
      <c r="G44" s="120"/>
      <c r="H44" s="122"/>
      <c r="I44" s="123"/>
      <c r="J44" s="124"/>
      <c r="K44" s="118"/>
      <c r="L44" s="118"/>
      <c r="M44" s="119"/>
      <c r="N44" s="125"/>
      <c r="O44" s="119"/>
      <c r="P44" s="40"/>
      <c r="Q44" s="40"/>
      <c r="R44" s="40"/>
      <c r="S44" s="40"/>
    </row>
    <row r="45" spans="1:19" s="17" customFormat="1" x14ac:dyDescent="0.25">
      <c r="A45" s="94"/>
      <c r="B45" s="105"/>
      <c r="C45" s="128"/>
      <c r="D45" s="129"/>
      <c r="E45" s="130"/>
      <c r="F45" s="130"/>
      <c r="G45" s="130"/>
      <c r="H45" s="122"/>
      <c r="I45" s="123"/>
      <c r="J45" s="120"/>
      <c r="K45" s="118"/>
      <c r="L45" s="118"/>
      <c r="M45" s="114"/>
      <c r="N45" s="115"/>
      <c r="O45" s="119"/>
      <c r="P45" s="40"/>
      <c r="Q45" s="40"/>
      <c r="R45" s="40"/>
      <c r="S45" s="40"/>
    </row>
    <row r="46" spans="1:19" s="17" customFormat="1" x14ac:dyDescent="0.25">
      <c r="A46" s="94"/>
      <c r="B46" s="106"/>
      <c r="C46" s="128"/>
      <c r="D46" s="129"/>
      <c r="E46" s="130"/>
      <c r="F46" s="130"/>
      <c r="G46" s="130"/>
      <c r="H46" s="122"/>
      <c r="I46" s="126"/>
      <c r="J46" s="127"/>
      <c r="K46" s="114"/>
      <c r="L46" s="114"/>
      <c r="M46" s="114"/>
      <c r="N46" s="115"/>
      <c r="O46" s="116"/>
      <c r="P46" s="40"/>
      <c r="Q46" s="40"/>
      <c r="R46" s="40"/>
      <c r="S46" s="40"/>
    </row>
    <row r="47" spans="1:19" s="17" customFormat="1" ht="41.25" customHeight="1" x14ac:dyDescent="0.25">
      <c r="A47" s="95"/>
      <c r="B47" s="104"/>
      <c r="C47" s="123"/>
      <c r="D47" s="117"/>
      <c r="E47" s="120"/>
      <c r="F47" s="120"/>
      <c r="G47" s="117"/>
      <c r="H47" s="122"/>
      <c r="I47" s="123"/>
      <c r="J47" s="124"/>
      <c r="K47" s="118"/>
      <c r="L47" s="118"/>
      <c r="M47" s="119"/>
      <c r="N47" s="125"/>
      <c r="O47" s="119"/>
      <c r="P47" s="40"/>
      <c r="Q47" s="40"/>
      <c r="R47" s="40"/>
      <c r="S47" s="40"/>
    </row>
    <row r="48" spans="1:19" s="17" customFormat="1" x14ac:dyDescent="0.25">
      <c r="A48" s="95"/>
      <c r="B48" s="104"/>
      <c r="C48" s="123"/>
      <c r="D48" s="117"/>
      <c r="E48" s="120"/>
      <c r="F48" s="120"/>
      <c r="G48" s="117"/>
      <c r="H48" s="122"/>
      <c r="I48" s="123"/>
      <c r="J48" s="124"/>
      <c r="K48" s="118"/>
      <c r="L48" s="118"/>
      <c r="M48" s="119"/>
      <c r="N48" s="125"/>
      <c r="O48" s="119"/>
      <c r="P48" s="40"/>
      <c r="Q48" s="40"/>
      <c r="R48" s="40"/>
      <c r="S48" s="40"/>
    </row>
    <row r="49" spans="1:19" s="17" customFormat="1" x14ac:dyDescent="0.25">
      <c r="A49" s="95"/>
      <c r="B49" s="104"/>
      <c r="C49" s="123"/>
      <c r="D49" s="117"/>
      <c r="E49" s="120"/>
      <c r="F49" s="120"/>
      <c r="G49" s="117"/>
      <c r="H49" s="122"/>
      <c r="I49" s="123"/>
      <c r="J49" s="124"/>
      <c r="K49" s="118"/>
      <c r="L49" s="118"/>
      <c r="M49" s="119"/>
      <c r="N49" s="125"/>
      <c r="O49" s="119"/>
      <c r="P49" s="40"/>
      <c r="Q49" s="40"/>
      <c r="R49" s="40"/>
      <c r="S49" s="40"/>
    </row>
    <row r="50" spans="1:19" s="17" customFormat="1" x14ac:dyDescent="0.25">
      <c r="A50" s="95"/>
      <c r="B50" s="104"/>
      <c r="C50" s="123"/>
      <c r="D50" s="117"/>
      <c r="E50" s="120"/>
      <c r="F50" s="120"/>
      <c r="G50" s="117"/>
      <c r="H50" s="122"/>
      <c r="I50" s="123"/>
      <c r="J50" s="124"/>
      <c r="K50" s="118"/>
      <c r="L50" s="118"/>
      <c r="M50" s="119"/>
      <c r="N50" s="125"/>
      <c r="O50" s="119"/>
      <c r="P50" s="40"/>
      <c r="Q50" s="40"/>
      <c r="R50" s="40"/>
      <c r="S50" s="40"/>
    </row>
    <row r="51" spans="1:19" s="17" customFormat="1" x14ac:dyDescent="0.25">
      <c r="A51" s="95"/>
      <c r="B51" s="104"/>
      <c r="C51" s="123"/>
      <c r="D51" s="117"/>
      <c r="E51" s="120"/>
      <c r="F51" s="120"/>
      <c r="G51" s="117"/>
      <c r="H51" s="122"/>
      <c r="I51" s="123"/>
      <c r="J51" s="124"/>
      <c r="K51" s="118"/>
      <c r="L51" s="118"/>
      <c r="M51" s="119"/>
      <c r="N51" s="125"/>
      <c r="O51" s="119"/>
      <c r="P51" s="40"/>
      <c r="Q51" s="40"/>
      <c r="R51" s="40"/>
      <c r="S51" s="40"/>
    </row>
    <row r="52" spans="1:19" s="17" customFormat="1" x14ac:dyDescent="0.25">
      <c r="A52" s="95"/>
      <c r="B52" s="104"/>
      <c r="C52" s="123"/>
      <c r="D52" s="117"/>
      <c r="E52" s="120"/>
      <c r="F52" s="120"/>
      <c r="G52" s="117"/>
      <c r="H52" s="122"/>
      <c r="I52" s="123"/>
      <c r="J52" s="124"/>
      <c r="K52" s="118"/>
      <c r="L52" s="118"/>
      <c r="M52" s="119"/>
      <c r="N52" s="125"/>
      <c r="O52" s="119"/>
      <c r="P52" s="40"/>
      <c r="Q52" s="40"/>
      <c r="R52" s="40"/>
      <c r="S52" s="40"/>
    </row>
    <row r="53" spans="1:19" s="73" customFormat="1" x14ac:dyDescent="0.25">
      <c r="A53" s="94"/>
      <c r="B53" s="105"/>
      <c r="C53" s="128"/>
      <c r="D53" s="129"/>
      <c r="E53" s="130"/>
      <c r="F53" s="130"/>
      <c r="G53" s="130"/>
      <c r="H53" s="122"/>
      <c r="I53" s="126"/>
      <c r="J53" s="127"/>
      <c r="K53" s="114"/>
      <c r="L53" s="114"/>
      <c r="M53" s="114"/>
      <c r="N53" s="115"/>
      <c r="O53" s="116"/>
      <c r="P53" s="56"/>
      <c r="Q53" s="56"/>
      <c r="R53" s="56"/>
      <c r="S53" s="56"/>
    </row>
    <row r="54" spans="1:19" s="17" customFormat="1" x14ac:dyDescent="0.25">
      <c r="A54" s="95"/>
      <c r="B54" s="104"/>
      <c r="C54" s="127"/>
      <c r="D54" s="117"/>
      <c r="E54" s="120"/>
      <c r="F54" s="121"/>
      <c r="G54" s="120"/>
      <c r="H54" s="122"/>
      <c r="I54" s="123"/>
      <c r="J54" s="124"/>
      <c r="K54" s="118"/>
      <c r="L54" s="118"/>
      <c r="M54" s="119"/>
      <c r="N54" s="125"/>
      <c r="O54" s="119"/>
      <c r="P54" s="40"/>
      <c r="Q54" s="40"/>
      <c r="R54" s="40"/>
      <c r="S54" s="40"/>
    </row>
    <row r="55" spans="1:19" s="17" customFormat="1" x14ac:dyDescent="0.25">
      <c r="A55" s="95"/>
      <c r="B55" s="104"/>
      <c r="C55" s="127"/>
      <c r="D55" s="117"/>
      <c r="E55" s="120"/>
      <c r="F55" s="121"/>
      <c r="G55" s="120"/>
      <c r="H55" s="122"/>
      <c r="I55" s="123"/>
      <c r="J55" s="123"/>
      <c r="K55" s="118"/>
      <c r="L55" s="118"/>
      <c r="M55" s="119"/>
      <c r="N55" s="125"/>
      <c r="O55" s="119"/>
      <c r="P55" s="40"/>
      <c r="Q55" s="40"/>
      <c r="R55" s="40"/>
      <c r="S55" s="40"/>
    </row>
    <row r="56" spans="1:19" s="17" customFormat="1" x14ac:dyDescent="0.25">
      <c r="A56" s="95"/>
      <c r="B56" s="104"/>
      <c r="C56" s="127"/>
      <c r="D56" s="117"/>
      <c r="E56" s="120"/>
      <c r="F56" s="121"/>
      <c r="G56" s="120"/>
      <c r="H56" s="122"/>
      <c r="I56" s="123"/>
      <c r="J56" s="123"/>
      <c r="K56" s="118"/>
      <c r="L56" s="118"/>
      <c r="M56" s="119"/>
      <c r="N56" s="115"/>
      <c r="O56" s="119"/>
      <c r="P56" s="40"/>
      <c r="Q56" s="40"/>
      <c r="R56" s="40"/>
      <c r="S56" s="40"/>
    </row>
    <row r="57" spans="1:19" s="17" customFormat="1" x14ac:dyDescent="0.25">
      <c r="A57" s="95"/>
      <c r="B57" s="104"/>
      <c r="C57" s="123"/>
      <c r="D57" s="117"/>
      <c r="E57" s="120"/>
      <c r="F57" s="121"/>
      <c r="G57" s="120"/>
      <c r="H57" s="122"/>
      <c r="I57" s="123"/>
      <c r="J57" s="124"/>
      <c r="K57" s="118"/>
      <c r="L57" s="118"/>
      <c r="M57" s="119"/>
      <c r="N57" s="125"/>
      <c r="O57" s="119"/>
      <c r="P57" s="40"/>
      <c r="Q57" s="40"/>
      <c r="R57" s="40"/>
      <c r="S57" s="40"/>
    </row>
    <row r="58" spans="1:19" s="17" customFormat="1" x14ac:dyDescent="0.25">
      <c r="A58" s="95"/>
      <c r="B58" s="104"/>
      <c r="C58" s="123"/>
      <c r="D58" s="117"/>
      <c r="E58" s="120"/>
      <c r="F58" s="121"/>
      <c r="G58" s="120"/>
      <c r="H58" s="122"/>
      <c r="I58" s="123"/>
      <c r="J58" s="124"/>
      <c r="K58" s="118"/>
      <c r="L58" s="118"/>
      <c r="M58" s="119"/>
      <c r="N58" s="125"/>
      <c r="O58" s="119"/>
      <c r="P58" s="40"/>
      <c r="Q58" s="40"/>
      <c r="R58" s="40"/>
      <c r="S58" s="40"/>
    </row>
    <row r="59" spans="1:19" s="17" customFormat="1" x14ac:dyDescent="0.25">
      <c r="A59" s="95"/>
      <c r="B59" s="104"/>
      <c r="C59" s="127"/>
      <c r="D59" s="117"/>
      <c r="E59" s="120"/>
      <c r="F59" s="121"/>
      <c r="G59" s="120"/>
      <c r="H59" s="122"/>
      <c r="I59" s="123"/>
      <c r="J59" s="124"/>
      <c r="K59" s="118"/>
      <c r="L59" s="118"/>
      <c r="M59" s="119"/>
      <c r="N59" s="125"/>
      <c r="O59" s="119"/>
      <c r="P59" s="40"/>
      <c r="Q59" s="40"/>
      <c r="R59" s="40"/>
      <c r="S59" s="40"/>
    </row>
    <row r="60" spans="1:19" s="17" customFormat="1" x14ac:dyDescent="0.25">
      <c r="A60" s="95"/>
      <c r="B60" s="104"/>
      <c r="C60" s="127"/>
      <c r="D60" s="117"/>
      <c r="E60" s="120"/>
      <c r="F60" s="121"/>
      <c r="G60" s="120"/>
      <c r="H60" s="122"/>
      <c r="I60" s="123"/>
      <c r="J60" s="123"/>
      <c r="K60" s="118"/>
      <c r="L60" s="118"/>
      <c r="M60" s="119"/>
      <c r="N60" s="125"/>
      <c r="O60" s="119"/>
      <c r="P60" s="40"/>
      <c r="Q60" s="40"/>
      <c r="R60" s="40"/>
      <c r="S60" s="40"/>
    </row>
    <row r="61" spans="1:19" s="17" customFormat="1" x14ac:dyDescent="0.25">
      <c r="A61" s="95"/>
      <c r="B61" s="104"/>
      <c r="C61" s="127"/>
      <c r="D61" s="117"/>
      <c r="E61" s="120"/>
      <c r="F61" s="121"/>
      <c r="G61" s="120"/>
      <c r="H61" s="122"/>
      <c r="I61" s="123"/>
      <c r="J61" s="123"/>
      <c r="K61" s="118"/>
      <c r="L61" s="118"/>
      <c r="M61" s="114"/>
      <c r="N61" s="125"/>
      <c r="O61" s="119"/>
      <c r="P61" s="40"/>
      <c r="Q61" s="40"/>
      <c r="R61" s="40"/>
      <c r="S61" s="40"/>
    </row>
    <row r="62" spans="1:19" s="17" customFormat="1" x14ac:dyDescent="0.25">
      <c r="A62" s="95"/>
      <c r="B62" s="104"/>
      <c r="C62" s="127"/>
      <c r="D62" s="117"/>
      <c r="E62" s="120"/>
      <c r="F62" s="121"/>
      <c r="G62" s="120"/>
      <c r="H62" s="122"/>
      <c r="I62" s="123"/>
      <c r="J62" s="123"/>
      <c r="K62" s="118"/>
      <c r="L62" s="118"/>
      <c r="M62" s="114"/>
      <c r="N62" s="125"/>
      <c r="O62" s="119"/>
      <c r="P62" s="40"/>
      <c r="Q62" s="40"/>
      <c r="R62" s="40"/>
      <c r="S62" s="40"/>
    </row>
    <row r="63" spans="1:19" s="17" customFormat="1" x14ac:dyDescent="0.25">
      <c r="A63" s="44"/>
      <c r="B63" s="107"/>
      <c r="C63" s="114"/>
      <c r="D63" s="131"/>
      <c r="E63" s="115"/>
      <c r="F63" s="125"/>
      <c r="G63" s="115"/>
      <c r="H63" s="116"/>
      <c r="I63" s="119"/>
      <c r="J63" s="132"/>
      <c r="K63" s="118"/>
      <c r="L63" s="118"/>
      <c r="M63" s="114"/>
      <c r="N63" s="125"/>
      <c r="O63" s="119"/>
      <c r="P63" s="40"/>
      <c r="Q63" s="40"/>
      <c r="R63" s="40"/>
      <c r="S63" s="40"/>
    </row>
    <row r="64" spans="1:19" s="73" customFormat="1" x14ac:dyDescent="0.25">
      <c r="A64" s="90"/>
      <c r="B64" s="108"/>
      <c r="C64" s="133"/>
      <c r="D64" s="134"/>
      <c r="E64" s="135"/>
      <c r="F64" s="135"/>
      <c r="G64" s="135"/>
      <c r="H64" s="116"/>
      <c r="I64" s="136"/>
      <c r="J64" s="114"/>
      <c r="K64" s="114"/>
      <c r="L64" s="114"/>
      <c r="M64" s="114"/>
      <c r="N64" s="115"/>
      <c r="O64" s="116"/>
      <c r="P64" s="56"/>
      <c r="Q64" s="56"/>
      <c r="R64" s="56"/>
      <c r="S64" s="56"/>
    </row>
    <row r="65" spans="1:19" s="17" customFormat="1" x14ac:dyDescent="0.25">
      <c r="A65" s="46"/>
      <c r="B65" s="107"/>
      <c r="C65" s="114"/>
      <c r="D65" s="131"/>
      <c r="E65" s="115"/>
      <c r="F65" s="125"/>
      <c r="G65" s="115"/>
      <c r="H65" s="116"/>
      <c r="I65" s="119"/>
      <c r="J65" s="132"/>
      <c r="K65" s="118"/>
      <c r="L65" s="118"/>
      <c r="M65" s="114"/>
      <c r="N65" s="125"/>
      <c r="O65" s="119"/>
      <c r="P65" s="40"/>
      <c r="Q65" s="40"/>
      <c r="R65" s="40"/>
      <c r="S65" s="40"/>
    </row>
    <row r="66" spans="1:19" s="17" customFormat="1" x14ac:dyDescent="0.25">
      <c r="A66" s="46"/>
      <c r="B66" s="107"/>
      <c r="C66" s="114"/>
      <c r="D66" s="131"/>
      <c r="E66" s="115"/>
      <c r="F66" s="125"/>
      <c r="G66" s="115"/>
      <c r="H66" s="116"/>
      <c r="I66" s="119"/>
      <c r="J66" s="132"/>
      <c r="K66" s="118"/>
      <c r="L66" s="118"/>
      <c r="M66" s="114"/>
      <c r="N66" s="125"/>
      <c r="O66" s="119"/>
      <c r="P66" s="40"/>
      <c r="Q66" s="40"/>
      <c r="R66" s="40"/>
      <c r="S66" s="40"/>
    </row>
    <row r="67" spans="1:19" s="17" customFormat="1" x14ac:dyDescent="0.25">
      <c r="A67" s="46"/>
      <c r="B67" s="107"/>
      <c r="C67" s="114"/>
      <c r="D67" s="131"/>
      <c r="E67" s="115"/>
      <c r="F67" s="125"/>
      <c r="G67" s="115"/>
      <c r="H67" s="116"/>
      <c r="I67" s="119"/>
      <c r="J67" s="132"/>
      <c r="K67" s="118"/>
      <c r="L67" s="118"/>
      <c r="M67" s="114"/>
      <c r="N67" s="125"/>
      <c r="O67" s="119"/>
      <c r="P67" s="40"/>
      <c r="Q67" s="40"/>
      <c r="R67" s="40"/>
      <c r="S67" s="40"/>
    </row>
    <row r="68" spans="1:19" s="17" customFormat="1" x14ac:dyDescent="0.25">
      <c r="A68" s="46"/>
      <c r="B68" s="107"/>
      <c r="C68" s="114"/>
      <c r="D68" s="131"/>
      <c r="E68" s="115"/>
      <c r="F68" s="125"/>
      <c r="G68" s="115"/>
      <c r="H68" s="116"/>
      <c r="I68" s="119"/>
      <c r="J68" s="132"/>
      <c r="K68" s="118"/>
      <c r="L68" s="118"/>
      <c r="M68" s="114"/>
      <c r="N68" s="125"/>
      <c r="O68" s="119"/>
      <c r="P68" s="40"/>
      <c r="Q68" s="40"/>
      <c r="R68" s="40"/>
      <c r="S68" s="40"/>
    </row>
    <row r="69" spans="1:19" s="17" customFormat="1" x14ac:dyDescent="0.25">
      <c r="A69" s="46"/>
      <c r="B69" s="107"/>
      <c r="C69" s="114"/>
      <c r="D69" s="131"/>
      <c r="E69" s="115"/>
      <c r="F69" s="125"/>
      <c r="G69" s="115"/>
      <c r="H69" s="116"/>
      <c r="I69" s="115"/>
      <c r="J69" s="115"/>
      <c r="K69" s="118"/>
      <c r="L69" s="118"/>
      <c r="M69" s="114"/>
      <c r="N69" s="125"/>
      <c r="O69" s="119"/>
      <c r="P69" s="40"/>
      <c r="Q69" s="40"/>
      <c r="R69" s="40"/>
      <c r="S69" s="40"/>
    </row>
    <row r="70" spans="1:19" s="17" customFormat="1" x14ac:dyDescent="0.25">
      <c r="A70" s="46"/>
      <c r="B70" s="107"/>
      <c r="C70" s="114"/>
      <c r="D70" s="131"/>
      <c r="E70" s="115"/>
      <c r="F70" s="125"/>
      <c r="G70" s="115"/>
      <c r="H70" s="116"/>
      <c r="I70" s="115"/>
      <c r="J70" s="115"/>
      <c r="K70" s="118"/>
      <c r="L70" s="118"/>
      <c r="M70" s="114"/>
      <c r="N70" s="125"/>
      <c r="O70" s="119"/>
      <c r="P70" s="40"/>
      <c r="Q70" s="40"/>
      <c r="R70" s="40"/>
      <c r="S70" s="40"/>
    </row>
    <row r="71" spans="1:19" s="17" customFormat="1" x14ac:dyDescent="0.25">
      <c r="A71" s="46"/>
      <c r="B71" s="107"/>
      <c r="C71" s="114"/>
      <c r="D71" s="131"/>
      <c r="E71" s="115"/>
      <c r="F71" s="125"/>
      <c r="G71" s="115"/>
      <c r="H71" s="116"/>
      <c r="I71" s="132"/>
      <c r="J71" s="115"/>
      <c r="K71" s="118"/>
      <c r="L71" s="118"/>
      <c r="M71" s="119"/>
      <c r="N71" s="125"/>
      <c r="O71" s="119"/>
      <c r="P71" s="40"/>
      <c r="Q71" s="40"/>
      <c r="R71" s="40"/>
      <c r="S71" s="40"/>
    </row>
    <row r="72" spans="1:19" s="17" customFormat="1" x14ac:dyDescent="0.25">
      <c r="A72" s="46"/>
      <c r="B72" s="107"/>
      <c r="C72" s="114"/>
      <c r="D72" s="131"/>
      <c r="E72" s="115"/>
      <c r="F72" s="125"/>
      <c r="G72" s="115"/>
      <c r="H72" s="116"/>
      <c r="I72" s="132"/>
      <c r="J72" s="115"/>
      <c r="K72" s="118"/>
      <c r="L72" s="118"/>
      <c r="M72" s="119"/>
      <c r="N72" s="125"/>
      <c r="O72" s="119"/>
      <c r="P72" s="40"/>
      <c r="Q72" s="40"/>
      <c r="R72" s="40"/>
      <c r="S72" s="40"/>
    </row>
    <row r="73" spans="1:19" s="17" customFormat="1" x14ac:dyDescent="0.25">
      <c r="A73" s="46"/>
      <c r="B73" s="107"/>
      <c r="C73" s="114"/>
      <c r="D73" s="131"/>
      <c r="E73" s="115"/>
      <c r="F73" s="125"/>
      <c r="G73" s="115"/>
      <c r="H73" s="116"/>
      <c r="I73" s="132"/>
      <c r="J73" s="119"/>
      <c r="K73" s="118"/>
      <c r="L73" s="118"/>
      <c r="M73" s="119"/>
      <c r="N73" s="125"/>
      <c r="O73" s="119"/>
      <c r="P73" s="40"/>
      <c r="Q73" s="40"/>
      <c r="R73" s="40"/>
      <c r="S73" s="40"/>
    </row>
    <row r="74" spans="1:19" s="17" customFormat="1" x14ac:dyDescent="0.25">
      <c r="A74" s="46"/>
      <c r="B74" s="107"/>
      <c r="C74" s="119"/>
      <c r="D74" s="131"/>
      <c r="E74" s="115"/>
      <c r="F74" s="125"/>
      <c r="G74" s="115"/>
      <c r="H74" s="116"/>
      <c r="I74" s="132"/>
      <c r="J74" s="119"/>
      <c r="K74" s="118"/>
      <c r="L74" s="118"/>
      <c r="M74" s="119"/>
      <c r="N74" s="125"/>
      <c r="O74" s="119"/>
      <c r="P74" s="40"/>
      <c r="Q74" s="40"/>
      <c r="R74" s="40"/>
      <c r="S74" s="40"/>
    </row>
    <row r="75" spans="1:19" s="17" customFormat="1" x14ac:dyDescent="0.25">
      <c r="A75" s="46"/>
      <c r="B75" s="107"/>
      <c r="C75" s="119"/>
      <c r="D75" s="131"/>
      <c r="E75" s="115"/>
      <c r="F75" s="125"/>
      <c r="G75" s="115"/>
      <c r="H75" s="116"/>
      <c r="I75" s="132"/>
      <c r="J75" s="119"/>
      <c r="K75" s="118"/>
      <c r="L75" s="118"/>
      <c r="M75" s="119"/>
      <c r="N75" s="125"/>
      <c r="O75" s="119"/>
      <c r="P75" s="40"/>
      <c r="Q75" s="40"/>
      <c r="R75" s="40"/>
      <c r="S75" s="40"/>
    </row>
    <row r="76" spans="1:19" s="33" customFormat="1" x14ac:dyDescent="0.25">
      <c r="A76" s="46"/>
      <c r="B76" s="107"/>
      <c r="C76" s="119"/>
      <c r="D76" s="131"/>
      <c r="E76" s="115"/>
      <c r="F76" s="125"/>
      <c r="G76" s="115"/>
      <c r="H76" s="116"/>
      <c r="I76" s="119"/>
      <c r="J76" s="119"/>
      <c r="K76" s="119"/>
      <c r="L76" s="119"/>
      <c r="M76" s="119"/>
      <c r="N76" s="119"/>
      <c r="O76" s="119"/>
      <c r="P76" s="45"/>
      <c r="Q76" s="45"/>
      <c r="R76" s="45"/>
      <c r="S76" s="45"/>
    </row>
    <row r="77" spans="1:19" s="73" customFormat="1" x14ac:dyDescent="0.25">
      <c r="A77" s="90"/>
      <c r="B77" s="108"/>
      <c r="C77" s="133"/>
      <c r="D77" s="134"/>
      <c r="E77" s="135"/>
      <c r="F77" s="135"/>
      <c r="G77" s="135"/>
      <c r="H77" s="116"/>
      <c r="I77" s="136"/>
      <c r="J77" s="114"/>
      <c r="K77" s="114"/>
      <c r="L77" s="114"/>
      <c r="M77" s="114"/>
      <c r="N77" s="115"/>
      <c r="O77" s="116"/>
      <c r="P77" s="56"/>
      <c r="Q77" s="56"/>
      <c r="R77" s="56"/>
      <c r="S77" s="56"/>
    </row>
    <row r="78" spans="1:19" s="17" customFormat="1" x14ac:dyDescent="0.25">
      <c r="A78" s="35"/>
      <c r="B78" s="109"/>
      <c r="C78" s="119"/>
      <c r="D78" s="119"/>
      <c r="E78" s="115"/>
      <c r="F78" s="125"/>
      <c r="G78" s="115"/>
      <c r="H78" s="116"/>
      <c r="I78" s="119"/>
      <c r="J78" s="119"/>
      <c r="K78" s="119"/>
      <c r="L78" s="119"/>
      <c r="M78" s="119"/>
      <c r="N78" s="119"/>
      <c r="O78" s="119"/>
      <c r="P78" s="40"/>
      <c r="Q78" s="40"/>
      <c r="R78" s="40"/>
      <c r="S78" s="40"/>
    </row>
    <row r="79" spans="1:19" s="17" customFormat="1" x14ac:dyDescent="0.25">
      <c r="A79" s="35"/>
      <c r="B79" s="109"/>
      <c r="C79" s="119"/>
      <c r="D79" s="119"/>
      <c r="E79" s="115"/>
      <c r="F79" s="125"/>
      <c r="G79" s="115"/>
      <c r="H79" s="116"/>
      <c r="I79" s="119"/>
      <c r="J79" s="119"/>
      <c r="K79" s="119"/>
      <c r="L79" s="119"/>
      <c r="M79" s="119"/>
      <c r="N79" s="119"/>
      <c r="O79" s="119"/>
      <c r="P79" s="40"/>
      <c r="Q79" s="40"/>
      <c r="R79" s="40"/>
      <c r="S79" s="40"/>
    </row>
    <row r="80" spans="1:19" s="17" customFormat="1" x14ac:dyDescent="0.25">
      <c r="A80" s="35"/>
      <c r="B80" s="109"/>
      <c r="C80" s="119"/>
      <c r="D80" s="119"/>
      <c r="E80" s="115"/>
      <c r="F80" s="125"/>
      <c r="G80" s="115"/>
      <c r="H80" s="116"/>
      <c r="I80" s="119"/>
      <c r="J80" s="119"/>
      <c r="K80" s="119"/>
      <c r="L80" s="119"/>
      <c r="M80" s="119"/>
      <c r="N80" s="119"/>
      <c r="O80" s="119"/>
      <c r="P80" s="40"/>
      <c r="Q80" s="40"/>
      <c r="R80" s="40"/>
      <c r="S80" s="40"/>
    </row>
    <row r="81" spans="1:19" s="17" customFormat="1" x14ac:dyDescent="0.25">
      <c r="A81" s="35"/>
      <c r="B81" s="109"/>
      <c r="C81" s="119"/>
      <c r="D81" s="119"/>
      <c r="E81" s="115"/>
      <c r="F81" s="125"/>
      <c r="G81" s="115"/>
      <c r="H81" s="116"/>
      <c r="I81" s="119"/>
      <c r="J81" s="119"/>
      <c r="K81" s="119"/>
      <c r="L81" s="119"/>
      <c r="M81" s="119"/>
      <c r="N81" s="119"/>
      <c r="O81" s="119"/>
      <c r="P81" s="40"/>
      <c r="Q81" s="40"/>
      <c r="R81" s="40"/>
      <c r="S81" s="40"/>
    </row>
    <row r="82" spans="1:19" s="73" customFormat="1" x14ac:dyDescent="0.25">
      <c r="A82" s="90"/>
      <c r="B82" s="108"/>
      <c r="C82" s="133"/>
      <c r="D82" s="134"/>
      <c r="E82" s="135"/>
      <c r="F82" s="135"/>
      <c r="G82" s="135"/>
      <c r="H82" s="116"/>
      <c r="I82" s="136"/>
      <c r="J82" s="114"/>
      <c r="K82" s="114"/>
      <c r="L82" s="114"/>
      <c r="M82" s="114"/>
      <c r="N82" s="115"/>
      <c r="O82" s="116"/>
      <c r="P82" s="56"/>
      <c r="Q82" s="56"/>
      <c r="R82" s="56"/>
      <c r="S82" s="56"/>
    </row>
    <row r="83" spans="1:19" s="17" customFormat="1" x14ac:dyDescent="0.25">
      <c r="A83" s="35"/>
      <c r="B83" s="109"/>
      <c r="C83" s="119"/>
      <c r="D83" s="119"/>
      <c r="E83" s="115"/>
      <c r="F83" s="125"/>
      <c r="G83" s="115"/>
      <c r="H83" s="116"/>
      <c r="I83" s="119"/>
      <c r="J83" s="119"/>
      <c r="K83" s="119"/>
      <c r="L83" s="119"/>
      <c r="M83" s="119"/>
      <c r="N83" s="119"/>
      <c r="O83" s="119"/>
      <c r="P83" s="40"/>
      <c r="Q83" s="40"/>
      <c r="R83" s="40"/>
      <c r="S83" s="40"/>
    </row>
    <row r="84" spans="1:19" s="17" customFormat="1" x14ac:dyDescent="0.25">
      <c r="A84" s="35"/>
      <c r="B84" s="109"/>
      <c r="C84" s="119"/>
      <c r="D84" s="119"/>
      <c r="E84" s="115"/>
      <c r="F84" s="125"/>
      <c r="G84" s="115"/>
      <c r="H84" s="116"/>
      <c r="I84" s="119"/>
      <c r="J84" s="119"/>
      <c r="K84" s="119"/>
      <c r="L84" s="119"/>
      <c r="M84" s="119"/>
      <c r="N84" s="119"/>
      <c r="O84" s="119"/>
      <c r="P84" s="40"/>
      <c r="Q84" s="40"/>
      <c r="R84" s="40"/>
      <c r="S84" s="40"/>
    </row>
    <row r="85" spans="1:19" s="17" customFormat="1" x14ac:dyDescent="0.25">
      <c r="A85" s="35"/>
      <c r="B85" s="109"/>
      <c r="C85" s="119"/>
      <c r="D85" s="119"/>
      <c r="E85" s="115"/>
      <c r="F85" s="125"/>
      <c r="G85" s="115"/>
      <c r="H85" s="116"/>
      <c r="I85" s="119"/>
      <c r="J85" s="119"/>
      <c r="K85" s="119"/>
      <c r="L85" s="119"/>
      <c r="M85" s="119"/>
      <c r="N85" s="119"/>
      <c r="O85" s="119"/>
      <c r="P85" s="40"/>
      <c r="Q85" s="40"/>
      <c r="R85" s="40"/>
      <c r="S85" s="40"/>
    </row>
    <row r="86" spans="1:19" s="17" customFormat="1" x14ac:dyDescent="0.25">
      <c r="A86" s="35"/>
      <c r="B86" s="109"/>
      <c r="C86" s="119"/>
      <c r="D86" s="119"/>
      <c r="E86" s="115"/>
      <c r="F86" s="125"/>
      <c r="G86" s="115"/>
      <c r="H86" s="116"/>
      <c r="I86" s="119"/>
      <c r="J86" s="119"/>
      <c r="K86" s="119"/>
      <c r="L86" s="119"/>
      <c r="M86" s="119"/>
      <c r="N86" s="119"/>
      <c r="O86" s="119"/>
      <c r="P86" s="40"/>
      <c r="Q86" s="40"/>
      <c r="R86" s="40"/>
      <c r="S86" s="40"/>
    </row>
    <row r="87" spans="1:19" s="17" customFormat="1" x14ac:dyDescent="0.25">
      <c r="A87" s="35"/>
      <c r="B87" s="109"/>
      <c r="C87" s="119"/>
      <c r="D87" s="119"/>
      <c r="E87" s="115"/>
      <c r="F87" s="125"/>
      <c r="G87" s="115"/>
      <c r="H87" s="116"/>
      <c r="I87" s="119"/>
      <c r="J87" s="119"/>
      <c r="K87" s="119"/>
      <c r="L87" s="119"/>
      <c r="M87" s="119"/>
      <c r="N87" s="119"/>
      <c r="O87" s="119"/>
      <c r="P87" s="40"/>
      <c r="Q87" s="40"/>
      <c r="R87" s="40"/>
      <c r="S87" s="40"/>
    </row>
    <row r="88" spans="1:19" s="17" customFormat="1" x14ac:dyDescent="0.25">
      <c r="A88" s="35"/>
      <c r="B88" s="39"/>
      <c r="C88" s="110"/>
      <c r="D88" s="110"/>
      <c r="E88" s="111"/>
      <c r="F88" s="49"/>
      <c r="G88" s="111"/>
      <c r="H88" s="112"/>
      <c r="I88" s="110"/>
      <c r="J88" s="110"/>
      <c r="K88" s="110"/>
      <c r="L88" s="110"/>
      <c r="M88" s="110"/>
      <c r="N88" s="110"/>
      <c r="O88" s="40"/>
      <c r="P88" s="40"/>
      <c r="Q88" s="40"/>
      <c r="R88" s="40"/>
      <c r="S88" s="40"/>
    </row>
    <row r="89" spans="1:19" s="17" customFormat="1" x14ac:dyDescent="0.25">
      <c r="A89" s="35"/>
      <c r="B89" s="39"/>
      <c r="C89" s="36"/>
      <c r="D89" s="36"/>
      <c r="E89" s="41"/>
      <c r="F89" s="49"/>
      <c r="G89" s="41"/>
      <c r="H89" s="54"/>
      <c r="I89" s="36"/>
      <c r="J89" s="36"/>
      <c r="K89" s="36"/>
      <c r="L89" s="36"/>
      <c r="M89" s="36"/>
      <c r="N89" s="36"/>
      <c r="O89" s="40"/>
      <c r="P89" s="40"/>
      <c r="Q89" s="40"/>
      <c r="R89" s="40"/>
      <c r="S89" s="40"/>
    </row>
    <row r="90" spans="1:19" s="73" customFormat="1" x14ac:dyDescent="0.25">
      <c r="A90" s="67"/>
      <c r="B90" s="68"/>
      <c r="C90" s="68"/>
      <c r="D90" s="32"/>
      <c r="E90" s="63"/>
      <c r="F90" s="51"/>
      <c r="G90" s="51"/>
      <c r="H90" s="77"/>
      <c r="I90" s="69"/>
      <c r="J90" s="70"/>
      <c r="K90" s="70"/>
      <c r="L90" s="70"/>
      <c r="M90" s="71"/>
      <c r="N90" s="84"/>
    </row>
    <row r="91" spans="1:19" s="17" customFormat="1" x14ac:dyDescent="0.25">
      <c r="A91" s="34"/>
      <c r="B91" s="15"/>
      <c r="C91" s="16"/>
      <c r="D91" s="16"/>
      <c r="E91" s="47"/>
      <c r="F91" s="50"/>
      <c r="G91" s="42"/>
      <c r="H91" s="77"/>
      <c r="I91" s="16"/>
      <c r="J91" s="16"/>
      <c r="K91" s="16"/>
      <c r="L91" s="16"/>
      <c r="M91" s="16"/>
      <c r="N91" s="16"/>
    </row>
    <row r="92" spans="1:19" s="17" customFormat="1" x14ac:dyDescent="0.25">
      <c r="A92" s="34"/>
      <c r="B92" s="15"/>
      <c r="C92" s="16"/>
      <c r="D92" s="16"/>
      <c r="E92" s="47"/>
      <c r="F92" s="50"/>
      <c r="G92" s="42"/>
      <c r="H92" s="77"/>
      <c r="I92" s="16"/>
      <c r="J92" s="16"/>
      <c r="K92" s="16"/>
      <c r="L92" s="16"/>
      <c r="M92" s="16"/>
      <c r="N92" s="16"/>
    </row>
    <row r="93" spans="1:19" s="17" customFormat="1" x14ac:dyDescent="0.25">
      <c r="A93" s="34"/>
      <c r="B93" s="15"/>
      <c r="C93" s="16"/>
      <c r="D93" s="16"/>
      <c r="E93" s="47"/>
      <c r="F93" s="50"/>
      <c r="G93" s="42"/>
      <c r="H93" s="77"/>
      <c r="I93" s="16"/>
      <c r="J93" s="16"/>
      <c r="K93" s="16"/>
      <c r="L93" s="16"/>
      <c r="M93" s="16"/>
      <c r="N93" s="16"/>
    </row>
    <row r="94" spans="1:19" s="17" customFormat="1" x14ac:dyDescent="0.25">
      <c r="A94" s="34"/>
      <c r="B94" s="15"/>
      <c r="C94" s="16"/>
      <c r="D94" s="16"/>
      <c r="E94" s="47"/>
      <c r="F94" s="50"/>
      <c r="G94" s="42"/>
      <c r="H94" s="77"/>
      <c r="I94" s="16"/>
      <c r="J94" s="16"/>
      <c r="K94" s="16"/>
      <c r="L94" s="16"/>
      <c r="M94" s="16"/>
      <c r="N94" s="16"/>
    </row>
    <row r="95" spans="1:19" s="17" customFormat="1" x14ac:dyDescent="0.25">
      <c r="A95" s="34"/>
      <c r="B95" s="15"/>
      <c r="C95" s="16"/>
      <c r="D95" s="16"/>
      <c r="E95" s="47"/>
      <c r="F95" s="50"/>
      <c r="G95" s="42"/>
      <c r="H95" s="77"/>
      <c r="I95" s="16"/>
      <c r="J95" s="16"/>
      <c r="K95" s="16"/>
      <c r="L95" s="16"/>
      <c r="M95" s="16"/>
      <c r="N95" s="16"/>
    </row>
    <row r="96" spans="1:19" s="17" customFormat="1" x14ac:dyDescent="0.25">
      <c r="A96" s="34"/>
      <c r="B96" s="15"/>
      <c r="C96" s="16"/>
      <c r="D96" s="16"/>
      <c r="E96" s="47"/>
      <c r="F96" s="50"/>
      <c r="G96" s="42"/>
      <c r="H96" s="77"/>
      <c r="I96" s="16"/>
      <c r="J96" s="16"/>
      <c r="K96" s="16"/>
      <c r="L96" s="16"/>
      <c r="M96" s="16"/>
      <c r="N96" s="16"/>
    </row>
    <row r="97" spans="1:15" s="17" customFormat="1" x14ac:dyDescent="0.25">
      <c r="A97" s="34"/>
      <c r="B97" s="15"/>
      <c r="C97" s="16"/>
      <c r="D97" s="16"/>
      <c r="E97" s="47"/>
      <c r="F97" s="50"/>
      <c r="G97" s="42"/>
      <c r="H97" s="77"/>
      <c r="I97" s="16"/>
      <c r="J97" s="16"/>
      <c r="K97" s="16"/>
      <c r="L97" s="16"/>
      <c r="M97" s="16"/>
      <c r="N97" s="16"/>
    </row>
    <row r="98" spans="1:15" s="17" customFormat="1" x14ac:dyDescent="0.25">
      <c r="A98" s="34"/>
      <c r="B98" s="15"/>
      <c r="C98" s="16"/>
      <c r="D98" s="16"/>
      <c r="E98" s="47"/>
      <c r="F98" s="50"/>
      <c r="G98" s="42"/>
      <c r="H98" s="77"/>
      <c r="I98" s="16"/>
      <c r="J98" s="16"/>
      <c r="K98" s="16"/>
      <c r="L98" s="16"/>
      <c r="M98" s="16"/>
      <c r="N98" s="16"/>
    </row>
    <row r="99" spans="1:15" s="38" customFormat="1" x14ac:dyDescent="0.25">
      <c r="A99" s="35"/>
      <c r="B99" s="39"/>
      <c r="C99" s="36"/>
      <c r="D99" s="36"/>
      <c r="E99" s="48"/>
      <c r="F99" s="49"/>
      <c r="G99" s="42"/>
      <c r="H99" s="77"/>
      <c r="I99" s="37"/>
      <c r="J99" s="37"/>
      <c r="K99" s="37"/>
      <c r="L99" s="37"/>
      <c r="M99" s="37"/>
      <c r="N99" s="37"/>
    </row>
    <row r="100" spans="1:15" s="38" customFormat="1" x14ac:dyDescent="0.25">
      <c r="A100" s="35"/>
      <c r="B100" s="39"/>
      <c r="C100" s="36"/>
      <c r="D100" s="36"/>
      <c r="E100" s="48"/>
      <c r="F100" s="49"/>
      <c r="G100" s="65"/>
      <c r="H100" s="77"/>
      <c r="I100" s="37"/>
      <c r="J100" s="37"/>
      <c r="K100" s="37"/>
      <c r="L100" s="37"/>
      <c r="M100" s="37"/>
      <c r="N100" s="37"/>
    </row>
    <row r="101" spans="1:15" s="74" customFormat="1" x14ac:dyDescent="0.25">
      <c r="A101" s="67"/>
      <c r="B101" s="68"/>
      <c r="C101" s="68"/>
      <c r="D101" s="32"/>
      <c r="E101" s="63"/>
      <c r="F101" s="51"/>
      <c r="G101" s="51"/>
      <c r="H101" s="91"/>
      <c r="I101" s="69"/>
      <c r="J101" s="70"/>
      <c r="K101" s="70"/>
      <c r="L101" s="70"/>
      <c r="M101" s="71"/>
      <c r="N101" s="78"/>
    </row>
    <row r="102" spans="1:15" s="17" customFormat="1" x14ac:dyDescent="0.25">
      <c r="A102" s="29"/>
      <c r="B102" s="76"/>
      <c r="C102" s="76"/>
      <c r="D102" s="14"/>
      <c r="E102" s="52"/>
      <c r="F102" s="43"/>
      <c r="G102" s="26"/>
      <c r="H102" s="77"/>
      <c r="I102" s="52"/>
      <c r="J102" s="79"/>
      <c r="K102" s="79"/>
      <c r="L102" s="79"/>
      <c r="M102" s="80"/>
      <c r="N102" s="81"/>
      <c r="O102" s="82"/>
    </row>
    <row r="103" spans="1:15" s="17" customFormat="1" x14ac:dyDescent="0.25">
      <c r="A103" s="29"/>
      <c r="B103" s="76"/>
      <c r="C103" s="76"/>
      <c r="D103" s="14"/>
      <c r="E103" s="52"/>
      <c r="F103" s="43"/>
      <c r="G103" s="26"/>
      <c r="H103" s="77"/>
      <c r="I103" s="52"/>
      <c r="J103" s="79"/>
      <c r="K103" s="79"/>
      <c r="L103" s="79"/>
      <c r="M103" s="80"/>
      <c r="N103" s="81"/>
      <c r="O103" s="82"/>
    </row>
    <row r="104" spans="1:15" s="17" customFormat="1" x14ac:dyDescent="0.25">
      <c r="A104" s="29"/>
      <c r="B104" s="76"/>
      <c r="C104" s="76"/>
      <c r="D104" s="14"/>
      <c r="E104" s="52"/>
      <c r="F104" s="43"/>
      <c r="G104" s="26"/>
      <c r="H104" s="77"/>
      <c r="I104" s="52"/>
      <c r="J104" s="79"/>
      <c r="K104" s="79"/>
      <c r="L104" s="79"/>
      <c r="M104" s="80"/>
      <c r="N104" s="81"/>
      <c r="O104" s="82"/>
    </row>
    <row r="105" spans="1:15" s="17" customFormat="1" x14ac:dyDescent="0.25">
      <c r="A105" s="29"/>
      <c r="B105" s="76"/>
      <c r="C105" s="76"/>
      <c r="D105" s="14"/>
      <c r="E105" s="52"/>
      <c r="F105" s="43"/>
      <c r="G105" s="26"/>
      <c r="H105" s="77"/>
      <c r="I105" s="52"/>
      <c r="J105" s="79"/>
      <c r="K105" s="79"/>
      <c r="L105" s="79"/>
      <c r="M105" s="80"/>
      <c r="N105" s="81"/>
      <c r="O105" s="82"/>
    </row>
    <row r="106" spans="1:15" s="17" customFormat="1" ht="27.95" customHeight="1" x14ac:dyDescent="0.25">
      <c r="A106" s="29"/>
      <c r="B106" s="76"/>
      <c r="C106" s="76"/>
      <c r="D106" s="14"/>
      <c r="E106" s="52"/>
      <c r="F106" s="43"/>
      <c r="G106" s="26"/>
      <c r="H106" s="77"/>
      <c r="I106" s="52"/>
      <c r="J106" s="79"/>
      <c r="K106" s="79"/>
      <c r="L106" s="79"/>
      <c r="M106" s="83"/>
      <c r="N106" s="83"/>
      <c r="O106" s="82"/>
    </row>
    <row r="107" spans="1:15" s="17" customFormat="1" x14ac:dyDescent="0.25">
      <c r="A107" s="29"/>
      <c r="B107" s="76"/>
      <c r="C107" s="76"/>
      <c r="D107" s="14"/>
      <c r="E107" s="52"/>
      <c r="F107" s="43"/>
      <c r="G107" s="26"/>
      <c r="H107" s="77"/>
      <c r="I107" s="52"/>
      <c r="J107" s="79"/>
      <c r="K107" s="79"/>
      <c r="L107" s="79"/>
      <c r="M107" s="83"/>
      <c r="N107" s="83"/>
      <c r="O107" s="82"/>
    </row>
    <row r="108" spans="1:15" s="74" customFormat="1" x14ac:dyDescent="0.25">
      <c r="A108" s="67"/>
      <c r="B108" s="68"/>
      <c r="C108" s="68"/>
      <c r="D108" s="32"/>
      <c r="E108" s="63"/>
      <c r="F108" s="51"/>
      <c r="G108" s="51"/>
      <c r="H108" s="91"/>
      <c r="I108" s="69"/>
      <c r="J108" s="70"/>
      <c r="K108" s="70"/>
      <c r="L108" s="70"/>
      <c r="M108" s="71"/>
      <c r="N108" s="84"/>
    </row>
    <row r="109" spans="1:15" s="17" customFormat="1" x14ac:dyDescent="0.25">
      <c r="A109" s="29"/>
      <c r="B109" s="15"/>
      <c r="C109" s="15"/>
      <c r="D109" s="14"/>
      <c r="E109" s="52"/>
      <c r="F109" s="43"/>
      <c r="G109" s="42"/>
      <c r="H109" s="77"/>
      <c r="I109" s="52"/>
      <c r="J109" s="85"/>
      <c r="K109" s="83"/>
      <c r="L109" s="83"/>
      <c r="M109" s="83"/>
      <c r="N109" s="83"/>
      <c r="O109" s="82"/>
    </row>
    <row r="110" spans="1:15" s="17" customFormat="1" x14ac:dyDescent="0.25">
      <c r="A110" s="29"/>
      <c r="B110" s="15"/>
      <c r="C110" s="15"/>
      <c r="D110" s="14"/>
      <c r="E110" s="52"/>
      <c r="F110" s="43"/>
      <c r="G110" s="42"/>
      <c r="H110" s="77"/>
      <c r="I110" s="52"/>
      <c r="J110" s="85"/>
      <c r="K110" s="83"/>
      <c r="L110" s="83"/>
      <c r="M110" s="83"/>
      <c r="N110" s="83"/>
      <c r="O110" s="82"/>
    </row>
    <row r="111" spans="1:15" s="17" customFormat="1" x14ac:dyDescent="0.25">
      <c r="A111" s="29"/>
      <c r="B111" s="15"/>
      <c r="C111" s="15"/>
      <c r="D111" s="14"/>
      <c r="E111" s="52"/>
      <c r="F111" s="43"/>
      <c r="G111" s="42"/>
      <c r="H111" s="77"/>
      <c r="I111" s="52"/>
      <c r="J111" s="85"/>
      <c r="K111" s="83"/>
      <c r="L111" s="83"/>
      <c r="M111" s="83"/>
      <c r="N111" s="83"/>
      <c r="O111" s="82"/>
    </row>
    <row r="112" spans="1:15" s="17" customFormat="1" x14ac:dyDescent="0.25">
      <c r="A112" s="29"/>
      <c r="B112" s="15"/>
      <c r="C112" s="15"/>
      <c r="D112" s="14"/>
      <c r="E112" s="52"/>
      <c r="F112" s="43"/>
      <c r="G112" s="42"/>
      <c r="H112" s="77"/>
      <c r="I112" s="55"/>
      <c r="J112" s="83"/>
      <c r="K112" s="79"/>
      <c r="L112" s="79"/>
      <c r="M112" s="83"/>
      <c r="N112" s="83"/>
      <c r="O112" s="82"/>
    </row>
    <row r="113" spans="1:15" s="17" customFormat="1" x14ac:dyDescent="0.25">
      <c r="A113" s="29"/>
      <c r="B113" s="83"/>
      <c r="C113" s="83"/>
      <c r="D113" s="14"/>
      <c r="E113" s="55"/>
      <c r="F113" s="43"/>
      <c r="G113" s="42"/>
      <c r="H113" s="77"/>
      <c r="I113" s="55"/>
      <c r="J113" s="79"/>
      <c r="K113" s="79"/>
      <c r="L113" s="79"/>
      <c r="M113" s="83"/>
      <c r="N113" s="83"/>
      <c r="O113" s="82"/>
    </row>
    <row r="114" spans="1:15" x14ac:dyDescent="0.25">
      <c r="A114" s="67"/>
      <c r="B114" s="68"/>
      <c r="C114" s="68"/>
      <c r="D114" s="32"/>
      <c r="E114" s="63"/>
      <c r="F114" s="51"/>
      <c r="G114" s="51"/>
      <c r="H114" s="91"/>
      <c r="I114" s="69"/>
      <c r="J114" s="70"/>
      <c r="K114" s="70"/>
      <c r="L114" s="70"/>
      <c r="M114" s="71"/>
      <c r="N114" s="72"/>
    </row>
    <row r="115" spans="1:15" x14ac:dyDescent="0.25">
      <c r="A115" s="29"/>
      <c r="B115" s="76"/>
      <c r="C115" s="76"/>
      <c r="D115" s="14"/>
      <c r="E115" s="30"/>
      <c r="F115" s="43"/>
      <c r="G115" s="26"/>
      <c r="H115" s="77"/>
      <c r="I115" s="86"/>
      <c r="J115" s="79"/>
      <c r="K115" s="79"/>
      <c r="L115" s="79"/>
      <c r="M115" s="80"/>
      <c r="N115" s="81"/>
    </row>
    <row r="116" spans="1:15" x14ac:dyDescent="0.25">
      <c r="A116" s="29"/>
      <c r="B116" s="76"/>
      <c r="C116" s="76"/>
      <c r="D116" s="14"/>
      <c r="E116" s="30"/>
      <c r="F116" s="43"/>
      <c r="G116" s="26"/>
      <c r="H116" s="77"/>
      <c r="I116" s="86"/>
      <c r="J116" s="79"/>
      <c r="K116" s="79"/>
      <c r="L116" s="79"/>
      <c r="M116" s="80"/>
      <c r="N116" s="81"/>
    </row>
    <row r="117" spans="1:15" x14ac:dyDescent="0.25">
      <c r="A117" s="29"/>
      <c r="B117" s="76"/>
      <c r="C117" s="76"/>
      <c r="D117" s="14"/>
      <c r="E117" s="30"/>
      <c r="F117" s="43"/>
      <c r="G117" s="26"/>
      <c r="H117" s="77"/>
      <c r="I117" s="86"/>
      <c r="J117" s="79"/>
      <c r="K117" s="79"/>
      <c r="L117" s="79"/>
      <c r="M117" s="80"/>
      <c r="N117" s="81"/>
    </row>
    <row r="118" spans="1:15" x14ac:dyDescent="0.25">
      <c r="A118" s="29"/>
      <c r="B118" s="76"/>
      <c r="C118" s="76"/>
      <c r="D118" s="14"/>
      <c r="E118" s="30"/>
      <c r="F118" s="43"/>
      <c r="G118" s="26"/>
      <c r="H118" s="77"/>
      <c r="I118" s="16"/>
      <c r="J118" s="16"/>
      <c r="K118" s="16"/>
      <c r="L118" s="16"/>
      <c r="M118" s="16"/>
      <c r="N118" s="16"/>
    </row>
    <row r="119" spans="1:15" x14ac:dyDescent="0.25">
      <c r="A119" s="29"/>
      <c r="B119" s="76"/>
      <c r="C119" s="76"/>
      <c r="D119" s="14"/>
      <c r="E119" s="30"/>
      <c r="F119" s="43"/>
      <c r="G119" s="26"/>
      <c r="H119" s="77"/>
      <c r="I119" s="16"/>
      <c r="J119" s="16"/>
      <c r="K119" s="16"/>
      <c r="L119" s="16"/>
      <c r="M119" s="16"/>
      <c r="N119" s="16"/>
    </row>
    <row r="120" spans="1:15" x14ac:dyDescent="0.25">
      <c r="A120" s="34"/>
      <c r="B120" s="76"/>
      <c r="C120" s="76"/>
      <c r="D120" s="14"/>
      <c r="E120" s="30"/>
      <c r="F120" s="43"/>
      <c r="G120" s="26"/>
      <c r="H120" s="77"/>
      <c r="I120" s="16"/>
      <c r="J120" s="16"/>
      <c r="K120" s="16"/>
      <c r="L120" s="16"/>
      <c r="M120" s="16"/>
      <c r="N120" s="16"/>
    </row>
    <row r="121" spans="1:15" x14ac:dyDescent="0.25">
      <c r="A121" s="34"/>
      <c r="B121" s="76"/>
      <c r="C121" s="76"/>
      <c r="D121" s="14"/>
      <c r="E121" s="30"/>
      <c r="F121" s="43"/>
      <c r="G121" s="26"/>
      <c r="H121" s="77"/>
      <c r="I121" s="16"/>
      <c r="J121" s="16"/>
      <c r="K121" s="16"/>
      <c r="L121" s="16"/>
      <c r="M121" s="16"/>
      <c r="N121" s="16"/>
    </row>
    <row r="122" spans="1:15" x14ac:dyDescent="0.25">
      <c r="A122" s="34"/>
      <c r="B122" s="76"/>
      <c r="C122" s="76"/>
      <c r="D122" s="14"/>
      <c r="E122" s="30"/>
      <c r="F122" s="43"/>
      <c r="G122" s="26"/>
      <c r="H122" s="77"/>
      <c r="I122" s="16"/>
      <c r="J122" s="16"/>
      <c r="K122" s="16"/>
      <c r="L122" s="16"/>
      <c r="M122" s="16"/>
      <c r="N122" s="16"/>
    </row>
    <row r="123" spans="1:15" x14ac:dyDescent="0.25">
      <c r="A123" s="67"/>
      <c r="B123" s="68"/>
      <c r="C123" s="68"/>
      <c r="D123" s="32"/>
      <c r="E123" s="63"/>
      <c r="F123" s="51"/>
      <c r="G123" s="51"/>
      <c r="H123" s="77"/>
      <c r="I123" s="69"/>
      <c r="J123" s="70"/>
      <c r="K123" s="70"/>
      <c r="L123" s="70"/>
      <c r="M123" s="71"/>
      <c r="N123" s="72"/>
    </row>
    <row r="124" spans="1:15" x14ac:dyDescent="0.25">
      <c r="A124" s="29"/>
      <c r="B124" s="76"/>
      <c r="C124" s="76"/>
      <c r="D124" s="14"/>
      <c r="E124" s="30"/>
      <c r="F124" s="43"/>
      <c r="G124" s="26"/>
      <c r="H124" s="14"/>
      <c r="I124" s="86"/>
      <c r="J124" s="79"/>
      <c r="K124" s="79"/>
      <c r="L124" s="79"/>
      <c r="M124" s="80"/>
      <c r="N124" s="81"/>
    </row>
    <row r="125" spans="1:15" s="73" customFormat="1" x14ac:dyDescent="0.25">
      <c r="A125" s="67"/>
      <c r="B125" s="68"/>
      <c r="C125" s="68"/>
      <c r="D125" s="32"/>
      <c r="E125" s="63"/>
      <c r="F125" s="51"/>
      <c r="G125" s="51"/>
      <c r="H125" s="77"/>
      <c r="I125" s="69"/>
      <c r="J125" s="70"/>
      <c r="K125" s="70"/>
      <c r="L125" s="70"/>
      <c r="M125" s="71"/>
      <c r="N125" s="72"/>
    </row>
    <row r="126" spans="1:15" s="17" customFormat="1" x14ac:dyDescent="0.25">
      <c r="A126" s="29"/>
      <c r="B126" s="76"/>
      <c r="C126" s="76"/>
      <c r="D126" s="14"/>
      <c r="E126" s="30"/>
      <c r="F126" s="43"/>
      <c r="G126" s="26"/>
      <c r="H126" s="14"/>
      <c r="I126" s="86"/>
      <c r="J126" s="79"/>
      <c r="K126" s="79"/>
      <c r="L126" s="79"/>
      <c r="M126" s="80"/>
      <c r="N126" s="81"/>
      <c r="O126" s="82"/>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3"/>
  <sheetViews>
    <sheetView topLeftCell="C13" zoomScale="115" zoomScaleNormal="115" workbookViewId="0">
      <selection activeCell="G17" sqref="G17"/>
    </sheetView>
  </sheetViews>
  <sheetFormatPr defaultColWidth="10.85546875" defaultRowHeight="12.75" x14ac:dyDescent="0.25"/>
  <cols>
    <col min="1" max="1" width="16.42578125" style="97" customWidth="1"/>
    <col min="2" max="3" width="15.42578125" style="97" customWidth="1"/>
    <col min="4" max="4" width="16.85546875" style="97" customWidth="1"/>
    <col min="5" max="5" width="17" style="97" customWidth="1"/>
    <col min="6" max="7" width="22.42578125" style="97" customWidth="1"/>
    <col min="8" max="8" width="16.28515625" style="97" customWidth="1"/>
    <col min="9" max="9" width="15.42578125" style="97" customWidth="1"/>
    <col min="10" max="10" width="23" style="97" customWidth="1"/>
    <col min="11" max="11" width="12.28515625" style="92" bestFit="1" customWidth="1"/>
    <col min="12" max="12" width="10.85546875" style="92"/>
    <col min="13" max="13" width="14" style="92" customWidth="1"/>
    <col min="14" max="16384" width="10.85546875" style="92"/>
  </cols>
  <sheetData>
    <row r="1" spans="1:13" ht="38.25" x14ac:dyDescent="0.25">
      <c r="A1" s="187" t="s">
        <v>2</v>
      </c>
      <c r="B1" s="188" t="s">
        <v>8</v>
      </c>
      <c r="C1" s="188" t="s">
        <v>435</v>
      </c>
      <c r="D1" s="188" t="s">
        <v>34</v>
      </c>
      <c r="E1" s="189" t="s">
        <v>35</v>
      </c>
      <c r="F1" s="189" t="s">
        <v>85</v>
      </c>
      <c r="G1" s="190" t="s">
        <v>87</v>
      </c>
      <c r="H1" s="188" t="s">
        <v>436</v>
      </c>
      <c r="I1" s="191" t="s">
        <v>36</v>
      </c>
      <c r="J1" s="192" t="s">
        <v>72</v>
      </c>
      <c r="L1" s="137" t="s">
        <v>64</v>
      </c>
      <c r="M1" s="176"/>
    </row>
    <row r="2" spans="1:13" ht="15" x14ac:dyDescent="0.25">
      <c r="A2" s="96" t="s">
        <v>41</v>
      </c>
      <c r="B2" s="96" t="s">
        <v>14</v>
      </c>
      <c r="C2" s="193">
        <f>Lydia!G4+Advances!F8</f>
        <v>3725000</v>
      </c>
      <c r="D2" s="194">
        <f>'Personal Recieved'!D7+'Balance UGX'!M2</f>
        <v>3179700</v>
      </c>
      <c r="E2" s="194">
        <f>GETPIVOTDATA("Sum of Spent  in national currency (UGX)",'Personal Costs'!$A$3,"Name","Lydia")</f>
        <v>3276700</v>
      </c>
      <c r="F2" s="194">
        <v>0</v>
      </c>
      <c r="G2" s="193">
        <v>0</v>
      </c>
      <c r="H2" s="195">
        <f>Lydia!G141+Advances!G8</f>
        <v>3628000</v>
      </c>
      <c r="I2" s="196">
        <f>C2+D2-E2+F2-G2</f>
        <v>3628000</v>
      </c>
      <c r="J2" s="197">
        <f>H2-I2</f>
        <v>0</v>
      </c>
      <c r="K2" s="92" t="s">
        <v>15</v>
      </c>
      <c r="L2" s="96" t="s">
        <v>41</v>
      </c>
      <c r="M2" s="138">
        <f>GETPIVOTDATA("Spent  in national currency (UGX)",'Airtime summary'!$A$25,"Name","Lydia")</f>
        <v>220000</v>
      </c>
    </row>
    <row r="3" spans="1:13" ht="15" x14ac:dyDescent="0.25">
      <c r="A3" s="96" t="s">
        <v>129</v>
      </c>
      <c r="B3" s="96" t="s">
        <v>111</v>
      </c>
      <c r="C3" s="193">
        <f>Grace!G4</f>
        <v>0</v>
      </c>
      <c r="D3" s="194">
        <f>'Personal Recieved'!D5+'Balance UGX'!M3</f>
        <v>999000</v>
      </c>
      <c r="E3" s="194">
        <f>GETPIVOTDATA("Sum of Spent  in national currency (UGX)",'Personal Costs'!$A$3,"Name","Grace")</f>
        <v>722000</v>
      </c>
      <c r="F3" s="194"/>
      <c r="G3" s="193"/>
      <c r="H3" s="195">
        <f>Grace!G76</f>
        <v>277000</v>
      </c>
      <c r="I3" s="196">
        <f t="shared" ref="I3" si="0">C3+D3-E3+F3-G3</f>
        <v>277000</v>
      </c>
      <c r="J3" s="197">
        <f t="shared" ref="J3:J6" si="1">H3-I3</f>
        <v>0</v>
      </c>
      <c r="L3" s="96" t="s">
        <v>129</v>
      </c>
      <c r="M3" s="138">
        <f>GETPIVOTDATA("Spent  in national currency (UGX)",'Airtime summary'!$A$25,"Name","Grace")</f>
        <v>130000</v>
      </c>
    </row>
    <row r="4" spans="1:13" ht="15" x14ac:dyDescent="0.25">
      <c r="A4" s="96" t="s">
        <v>127</v>
      </c>
      <c r="B4" s="96" t="s">
        <v>121</v>
      </c>
      <c r="C4" s="193">
        <f>'i18'!G4</f>
        <v>64000</v>
      </c>
      <c r="D4" s="194">
        <f>'Personal Recieved'!D6+'Balance UGX'!M4</f>
        <v>632000</v>
      </c>
      <c r="E4" s="194">
        <f>GETPIVOTDATA("Sum of Spent  in national currency (UGX)",'Personal Costs'!$A$3,"Name","i18")</f>
        <v>633000</v>
      </c>
      <c r="F4" s="194"/>
      <c r="G4" s="193"/>
      <c r="H4" s="195">
        <f>'i18'!G62</f>
        <v>63000</v>
      </c>
      <c r="I4" s="196">
        <f>C4+D4-E4+F4-G4</f>
        <v>63000</v>
      </c>
      <c r="J4" s="197">
        <f t="shared" si="1"/>
        <v>0</v>
      </c>
      <c r="L4" s="96" t="s">
        <v>127</v>
      </c>
      <c r="M4" s="138">
        <f>GETPIVOTDATA("Spent  in national currency (UGX)",'Airtime summary'!$A$25,"Name","i18")</f>
        <v>165000</v>
      </c>
    </row>
    <row r="5" spans="1:13" ht="15" x14ac:dyDescent="0.25">
      <c r="A5" s="96" t="s">
        <v>351</v>
      </c>
      <c r="B5" s="96" t="s">
        <v>111</v>
      </c>
      <c r="C5" s="193">
        <f>Stacey!G4</f>
        <v>0</v>
      </c>
      <c r="D5" s="194">
        <f>'Personal Recieved'!D8+'Balance UGX'!M5</f>
        <v>169000</v>
      </c>
      <c r="E5" s="194">
        <f>GETPIVOTDATA("Sum of Spent  in national currency (UGX)",'Personal Costs'!$A$3,"Name","Stacey")</f>
        <v>255000</v>
      </c>
      <c r="F5" s="194"/>
      <c r="G5" s="193"/>
      <c r="H5" s="195">
        <f>Stacey!G21</f>
        <v>-86000</v>
      </c>
      <c r="I5" s="196">
        <f>C5+D5-E5+F5-G5</f>
        <v>-86000</v>
      </c>
      <c r="J5" s="197">
        <f t="shared" si="1"/>
        <v>0</v>
      </c>
      <c r="L5" s="96" t="s">
        <v>351</v>
      </c>
      <c r="M5" s="138">
        <f>GETPIVOTDATA("Spent  in national currency (UGX)",'Airtime summary'!$A$26,"Name","Stacey")</f>
        <v>20000</v>
      </c>
    </row>
    <row r="6" spans="1:13" ht="15" x14ac:dyDescent="0.25">
      <c r="A6" s="96" t="s">
        <v>63</v>
      </c>
      <c r="B6" s="166"/>
      <c r="C6" s="193">
        <f>'Airtime summary'!G4</f>
        <v>70000</v>
      </c>
      <c r="D6" s="194"/>
      <c r="E6" s="194"/>
      <c r="F6" s="194"/>
      <c r="G6" s="193"/>
      <c r="H6" s="195">
        <f>'Airtime summary'!G23</f>
        <v>135000</v>
      </c>
      <c r="I6" s="196">
        <f>'Airtime summary'!G24</f>
        <v>135000</v>
      </c>
      <c r="J6" s="197">
        <f t="shared" si="1"/>
        <v>0</v>
      </c>
      <c r="L6" s="177"/>
      <c r="M6" s="176"/>
    </row>
    <row r="7" spans="1:13" s="93" customFormat="1" ht="15" x14ac:dyDescent="0.25">
      <c r="A7" s="198"/>
      <c r="B7" s="199"/>
      <c r="C7" s="200"/>
      <c r="D7" s="200"/>
      <c r="E7" s="201"/>
      <c r="F7" s="275" t="s">
        <v>86</v>
      </c>
      <c r="G7" s="276" t="s">
        <v>71</v>
      </c>
      <c r="H7" s="200"/>
      <c r="I7" s="202"/>
      <c r="J7" s="197"/>
      <c r="L7"/>
      <c r="M7" s="245">
        <f>SUM(M2:M5)</f>
        <v>535000</v>
      </c>
    </row>
    <row r="8" spans="1:13" x14ac:dyDescent="0.2">
      <c r="A8" s="203" t="s">
        <v>73</v>
      </c>
      <c r="B8" s="204"/>
      <c r="C8" s="205">
        <f>SUM(C2:C7)</f>
        <v>3859000</v>
      </c>
      <c r="D8" s="205">
        <f>SUM(D2:D7)</f>
        <v>4979700</v>
      </c>
      <c r="E8" s="205">
        <f>SUM(E2:E7)</f>
        <v>4886700</v>
      </c>
      <c r="F8" s="204"/>
      <c r="G8" s="206"/>
      <c r="H8" s="207">
        <f>SUM(H2:H7)</f>
        <v>4017000</v>
      </c>
      <c r="I8" s="208">
        <f>SUM(I2:I7)</f>
        <v>4017000</v>
      </c>
      <c r="J8" s="209">
        <f>H8-I8</f>
        <v>0</v>
      </c>
    </row>
    <row r="9" spans="1:13" x14ac:dyDescent="0.2">
      <c r="A9" s="210"/>
      <c r="B9" s="211"/>
      <c r="C9" s="212"/>
      <c r="D9" s="213"/>
      <c r="E9" s="213"/>
      <c r="F9" s="213"/>
      <c r="G9" s="213"/>
      <c r="H9" s="212"/>
      <c r="I9" s="214"/>
      <c r="J9" s="197"/>
    </row>
    <row r="10" spans="1:13" x14ac:dyDescent="0.2">
      <c r="A10" s="215" t="s">
        <v>74</v>
      </c>
      <c r="B10" s="216"/>
      <c r="C10" s="217">
        <f>'Bank reconciliation UGX'!D11</f>
        <v>16950424</v>
      </c>
      <c r="D10" s="253">
        <f>'Bank reconciliation UGX'!D12</f>
        <v>66452400</v>
      </c>
      <c r="E10" s="217">
        <f>GETPIVOTDATA("Sum of Spent  in national currency (UGX)",'Personal Costs'!$A$3,"Name","Bank UGX")</f>
        <v>2000</v>
      </c>
      <c r="F10" s="217"/>
      <c r="G10" s="217">
        <f>'Bank reconciliation UGX'!E13</f>
        <v>22562627</v>
      </c>
      <c r="H10" s="253">
        <f>'Bank reconciliation UGX'!D39</f>
        <v>60838197</v>
      </c>
      <c r="I10" s="218">
        <f>C10+D10-E10+F10-G10</f>
        <v>60838197</v>
      </c>
      <c r="J10" s="197">
        <f>H10-I10</f>
        <v>0</v>
      </c>
    </row>
    <row r="11" spans="1:13" x14ac:dyDescent="0.2">
      <c r="A11" s="215" t="s">
        <v>90</v>
      </c>
      <c r="B11" s="216"/>
      <c r="C11" s="217">
        <f>'UGX-Operational Account'!D14</f>
        <v>13009484</v>
      </c>
      <c r="D11" s="253">
        <v>0</v>
      </c>
      <c r="E11" s="217">
        <f>GETPIVOTDATA("Sum of Spent  in national currency (UGX)",'Personal Costs'!$A$3,"Name","Bank Opp")</f>
        <v>17969364</v>
      </c>
      <c r="F11" s="217">
        <f>'UGX-Operational Account'!D20</f>
        <v>22562627</v>
      </c>
      <c r="G11" s="217">
        <f>'UGX-Operational Account'!E21</f>
        <v>11152000</v>
      </c>
      <c r="H11" s="253">
        <f>'UGX-Operational Account'!D61</f>
        <v>6450747</v>
      </c>
      <c r="I11" s="218">
        <f>C11+D11-E11+F11-G11</f>
        <v>6450747</v>
      </c>
      <c r="J11" s="197">
        <f>H11-I11</f>
        <v>0</v>
      </c>
    </row>
    <row r="12" spans="1:13" x14ac:dyDescent="0.2">
      <c r="A12" s="219" t="s">
        <v>75</v>
      </c>
      <c r="B12" s="220"/>
      <c r="C12" s="220">
        <f t="shared" ref="C12:I12" si="2">SUM(C10:C11)</f>
        <v>29959908</v>
      </c>
      <c r="D12" s="220">
        <f t="shared" si="2"/>
        <v>66452400</v>
      </c>
      <c r="E12" s="345">
        <f t="shared" si="2"/>
        <v>17971364</v>
      </c>
      <c r="F12" s="220">
        <f t="shared" si="2"/>
        <v>22562627</v>
      </c>
      <c r="G12" s="220">
        <f t="shared" si="2"/>
        <v>33714627</v>
      </c>
      <c r="H12" s="220">
        <f t="shared" si="2"/>
        <v>67288944</v>
      </c>
      <c r="I12" s="221">
        <f t="shared" si="2"/>
        <v>67288944</v>
      </c>
      <c r="J12" s="222">
        <f>H12-I12</f>
        <v>0</v>
      </c>
    </row>
    <row r="13" spans="1:13" x14ac:dyDescent="0.2">
      <c r="A13" s="223" t="s">
        <v>76</v>
      </c>
      <c r="B13" s="224"/>
      <c r="C13" s="224"/>
      <c r="D13" s="283"/>
      <c r="E13" s="344"/>
      <c r="F13" s="224"/>
      <c r="G13" s="224"/>
      <c r="H13" s="224"/>
      <c r="I13" s="225"/>
      <c r="J13" s="226"/>
    </row>
    <row r="14" spans="1:13" ht="13.5" thickBot="1" x14ac:dyDescent="0.25">
      <c r="A14" s="227"/>
      <c r="B14" s="228"/>
      <c r="C14" s="228"/>
      <c r="D14" s="228"/>
      <c r="E14" s="228"/>
      <c r="F14" s="228"/>
      <c r="G14" s="228"/>
      <c r="H14" s="228"/>
      <c r="I14" s="229"/>
      <c r="J14" s="197"/>
    </row>
    <row r="15" spans="1:13" ht="13.5" thickBot="1" x14ac:dyDescent="0.25">
      <c r="A15" s="230" t="s">
        <v>77</v>
      </c>
      <c r="B15" s="231"/>
      <c r="C15" s="231"/>
      <c r="D15" s="231"/>
      <c r="E15" s="231">
        <f>E8+E12</f>
        <v>22858064</v>
      </c>
      <c r="F15" s="231"/>
      <c r="G15" s="231"/>
      <c r="H15" s="231"/>
      <c r="I15" s="232"/>
      <c r="J15" s="233"/>
    </row>
    <row r="16" spans="1:13" x14ac:dyDescent="0.2">
      <c r="A16" s="234"/>
      <c r="B16" s="235"/>
      <c r="C16" s="235"/>
      <c r="D16" s="235"/>
      <c r="E16" s="235"/>
      <c r="F16" s="235"/>
      <c r="G16" s="235"/>
      <c r="H16" s="235"/>
      <c r="I16" s="236"/>
      <c r="J16" s="197"/>
    </row>
    <row r="17" spans="1:11" ht="15.75" x14ac:dyDescent="0.25">
      <c r="A17" s="237" t="s">
        <v>37</v>
      </c>
      <c r="B17" s="238"/>
      <c r="C17" s="239">
        <f>'UGX Cash Box May 24'!G3</f>
        <v>2583226</v>
      </c>
      <c r="D17" s="240">
        <f>'Personal Recieved'!C12</f>
        <v>2495300</v>
      </c>
      <c r="E17" s="240">
        <f>GETPIVOTDATA("Sum of spent in national currency (Ugx)",'Personal Recieved'!$A$3)</f>
        <v>7543000</v>
      </c>
      <c r="F17" s="240">
        <f>'UGX-Operational Account'!E21</f>
        <v>11152000</v>
      </c>
      <c r="G17" s="240">
        <v>0</v>
      </c>
      <c r="H17" s="240">
        <f>'UGX Cash Box May 24'!G69</f>
        <v>8690526</v>
      </c>
      <c r="I17" s="241">
        <f>C17+D17-E17+F17</f>
        <v>8687526</v>
      </c>
      <c r="J17" s="197">
        <f t="shared" ref="J17" si="3">H17-I17</f>
        <v>3000</v>
      </c>
      <c r="K17" s="247"/>
    </row>
    <row r="18" spans="1:11" ht="16.5" thickBot="1" x14ac:dyDescent="0.3">
      <c r="A18" s="242"/>
      <c r="B18" s="243"/>
      <c r="C18" s="243"/>
      <c r="D18" s="243"/>
      <c r="E18" s="243"/>
      <c r="F18" s="243"/>
      <c r="G18" s="243"/>
      <c r="H18" s="243"/>
      <c r="I18" s="243"/>
      <c r="J18" s="343"/>
      <c r="K18" s="248"/>
    </row>
    <row r="19" spans="1:11" ht="15.75" x14ac:dyDescent="0.25">
      <c r="A19" s="178"/>
      <c r="B19" s="179"/>
      <c r="C19" s="179"/>
      <c r="D19" s="812" t="s">
        <v>38</v>
      </c>
      <c r="E19" s="812"/>
      <c r="F19" s="179"/>
      <c r="G19" s="179"/>
      <c r="H19" s="179"/>
      <c r="I19" s="250"/>
      <c r="J19" s="251"/>
      <c r="K19" s="249"/>
    </row>
    <row r="20" spans="1:11" ht="47.25" x14ac:dyDescent="0.25">
      <c r="A20" s="181"/>
      <c r="B20" s="182"/>
      <c r="C20" s="182" t="s">
        <v>445</v>
      </c>
      <c r="D20" s="182" t="s">
        <v>65</v>
      </c>
      <c r="E20" s="182" t="s">
        <v>66</v>
      </c>
      <c r="F20" s="182"/>
      <c r="G20" s="182"/>
      <c r="H20" s="182" t="s">
        <v>446</v>
      </c>
      <c r="I20" s="182" t="s">
        <v>67</v>
      </c>
      <c r="J20" s="183" t="s">
        <v>68</v>
      </c>
    </row>
    <row r="21" spans="1:11" ht="32.25" thickBot="1" x14ac:dyDescent="0.3">
      <c r="A21" s="184" t="s">
        <v>69</v>
      </c>
      <c r="B21" s="185"/>
      <c r="C21" s="185">
        <f>C17+C12+C8</f>
        <v>36402134</v>
      </c>
      <c r="D21" s="185">
        <f>D10</f>
        <v>66452400</v>
      </c>
      <c r="E21" s="185">
        <f>E15</f>
        <v>22858064</v>
      </c>
      <c r="F21" s="769"/>
      <c r="G21" s="185">
        <f>G2</f>
        <v>0</v>
      </c>
      <c r="H21" s="185">
        <f>H17+H12+H8</f>
        <v>79996470</v>
      </c>
      <c r="I21" s="185">
        <f>C21+D21-E21</f>
        <v>79996470</v>
      </c>
      <c r="J21" s="186">
        <f>G21+H21-I21</f>
        <v>0</v>
      </c>
      <c r="K21" s="252"/>
    </row>
    <row r="23" spans="1:11" x14ac:dyDescent="0.25">
      <c r="K23" s="97"/>
    </row>
    <row r="25" spans="1:11" x14ac:dyDescent="0.25">
      <c r="G25" s="376"/>
    </row>
    <row r="182" spans="1:15" x14ac:dyDescent="0.25">
      <c r="A182" s="246"/>
      <c r="B182" s="246"/>
      <c r="C182" s="246"/>
      <c r="D182" s="246"/>
      <c r="E182" s="246"/>
      <c r="F182" s="246"/>
      <c r="G182" s="246"/>
      <c r="H182" s="246"/>
      <c r="I182" s="246"/>
      <c r="J182" s="246"/>
      <c r="K182" s="282"/>
      <c r="L182" s="282"/>
      <c r="M182" s="282"/>
      <c r="N182" s="282"/>
      <c r="O182" s="282"/>
    </row>
    <row r="183" spans="1:15" x14ac:dyDescent="0.25">
      <c r="A183" s="246"/>
      <c r="B183" s="246"/>
      <c r="C183" s="246"/>
      <c r="D183" s="246"/>
      <c r="E183" s="246"/>
      <c r="F183" s="246"/>
      <c r="G183" s="246"/>
      <c r="H183" s="246"/>
      <c r="I183" s="246"/>
      <c r="J183" s="246"/>
      <c r="K183" s="282"/>
      <c r="L183" s="282"/>
      <c r="M183" s="282"/>
      <c r="N183" s="282"/>
      <c r="O183" s="282"/>
    </row>
    <row r="184" spans="1:15" x14ac:dyDescent="0.25">
      <c r="A184" s="246"/>
      <c r="B184" s="246"/>
      <c r="C184" s="246"/>
      <c r="D184" s="246"/>
      <c r="E184" s="246"/>
      <c r="F184" s="246"/>
      <c r="G184" s="246"/>
      <c r="H184" s="246"/>
      <c r="I184" s="246"/>
      <c r="J184" s="246"/>
      <c r="K184" s="282"/>
      <c r="L184" s="282"/>
      <c r="M184" s="282"/>
      <c r="N184" s="282"/>
      <c r="O184" s="282"/>
    </row>
    <row r="185" spans="1:15" x14ac:dyDescent="0.25">
      <c r="A185" s="246"/>
      <c r="B185" s="246"/>
      <c r="C185" s="246"/>
      <c r="D185" s="246"/>
      <c r="E185" s="246"/>
      <c r="F185" s="246"/>
      <c r="G185" s="246"/>
      <c r="H185" s="246"/>
      <c r="I185" s="246"/>
      <c r="J185" s="246"/>
      <c r="K185" s="282"/>
      <c r="L185" s="282"/>
      <c r="M185" s="282"/>
      <c r="N185" s="282"/>
      <c r="O185" s="282"/>
    </row>
    <row r="186" spans="1:15" x14ac:dyDescent="0.25">
      <c r="A186" s="246"/>
      <c r="B186" s="246"/>
      <c r="C186" s="246"/>
      <c r="D186" s="246"/>
      <c r="E186" s="246"/>
      <c r="F186" s="246"/>
      <c r="G186" s="246"/>
      <c r="H186" s="246"/>
      <c r="I186" s="246"/>
      <c r="J186" s="246"/>
      <c r="K186" s="282"/>
      <c r="L186" s="282"/>
      <c r="M186" s="282"/>
      <c r="N186" s="282"/>
      <c r="O186" s="282"/>
    </row>
    <row r="187" spans="1:15" x14ac:dyDescent="0.25">
      <c r="A187" s="246"/>
      <c r="B187" s="246"/>
      <c r="C187" s="246"/>
      <c r="D187" s="246"/>
      <c r="E187" s="246"/>
      <c r="F187" s="246"/>
      <c r="G187" s="246"/>
      <c r="H187" s="246"/>
      <c r="I187" s="246"/>
      <c r="J187" s="246"/>
      <c r="K187" s="282"/>
      <c r="L187" s="282"/>
      <c r="M187" s="282"/>
      <c r="N187" s="282"/>
      <c r="O187" s="282"/>
    </row>
    <row r="188" spans="1:15" x14ac:dyDescent="0.25">
      <c r="A188" s="246"/>
      <c r="B188" s="246"/>
      <c r="C188" s="246"/>
      <c r="D188" s="246"/>
      <c r="E188" s="246"/>
      <c r="F188" s="246"/>
      <c r="G188" s="246"/>
      <c r="H188" s="246"/>
      <c r="I188" s="246"/>
      <c r="J188" s="246"/>
      <c r="K188" s="282"/>
      <c r="L188" s="282"/>
      <c r="M188" s="282"/>
      <c r="N188" s="282"/>
      <c r="O188" s="282"/>
    </row>
    <row r="189" spans="1:15" x14ac:dyDescent="0.25">
      <c r="A189" s="246"/>
      <c r="B189" s="246"/>
      <c r="C189" s="246"/>
      <c r="D189" s="246"/>
      <c r="E189" s="246"/>
      <c r="F189" s="246"/>
      <c r="G189" s="246"/>
      <c r="H189" s="246"/>
      <c r="I189" s="246"/>
      <c r="J189" s="246"/>
      <c r="K189" s="282"/>
      <c r="L189" s="282"/>
      <c r="M189" s="282"/>
      <c r="N189" s="282"/>
      <c r="O189" s="282"/>
    </row>
    <row r="190" spans="1:15" x14ac:dyDescent="0.25">
      <c r="A190" s="246"/>
      <c r="B190" s="246"/>
      <c r="C190" s="246"/>
      <c r="D190" s="246"/>
      <c r="E190" s="246"/>
      <c r="F190" s="246"/>
      <c r="G190" s="246"/>
      <c r="H190" s="246"/>
      <c r="I190" s="246"/>
      <c r="J190" s="246"/>
      <c r="K190" s="282"/>
      <c r="L190" s="282"/>
      <c r="M190" s="282"/>
      <c r="N190" s="282"/>
      <c r="O190" s="282"/>
    </row>
    <row r="191" spans="1:15" x14ac:dyDescent="0.25">
      <c r="A191" s="246"/>
      <c r="B191" s="246"/>
      <c r="C191" s="246"/>
      <c r="D191" s="246"/>
      <c r="E191" s="246"/>
      <c r="F191" s="246"/>
      <c r="G191" s="246"/>
      <c r="H191" s="246"/>
      <c r="I191" s="246"/>
      <c r="J191" s="246"/>
      <c r="K191" s="282"/>
      <c r="L191" s="282"/>
      <c r="M191" s="282"/>
      <c r="N191" s="282"/>
      <c r="O191" s="282"/>
    </row>
    <row r="192" spans="1:15" x14ac:dyDescent="0.25">
      <c r="A192" s="246"/>
      <c r="B192" s="246"/>
      <c r="C192" s="246"/>
      <c r="D192" s="246"/>
      <c r="E192" s="246"/>
      <c r="F192" s="246"/>
      <c r="G192" s="246"/>
      <c r="H192" s="246"/>
      <c r="I192" s="246"/>
      <c r="J192" s="246"/>
      <c r="K192" s="282"/>
      <c r="L192" s="282"/>
      <c r="M192" s="282"/>
      <c r="N192" s="282"/>
      <c r="O192" s="282"/>
    </row>
    <row r="193" spans="1:15" x14ac:dyDescent="0.25">
      <c r="A193" s="246"/>
      <c r="B193" s="246"/>
      <c r="C193" s="246"/>
      <c r="D193" s="246"/>
      <c r="E193" s="246"/>
      <c r="F193" s="246"/>
      <c r="G193" s="246"/>
      <c r="H193" s="246"/>
      <c r="I193" s="246"/>
      <c r="J193" s="246"/>
      <c r="K193" s="282"/>
      <c r="L193" s="282"/>
      <c r="M193" s="282"/>
      <c r="N193" s="282"/>
      <c r="O193" s="282"/>
    </row>
    <row r="194" spans="1:15" x14ac:dyDescent="0.25">
      <c r="A194" s="246"/>
      <c r="B194" s="246"/>
      <c r="C194" s="246"/>
      <c r="D194" s="246"/>
      <c r="E194" s="246"/>
      <c r="F194" s="246"/>
      <c r="G194" s="246"/>
      <c r="H194" s="246"/>
      <c r="I194" s="246"/>
      <c r="J194" s="246"/>
      <c r="K194" s="282"/>
      <c r="L194" s="282"/>
      <c r="M194" s="282"/>
      <c r="N194" s="282"/>
      <c r="O194" s="282"/>
    </row>
    <row r="195" spans="1:15" x14ac:dyDescent="0.25">
      <c r="A195" s="246"/>
      <c r="B195" s="246"/>
      <c r="C195" s="246"/>
      <c r="D195" s="246"/>
      <c r="E195" s="246"/>
      <c r="F195" s="246"/>
      <c r="G195" s="246"/>
      <c r="H195" s="246"/>
      <c r="I195" s="246"/>
      <c r="J195" s="246"/>
      <c r="K195" s="282"/>
      <c r="L195" s="282"/>
      <c r="M195" s="282"/>
      <c r="N195" s="282"/>
      <c r="O195" s="282"/>
    </row>
    <row r="196" spans="1:15" x14ac:dyDescent="0.25">
      <c r="A196" s="246"/>
      <c r="B196" s="246"/>
      <c r="C196" s="246"/>
      <c r="D196" s="246"/>
      <c r="E196" s="246"/>
      <c r="F196" s="246"/>
      <c r="G196" s="246"/>
      <c r="H196" s="246"/>
      <c r="I196" s="246"/>
      <c r="J196" s="246"/>
      <c r="K196" s="282"/>
      <c r="L196" s="282"/>
      <c r="M196" s="282"/>
      <c r="N196" s="282"/>
      <c r="O196" s="282"/>
    </row>
    <row r="197" spans="1:15" x14ac:dyDescent="0.25">
      <c r="A197" s="246"/>
      <c r="B197" s="246"/>
      <c r="C197" s="246"/>
      <c r="D197" s="246"/>
      <c r="E197" s="246"/>
      <c r="F197" s="246"/>
      <c r="G197" s="246"/>
      <c r="H197" s="246"/>
      <c r="I197" s="246"/>
      <c r="J197" s="246"/>
      <c r="K197" s="282"/>
      <c r="L197" s="282"/>
      <c r="M197" s="282"/>
      <c r="N197" s="282"/>
      <c r="O197" s="282"/>
    </row>
    <row r="198" spans="1:15" x14ac:dyDescent="0.25">
      <c r="A198" s="246"/>
      <c r="B198" s="246"/>
      <c r="C198" s="246"/>
      <c r="D198" s="246"/>
      <c r="E198" s="246"/>
      <c r="F198" s="246"/>
      <c r="G198" s="246"/>
      <c r="H198" s="246"/>
      <c r="I198" s="246"/>
      <c r="J198" s="246"/>
      <c r="K198" s="282"/>
      <c r="L198" s="282"/>
      <c r="M198" s="282"/>
      <c r="N198" s="282"/>
      <c r="O198" s="282"/>
    </row>
    <row r="199" spans="1:15" x14ac:dyDescent="0.25">
      <c r="A199" s="246"/>
      <c r="B199" s="246"/>
      <c r="C199" s="246"/>
      <c r="D199" s="246"/>
      <c r="E199" s="246"/>
      <c r="F199" s="246"/>
      <c r="G199" s="246"/>
      <c r="H199" s="246"/>
      <c r="I199" s="246"/>
      <c r="J199" s="246"/>
      <c r="K199" s="282"/>
      <c r="L199" s="282"/>
      <c r="M199" s="282"/>
      <c r="N199" s="282"/>
      <c r="O199" s="282"/>
    </row>
    <row r="200" spans="1:15" x14ac:dyDescent="0.25">
      <c r="A200" s="246"/>
      <c r="B200" s="246"/>
      <c r="C200" s="246"/>
      <c r="D200" s="246"/>
      <c r="E200" s="246"/>
      <c r="F200" s="246"/>
      <c r="G200" s="246"/>
      <c r="H200" s="246"/>
      <c r="I200" s="246"/>
      <c r="J200" s="246"/>
      <c r="K200" s="282"/>
      <c r="L200" s="282"/>
      <c r="M200" s="282"/>
      <c r="N200" s="282"/>
      <c r="O200" s="282"/>
    </row>
    <row r="201" spans="1:15" x14ac:dyDescent="0.25">
      <c r="A201" s="246"/>
      <c r="B201" s="246"/>
      <c r="C201" s="246"/>
      <c r="D201" s="246"/>
      <c r="E201" s="246"/>
      <c r="F201" s="246"/>
      <c r="G201" s="246"/>
      <c r="H201" s="246"/>
      <c r="I201" s="246"/>
      <c r="J201" s="246"/>
      <c r="K201" s="282"/>
      <c r="L201" s="282"/>
      <c r="M201" s="282"/>
      <c r="N201" s="282"/>
      <c r="O201" s="282"/>
    </row>
    <row r="202" spans="1:15" x14ac:dyDescent="0.25">
      <c r="A202" s="246"/>
      <c r="B202" s="246"/>
      <c r="C202" s="246"/>
      <c r="D202" s="246"/>
      <c r="E202" s="246"/>
      <c r="F202" s="246"/>
      <c r="G202" s="246"/>
      <c r="H202" s="246"/>
      <c r="I202" s="246"/>
      <c r="J202" s="246"/>
      <c r="K202" s="282"/>
      <c r="L202" s="282"/>
      <c r="M202" s="282"/>
      <c r="N202" s="282"/>
      <c r="O202" s="282"/>
    </row>
    <row r="203" spans="1:15" x14ac:dyDescent="0.25">
      <c r="A203" s="246"/>
      <c r="B203" s="246"/>
      <c r="C203" s="246"/>
      <c r="D203" s="246"/>
      <c r="E203" s="246"/>
      <c r="F203" s="246"/>
      <c r="G203" s="246"/>
      <c r="H203" s="246"/>
      <c r="I203" s="246"/>
      <c r="J203" s="246"/>
      <c r="K203" s="282"/>
      <c r="L203" s="282"/>
      <c r="M203" s="282"/>
      <c r="N203" s="282"/>
      <c r="O203" s="282"/>
    </row>
    <row r="204" spans="1:15" x14ac:dyDescent="0.25">
      <c r="A204" s="246"/>
      <c r="B204" s="246"/>
      <c r="C204" s="246"/>
      <c r="D204" s="246"/>
      <c r="E204" s="246"/>
      <c r="F204" s="246"/>
      <c r="G204" s="246"/>
      <c r="H204" s="246"/>
      <c r="I204" s="246"/>
      <c r="J204" s="246"/>
      <c r="K204" s="282"/>
      <c r="L204" s="282"/>
      <c r="M204" s="282"/>
      <c r="N204" s="282"/>
      <c r="O204" s="282"/>
    </row>
    <row r="205" spans="1:15" x14ac:dyDescent="0.25">
      <c r="A205" s="246"/>
      <c r="B205" s="246"/>
      <c r="C205" s="246"/>
      <c r="D205" s="246"/>
      <c r="E205" s="246"/>
      <c r="F205" s="246"/>
      <c r="G205" s="246"/>
      <c r="H205" s="246"/>
      <c r="I205" s="246"/>
      <c r="J205" s="246"/>
      <c r="K205" s="282"/>
      <c r="L205" s="282"/>
      <c r="M205" s="282"/>
      <c r="N205" s="282"/>
      <c r="O205" s="282"/>
    </row>
    <row r="206" spans="1:15" x14ac:dyDescent="0.25">
      <c r="A206" s="246"/>
      <c r="B206" s="246"/>
      <c r="C206" s="246"/>
      <c r="D206" s="246"/>
      <c r="E206" s="246"/>
      <c r="F206" s="246"/>
      <c r="G206" s="246"/>
      <c r="H206" s="246"/>
      <c r="I206" s="246"/>
      <c r="J206" s="246"/>
      <c r="K206" s="282"/>
      <c r="L206" s="282"/>
      <c r="M206" s="282"/>
      <c r="N206" s="282"/>
      <c r="O206" s="282"/>
    </row>
    <row r="207" spans="1:15" x14ac:dyDescent="0.25">
      <c r="A207" s="246"/>
      <c r="B207" s="246"/>
      <c r="C207" s="246"/>
      <c r="D207" s="246"/>
      <c r="E207" s="246"/>
      <c r="F207" s="246"/>
      <c r="G207" s="246"/>
      <c r="H207" s="246"/>
      <c r="I207" s="246"/>
      <c r="J207" s="246"/>
      <c r="K207" s="282"/>
      <c r="L207" s="282"/>
      <c r="M207" s="282"/>
      <c r="N207" s="282"/>
      <c r="O207" s="282"/>
    </row>
    <row r="208" spans="1:15" x14ac:dyDescent="0.25">
      <c r="A208" s="246"/>
      <c r="B208" s="246"/>
      <c r="C208" s="246"/>
      <c r="D208" s="246"/>
      <c r="E208" s="246"/>
      <c r="F208" s="246"/>
      <c r="G208" s="246"/>
      <c r="H208" s="246"/>
      <c r="I208" s="246"/>
      <c r="J208" s="246"/>
      <c r="K208" s="282"/>
      <c r="L208" s="282"/>
      <c r="M208" s="282"/>
      <c r="N208" s="282"/>
      <c r="O208" s="282"/>
    </row>
    <row r="209" spans="1:15" x14ac:dyDescent="0.25">
      <c r="A209" s="246"/>
      <c r="B209" s="246"/>
      <c r="C209" s="246"/>
      <c r="D209" s="246"/>
      <c r="E209" s="246"/>
      <c r="F209" s="246"/>
      <c r="G209" s="246"/>
      <c r="H209" s="246"/>
      <c r="I209" s="246"/>
      <c r="J209" s="246"/>
      <c r="K209" s="282"/>
      <c r="L209" s="282"/>
      <c r="M209" s="282"/>
      <c r="N209" s="282"/>
      <c r="O209" s="282"/>
    </row>
    <row r="210" spans="1:15" x14ac:dyDescent="0.25">
      <c r="A210" s="246"/>
      <c r="B210" s="246"/>
      <c r="C210" s="246"/>
      <c r="D210" s="246"/>
      <c r="E210" s="246"/>
      <c r="F210" s="246"/>
      <c r="G210" s="246"/>
      <c r="H210" s="246"/>
      <c r="I210" s="246"/>
      <c r="J210" s="246"/>
      <c r="K210" s="282"/>
      <c r="L210" s="282"/>
      <c r="M210" s="282"/>
      <c r="N210" s="282"/>
      <c r="O210" s="282"/>
    </row>
    <row r="211" spans="1:15" x14ac:dyDescent="0.25">
      <c r="A211" s="246"/>
      <c r="B211" s="246"/>
      <c r="C211" s="246"/>
      <c r="D211" s="246"/>
      <c r="E211" s="246"/>
      <c r="F211" s="246"/>
      <c r="G211" s="246"/>
      <c r="H211" s="246"/>
      <c r="I211" s="246"/>
      <c r="J211" s="246"/>
      <c r="K211" s="282"/>
      <c r="L211" s="282"/>
      <c r="M211" s="282"/>
      <c r="N211" s="282"/>
      <c r="O211" s="282"/>
    </row>
    <row r="212" spans="1:15" x14ac:dyDescent="0.25">
      <c r="A212" s="246"/>
      <c r="B212" s="246"/>
      <c r="C212" s="246"/>
      <c r="D212" s="246"/>
      <c r="E212" s="246"/>
      <c r="F212" s="246"/>
      <c r="G212" s="246"/>
      <c r="H212" s="246"/>
      <c r="I212" s="246"/>
      <c r="J212" s="246"/>
      <c r="K212" s="282"/>
      <c r="L212" s="282"/>
      <c r="M212" s="282"/>
      <c r="N212" s="282"/>
      <c r="O212" s="282"/>
    </row>
    <row r="213" spans="1:15" x14ac:dyDescent="0.25">
      <c r="A213" s="246"/>
      <c r="B213" s="246"/>
      <c r="C213" s="246"/>
      <c r="D213" s="246"/>
      <c r="E213" s="246"/>
      <c r="F213" s="246"/>
      <c r="G213" s="246"/>
      <c r="H213" s="246"/>
      <c r="I213" s="246"/>
      <c r="J213" s="246"/>
      <c r="K213" s="282"/>
      <c r="L213" s="282"/>
      <c r="M213" s="282"/>
      <c r="N213" s="282"/>
      <c r="O213" s="282"/>
    </row>
    <row r="214" spans="1:15" x14ac:dyDescent="0.25">
      <c r="A214" s="246"/>
      <c r="B214" s="246"/>
      <c r="C214" s="246"/>
      <c r="D214" s="246"/>
      <c r="E214" s="246"/>
      <c r="F214" s="246"/>
      <c r="G214" s="246"/>
      <c r="H214" s="246"/>
      <c r="I214" s="246"/>
      <c r="J214" s="246"/>
      <c r="K214" s="282"/>
      <c r="L214" s="282"/>
      <c r="M214" s="282"/>
      <c r="N214" s="282"/>
      <c r="O214" s="282"/>
    </row>
    <row r="215" spans="1:15" x14ac:dyDescent="0.25">
      <c r="A215" s="246"/>
      <c r="B215" s="246"/>
      <c r="C215" s="246"/>
      <c r="D215" s="246"/>
      <c r="E215" s="246"/>
      <c r="F215" s="246"/>
      <c r="G215" s="246"/>
      <c r="H215" s="246"/>
      <c r="I215" s="246"/>
      <c r="J215" s="246"/>
      <c r="K215" s="282"/>
      <c r="L215" s="282"/>
      <c r="M215" s="282"/>
      <c r="N215" s="282"/>
      <c r="O215" s="282"/>
    </row>
    <row r="216" spans="1:15" x14ac:dyDescent="0.25">
      <c r="A216" s="246"/>
      <c r="B216" s="246"/>
      <c r="C216" s="246"/>
      <c r="D216" s="246"/>
      <c r="E216" s="246"/>
      <c r="F216" s="246"/>
      <c r="G216" s="246"/>
      <c r="H216" s="246"/>
      <c r="I216" s="246"/>
      <c r="J216" s="246"/>
      <c r="K216" s="282"/>
      <c r="L216" s="282"/>
      <c r="M216" s="282"/>
      <c r="N216" s="282"/>
      <c r="O216" s="282"/>
    </row>
    <row r="217" spans="1:15" x14ac:dyDescent="0.25">
      <c r="A217" s="246"/>
      <c r="B217" s="246"/>
      <c r="C217" s="246"/>
      <c r="D217" s="246"/>
      <c r="E217" s="246"/>
      <c r="F217" s="246"/>
      <c r="G217" s="246"/>
      <c r="H217" s="246"/>
      <c r="I217" s="246"/>
      <c r="J217" s="246"/>
      <c r="K217" s="282"/>
      <c r="L217" s="282"/>
      <c r="M217" s="282"/>
      <c r="N217" s="282"/>
      <c r="O217" s="282"/>
    </row>
    <row r="218" spans="1:15" x14ac:dyDescent="0.25">
      <c r="A218" s="246"/>
      <c r="B218" s="246"/>
      <c r="C218" s="246"/>
      <c r="D218" s="246"/>
      <c r="E218" s="246"/>
      <c r="F218" s="246"/>
      <c r="G218" s="246"/>
      <c r="H218" s="246"/>
      <c r="I218" s="246"/>
      <c r="J218" s="246"/>
      <c r="K218" s="282"/>
      <c r="L218" s="282"/>
      <c r="M218" s="282"/>
      <c r="N218" s="282"/>
      <c r="O218" s="282"/>
    </row>
    <row r="219" spans="1:15" x14ac:dyDescent="0.25">
      <c r="A219" s="246"/>
      <c r="B219" s="246"/>
      <c r="C219" s="246"/>
      <c r="D219" s="246"/>
      <c r="E219" s="246"/>
      <c r="F219" s="246"/>
      <c r="G219" s="246"/>
      <c r="H219" s="246"/>
      <c r="I219" s="246"/>
      <c r="J219" s="246"/>
      <c r="K219" s="282"/>
      <c r="L219" s="282"/>
      <c r="M219" s="282"/>
      <c r="N219" s="282"/>
      <c r="O219" s="282"/>
    </row>
    <row r="220" spans="1:15" x14ac:dyDescent="0.25">
      <c r="A220" s="246"/>
      <c r="B220" s="246"/>
      <c r="C220" s="246"/>
      <c r="D220" s="246"/>
      <c r="E220" s="246"/>
      <c r="F220" s="246"/>
      <c r="G220" s="246"/>
      <c r="H220" s="246"/>
      <c r="I220" s="246"/>
      <c r="J220" s="246"/>
      <c r="K220" s="282"/>
      <c r="L220" s="282"/>
      <c r="M220" s="282"/>
      <c r="N220" s="282"/>
      <c r="O220" s="282"/>
    </row>
    <row r="221" spans="1:15" x14ac:dyDescent="0.25">
      <c r="A221" s="246"/>
      <c r="B221" s="246"/>
      <c r="C221" s="246"/>
      <c r="D221" s="246"/>
      <c r="E221" s="246"/>
      <c r="F221" s="246"/>
      <c r="G221" s="246"/>
      <c r="H221" s="246"/>
      <c r="I221" s="246"/>
      <c r="J221" s="246"/>
      <c r="K221" s="282"/>
      <c r="L221" s="282"/>
      <c r="M221" s="282"/>
      <c r="N221" s="282"/>
      <c r="O221" s="282"/>
    </row>
    <row r="222" spans="1:15" x14ac:dyDescent="0.25">
      <c r="A222" s="246"/>
      <c r="B222" s="246"/>
      <c r="C222" s="246"/>
      <c r="D222" s="246"/>
      <c r="E222" s="246"/>
      <c r="F222" s="246"/>
      <c r="G222" s="246"/>
      <c r="H222" s="246"/>
      <c r="I222" s="246"/>
      <c r="J222" s="246"/>
      <c r="K222" s="282"/>
      <c r="L222" s="282"/>
      <c r="M222" s="282"/>
      <c r="N222" s="282"/>
      <c r="O222" s="282"/>
    </row>
    <row r="223" spans="1:15" x14ac:dyDescent="0.25">
      <c r="A223" s="246"/>
      <c r="B223" s="246"/>
      <c r="C223" s="246"/>
      <c r="D223" s="246"/>
      <c r="E223" s="246"/>
      <c r="F223" s="246"/>
      <c r="G223" s="246"/>
      <c r="H223" s="246"/>
      <c r="I223" s="246"/>
      <c r="J223" s="246"/>
      <c r="K223" s="282"/>
      <c r="L223" s="282"/>
      <c r="M223" s="282"/>
      <c r="N223" s="282"/>
      <c r="O223" s="282"/>
    </row>
  </sheetData>
  <mergeCells count="1">
    <mergeCell ref="D19:E19"/>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3"/>
  <sheetViews>
    <sheetView topLeftCell="C13" workbookViewId="0">
      <selection activeCell="L20" sqref="L20"/>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187" t="s">
        <v>2</v>
      </c>
      <c r="B1" s="188" t="s">
        <v>8</v>
      </c>
      <c r="C1" s="188" t="s">
        <v>447</v>
      </c>
      <c r="D1" s="188" t="s">
        <v>34</v>
      </c>
      <c r="E1" s="189" t="s">
        <v>35</v>
      </c>
      <c r="F1" s="189" t="s">
        <v>70</v>
      </c>
      <c r="G1" s="190" t="s">
        <v>71</v>
      </c>
      <c r="H1" s="188" t="s">
        <v>436</v>
      </c>
      <c r="I1" s="191" t="s">
        <v>36</v>
      </c>
      <c r="J1" s="192" t="s">
        <v>72</v>
      </c>
      <c r="K1" s="92"/>
    </row>
    <row r="2" spans="1:11" x14ac:dyDescent="0.25">
      <c r="A2" s="96" t="s">
        <v>41</v>
      </c>
      <c r="B2" s="96" t="s">
        <v>14</v>
      </c>
      <c r="C2" s="193">
        <v>0</v>
      </c>
      <c r="D2" s="194">
        <v>0</v>
      </c>
      <c r="E2" s="194"/>
      <c r="F2" s="194"/>
      <c r="G2" s="193"/>
      <c r="H2" s="195">
        <v>0</v>
      </c>
      <c r="I2" s="196">
        <f>C2+D2-E2</f>
        <v>0</v>
      </c>
      <c r="J2" s="197">
        <f>H2-I2</f>
        <v>0</v>
      </c>
      <c r="K2" s="92" t="s">
        <v>15</v>
      </c>
    </row>
    <row r="3" spans="1:11" x14ac:dyDescent="0.25">
      <c r="A3" s="96" t="s">
        <v>129</v>
      </c>
      <c r="B3" s="96" t="s">
        <v>111</v>
      </c>
      <c r="C3" s="193">
        <v>0</v>
      </c>
      <c r="D3" s="194">
        <v>0</v>
      </c>
      <c r="E3" s="194"/>
      <c r="F3" s="194"/>
      <c r="G3" s="193"/>
      <c r="H3" s="195">
        <v>0</v>
      </c>
      <c r="I3" s="196">
        <f t="shared" ref="I3:I6" si="0">C3+D3-E3</f>
        <v>0</v>
      </c>
      <c r="J3" s="197">
        <f t="shared" ref="J3" si="1">H3-I3</f>
        <v>0</v>
      </c>
      <c r="K3" s="92"/>
    </row>
    <row r="4" spans="1:11" x14ac:dyDescent="0.25">
      <c r="A4" s="96" t="s">
        <v>127</v>
      </c>
      <c r="B4" s="96" t="s">
        <v>111</v>
      </c>
      <c r="C4" s="193">
        <v>0</v>
      </c>
      <c r="D4" s="194">
        <v>0</v>
      </c>
      <c r="E4" s="194"/>
      <c r="F4" s="194"/>
      <c r="G4" s="193"/>
      <c r="H4" s="195">
        <v>0</v>
      </c>
      <c r="I4" s="196">
        <f t="shared" si="0"/>
        <v>0</v>
      </c>
      <c r="J4" s="197">
        <f t="shared" ref="J4:J6" si="2">H4-I4</f>
        <v>0</v>
      </c>
      <c r="K4" s="92"/>
    </row>
    <row r="5" spans="1:11" x14ac:dyDescent="0.25">
      <c r="A5" s="96" t="s">
        <v>136</v>
      </c>
      <c r="B5" s="96" t="s">
        <v>121</v>
      </c>
      <c r="C5" s="193">
        <v>0</v>
      </c>
      <c r="D5" s="194">
        <v>0</v>
      </c>
      <c r="E5" s="194"/>
      <c r="F5" s="194"/>
      <c r="G5" s="193"/>
      <c r="H5" s="195">
        <v>0</v>
      </c>
      <c r="I5" s="196">
        <v>0</v>
      </c>
      <c r="J5" s="197">
        <f t="shared" si="2"/>
        <v>0</v>
      </c>
      <c r="K5" s="92"/>
    </row>
    <row r="6" spans="1:11" x14ac:dyDescent="0.25">
      <c r="A6" s="96" t="s">
        <v>63</v>
      </c>
      <c r="B6" s="166"/>
      <c r="C6" s="193">
        <v>0</v>
      </c>
      <c r="D6" s="194">
        <v>0</v>
      </c>
      <c r="E6" s="194"/>
      <c r="F6" s="194"/>
      <c r="G6" s="193"/>
      <c r="H6" s="195">
        <v>0</v>
      </c>
      <c r="I6" s="196">
        <f t="shared" si="0"/>
        <v>0</v>
      </c>
      <c r="J6" s="197">
        <f t="shared" si="2"/>
        <v>0</v>
      </c>
      <c r="K6" s="92"/>
    </row>
    <row r="7" spans="1:11" x14ac:dyDescent="0.25">
      <c r="A7" s="198"/>
      <c r="B7" s="199"/>
      <c r="C7" s="200"/>
      <c r="D7" s="200"/>
      <c r="E7" s="201"/>
      <c r="F7" s="201"/>
      <c r="G7" s="200"/>
      <c r="H7" s="200"/>
      <c r="I7" s="202"/>
      <c r="J7" s="197"/>
      <c r="K7" s="93"/>
    </row>
    <row r="8" spans="1:11" x14ac:dyDescent="0.25">
      <c r="A8" s="203" t="s">
        <v>73</v>
      </c>
      <c r="B8" s="204"/>
      <c r="C8" s="205">
        <f>SUM(C2:C7)</f>
        <v>0</v>
      </c>
      <c r="D8" s="205">
        <f>SUM(D2:D7)</f>
        <v>0</v>
      </c>
      <c r="E8" s="205">
        <f>SUM(E2:E7)</f>
        <v>0</v>
      </c>
      <c r="F8" s="204"/>
      <c r="G8" s="206"/>
      <c r="H8" s="207">
        <f>SUM(H2:H7)</f>
        <v>0</v>
      </c>
      <c r="I8" s="208">
        <f>SUM(I2:I7)</f>
        <v>0</v>
      </c>
      <c r="J8" s="209">
        <f>H8-I8</f>
        <v>0</v>
      </c>
      <c r="K8" s="92"/>
    </row>
    <row r="9" spans="1:11" x14ac:dyDescent="0.25">
      <c r="A9" s="210"/>
      <c r="B9" s="211"/>
      <c r="C9" s="212"/>
      <c r="D9" s="213"/>
      <c r="E9" s="213"/>
      <c r="F9" s="213"/>
      <c r="G9" s="213"/>
      <c r="H9" s="212"/>
      <c r="I9" s="214"/>
      <c r="J9" s="209"/>
      <c r="K9" s="92"/>
    </row>
    <row r="10" spans="1:11" x14ac:dyDescent="0.25">
      <c r="A10" s="215" t="s">
        <v>78</v>
      </c>
      <c r="B10" s="216"/>
      <c r="C10" s="217">
        <f>'Bank reconciliation USD'!D14</f>
        <v>23.54</v>
      </c>
      <c r="D10" s="217">
        <f>'Bank reconciliation USD'!D32</f>
        <v>19980</v>
      </c>
      <c r="E10" s="217">
        <f>GETPIVOTDATA("Sum of Spent in $",'Personal Costs'!$A$3,"Name","Bank USD")</f>
        <v>2729.6299999999997</v>
      </c>
      <c r="F10" s="217"/>
      <c r="G10" s="217">
        <v>17580</v>
      </c>
      <c r="H10" s="629">
        <f>'Bank reconciliation USD'!D44</f>
        <v>-306.08999999999997</v>
      </c>
      <c r="I10" s="218">
        <f>C10+D10-E10+F10-G10</f>
        <v>-306.09000000000015</v>
      </c>
      <c r="J10" s="197">
        <f t="shared" ref="J10:J11" si="3">H10-I10</f>
        <v>0</v>
      </c>
      <c r="K10" s="92"/>
    </row>
    <row r="11" spans="1:11" x14ac:dyDescent="0.25">
      <c r="A11" s="219" t="s">
        <v>75</v>
      </c>
      <c r="B11" s="220"/>
      <c r="C11" s="220">
        <f t="shared" ref="C11:I11" si="4">SUM(C10:C10)</f>
        <v>23.54</v>
      </c>
      <c r="D11" s="220">
        <f t="shared" si="4"/>
        <v>19980</v>
      </c>
      <c r="E11" s="220">
        <f t="shared" si="4"/>
        <v>2729.6299999999997</v>
      </c>
      <c r="F11" s="220">
        <f t="shared" si="4"/>
        <v>0</v>
      </c>
      <c r="G11" s="220">
        <f t="shared" si="4"/>
        <v>17580</v>
      </c>
      <c r="H11" s="220">
        <f t="shared" si="4"/>
        <v>-306.08999999999997</v>
      </c>
      <c r="I11" s="221">
        <f t="shared" si="4"/>
        <v>-306.09000000000015</v>
      </c>
      <c r="J11" s="197">
        <f t="shared" si="3"/>
        <v>0</v>
      </c>
      <c r="K11" s="92"/>
    </row>
    <row r="12" spans="1:11" x14ac:dyDescent="0.25">
      <c r="A12" s="223" t="s">
        <v>76</v>
      </c>
      <c r="B12" s="224"/>
      <c r="C12" s="224"/>
      <c r="D12" s="224"/>
      <c r="E12" s="224"/>
      <c r="F12" s="224">
        <f>F11+F16</f>
        <v>0</v>
      </c>
      <c r="G12" s="224">
        <f>G11</f>
        <v>17580</v>
      </c>
      <c r="H12" s="224"/>
      <c r="I12" s="225"/>
      <c r="J12" s="226"/>
      <c r="K12" s="92"/>
    </row>
    <row r="13" spans="1:11" ht="15.75" thickBot="1" x14ac:dyDescent="0.3">
      <c r="A13" s="227"/>
      <c r="B13" s="228"/>
      <c r="C13" s="228"/>
      <c r="D13" s="228"/>
      <c r="E13" s="228"/>
      <c r="F13" s="228"/>
      <c r="G13" s="228"/>
      <c r="H13" s="228"/>
      <c r="I13" s="229"/>
      <c r="J13" s="197"/>
      <c r="K13" s="92"/>
    </row>
    <row r="14" spans="1:11" ht="15.75" thickBot="1" x14ac:dyDescent="0.3">
      <c r="A14" s="230" t="s">
        <v>77</v>
      </c>
      <c r="B14" s="231"/>
      <c r="C14" s="231"/>
      <c r="D14" s="231"/>
      <c r="E14" s="231">
        <f>E8+E11</f>
        <v>2729.6299999999997</v>
      </c>
      <c r="F14" s="231"/>
      <c r="G14" s="231"/>
      <c r="H14" s="231"/>
      <c r="I14" s="232"/>
      <c r="J14" s="233"/>
      <c r="K14" s="92"/>
    </row>
    <row r="15" spans="1:11" ht="15.75" thickBot="1" x14ac:dyDescent="0.3">
      <c r="A15" s="234"/>
      <c r="B15" s="235"/>
      <c r="C15" s="235"/>
      <c r="D15" s="235"/>
      <c r="E15" s="235"/>
      <c r="F15" s="235"/>
      <c r="G15" s="235"/>
      <c r="H15" s="235"/>
      <c r="I15" s="236"/>
      <c r="J15" s="197"/>
      <c r="K15" s="92"/>
    </row>
    <row r="16" spans="1:11" ht="15.75" x14ac:dyDescent="0.25">
      <c r="A16" s="237" t="s">
        <v>37</v>
      </c>
      <c r="B16" s="238"/>
      <c r="C16" s="239">
        <f>'USD-cash box '!G4</f>
        <v>5</v>
      </c>
      <c r="D16" s="240">
        <v>0</v>
      </c>
      <c r="E16" s="240">
        <v>0</v>
      </c>
      <c r="F16" s="240">
        <v>0</v>
      </c>
      <c r="G16" s="240">
        <v>0</v>
      </c>
      <c r="H16" s="240">
        <f>'USD-cash box '!G5</f>
        <v>5</v>
      </c>
      <c r="I16" s="241">
        <f>C16+D16-E16+F16-G16</f>
        <v>5</v>
      </c>
      <c r="J16" s="197">
        <f t="shared" ref="J16" si="5">H16-I16</f>
        <v>0</v>
      </c>
      <c r="K16" s="180"/>
    </row>
    <row r="17" spans="1:11" ht="15" customHeight="1" thickBot="1" x14ac:dyDescent="0.3">
      <c r="A17" s="242"/>
      <c r="B17" s="243"/>
      <c r="C17" s="243"/>
      <c r="D17" s="243"/>
      <c r="E17" s="243"/>
      <c r="F17" s="243"/>
      <c r="G17" s="243"/>
      <c r="H17" s="243"/>
      <c r="I17" s="243"/>
      <c r="J17" s="244"/>
      <c r="K17" s="183" t="s">
        <v>68</v>
      </c>
    </row>
    <row r="18" spans="1:11" ht="16.5" thickBot="1" x14ac:dyDescent="0.3">
      <c r="A18" s="178"/>
      <c r="B18" s="179"/>
      <c r="C18" s="179"/>
      <c r="D18" s="812" t="s">
        <v>38</v>
      </c>
      <c r="E18" s="812"/>
      <c r="F18" s="179"/>
      <c r="G18" s="179"/>
      <c r="H18" s="179"/>
      <c r="I18" s="179"/>
      <c r="J18" s="180"/>
      <c r="K18" s="186">
        <f>I18-J18</f>
        <v>0</v>
      </c>
    </row>
    <row r="19" spans="1:11" ht="48" thickBot="1" x14ac:dyDescent="0.3">
      <c r="A19" s="181"/>
      <c r="B19" s="182"/>
      <c r="C19" s="182" t="s">
        <v>445</v>
      </c>
      <c r="D19" s="182" t="s">
        <v>81</v>
      </c>
      <c r="E19" s="182" t="s">
        <v>82</v>
      </c>
      <c r="F19" s="182"/>
      <c r="G19" s="182"/>
      <c r="H19" s="182" t="s">
        <v>449</v>
      </c>
      <c r="I19" s="182" t="s">
        <v>67</v>
      </c>
      <c r="J19" s="417" t="s">
        <v>68</v>
      </c>
      <c r="K19" s="92"/>
    </row>
    <row r="20" spans="1:11" ht="32.25" thickBot="1" x14ac:dyDescent="0.3">
      <c r="A20" s="295" t="s">
        <v>69</v>
      </c>
      <c r="B20" s="296"/>
      <c r="C20" s="296">
        <f>C16+C11+C8</f>
        <v>28.54</v>
      </c>
      <c r="D20" s="296">
        <f>D11</f>
        <v>19980</v>
      </c>
      <c r="E20" s="296">
        <f>E14</f>
        <v>2729.6299999999997</v>
      </c>
      <c r="F20" s="296"/>
      <c r="G20" s="296">
        <f>G10</f>
        <v>17580</v>
      </c>
      <c r="H20" s="296">
        <f>H16+H11+H8</f>
        <v>-301.08999999999997</v>
      </c>
      <c r="I20" s="416">
        <f>C20+D20-E20-G20</f>
        <v>-301.09000000000015</v>
      </c>
      <c r="J20" s="419">
        <f>H20-I20</f>
        <v>0</v>
      </c>
      <c r="K20" s="92"/>
    </row>
    <row r="21" spans="1:11" x14ac:dyDescent="0.25">
      <c r="A21" s="297"/>
      <c r="B21" s="297"/>
      <c r="C21" s="297"/>
      <c r="D21" s="297"/>
      <c r="E21" s="297"/>
      <c r="F21" s="297"/>
      <c r="G21" s="297"/>
      <c r="H21" s="297"/>
      <c r="I21" s="298"/>
      <c r="J21" s="418"/>
    </row>
    <row r="22" spans="1:11" x14ac:dyDescent="0.25">
      <c r="A22" s="297"/>
      <c r="B22" s="297"/>
      <c r="C22" s="297"/>
      <c r="D22" s="297"/>
      <c r="E22" s="297"/>
      <c r="F22" s="297"/>
      <c r="G22" s="299"/>
      <c r="H22" s="299"/>
      <c r="I22" s="298"/>
      <c r="J22" s="98"/>
    </row>
    <row r="23" spans="1:11" x14ac:dyDescent="0.25">
      <c r="A23" s="299"/>
      <c r="B23" s="299"/>
      <c r="C23" s="297"/>
      <c r="D23" s="299"/>
      <c r="E23" s="299"/>
      <c r="F23" s="297"/>
      <c r="G23" s="297"/>
      <c r="H23" s="297"/>
      <c r="I23" s="298"/>
      <c r="J23" s="98"/>
    </row>
    <row r="24" spans="1:11" x14ac:dyDescent="0.25">
      <c r="A24" s="297"/>
      <c r="B24" s="297"/>
      <c r="C24" s="299"/>
      <c r="D24" s="297"/>
      <c r="E24" s="297"/>
      <c r="F24" s="299"/>
      <c r="G24" s="300"/>
      <c r="H24" s="300"/>
      <c r="I24" s="298"/>
      <c r="J24" s="98"/>
    </row>
    <row r="25" spans="1:11" x14ac:dyDescent="0.25">
      <c r="A25" s="300"/>
      <c r="B25" s="300"/>
      <c r="C25" s="300"/>
      <c r="D25" s="300"/>
      <c r="E25" s="300"/>
      <c r="F25" s="300"/>
      <c r="G25" s="300"/>
      <c r="H25" s="300"/>
      <c r="I25" s="301"/>
      <c r="J25" s="98"/>
    </row>
    <row r="26" spans="1:11" x14ac:dyDescent="0.25">
      <c r="A26" s="300"/>
      <c r="B26" s="300"/>
      <c r="C26" s="300"/>
      <c r="D26" s="302"/>
      <c r="E26" s="302"/>
      <c r="F26" s="303"/>
      <c r="G26" s="300"/>
      <c r="H26" s="300"/>
      <c r="I26" s="301"/>
      <c r="J26" s="98"/>
    </row>
    <row r="27" spans="1:11" x14ac:dyDescent="0.25">
      <c r="A27" s="300"/>
      <c r="B27" s="300"/>
      <c r="C27" s="300"/>
      <c r="D27" s="302"/>
      <c r="E27" s="302"/>
      <c r="F27" s="303"/>
      <c r="G27" s="300"/>
      <c r="H27" s="300"/>
      <c r="I27" s="301"/>
      <c r="J27" s="98"/>
    </row>
    <row r="28" spans="1:11" x14ac:dyDescent="0.25">
      <c r="A28" s="300"/>
      <c r="B28" s="300"/>
      <c r="C28" s="300"/>
      <c r="D28" s="302"/>
      <c r="E28" s="302"/>
      <c r="F28" s="303"/>
      <c r="G28" s="300"/>
      <c r="H28" s="300"/>
      <c r="I28" s="301"/>
      <c r="J28" s="98"/>
    </row>
    <row r="29" spans="1:11" x14ac:dyDescent="0.25">
      <c r="A29" s="304"/>
      <c r="B29" s="304"/>
      <c r="C29" s="304"/>
      <c r="D29" s="304"/>
      <c r="E29" s="304"/>
      <c r="F29" s="304"/>
      <c r="G29" s="304"/>
      <c r="H29" s="304"/>
      <c r="I29" s="98"/>
      <c r="J29" s="98"/>
    </row>
    <row r="30" spans="1:11" x14ac:dyDescent="0.25">
      <c r="A30" s="98"/>
      <c r="B30" s="98"/>
      <c r="C30" s="98"/>
      <c r="D30" s="98"/>
      <c r="E30" s="98"/>
      <c r="F30" s="98"/>
      <c r="G30" s="98"/>
      <c r="H30" s="98"/>
      <c r="I30" s="98"/>
      <c r="J30" s="98"/>
    </row>
    <row r="31" spans="1:11" x14ac:dyDescent="0.25">
      <c r="A31" s="98"/>
      <c r="B31" s="98"/>
      <c r="C31" s="98"/>
      <c r="D31" s="98"/>
      <c r="E31" s="98"/>
      <c r="F31" s="98"/>
      <c r="G31" s="98"/>
      <c r="H31" s="98"/>
      <c r="I31" s="98"/>
      <c r="J31" s="98"/>
    </row>
    <row r="32" spans="1:11" x14ac:dyDescent="0.25">
      <c r="A32" s="98"/>
      <c r="B32" s="98"/>
      <c r="C32" s="98"/>
      <c r="D32" s="98"/>
      <c r="E32" s="98"/>
      <c r="F32" s="98"/>
      <c r="G32" s="98"/>
      <c r="H32" s="98"/>
      <c r="I32" s="98"/>
      <c r="J32" s="98"/>
    </row>
    <row r="33" spans="1:10" x14ac:dyDescent="0.25">
      <c r="A33" s="98"/>
      <c r="B33" s="98"/>
      <c r="C33" s="98"/>
      <c r="D33" s="98"/>
      <c r="E33" s="98"/>
      <c r="F33" s="98"/>
      <c r="G33" s="98"/>
      <c r="H33" s="98"/>
      <c r="I33" s="98"/>
      <c r="J33" s="98"/>
    </row>
  </sheetData>
  <mergeCells count="1">
    <mergeCell ref="D18:E18"/>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topLeftCell="A28" zoomScale="125" workbookViewId="0">
      <selection activeCell="I31" sqref="I31"/>
    </sheetView>
  </sheetViews>
  <sheetFormatPr defaultColWidth="16" defaultRowHeight="12.75" x14ac:dyDescent="0.2"/>
  <cols>
    <col min="1" max="1" width="9.5703125" style="3" customWidth="1"/>
    <col min="2" max="2" width="5.7109375" style="3" customWidth="1"/>
    <col min="3" max="3" width="28.7109375" style="3" customWidth="1"/>
    <col min="4" max="4" width="12.140625" style="19" customWidth="1"/>
    <col min="5" max="5" width="10.140625" style="19" customWidth="1"/>
    <col min="6" max="6" width="6.28515625" style="3" customWidth="1"/>
    <col min="7" max="7" width="10.42578125" style="3" customWidth="1"/>
    <col min="8" max="8" width="3.28515625" style="3" bestFit="1" customWidth="1"/>
    <col min="9" max="9" width="29.28515625" style="3" customWidth="1"/>
    <col min="10" max="10" width="9.42578125" style="19" customWidth="1"/>
    <col min="11" max="11" width="10.28515625" style="19"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820"/>
      <c r="B1" s="820"/>
      <c r="C1" s="820"/>
      <c r="D1" s="820"/>
      <c r="E1" s="820"/>
      <c r="F1" s="820"/>
      <c r="G1" s="820"/>
      <c r="H1" s="820"/>
      <c r="I1" s="820"/>
      <c r="J1" s="820"/>
      <c r="K1" s="820"/>
    </row>
    <row r="2" spans="1:11" x14ac:dyDescent="0.2">
      <c r="A2" s="431"/>
      <c r="B2" s="431"/>
      <c r="C2" s="431"/>
      <c r="D2" s="432"/>
      <c r="E2" s="432"/>
      <c r="F2" s="431"/>
      <c r="G2" s="431"/>
      <c r="H2" s="431"/>
      <c r="I2" s="431"/>
      <c r="J2" s="432"/>
      <c r="K2" s="432"/>
    </row>
    <row r="3" spans="1:11" x14ac:dyDescent="0.2">
      <c r="A3" s="430" t="s">
        <v>16</v>
      </c>
      <c r="B3" s="429"/>
      <c r="C3" s="429"/>
      <c r="D3" s="433"/>
      <c r="E3" s="433"/>
      <c r="F3" s="429"/>
      <c r="G3" s="429"/>
      <c r="H3" s="429"/>
      <c r="I3" s="429"/>
      <c r="J3" s="433"/>
      <c r="K3" s="433"/>
    </row>
    <row r="4" spans="1:11" x14ac:dyDescent="0.2">
      <c r="A4" s="430" t="s">
        <v>19</v>
      </c>
      <c r="B4" s="430"/>
      <c r="C4" s="430" t="s">
        <v>18</v>
      </c>
      <c r="D4" s="434"/>
      <c r="E4" s="435"/>
      <c r="F4" s="430"/>
      <c r="G4" s="430"/>
      <c r="H4" s="430"/>
      <c r="I4" s="429"/>
      <c r="J4" s="433"/>
      <c r="K4" s="433"/>
    </row>
    <row r="5" spans="1:11" x14ac:dyDescent="0.2">
      <c r="A5" s="430" t="s">
        <v>80</v>
      </c>
      <c r="B5" s="430"/>
      <c r="C5" s="504" t="s">
        <v>91</v>
      </c>
      <c r="D5" s="435"/>
      <c r="E5" s="435"/>
      <c r="F5" s="430"/>
      <c r="G5" s="430"/>
      <c r="H5" s="430"/>
      <c r="I5" s="429"/>
      <c r="J5" s="433"/>
      <c r="K5" s="433"/>
    </row>
    <row r="6" spans="1:11" x14ac:dyDescent="0.2">
      <c r="A6" s="430"/>
      <c r="B6" s="430"/>
      <c r="C6" s="436">
        <v>2024</v>
      </c>
      <c r="D6" s="435"/>
      <c r="E6" s="435"/>
      <c r="F6" s="430"/>
      <c r="G6" s="430"/>
      <c r="H6" s="430"/>
      <c r="I6" s="597"/>
      <c r="J6" s="598"/>
      <c r="K6" s="598"/>
    </row>
    <row r="7" spans="1:11" x14ac:dyDescent="0.2">
      <c r="A7" s="429"/>
      <c r="B7" s="430"/>
      <c r="C7" s="430"/>
      <c r="D7" s="435"/>
      <c r="E7" s="435"/>
      <c r="F7" s="430"/>
      <c r="G7" s="430"/>
      <c r="H7" s="430"/>
      <c r="I7" s="821"/>
      <c r="J7" s="821"/>
      <c r="K7" s="821"/>
    </row>
    <row r="8" spans="1:11" ht="15.75" customHeight="1" x14ac:dyDescent="0.2">
      <c r="A8" s="815" t="s">
        <v>159</v>
      </c>
      <c r="B8" s="815"/>
      <c r="C8" s="815"/>
      <c r="D8" s="815"/>
      <c r="E8" s="815"/>
      <c r="F8" s="439"/>
      <c r="G8" s="440"/>
      <c r="H8" s="430"/>
      <c r="I8" s="597"/>
      <c r="J8" s="598"/>
      <c r="K8" s="598"/>
    </row>
    <row r="9" spans="1:11" x14ac:dyDescent="0.2">
      <c r="A9" s="429"/>
      <c r="B9" s="429"/>
      <c r="C9" s="429"/>
      <c r="D9" s="433"/>
      <c r="E9" s="433"/>
      <c r="F9" s="429"/>
      <c r="G9" s="429"/>
      <c r="H9" s="429"/>
      <c r="I9" s="429"/>
      <c r="J9" s="433"/>
      <c r="K9" s="433"/>
    </row>
    <row r="10" spans="1:11" ht="13.5" thickBot="1" x14ac:dyDescent="0.25">
      <c r="A10" s="429"/>
      <c r="B10" s="429"/>
      <c r="C10" s="429"/>
      <c r="D10" s="433"/>
      <c r="E10" s="433"/>
      <c r="F10" s="429"/>
      <c r="G10" s="623"/>
      <c r="H10" s="623"/>
      <c r="I10" s="623"/>
      <c r="J10" s="624"/>
      <c r="K10" s="624"/>
    </row>
    <row r="11" spans="1:11" ht="12.75" customHeight="1" thickBot="1" x14ac:dyDescent="0.25">
      <c r="A11" s="816" t="s">
        <v>25</v>
      </c>
      <c r="B11" s="817"/>
      <c r="C11" s="817"/>
      <c r="D11" s="817"/>
      <c r="E11" s="818"/>
      <c r="F11" s="439"/>
      <c r="G11" s="819"/>
      <c r="H11" s="819"/>
      <c r="I11" s="819"/>
      <c r="J11" s="819"/>
      <c r="K11" s="819"/>
    </row>
    <row r="12" spans="1:11" x14ac:dyDescent="0.2">
      <c r="A12" s="505"/>
      <c r="B12" s="506"/>
      <c r="C12" s="506"/>
      <c r="D12" s="507"/>
      <c r="E12" s="508"/>
      <c r="F12" s="429"/>
      <c r="G12" s="625"/>
      <c r="H12" s="625"/>
      <c r="I12" s="625"/>
      <c r="J12" s="626"/>
      <c r="K12" s="626"/>
    </row>
    <row r="13" spans="1:11" s="6" customFormat="1" ht="13.5" thickBot="1" x14ac:dyDescent="0.25">
      <c r="A13" s="441" t="s">
        <v>0</v>
      </c>
      <c r="B13" s="442" t="s">
        <v>26</v>
      </c>
      <c r="C13" s="442" t="s">
        <v>27</v>
      </c>
      <c r="D13" s="443" t="s">
        <v>28</v>
      </c>
      <c r="E13" s="444" t="s">
        <v>29</v>
      </c>
      <c r="F13" s="445"/>
      <c r="G13" s="627"/>
      <c r="H13" s="627"/>
      <c r="I13" s="627"/>
      <c r="J13" s="628"/>
      <c r="K13" s="628"/>
    </row>
    <row r="14" spans="1:11" ht="12.75" customHeight="1" thickBot="1" x14ac:dyDescent="0.25">
      <c r="A14" s="558">
        <v>45413</v>
      </c>
      <c r="B14" s="559"/>
      <c r="C14" s="560" t="s">
        <v>62</v>
      </c>
      <c r="D14" s="561">
        <v>23.54</v>
      </c>
      <c r="E14" s="562"/>
      <c r="F14" s="309"/>
      <c r="G14" s="600"/>
      <c r="H14" s="601"/>
      <c r="I14" s="601"/>
      <c r="J14" s="602"/>
      <c r="K14" s="603"/>
    </row>
    <row r="15" spans="1:11" ht="12.75" customHeight="1" thickBot="1" x14ac:dyDescent="0.25">
      <c r="A15" s="563">
        <v>45443</v>
      </c>
      <c r="B15" s="564"/>
      <c r="C15" s="565" t="s">
        <v>46</v>
      </c>
      <c r="D15" s="566">
        <f>SUM(D14:D14)-SUM(E14:E14)</f>
        <v>23.54</v>
      </c>
      <c r="E15" s="567"/>
      <c r="F15" s="568"/>
      <c r="G15" s="604"/>
      <c r="H15" s="601"/>
      <c r="I15" s="605"/>
      <c r="J15" s="606"/>
      <c r="K15" s="607"/>
    </row>
    <row r="16" spans="1:11" ht="12.75" customHeight="1" x14ac:dyDescent="0.2">
      <c r="A16" s="569"/>
      <c r="B16" s="570"/>
      <c r="C16" s="570"/>
      <c r="D16" s="571"/>
      <c r="E16" s="572"/>
      <c r="F16" s="5"/>
      <c r="G16" s="608"/>
      <c r="H16" s="608"/>
      <c r="I16" s="608"/>
      <c r="J16" s="609"/>
      <c r="K16" s="609"/>
    </row>
    <row r="17" spans="1:11" ht="12.75" customHeight="1" x14ac:dyDescent="0.2">
      <c r="A17" s="334"/>
      <c r="B17" s="10"/>
      <c r="C17" s="10"/>
      <c r="D17" s="18"/>
      <c r="E17" s="18"/>
      <c r="F17" s="599"/>
      <c r="G17" s="610"/>
      <c r="H17" s="611"/>
      <c r="I17" s="611"/>
      <c r="J17" s="612"/>
      <c r="K17" s="612"/>
    </row>
    <row r="18" spans="1:11" x14ac:dyDescent="0.2">
      <c r="G18" s="372"/>
      <c r="H18" s="372"/>
      <c r="I18" s="372"/>
      <c r="J18" s="613"/>
      <c r="K18" s="613"/>
    </row>
    <row r="19" spans="1:11" ht="18.75" x14ac:dyDescent="0.3">
      <c r="C19" s="99" t="s">
        <v>155</v>
      </c>
      <c r="G19" s="372"/>
      <c r="H19" s="372"/>
      <c r="I19" s="372"/>
      <c r="J19" s="613"/>
      <c r="K19" s="613"/>
    </row>
    <row r="20" spans="1:11" ht="18.75" x14ac:dyDescent="0.3">
      <c r="C20" s="596">
        <v>45413</v>
      </c>
      <c r="G20" s="372"/>
      <c r="H20" s="372"/>
      <c r="I20" s="372"/>
      <c r="J20" s="613"/>
      <c r="K20" s="613"/>
    </row>
    <row r="21" spans="1:11" x14ac:dyDescent="0.2">
      <c r="C21" s="822" t="s">
        <v>20</v>
      </c>
      <c r="D21" s="823"/>
      <c r="E21" s="824"/>
    </row>
    <row r="22" spans="1:11" x14ac:dyDescent="0.2">
      <c r="C22" s="437" t="s">
        <v>21</v>
      </c>
      <c r="D22" s="825" t="s">
        <v>31</v>
      </c>
      <c r="E22" s="826"/>
    </row>
    <row r="23" spans="1:11" x14ac:dyDescent="0.2">
      <c r="C23" s="437" t="s">
        <v>22</v>
      </c>
      <c r="D23" s="827" t="s">
        <v>32</v>
      </c>
      <c r="E23" s="828"/>
    </row>
    <row r="24" spans="1:11" x14ac:dyDescent="0.2">
      <c r="C24" s="438" t="s">
        <v>24</v>
      </c>
      <c r="D24" s="813" t="s">
        <v>33</v>
      </c>
      <c r="E24" s="814"/>
    </row>
    <row r="25" spans="1:11" ht="13.5" thickBot="1" x14ac:dyDescent="0.25">
      <c r="D25" s="578"/>
      <c r="E25" s="578"/>
    </row>
    <row r="26" spans="1:11" ht="13.5" thickBot="1" x14ac:dyDescent="0.25">
      <c r="A26" s="586" t="s">
        <v>0</v>
      </c>
      <c r="B26" s="593" t="s">
        <v>156</v>
      </c>
      <c r="C26" s="677" t="s">
        <v>5</v>
      </c>
      <c r="D26" s="679" t="s">
        <v>145</v>
      </c>
      <c r="E26" s="674"/>
      <c r="F26" s="372"/>
    </row>
    <row r="27" spans="1:11" ht="12.75" customHeight="1" x14ac:dyDescent="0.2">
      <c r="A27" s="587"/>
      <c r="B27" s="594"/>
      <c r="C27" s="590"/>
      <c r="D27" s="583"/>
      <c r="E27" s="613"/>
      <c r="F27" s="372"/>
    </row>
    <row r="28" spans="1:11" x14ac:dyDescent="0.2">
      <c r="A28" s="589">
        <v>45443</v>
      </c>
      <c r="B28" s="585">
        <v>1</v>
      </c>
      <c r="C28" s="591" t="s">
        <v>146</v>
      </c>
      <c r="D28" s="584">
        <v>23.54</v>
      </c>
      <c r="E28" s="613"/>
      <c r="F28" s="372"/>
    </row>
    <row r="29" spans="1:11" x14ac:dyDescent="0.2">
      <c r="A29" s="588"/>
      <c r="B29" s="585"/>
      <c r="C29" s="591"/>
      <c r="D29" s="584"/>
      <c r="E29" s="613"/>
      <c r="F29" s="372"/>
    </row>
    <row r="30" spans="1:11" x14ac:dyDescent="0.2">
      <c r="A30" s="588"/>
      <c r="B30" s="585"/>
      <c r="C30" s="615" t="s">
        <v>147</v>
      </c>
      <c r="D30" s="584"/>
      <c r="E30" s="613"/>
      <c r="F30" s="372"/>
    </row>
    <row r="31" spans="1:11" x14ac:dyDescent="0.2">
      <c r="A31" s="588"/>
      <c r="B31" s="585"/>
      <c r="C31" s="591" t="s">
        <v>148</v>
      </c>
      <c r="D31" s="584"/>
      <c r="E31" s="613"/>
      <c r="F31" s="372"/>
    </row>
    <row r="32" spans="1:11" x14ac:dyDescent="0.2">
      <c r="A32" s="589">
        <v>45414</v>
      </c>
      <c r="B32" s="585">
        <v>2</v>
      </c>
      <c r="C32" s="591" t="s">
        <v>336</v>
      </c>
      <c r="D32" s="584">
        <v>19980</v>
      </c>
      <c r="E32" s="613"/>
      <c r="F32" s="372"/>
    </row>
    <row r="33" spans="1:6" x14ac:dyDescent="0.2">
      <c r="A33" s="588"/>
      <c r="B33" s="585"/>
      <c r="C33" s="591"/>
      <c r="D33" s="584"/>
      <c r="E33" s="613"/>
      <c r="F33" s="372"/>
    </row>
    <row r="34" spans="1:6" x14ac:dyDescent="0.2">
      <c r="A34" s="588"/>
      <c r="B34" s="585"/>
      <c r="C34" s="615" t="s">
        <v>150</v>
      </c>
      <c r="D34" s="584"/>
      <c r="E34" s="613"/>
      <c r="F34" s="372"/>
    </row>
    <row r="35" spans="1:6" x14ac:dyDescent="0.2">
      <c r="A35" s="588"/>
      <c r="B35" s="585"/>
      <c r="C35" s="615" t="s">
        <v>151</v>
      </c>
      <c r="D35" s="584"/>
      <c r="E35" s="613"/>
      <c r="F35" s="372"/>
    </row>
    <row r="36" spans="1:6" x14ac:dyDescent="0.2">
      <c r="A36" s="589">
        <v>45414</v>
      </c>
      <c r="B36" s="585">
        <v>3</v>
      </c>
      <c r="C36" s="591" t="s">
        <v>310</v>
      </c>
      <c r="D36" s="584">
        <v>-8.4499999999999993</v>
      </c>
      <c r="E36" s="613"/>
      <c r="F36" s="372"/>
    </row>
    <row r="37" spans="1:6" x14ac:dyDescent="0.2">
      <c r="A37" s="589">
        <v>45415</v>
      </c>
      <c r="B37" s="585">
        <v>4</v>
      </c>
      <c r="C37" s="591" t="s">
        <v>335</v>
      </c>
      <c r="D37" s="584">
        <v>-2400</v>
      </c>
      <c r="E37" s="613"/>
      <c r="F37" s="372"/>
    </row>
    <row r="38" spans="1:6" x14ac:dyDescent="0.2">
      <c r="A38" s="589">
        <v>45415</v>
      </c>
      <c r="B38" s="585">
        <v>5</v>
      </c>
      <c r="C38" s="591" t="s">
        <v>311</v>
      </c>
      <c r="D38" s="584">
        <v>-0.56000000000000005</v>
      </c>
      <c r="E38" s="613"/>
      <c r="F38" s="372"/>
    </row>
    <row r="39" spans="1:6" x14ac:dyDescent="0.2">
      <c r="A39" s="589">
        <v>44702</v>
      </c>
      <c r="B39" s="585">
        <v>6</v>
      </c>
      <c r="C39" s="591" t="s">
        <v>337</v>
      </c>
      <c r="D39" s="584">
        <v>-0.42</v>
      </c>
      <c r="E39" s="613"/>
      <c r="F39" s="372"/>
    </row>
    <row r="40" spans="1:6" x14ac:dyDescent="0.2">
      <c r="A40" s="589">
        <v>45433</v>
      </c>
      <c r="B40" s="585">
        <v>7</v>
      </c>
      <c r="C40" s="591" t="s">
        <v>334</v>
      </c>
      <c r="D40" s="584">
        <v>-17580</v>
      </c>
      <c r="E40" s="613">
        <v>3780</v>
      </c>
      <c r="F40" s="372"/>
    </row>
    <row r="41" spans="1:6" x14ac:dyDescent="0.2">
      <c r="A41" s="589">
        <v>45443</v>
      </c>
      <c r="B41" s="585">
        <v>8</v>
      </c>
      <c r="C41" s="591" t="s">
        <v>338</v>
      </c>
      <c r="D41" s="584">
        <v>-320.2</v>
      </c>
      <c r="E41" s="613"/>
      <c r="F41" s="372"/>
    </row>
    <row r="42" spans="1:6" ht="13.5" thickBot="1" x14ac:dyDescent="0.25">
      <c r="A42" s="589"/>
      <c r="B42" s="585"/>
      <c r="C42" s="591"/>
      <c r="D42" s="584"/>
      <c r="E42" s="613"/>
      <c r="F42" s="372"/>
    </row>
    <row r="43" spans="1:6" ht="13.5" thickBot="1" x14ac:dyDescent="0.25">
      <c r="A43" s="581">
        <v>45443</v>
      </c>
      <c r="B43" s="580"/>
      <c r="C43" s="678" t="s">
        <v>152</v>
      </c>
      <c r="D43" s="679">
        <f>SUM(D28:D42)</f>
        <v>-306.08999999999941</v>
      </c>
      <c r="E43" s="675"/>
      <c r="F43" s="372"/>
    </row>
    <row r="44" spans="1:6" ht="13.5" thickBot="1" x14ac:dyDescent="0.25">
      <c r="C44" s="616" t="s">
        <v>152</v>
      </c>
      <c r="D44" s="679">
        <v>-306.08999999999997</v>
      </c>
      <c r="E44" s="676"/>
      <c r="F44" s="372"/>
    </row>
    <row r="46" spans="1:6" x14ac:dyDescent="0.2">
      <c r="C46" s="3" t="s">
        <v>153</v>
      </c>
      <c r="D46" s="19">
        <f>D43-D44</f>
        <v>5.6843418860808015E-13</v>
      </c>
    </row>
    <row r="47" spans="1:6" x14ac:dyDescent="0.2">
      <c r="C47" s="3" t="s">
        <v>154</v>
      </c>
    </row>
  </sheetData>
  <mergeCells count="9">
    <mergeCell ref="D24:E24"/>
    <mergeCell ref="A8:E8"/>
    <mergeCell ref="A11:E11"/>
    <mergeCell ref="G11:K11"/>
    <mergeCell ref="A1:K1"/>
    <mergeCell ref="I7:K7"/>
    <mergeCell ref="C21:E21"/>
    <mergeCell ref="D22:E22"/>
    <mergeCell ref="D23:E23"/>
  </mergeCells>
  <pageMargins left="0.7" right="0.7" top="0.75" bottom="0.75" header="0.3" footer="0.3"/>
  <pageSetup paperSize="9" scale="64" orientation="portrait" horizontalDpi="4294967293"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Data Analysis</vt:lpstr>
      <vt:lpstr>Personal Costs</vt:lpstr>
      <vt:lpstr>Total Expenses</vt:lpstr>
      <vt:lpstr>Personal Recieved</vt:lpstr>
      <vt:lpstr>UGX Cash Box May 24</vt:lpstr>
      <vt:lpstr>USD-cash box </vt:lpstr>
      <vt:lpstr>Balance UGX</vt:lpstr>
      <vt:lpstr>Balance USD</vt:lpstr>
      <vt:lpstr>Bank reconciliation USD</vt:lpstr>
      <vt:lpstr>Bank reconciliation UGX</vt:lpstr>
      <vt:lpstr>UGX-Operational Account</vt:lpstr>
      <vt:lpstr>May cashdesk closing</vt:lpstr>
      <vt:lpstr>Advances</vt:lpstr>
      <vt:lpstr>Lydia</vt:lpstr>
      <vt:lpstr>Grace</vt:lpstr>
      <vt:lpstr>Stacey</vt:lpstr>
      <vt:lpstr>i18</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2024-06-12T16:41:07Z</cp:lastPrinted>
  <dcterms:created xsi:type="dcterms:W3CDTF">2016-05-26T14:51:01Z</dcterms:created>
  <dcterms:modified xsi:type="dcterms:W3CDTF">2024-06-21T11:23:52Z</dcterms:modified>
</cp:coreProperties>
</file>