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Office documents\Office Folders\2024\Financial Reports\Monthly Reports\"/>
    </mc:Choice>
  </mc:AlternateContent>
  <bookViews>
    <workbookView xWindow="0" yWindow="0" windowWidth="20490" windowHeight="7905" tabRatio="862" firstSheet="9" activeTab="11"/>
  </bookViews>
  <sheets>
    <sheet name="Personal Costs" sheetId="348" r:id="rId1"/>
    <sheet name="Data Analysis" sheetId="349" r:id="rId2"/>
    <sheet name="Total Expenses" sheetId="49" r:id="rId3"/>
    <sheet name="Personal Recieved" sheetId="351" r:id="rId4"/>
    <sheet name="UGX Cash Box April 24" sheetId="63" r:id="rId5"/>
    <sheet name="USD-cash box " sheetId="116" r:id="rId6"/>
    <sheet name="Balance UGX" sheetId="55" r:id="rId7"/>
    <sheet name="Balance USD" sheetId="143" r:id="rId8"/>
    <sheet name="Bank reconciliation USD" sheetId="52" r:id="rId9"/>
    <sheet name="Bank reconciliation UGX" sheetId="56" r:id="rId10"/>
    <sheet name="UGX-Operational Account" sheetId="221" r:id="rId11"/>
    <sheet name="April cashdesk closing" sheetId="176" r:id="rId12"/>
    <sheet name="Advances" sheetId="216" r:id="rId13"/>
    <sheet name="Lydia" sheetId="80" r:id="rId14"/>
    <sheet name="Grace" sheetId="350" r:id="rId15"/>
    <sheet name="i18" sheetId="299" r:id="rId16"/>
    <sheet name="i89" sheetId="338" r:id="rId17"/>
    <sheet name="Airtime summary" sheetId="194" r:id="rId18"/>
  </sheets>
  <definedNames>
    <definedName name="_xlnm._FilterDatabase" localSheetId="17" hidden="1">'Airtime summary'!$A$1:$N$22</definedName>
    <definedName name="_xlnm._FilterDatabase" localSheetId="14" hidden="1">Grace!$A$1:$N$5</definedName>
    <definedName name="_xlnm._FilterDatabase" localSheetId="15" hidden="1">'i18'!$A$1:$N$126</definedName>
    <definedName name="_xlnm._FilterDatabase" localSheetId="16" hidden="1">'i89'!$A$1:$N$13</definedName>
    <definedName name="_xlnm._FilterDatabase" localSheetId="13" hidden="1">Lydia!$A$1:$N$52</definedName>
    <definedName name="_xlnm._FilterDatabase" localSheetId="2" hidden="1">'Total Expenses'!$A$2:$N$269</definedName>
    <definedName name="_xlnm._FilterDatabase" localSheetId="4" hidden="1">'UGX Cash Box April 24'!$A$2:$N$80</definedName>
    <definedName name="_xlnm._FilterDatabase" localSheetId="5" hidden="1">'USD-cash box '!$A$3:$S$4</definedName>
  </definedNames>
  <calcPr calcId="152511"/>
  <pivotCaches>
    <pivotCache cacheId="64" r:id="rId19"/>
    <pivotCache cacheId="65" r:id="rId20"/>
    <pivotCache cacheId="66" r:id="rId21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55" l="1"/>
  <c r="D7" i="351" l="1"/>
  <c r="C2" i="55"/>
  <c r="G263" i="49" l="1"/>
  <c r="G264" i="49"/>
  <c r="F25" i="216" l="1"/>
  <c r="F27" i="216" s="1"/>
  <c r="G177" i="49"/>
  <c r="G178" i="49"/>
  <c r="G179" i="49"/>
  <c r="G180" i="49"/>
  <c r="G181" i="49"/>
  <c r="F94" i="80" l="1"/>
  <c r="E269" i="49"/>
  <c r="G268" i="49"/>
  <c r="G261" i="49"/>
  <c r="G234" i="49"/>
  <c r="G235" i="49"/>
  <c r="G236" i="49"/>
  <c r="G237" i="49"/>
  <c r="H11" i="55"/>
  <c r="G265" i="49"/>
  <c r="G207" i="49"/>
  <c r="G196" i="49"/>
  <c r="G10" i="55" l="1"/>
  <c r="G20" i="143"/>
  <c r="F17" i="55"/>
  <c r="F11" i="55"/>
  <c r="G195" i="49"/>
  <c r="H10" i="55"/>
  <c r="G76" i="49"/>
  <c r="G75" i="49"/>
  <c r="G34" i="49"/>
  <c r="G33" i="49"/>
  <c r="C11" i="351"/>
  <c r="D17" i="55" s="1"/>
  <c r="C3" i="55"/>
  <c r="F6" i="350"/>
  <c r="E6" i="350"/>
  <c r="G5" i="350"/>
  <c r="F22" i="194"/>
  <c r="E22" i="194"/>
  <c r="E80" i="63"/>
  <c r="E17" i="55"/>
  <c r="D4" i="351"/>
  <c r="D5" i="351"/>
  <c r="D6" i="351"/>
  <c r="E10" i="55"/>
  <c r="E5" i="55"/>
  <c r="E11" i="55"/>
  <c r="E3" i="55"/>
  <c r="E2" i="55"/>
  <c r="E4" i="55"/>
  <c r="I2" i="55" l="1"/>
  <c r="G6" i="350"/>
  <c r="H3" i="55" s="1"/>
  <c r="G156" i="49" l="1"/>
  <c r="G157" i="49"/>
  <c r="G158" i="49"/>
  <c r="G159" i="49"/>
  <c r="G121" i="49"/>
  <c r="G122" i="49"/>
  <c r="G123" i="49"/>
  <c r="G63" i="49"/>
  <c r="G64" i="49"/>
  <c r="G65" i="49"/>
  <c r="G59" i="49" l="1"/>
  <c r="G60" i="49"/>
  <c r="G61" i="49"/>
  <c r="G62" i="49"/>
  <c r="G66" i="49"/>
  <c r="H10" i="143" l="1"/>
  <c r="D22" i="221"/>
  <c r="D36" i="221" s="1"/>
  <c r="D15" i="52"/>
  <c r="D28" i="52" s="1"/>
  <c r="D37" i="52" s="1"/>
  <c r="D40" i="52" s="1"/>
  <c r="D13" i="56"/>
  <c r="D28" i="56" s="1"/>
  <c r="D40" i="56" s="1"/>
  <c r="D43" i="56" s="1"/>
  <c r="G4" i="63"/>
  <c r="G5" i="63" s="1"/>
  <c r="G6" i="63" s="1"/>
  <c r="F80" i="338"/>
  <c r="E80" i="338"/>
  <c r="E94" i="80"/>
  <c r="G214" i="49"/>
  <c r="G215" i="49"/>
  <c r="C10" i="143"/>
  <c r="C11" i="143" s="1"/>
  <c r="C5" i="55"/>
  <c r="C4" i="55"/>
  <c r="G190" i="49"/>
  <c r="G191" i="49"/>
  <c r="G192" i="49"/>
  <c r="G5" i="80"/>
  <c r="G6" i="80" s="1"/>
  <c r="G7" i="80" s="1"/>
  <c r="G8" i="80" s="1"/>
  <c r="G9" i="80" s="1"/>
  <c r="G10" i="80" s="1"/>
  <c r="G11" i="80" s="1"/>
  <c r="G12" i="80" s="1"/>
  <c r="G13" i="80" s="1"/>
  <c r="G14" i="80" s="1"/>
  <c r="G15" i="80" s="1"/>
  <c r="G16" i="80" s="1"/>
  <c r="G17" i="80" s="1"/>
  <c r="G137" i="49"/>
  <c r="G136" i="49"/>
  <c r="G73" i="49"/>
  <c r="G72" i="49"/>
  <c r="G135" i="49"/>
  <c r="G3" i="49"/>
  <c r="G4" i="49"/>
  <c r="G5" i="49"/>
  <c r="G6" i="49"/>
  <c r="G7" i="49"/>
  <c r="G8" i="49"/>
  <c r="G9" i="49"/>
  <c r="G10" i="49"/>
  <c r="G11" i="49"/>
  <c r="G12" i="49"/>
  <c r="G13" i="49"/>
  <c r="G14" i="49"/>
  <c r="G16" i="49"/>
  <c r="G17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67" i="49"/>
  <c r="G68" i="49"/>
  <c r="G69" i="49"/>
  <c r="G70" i="49"/>
  <c r="G71" i="49"/>
  <c r="G74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4" i="49"/>
  <c r="G125" i="49"/>
  <c r="G126" i="49"/>
  <c r="G127" i="49"/>
  <c r="G128" i="49"/>
  <c r="G129" i="49"/>
  <c r="G130" i="49"/>
  <c r="G131" i="49"/>
  <c r="G132" i="49"/>
  <c r="G133" i="49"/>
  <c r="G134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82" i="49"/>
  <c r="G183" i="49"/>
  <c r="G184" i="49"/>
  <c r="G185" i="49"/>
  <c r="G186" i="49"/>
  <c r="G187" i="49"/>
  <c r="G188" i="49"/>
  <c r="G189" i="49"/>
  <c r="G193" i="49"/>
  <c r="G194" i="49"/>
  <c r="G197" i="49"/>
  <c r="G198" i="49"/>
  <c r="G199" i="49"/>
  <c r="G200" i="49"/>
  <c r="G201" i="49"/>
  <c r="G202" i="49"/>
  <c r="G203" i="49"/>
  <c r="G204" i="49"/>
  <c r="G205" i="49"/>
  <c r="G206" i="49"/>
  <c r="G208" i="49"/>
  <c r="G209" i="49"/>
  <c r="G210" i="49"/>
  <c r="G211" i="49"/>
  <c r="G212" i="49"/>
  <c r="G213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3" i="49"/>
  <c r="G254" i="49"/>
  <c r="G255" i="49"/>
  <c r="G256" i="49"/>
  <c r="G257" i="49"/>
  <c r="G258" i="49"/>
  <c r="G259" i="49"/>
  <c r="G260" i="49"/>
  <c r="G262" i="49"/>
  <c r="G266" i="49"/>
  <c r="G267" i="49"/>
  <c r="G5" i="338"/>
  <c r="G6" i="338" s="1"/>
  <c r="G7" i="338" s="1"/>
  <c r="G8" i="338" s="1"/>
  <c r="G9" i="338" s="1"/>
  <c r="G10" i="338" s="1"/>
  <c r="G11" i="338" s="1"/>
  <c r="G12" i="338" s="1"/>
  <c r="G13" i="338" s="1"/>
  <c r="G14" i="338" s="1"/>
  <c r="G15" i="338" s="1"/>
  <c r="G16" i="338" s="1"/>
  <c r="G17" i="338" s="1"/>
  <c r="G18" i="338" s="1"/>
  <c r="G19" i="338" s="1"/>
  <c r="G20" i="338" s="1"/>
  <c r="G21" i="338" s="1"/>
  <c r="G22" i="338" s="1"/>
  <c r="G23" i="338" s="1"/>
  <c r="G24" i="338" s="1"/>
  <c r="G25" i="338" s="1"/>
  <c r="G26" i="338" s="1"/>
  <c r="G27" i="338" s="1"/>
  <c r="G28" i="338" s="1"/>
  <c r="G29" i="338" s="1"/>
  <c r="G30" i="338" s="1"/>
  <c r="G31" i="338" s="1"/>
  <c r="G32" i="338" s="1"/>
  <c r="G33" i="338" s="1"/>
  <c r="G34" i="338" s="1"/>
  <c r="G35" i="338" s="1"/>
  <c r="G36" i="338" s="1"/>
  <c r="G37" i="338" s="1"/>
  <c r="G38" i="338" s="1"/>
  <c r="G39" i="338" s="1"/>
  <c r="G40" i="338" s="1"/>
  <c r="G41" i="338" s="1"/>
  <c r="G42" i="338" s="1"/>
  <c r="G43" i="338" s="1"/>
  <c r="G44" i="338" s="1"/>
  <c r="G45" i="338" s="1"/>
  <c r="G46" i="338" s="1"/>
  <c r="G47" i="338" s="1"/>
  <c r="G48" i="338" s="1"/>
  <c r="G49" i="338" s="1"/>
  <c r="G50" i="338" s="1"/>
  <c r="G51" i="338" s="1"/>
  <c r="G52" i="338" s="1"/>
  <c r="G53" i="338" s="1"/>
  <c r="G54" i="338" s="1"/>
  <c r="G55" i="338" s="1"/>
  <c r="G56" i="338" s="1"/>
  <c r="G57" i="338" s="1"/>
  <c r="G58" i="338" s="1"/>
  <c r="G59" i="338" s="1"/>
  <c r="G60" i="338" s="1"/>
  <c r="G61" i="338" s="1"/>
  <c r="G62" i="338" s="1"/>
  <c r="G63" i="338" s="1"/>
  <c r="G64" i="338" s="1"/>
  <c r="G65" i="338" s="1"/>
  <c r="G66" i="338" s="1"/>
  <c r="G67" i="338" s="1"/>
  <c r="G68" i="338" s="1"/>
  <c r="G69" i="338" s="1"/>
  <c r="G70" i="338" s="1"/>
  <c r="G71" i="338" s="1"/>
  <c r="G72" i="338" s="1"/>
  <c r="G73" i="338" s="1"/>
  <c r="G74" i="338" s="1"/>
  <c r="G75" i="338" s="1"/>
  <c r="G76" i="338" s="1"/>
  <c r="G77" i="338" s="1"/>
  <c r="G78" i="338" s="1"/>
  <c r="G79" i="338" s="1"/>
  <c r="F80" i="63"/>
  <c r="G21" i="55"/>
  <c r="C17" i="55"/>
  <c r="C11" i="55"/>
  <c r="F153" i="299"/>
  <c r="E153" i="299"/>
  <c r="G5" i="299"/>
  <c r="G6" i="299" s="1"/>
  <c r="G7" i="299" s="1"/>
  <c r="G8" i="299" s="1"/>
  <c r="G9" i="299" s="1"/>
  <c r="G10" i="299" s="1"/>
  <c r="G11" i="299" s="1"/>
  <c r="G12" i="299" s="1"/>
  <c r="G13" i="299" s="1"/>
  <c r="G14" i="299" s="1"/>
  <c r="G15" i="299" s="1"/>
  <c r="G16" i="299" s="1"/>
  <c r="G17" i="299" s="1"/>
  <c r="G18" i="299" s="1"/>
  <c r="G19" i="299" s="1"/>
  <c r="G20" i="299" s="1"/>
  <c r="G21" i="299" s="1"/>
  <c r="G22" i="299" s="1"/>
  <c r="G23" i="299" s="1"/>
  <c r="G24" i="299" s="1"/>
  <c r="G25" i="299" s="1"/>
  <c r="G26" i="299" s="1"/>
  <c r="G27" i="299" s="1"/>
  <c r="G28" i="299" s="1"/>
  <c r="G29" i="299" s="1"/>
  <c r="G30" i="299" s="1"/>
  <c r="G31" i="299" s="1"/>
  <c r="G32" i="299" s="1"/>
  <c r="G33" i="299" s="1"/>
  <c r="G34" i="299" s="1"/>
  <c r="G35" i="299" s="1"/>
  <c r="G36" i="299" s="1"/>
  <c r="E8" i="216"/>
  <c r="F8" i="216"/>
  <c r="G8" i="216" s="1"/>
  <c r="H8" i="216" s="1"/>
  <c r="I8" i="216" s="1"/>
  <c r="J8" i="216" s="1"/>
  <c r="K8" i="216" s="1"/>
  <c r="L8" i="216" s="1"/>
  <c r="D8" i="216"/>
  <c r="E6" i="176"/>
  <c r="E7" i="176"/>
  <c r="E8" i="176"/>
  <c r="E9" i="176"/>
  <c r="E10" i="176"/>
  <c r="E11" i="176"/>
  <c r="E14" i="176"/>
  <c r="E15" i="176"/>
  <c r="E16" i="176"/>
  <c r="E17" i="176"/>
  <c r="J5" i="143"/>
  <c r="D21" i="55"/>
  <c r="F12" i="55"/>
  <c r="H11" i="143"/>
  <c r="G5" i="194"/>
  <c r="G6" i="194" s="1"/>
  <c r="G7" i="194" s="1"/>
  <c r="G8" i="194" s="1"/>
  <c r="G9" i="194" s="1"/>
  <c r="G10" i="194" s="1"/>
  <c r="G11" i="194" s="1"/>
  <c r="G12" i="194" s="1"/>
  <c r="G13" i="194" s="1"/>
  <c r="G14" i="194" s="1"/>
  <c r="G15" i="194" s="1"/>
  <c r="G16" i="194" s="1"/>
  <c r="G17" i="194" s="1"/>
  <c r="G18" i="194" s="1"/>
  <c r="G19" i="194" s="1"/>
  <c r="G20" i="194" s="1"/>
  <c r="G21" i="194" s="1"/>
  <c r="H6" i="55" s="1"/>
  <c r="I3" i="143"/>
  <c r="J3" i="143"/>
  <c r="I4" i="143"/>
  <c r="J4" i="143" s="1"/>
  <c r="I6" i="143"/>
  <c r="J6" i="143"/>
  <c r="I2" i="143"/>
  <c r="J2" i="143" s="1"/>
  <c r="C10" i="55"/>
  <c r="C16" i="143"/>
  <c r="I16" i="143"/>
  <c r="F5" i="116"/>
  <c r="E5" i="116"/>
  <c r="G5" i="116"/>
  <c r="H16" i="143"/>
  <c r="J16" i="143" s="1"/>
  <c r="K40" i="216"/>
  <c r="L40" i="216"/>
  <c r="J40" i="216"/>
  <c r="I40" i="216"/>
  <c r="C6" i="55"/>
  <c r="C8" i="143"/>
  <c r="E8" i="143"/>
  <c r="H8" i="143"/>
  <c r="K18" i="143"/>
  <c r="F11" i="143"/>
  <c r="F12" i="143" s="1"/>
  <c r="K10" i="176"/>
  <c r="K9" i="176"/>
  <c r="K23" i="176"/>
  <c r="K6" i="176"/>
  <c r="K20" i="176" s="1"/>
  <c r="K22" i="176" s="1"/>
  <c r="K24" i="176" s="1"/>
  <c r="K7" i="176"/>
  <c r="K8" i="176"/>
  <c r="M39" i="216"/>
  <c r="M40" i="216" s="1"/>
  <c r="D8" i="143"/>
  <c r="D12" i="55"/>
  <c r="G11" i="143"/>
  <c r="G12" i="143" s="1"/>
  <c r="D11" i="143"/>
  <c r="D20" i="143" s="1"/>
  <c r="G12" i="55"/>
  <c r="M3" i="55"/>
  <c r="M2" i="55"/>
  <c r="M5" i="55"/>
  <c r="M4" i="55"/>
  <c r="H20" i="143" l="1"/>
  <c r="C20" i="143"/>
  <c r="I8" i="143"/>
  <c r="J8" i="143" s="1"/>
  <c r="C12" i="55"/>
  <c r="I11" i="55"/>
  <c r="J11" i="55" s="1"/>
  <c r="G269" i="49"/>
  <c r="D52" i="221"/>
  <c r="D55" i="221" s="1"/>
  <c r="H12" i="55"/>
  <c r="E20" i="176"/>
  <c r="E22" i="176" s="1"/>
  <c r="D2" i="55"/>
  <c r="D3" i="55"/>
  <c r="I3" i="55" s="1"/>
  <c r="J3" i="55" s="1"/>
  <c r="D4" i="55"/>
  <c r="I4" i="55" s="1"/>
  <c r="D5" i="55"/>
  <c r="I5" i="55" s="1"/>
  <c r="E12" i="55"/>
  <c r="I10" i="55"/>
  <c r="J10" i="55" s="1"/>
  <c r="E8" i="55"/>
  <c r="E11" i="143"/>
  <c r="E14" i="143" s="1"/>
  <c r="E20" i="143" s="1"/>
  <c r="I10" i="143"/>
  <c r="I11" i="143" s="1"/>
  <c r="J11" i="143" s="1"/>
  <c r="M7" i="55"/>
  <c r="I17" i="55"/>
  <c r="G18" i="80"/>
  <c r="G19" i="80" s="1"/>
  <c r="G20" i="80" s="1"/>
  <c r="G94" i="80"/>
  <c r="H2" i="55" s="1"/>
  <c r="G37" i="299"/>
  <c r="G38" i="299" s="1"/>
  <c r="G39" i="299" s="1"/>
  <c r="G40" i="299" s="1"/>
  <c r="G80" i="338"/>
  <c r="H5" i="55" s="1"/>
  <c r="G22" i="194"/>
  <c r="I6" i="55" s="1"/>
  <c r="J6" i="55" s="1"/>
  <c r="G7" i="63"/>
  <c r="G8" i="63" s="1"/>
  <c r="G9" i="63" s="1"/>
  <c r="G10" i="63" s="1"/>
  <c r="G11" i="63" s="1"/>
  <c r="G12" i="63" s="1"/>
  <c r="G13" i="63" s="1"/>
  <c r="G153" i="299"/>
  <c r="H4" i="55" s="1"/>
  <c r="G80" i="63"/>
  <c r="E23" i="176" s="1"/>
  <c r="C8" i="55"/>
  <c r="H17" i="55"/>
  <c r="G41" i="299" l="1"/>
  <c r="G42" i="299" s="1"/>
  <c r="G43" i="299" s="1"/>
  <c r="G44" i="299" s="1"/>
  <c r="G45" i="299" s="1"/>
  <c r="G46" i="299" s="1"/>
  <c r="G47" i="299" s="1"/>
  <c r="G48" i="299" s="1"/>
  <c r="G49" i="299" s="1"/>
  <c r="G50" i="299" s="1"/>
  <c r="G51" i="299" s="1"/>
  <c r="G52" i="299" s="1"/>
  <c r="G53" i="299" s="1"/>
  <c r="G54" i="299" s="1"/>
  <c r="G55" i="299" s="1"/>
  <c r="G56" i="299" s="1"/>
  <c r="G57" i="299" s="1"/>
  <c r="G58" i="299" s="1"/>
  <c r="G59" i="299" s="1"/>
  <c r="G60" i="299" s="1"/>
  <c r="G61" i="299" s="1"/>
  <c r="G62" i="299" s="1"/>
  <c r="G63" i="299" s="1"/>
  <c r="G64" i="299" s="1"/>
  <c r="G65" i="299" s="1"/>
  <c r="G66" i="299" s="1"/>
  <c r="G67" i="299" s="1"/>
  <c r="G68" i="299" s="1"/>
  <c r="G69" i="299" s="1"/>
  <c r="G70" i="299" s="1"/>
  <c r="G71" i="299" s="1"/>
  <c r="G72" i="299" s="1"/>
  <c r="G73" i="299" s="1"/>
  <c r="G74" i="299" s="1"/>
  <c r="G75" i="299" s="1"/>
  <c r="G76" i="299" s="1"/>
  <c r="G77" i="299" s="1"/>
  <c r="G78" i="299" s="1"/>
  <c r="G79" i="299" s="1"/>
  <c r="G80" i="299" s="1"/>
  <c r="G81" i="299" s="1"/>
  <c r="G82" i="299" s="1"/>
  <c r="G83" i="299" s="1"/>
  <c r="G84" i="299" s="1"/>
  <c r="G85" i="299" s="1"/>
  <c r="G86" i="299" s="1"/>
  <c r="G87" i="299" s="1"/>
  <c r="G88" i="299" s="1"/>
  <c r="G89" i="299" s="1"/>
  <c r="G90" i="299" s="1"/>
  <c r="G91" i="299" s="1"/>
  <c r="G92" i="299" s="1"/>
  <c r="G93" i="299" s="1"/>
  <c r="G94" i="299" s="1"/>
  <c r="G95" i="299" s="1"/>
  <c r="G96" i="299" s="1"/>
  <c r="G97" i="299" s="1"/>
  <c r="G98" i="299" s="1"/>
  <c r="G99" i="299" s="1"/>
  <c r="G100" i="299" s="1"/>
  <c r="G101" i="299" s="1"/>
  <c r="G102" i="299" s="1"/>
  <c r="G103" i="299" s="1"/>
  <c r="G104" i="299" s="1"/>
  <c r="G105" i="299" s="1"/>
  <c r="G106" i="299" s="1"/>
  <c r="G107" i="299" s="1"/>
  <c r="G108" i="299" s="1"/>
  <c r="G109" i="299" s="1"/>
  <c r="G110" i="299" s="1"/>
  <c r="G111" i="299" s="1"/>
  <c r="G112" i="299" s="1"/>
  <c r="G113" i="299" s="1"/>
  <c r="G114" i="299" s="1"/>
  <c r="G115" i="299" s="1"/>
  <c r="G116" i="299" s="1"/>
  <c r="G117" i="299" s="1"/>
  <c r="G118" i="299" s="1"/>
  <c r="G119" i="299" s="1"/>
  <c r="G120" i="299" s="1"/>
  <c r="G121" i="299" s="1"/>
  <c r="G122" i="299" s="1"/>
  <c r="G123" i="299" s="1"/>
  <c r="G124" i="299" s="1"/>
  <c r="G125" i="299" s="1"/>
  <c r="G126" i="299" s="1"/>
  <c r="G127" i="299" s="1"/>
  <c r="G128" i="299" s="1"/>
  <c r="G129" i="299" s="1"/>
  <c r="G130" i="299" s="1"/>
  <c r="G131" i="299" s="1"/>
  <c r="G132" i="299" s="1"/>
  <c r="G133" i="299" s="1"/>
  <c r="G134" i="299" s="1"/>
  <c r="G135" i="299" s="1"/>
  <c r="G136" i="299" s="1"/>
  <c r="G137" i="299" s="1"/>
  <c r="G138" i="299" s="1"/>
  <c r="G139" i="299" s="1"/>
  <c r="G140" i="299" s="1"/>
  <c r="G141" i="299" s="1"/>
  <c r="G142" i="299" s="1"/>
  <c r="G143" i="299" s="1"/>
  <c r="G144" i="299" s="1"/>
  <c r="G145" i="299" s="1"/>
  <c r="G146" i="299" s="1"/>
  <c r="G147" i="299" s="1"/>
  <c r="G148" i="299" s="1"/>
  <c r="G149" i="299" s="1"/>
  <c r="G150" i="299" s="1"/>
  <c r="G151" i="299" s="1"/>
  <c r="G152" i="299" s="1"/>
  <c r="I20" i="143"/>
  <c r="J20" i="143" s="1"/>
  <c r="C21" i="55"/>
  <c r="J4" i="55"/>
  <c r="E15" i="55"/>
  <c r="E21" i="55" s="1"/>
  <c r="E24" i="176"/>
  <c r="I12" i="55"/>
  <c r="J12" i="55" s="1"/>
  <c r="J10" i="143"/>
  <c r="J5" i="55"/>
  <c r="J2" i="55"/>
  <c r="D8" i="55"/>
  <c r="J17" i="55"/>
  <c r="G21" i="80"/>
  <c r="G22" i="80" s="1"/>
  <c r="G23" i="80" s="1"/>
  <c r="G24" i="80" s="1"/>
  <c r="I8" i="55"/>
  <c r="G14" i="63"/>
  <c r="G15" i="63" s="1"/>
  <c r="G16" i="63" s="1"/>
  <c r="H8" i="55"/>
  <c r="H21" i="55" s="1"/>
  <c r="I21" i="55" l="1"/>
  <c r="J21" i="55" s="1"/>
  <c r="J8" i="55"/>
  <c r="G25" i="80"/>
  <c r="G26" i="80" s="1"/>
  <c r="G27" i="80" s="1"/>
  <c r="G17" i="63"/>
  <c r="G28" i="80" l="1"/>
  <c r="G29" i="80" s="1"/>
  <c r="G30" i="80" s="1"/>
  <c r="G31" i="80" s="1"/>
  <c r="G32" i="80" s="1"/>
  <c r="G33" i="80" s="1"/>
  <c r="G34" i="80" s="1"/>
  <c r="G35" i="80" s="1"/>
  <c r="G36" i="80" s="1"/>
  <c r="G37" i="80" s="1"/>
  <c r="G38" i="80" s="1"/>
  <c r="G39" i="80" s="1"/>
  <c r="G40" i="80" s="1"/>
  <c r="G41" i="80" s="1"/>
  <c r="G42" i="80" s="1"/>
  <c r="G43" i="80" s="1"/>
  <c r="G44" i="80" s="1"/>
  <c r="G45" i="80" s="1"/>
  <c r="G46" i="80" s="1"/>
  <c r="G47" i="80" s="1"/>
  <c r="G48" i="80" s="1"/>
  <c r="G49" i="80" s="1"/>
  <c r="G50" i="80" s="1"/>
  <c r="G51" i="80" s="1"/>
  <c r="G52" i="80" s="1"/>
  <c r="G53" i="80" s="1"/>
  <c r="G54" i="80" s="1"/>
  <c r="G55" i="80" s="1"/>
  <c r="G56" i="80" s="1"/>
  <c r="G57" i="80" s="1"/>
  <c r="G58" i="80" s="1"/>
  <c r="G59" i="80" s="1"/>
  <c r="G60" i="80" s="1"/>
  <c r="G61" i="80" s="1"/>
  <c r="G62" i="80" s="1"/>
  <c r="G63" i="80" s="1"/>
  <c r="G64" i="80" s="1"/>
  <c r="G65" i="80" s="1"/>
  <c r="G66" i="80" s="1"/>
  <c r="G67" i="80" s="1"/>
  <c r="G18" i="63"/>
  <c r="G19" i="63" s="1"/>
  <c r="G20" i="63" s="1"/>
  <c r="G21" i="63" s="1"/>
  <c r="G22" i="63" s="1"/>
  <c r="G23" i="63" s="1"/>
  <c r="G68" i="80" l="1"/>
  <c r="G69" i="80" s="1"/>
  <c r="G70" i="80" s="1"/>
  <c r="G71" i="80" s="1"/>
  <c r="G72" i="80" s="1"/>
  <c r="G73" i="80" s="1"/>
  <c r="G74" i="80" s="1"/>
  <c r="G75" i="80" s="1"/>
  <c r="G76" i="80" s="1"/>
  <c r="G77" i="80" s="1"/>
  <c r="G78" i="80" s="1"/>
  <c r="G79" i="80" s="1"/>
  <c r="G80" i="80" s="1"/>
  <c r="G81" i="80" s="1"/>
  <c r="G82" i="80" s="1"/>
  <c r="G83" i="80" s="1"/>
  <c r="G84" i="80" s="1"/>
  <c r="G85" i="80" s="1"/>
  <c r="G86" i="80" s="1"/>
  <c r="G87" i="80" s="1"/>
  <c r="G24" i="63"/>
  <c r="G25" i="63" s="1"/>
  <c r="G88" i="80" l="1"/>
  <c r="G89" i="80" s="1"/>
  <c r="G90" i="80" s="1"/>
  <c r="G91" i="80" s="1"/>
  <c r="G92" i="80" s="1"/>
  <c r="G93" i="80" s="1"/>
  <c r="G26" i="63"/>
  <c r="G27" i="63" s="1"/>
  <c r="G28" i="63" s="1"/>
  <c r="G29" i="63" l="1"/>
  <c r="G30" i="63" s="1"/>
  <c r="G31" i="63" s="1"/>
  <c r="G32" i="63" s="1"/>
  <c r="G33" i="63" s="1"/>
  <c r="G34" i="63" s="1"/>
  <c r="G35" i="63" l="1"/>
  <c r="G36" i="63" s="1"/>
  <c r="G37" i="63" s="1"/>
  <c r="G38" i="63" s="1"/>
  <c r="G39" i="63" s="1"/>
  <c r="G40" i="63" s="1"/>
  <c r="G41" i="63" s="1"/>
  <c r="G42" i="63" s="1"/>
  <c r="G43" i="63" l="1"/>
  <c r="G44" i="63" s="1"/>
  <c r="G45" i="63" s="1"/>
  <c r="G46" i="63" s="1"/>
  <c r="G47" i="63" s="1"/>
  <c r="G48" i="63" s="1"/>
  <c r="G49" i="63" l="1"/>
  <c r="G50" i="63" s="1"/>
  <c r="G51" i="63" s="1"/>
  <c r="G52" i="63" s="1"/>
  <c r="G53" i="63" s="1"/>
  <c r="G54" i="63" s="1"/>
  <c r="G55" i="63" s="1"/>
  <c r="G56" i="63" l="1"/>
  <c r="G57" i="63" s="1"/>
  <c r="G58" i="63" l="1"/>
  <c r="G59" i="63" s="1"/>
  <c r="G60" i="63" s="1"/>
  <c r="G61" i="63" s="1"/>
  <c r="G62" i="63" s="1"/>
  <c r="G63" i="63" s="1"/>
  <c r="G64" i="63" s="1"/>
  <c r="G65" i="63" s="1"/>
  <c r="G66" i="63" s="1"/>
  <c r="G67" i="63" s="1"/>
  <c r="G68" i="63" s="1"/>
  <c r="G69" i="63" s="1"/>
  <c r="G70" i="63" l="1"/>
  <c r="G71" i="63" s="1"/>
  <c r="G72" i="63" s="1"/>
  <c r="G73" i="63" s="1"/>
  <c r="G74" i="63" s="1"/>
  <c r="G75" i="63" s="1"/>
  <c r="G76" i="63" s="1"/>
  <c r="G77" i="63" s="1"/>
  <c r="G78" i="63" s="1"/>
  <c r="G79" i="63" s="1"/>
</calcChain>
</file>

<file path=xl/sharedStrings.xml><?xml version="1.0" encoding="utf-8"?>
<sst xmlns="http://schemas.openxmlformats.org/spreadsheetml/2006/main" count="5989" uniqueCount="479">
  <si>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</si>
  <si>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</si>
  <si>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</si>
  <si>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</si>
  <si>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</si>
  <si>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</si>
  <si>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</si>
  <si>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</si>
  <si>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</si>
  <si>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</si>
  <si>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</si>
  <si>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</si>
  <si>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</si>
  <si>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</si>
  <si>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</si>
  <si>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 xml:space="preserve"> </t>
  </si>
  <si>
    <t>EAGLE NETWORK</t>
  </si>
  <si>
    <t>PROJECT COORDINATOR</t>
  </si>
  <si>
    <t>EAGLE UGANDA</t>
  </si>
  <si>
    <t xml:space="preserve">PROJECT: </t>
  </si>
  <si>
    <t>BANK</t>
  </si>
  <si>
    <t>Bank name:</t>
  </si>
  <si>
    <t>Account number:</t>
  </si>
  <si>
    <t xml:space="preserve">Bank reconciliation statments </t>
  </si>
  <si>
    <t>Account name:</t>
  </si>
  <si>
    <t>ACCOUNTING</t>
  </si>
  <si>
    <t xml:space="preserve">n° </t>
  </si>
  <si>
    <t>Description</t>
  </si>
  <si>
    <t>Débit</t>
  </si>
  <si>
    <t>Crédit</t>
  </si>
  <si>
    <t>in UGX</t>
  </si>
  <si>
    <t>EQUITY BANK UGANDA LIMITED</t>
  </si>
  <si>
    <t>=1009201131883</t>
  </si>
  <si>
    <t xml:space="preserve">Eco- Activities for Governance and Law Enforcement </t>
  </si>
  <si>
    <t>Received</t>
  </si>
  <si>
    <t>Spent</t>
  </si>
  <si>
    <t>Accounting Balance</t>
  </si>
  <si>
    <t>Cash Box</t>
  </si>
  <si>
    <t>MOVEMENTS</t>
  </si>
  <si>
    <t>account balance</t>
  </si>
  <si>
    <t>Balance</t>
  </si>
  <si>
    <t>Lydia</t>
  </si>
  <si>
    <t xml:space="preserve">EAGLE Uganda </t>
  </si>
  <si>
    <t>EAGLE Uganda</t>
  </si>
  <si>
    <t>Uganda</t>
  </si>
  <si>
    <t>=1009201132940</t>
  </si>
  <si>
    <t>Bank balance</t>
  </si>
  <si>
    <t>Personal balance Accountant</t>
  </si>
  <si>
    <t>Advance</t>
  </si>
  <si>
    <t>Cash desk closing statement</t>
  </si>
  <si>
    <t>x</t>
  </si>
  <si>
    <t>cash balance</t>
  </si>
  <si>
    <t>difference</t>
  </si>
  <si>
    <t>Paper Notes</t>
  </si>
  <si>
    <t xml:space="preserve">Reason for Difference: </t>
  </si>
  <si>
    <t>spent in national currency (Ugx)</t>
  </si>
  <si>
    <t>Coins</t>
  </si>
  <si>
    <t>UGANDA</t>
  </si>
  <si>
    <t>UGX</t>
  </si>
  <si>
    <t>USD</t>
  </si>
  <si>
    <t>Airtime Summary</t>
  </si>
  <si>
    <t>Transferred to Cash box UGX</t>
  </si>
  <si>
    <t>Account Balance</t>
  </si>
  <si>
    <t>Airtime</t>
  </si>
  <si>
    <t>airtime received</t>
  </si>
  <si>
    <t>TRANSFER FROM USD ACCOUNT</t>
  </si>
  <si>
    <t>EXPENSES</t>
  </si>
  <si>
    <t>ACCOUNTING BALANCE</t>
  </si>
  <si>
    <t>CROSS-CHECKING</t>
  </si>
  <si>
    <t>OVERALL BALANCE</t>
  </si>
  <si>
    <t>transfer in</t>
  </si>
  <si>
    <t>Transfer  out</t>
  </si>
  <si>
    <t>Cross-checking</t>
  </si>
  <si>
    <t>TOTAL STAFF</t>
  </si>
  <si>
    <t>BANK UGX</t>
  </si>
  <si>
    <t>TOTAL Banks</t>
  </si>
  <si>
    <t>control of internal transfers</t>
  </si>
  <si>
    <t xml:space="preserve">Total expenses </t>
  </si>
  <si>
    <t>BANK USD</t>
  </si>
  <si>
    <t>Office</t>
  </si>
  <si>
    <t>MONTH</t>
  </si>
  <si>
    <t>TRANSFERRED GRANTS TO ACCOUNT</t>
  </si>
  <si>
    <t xml:space="preserve">EXPENSES </t>
  </si>
  <si>
    <t>Given</t>
  </si>
  <si>
    <t>Paid</t>
  </si>
  <si>
    <t>Advance Received</t>
  </si>
  <si>
    <t>Transfer In</t>
  </si>
  <si>
    <t>Advance Paid</t>
  </si>
  <si>
    <t>Insignificant small denominiation</t>
  </si>
  <si>
    <t>=1009201652537</t>
  </si>
  <si>
    <t>Operational Account</t>
  </si>
  <si>
    <t>May</t>
  </si>
  <si>
    <t>Jan</t>
  </si>
  <si>
    <t>Feb</t>
  </si>
  <si>
    <t>Mar</t>
  </si>
  <si>
    <t>April</t>
  </si>
  <si>
    <t>June</t>
  </si>
  <si>
    <t>July</t>
  </si>
  <si>
    <t>Aug</t>
  </si>
  <si>
    <t>Sept</t>
  </si>
  <si>
    <t>Oct</t>
  </si>
  <si>
    <t>Nov.</t>
  </si>
  <si>
    <t>Dec</t>
  </si>
  <si>
    <t>Row Labels</t>
  </si>
  <si>
    <t>(blank)</t>
  </si>
  <si>
    <t>Grand Total</t>
  </si>
  <si>
    <t>Sum of Spent  in national currency (UGX)</t>
  </si>
  <si>
    <t>Balance Due</t>
  </si>
  <si>
    <t>Sum of Spent in $</t>
  </si>
  <si>
    <t>PROJECT</t>
  </si>
  <si>
    <t>Mission Budget for 1 day</t>
  </si>
  <si>
    <t>Legal</t>
  </si>
  <si>
    <t>Local Transport</t>
  </si>
  <si>
    <t>Transport</t>
  </si>
  <si>
    <t>Telephone</t>
  </si>
  <si>
    <t>0-10-20223</t>
  </si>
  <si>
    <t>Services</t>
  </si>
  <si>
    <t>Reimbursement to the project</t>
  </si>
  <si>
    <t>Office Materials</t>
  </si>
  <si>
    <t>Bank Fees</t>
  </si>
  <si>
    <t>Investigations</t>
  </si>
  <si>
    <t>Sum of spent in national currency (Ugx)</t>
  </si>
  <si>
    <t>Sum of Received</t>
  </si>
  <si>
    <t>Bank UGX</t>
  </si>
  <si>
    <t>Personal balance i18</t>
  </si>
  <si>
    <t>Trust Building</t>
  </si>
  <si>
    <t>i18</t>
  </si>
  <si>
    <t>home/office</t>
  </si>
  <si>
    <t>Grace</t>
  </si>
  <si>
    <t>Internet</t>
  </si>
  <si>
    <t>Personnel</t>
  </si>
  <si>
    <t>AVAAZ</t>
  </si>
  <si>
    <t>Bank Charges</t>
  </si>
  <si>
    <t>Transfer to the Operational Account</t>
  </si>
  <si>
    <t>Cashbox  -2024 USD</t>
  </si>
  <si>
    <t>List Of advanced salaries EAGLE Uganda 2024</t>
  </si>
  <si>
    <t>List Of Personal Financial Report Balances salaries EAGLE Uganda 2024</t>
  </si>
  <si>
    <t>i89</t>
  </si>
  <si>
    <t>Airtime for Lydia</t>
  </si>
  <si>
    <t>Airtime for Grace</t>
  </si>
  <si>
    <t>Airtime for i18</t>
  </si>
  <si>
    <t>Personal balance i89</t>
  </si>
  <si>
    <t>office/kalerwe</t>
  </si>
  <si>
    <t>office/kibuye</t>
  </si>
  <si>
    <t>Airtime for i89</t>
  </si>
  <si>
    <t>office/old taxi park</t>
  </si>
  <si>
    <t>kasubi/wakiso</t>
  </si>
  <si>
    <t>kayunga/home</t>
  </si>
  <si>
    <t>office/bank</t>
  </si>
  <si>
    <t>Transfer Fees</t>
  </si>
  <si>
    <t>4kgs of office sugar</t>
  </si>
  <si>
    <t>office/home</t>
  </si>
  <si>
    <t>office/ntinda</t>
  </si>
  <si>
    <t>Bank OPP</t>
  </si>
  <si>
    <t>Transfer from the UGX Account</t>
  </si>
  <si>
    <t>bank/nakawa</t>
  </si>
  <si>
    <t>nakawa/office</t>
  </si>
  <si>
    <t xml:space="preserve">Trust Building </t>
  </si>
  <si>
    <t>office/namayiba</t>
  </si>
  <si>
    <t>Team Building</t>
  </si>
  <si>
    <t>Amount</t>
  </si>
  <si>
    <t>Balance as per the cash book</t>
  </si>
  <si>
    <t>Add:</t>
  </si>
  <si>
    <t>Unpresented cheques</t>
  </si>
  <si>
    <t>Direct Credits</t>
  </si>
  <si>
    <t>Less:</t>
  </si>
  <si>
    <t>Direct Debits (Bank Charges)</t>
  </si>
  <si>
    <t>Balance as per the bank statement</t>
  </si>
  <si>
    <t>Difference</t>
  </si>
  <si>
    <t>Reason for the Difference.</t>
  </si>
  <si>
    <t xml:space="preserve">USD BANK Reconciliation Statement </t>
  </si>
  <si>
    <t>No</t>
  </si>
  <si>
    <t xml:space="preserve">UGX BANK Reconciliation Statement </t>
  </si>
  <si>
    <t>Cash Transfer  charges</t>
  </si>
  <si>
    <t>USD BANK</t>
  </si>
  <si>
    <t>UGX BANK</t>
  </si>
  <si>
    <t xml:space="preserve">UGX-OPP BANK Reconciliation Statement </t>
  </si>
  <si>
    <t>March Security services:chq 331</t>
  </si>
  <si>
    <t>APRIL Cash Box 2024</t>
  </si>
  <si>
    <t>Cash Box March 2024</t>
  </si>
  <si>
    <t>Balance from previous month March 24</t>
  </si>
  <si>
    <t>April_Inv_1</t>
  </si>
  <si>
    <t>Balance from previous month (March 24)</t>
  </si>
  <si>
    <t>April_i89_V1</t>
  </si>
  <si>
    <t>ntinda/kisaasi</t>
  </si>
  <si>
    <t>kumbuzi/home</t>
  </si>
  <si>
    <t>kisaasi/kyanja</t>
  </si>
  <si>
    <t>kyanja/kumbuzi</t>
  </si>
  <si>
    <t>Balance from previous month (April)</t>
  </si>
  <si>
    <t>April_i18_V1</t>
  </si>
  <si>
    <t>April_i18_V4</t>
  </si>
  <si>
    <t>April_i18_V3</t>
  </si>
  <si>
    <t>namayiba/makindye</t>
  </si>
  <si>
    <t>nabutiti/home</t>
  </si>
  <si>
    <t>Makindye/kibuli</t>
  </si>
  <si>
    <t>kibuli/nabutiti</t>
  </si>
  <si>
    <t>Peninah's March salary</t>
  </si>
  <si>
    <t>April_L_V2</t>
  </si>
  <si>
    <t>April_L_V1</t>
  </si>
  <si>
    <t xml:space="preserve">March garbagge collection </t>
  </si>
  <si>
    <t>April_L_R1</t>
  </si>
  <si>
    <t>April_i18_V2</t>
  </si>
  <si>
    <t>kibuye/kasubi</t>
  </si>
  <si>
    <t>kasubi/kyebando</t>
  </si>
  <si>
    <t>kyebando/home</t>
  </si>
  <si>
    <t>April_i89_V2</t>
  </si>
  <si>
    <t>office/mukono</t>
  </si>
  <si>
    <t>mukono/home</t>
  </si>
  <si>
    <t>office/salaama</t>
  </si>
  <si>
    <t>salaama/masajja</t>
  </si>
  <si>
    <t>masajja/makindye</t>
  </si>
  <si>
    <t>makindye/home</t>
  </si>
  <si>
    <t>Balance from Mar 2024</t>
  </si>
  <si>
    <t>Airtime for Lydia for last week of march</t>
  </si>
  <si>
    <t>April_i89_V3</t>
  </si>
  <si>
    <t>office/bulenga</t>
  </si>
  <si>
    <t>bulenga/buloba</t>
  </si>
  <si>
    <t>buloba/kyebando</t>
  </si>
  <si>
    <t>office/kayunga</t>
  </si>
  <si>
    <t>April_i89_V4</t>
  </si>
  <si>
    <t>mukono/Nakoosi</t>
  </si>
  <si>
    <t>Nakoosi/home</t>
  </si>
  <si>
    <t>April_i18_V5</t>
  </si>
  <si>
    <t>office/african village</t>
  </si>
  <si>
    <t>african village/kalerwe</t>
  </si>
  <si>
    <t>kalerwe/ggaba</t>
  </si>
  <si>
    <t>ggaba/home</t>
  </si>
  <si>
    <t>April_i18_V6</t>
  </si>
  <si>
    <t>Home/ntinda</t>
  </si>
  <si>
    <t>ntinda/makindye</t>
  </si>
  <si>
    <t>office/wakiso</t>
  </si>
  <si>
    <t>wakiso/gombe</t>
  </si>
  <si>
    <t>gombe/home</t>
  </si>
  <si>
    <t>April_i89_V5</t>
  </si>
  <si>
    <t>office/namanve</t>
  </si>
  <si>
    <t>namanve/seeta</t>
  </si>
  <si>
    <t>seeta/lwanyonyi</t>
  </si>
  <si>
    <t>lwanyonyi/home</t>
  </si>
  <si>
    <t>April_i89_V6</t>
  </si>
  <si>
    <t>home/kayunga</t>
  </si>
  <si>
    <t>Reimbursement to i18</t>
  </si>
  <si>
    <t>April_i18_V7</t>
  </si>
  <si>
    <t>home/buloba</t>
  </si>
  <si>
    <t>buloba/makindye</t>
  </si>
  <si>
    <t>April_i18_V8</t>
  </si>
  <si>
    <t>office/bugaga</t>
  </si>
  <si>
    <t>bugaga/kisenyi</t>
  </si>
  <si>
    <t>kisenyi/lyamutundwe</t>
  </si>
  <si>
    <t>lyamutundwe/home</t>
  </si>
  <si>
    <t>Reimbursement to the i18</t>
  </si>
  <si>
    <t>April_i89_V7</t>
  </si>
  <si>
    <t>mukono/lwanyonyi</t>
  </si>
  <si>
    <t>lwanyonyi/mbalala</t>
  </si>
  <si>
    <t>mbalala/home</t>
  </si>
  <si>
    <t>Office/Wabulege</t>
  </si>
  <si>
    <t>Wabulege/kyewambogo</t>
  </si>
  <si>
    <t>Kyewambogo/valley veiw motel</t>
  </si>
  <si>
    <t>valley view/home</t>
  </si>
  <si>
    <t>Airtime for Anna</t>
  </si>
  <si>
    <t>Airtime for Fred</t>
  </si>
  <si>
    <t>April_L_V3</t>
  </si>
  <si>
    <t>April_i89_V8</t>
  </si>
  <si>
    <t>Hire of special curb</t>
  </si>
  <si>
    <t>Fuel for the curb</t>
  </si>
  <si>
    <t>April_L_V4</t>
  </si>
  <si>
    <t>i</t>
  </si>
  <si>
    <t>April_i18_V9</t>
  </si>
  <si>
    <t>home/kyamutundwe</t>
  </si>
  <si>
    <t>kyamutundwa/home</t>
  </si>
  <si>
    <t>office/nabingo</t>
  </si>
  <si>
    <t>nabingo/nsangi</t>
  </si>
  <si>
    <t>nsangi/home</t>
  </si>
  <si>
    <t>April_i89_V9</t>
  </si>
  <si>
    <t>office/lugazi</t>
  </si>
  <si>
    <t>lugazi/namagunga</t>
  </si>
  <si>
    <t>Loan from Lydia</t>
  </si>
  <si>
    <t>Internal Transfer</t>
  </si>
  <si>
    <t>April_i18_V10</t>
  </si>
  <si>
    <t>April_i18_V11</t>
  </si>
  <si>
    <t>office/muyenga</t>
  </si>
  <si>
    <t>muyenga/baita</t>
  </si>
  <si>
    <t>baita/entebbe</t>
  </si>
  <si>
    <t>entebbe/home</t>
  </si>
  <si>
    <t>April_i89_V10</t>
  </si>
  <si>
    <t>office/kasubi</t>
  </si>
  <si>
    <t>wakiso/home</t>
  </si>
  <si>
    <t>Slashing and compound maintenance</t>
  </si>
  <si>
    <t>April_L_V5</t>
  </si>
  <si>
    <t>Reimbursemment to the project</t>
  </si>
  <si>
    <t>April_i18_V12</t>
  </si>
  <si>
    <t>old taxipark/kajjansi</t>
  </si>
  <si>
    <t>kajjansi/sseguku</t>
  </si>
  <si>
    <t>sseguku/katwe</t>
  </si>
  <si>
    <t>katwe/home</t>
  </si>
  <si>
    <t>April_i18_V13</t>
  </si>
  <si>
    <t>office/entebbe</t>
  </si>
  <si>
    <t>entebbe/namulanda</t>
  </si>
  <si>
    <t>namulanda/kasubi</t>
  </si>
  <si>
    <t>kasubi/home</t>
  </si>
  <si>
    <t>Office/wabulege</t>
  </si>
  <si>
    <t>Wabulege/nakawuka-cps</t>
  </si>
  <si>
    <t>Nakawuuka home</t>
  </si>
  <si>
    <t>April_i18_V14</t>
  </si>
  <si>
    <t>mukono/namugongo</t>
  </si>
  <si>
    <t>namugongo/home</t>
  </si>
  <si>
    <t>April_L_V6</t>
  </si>
  <si>
    <t>March water bill</t>
  </si>
  <si>
    <t>Rent &amp; Utilities</t>
  </si>
  <si>
    <t>April_i89_V11</t>
  </si>
  <si>
    <t>April Internet subscription</t>
  </si>
  <si>
    <t>Airtime for Lydia (13th and 22nd)</t>
  </si>
  <si>
    <t>Airtime for i18( (13th and 22nd)</t>
  </si>
  <si>
    <t>Airtime for Grace (13th and 22nd)</t>
  </si>
  <si>
    <t>Office/mukono police</t>
  </si>
  <si>
    <t>Police/spear</t>
  </si>
  <si>
    <t>spear/nsasa-bulindo</t>
  </si>
  <si>
    <t>nsasa/office</t>
  </si>
  <si>
    <t>Reimbursement to Lydia</t>
  </si>
  <si>
    <t>April_i18_V15</t>
  </si>
  <si>
    <t>Home/entebee</t>
  </si>
  <si>
    <t>entebbe/sand beach</t>
  </si>
  <si>
    <t>sand beach/home</t>
  </si>
  <si>
    <t>kalerwe/natete</t>
  </si>
  <si>
    <t>natete/bakuli</t>
  </si>
  <si>
    <t>bakuli/home</t>
  </si>
  <si>
    <t>April_i18_V16</t>
  </si>
  <si>
    <t>office/namuwongo</t>
  </si>
  <si>
    <t>namuwongo/nabutiti</t>
  </si>
  <si>
    <t>Loan to the project</t>
  </si>
  <si>
    <t>April_L_V7</t>
  </si>
  <si>
    <t>23-04-024</t>
  </si>
  <si>
    <t>Cash withdraw chq:338</t>
  </si>
  <si>
    <t>Cash withdraw: chq  338</t>
  </si>
  <si>
    <t>10 bottles of Rwenzori water</t>
  </si>
  <si>
    <t>2 kgs of sugar @6500</t>
  </si>
  <si>
    <t>Minor repairs to generator</t>
  </si>
  <si>
    <t>March (Lydia+Grace) NSSF</t>
  </si>
  <si>
    <t>Lydia's March NSSF</t>
  </si>
  <si>
    <t>Grace's March NSSF</t>
  </si>
  <si>
    <t>Lydia's March PAYE</t>
  </si>
  <si>
    <t>Grace's March PAYE</t>
  </si>
  <si>
    <t>March(Lydia+Grace) PAYE</t>
  </si>
  <si>
    <t>2 pairs of ink catridges</t>
  </si>
  <si>
    <t>2 packets of toilet paper</t>
  </si>
  <si>
    <t>6 packets of milk</t>
  </si>
  <si>
    <t>2 packets of tea bags</t>
  </si>
  <si>
    <t>Cloves (tea spices)</t>
  </si>
  <si>
    <t>2kgs of sugar</t>
  </si>
  <si>
    <t>Office prepaid electricity</t>
  </si>
  <si>
    <t>April_i18_V17</t>
  </si>
  <si>
    <t>office/namugongo</t>
  </si>
  <si>
    <t>namugongo/kitintale</t>
  </si>
  <si>
    <t>kitintale/namasuba</t>
  </si>
  <si>
    <t>namasuba/home</t>
  </si>
  <si>
    <t>Office/kireka</t>
  </si>
  <si>
    <t>kireka/mukono police</t>
  </si>
  <si>
    <t>Local Transport-Lydia</t>
  </si>
  <si>
    <t>Local Transport-Anna</t>
  </si>
  <si>
    <t>mukono kireka</t>
  </si>
  <si>
    <t>mukono/kireka</t>
  </si>
  <si>
    <t>kireka/office</t>
  </si>
  <si>
    <t>April_i18_V18</t>
  </si>
  <si>
    <t>office/mukono police</t>
  </si>
  <si>
    <t>police/office</t>
  </si>
  <si>
    <t>April_i18_V19</t>
  </si>
  <si>
    <t>home/new taxi park</t>
  </si>
  <si>
    <t>park/home</t>
  </si>
  <si>
    <t>office/kikoni</t>
  </si>
  <si>
    <t>kikoni/african village</t>
  </si>
  <si>
    <t>Local Transport Junior</t>
  </si>
  <si>
    <t>Local Transport Fred</t>
  </si>
  <si>
    <t>Local Transport Anna</t>
  </si>
  <si>
    <t>Local Transport Lydia</t>
  </si>
  <si>
    <t>April salary:Peninah</t>
  </si>
  <si>
    <t>April_i18_V20</t>
  </si>
  <si>
    <t>kalerwe/matuga</t>
  </si>
  <si>
    <t>matuga/namuwongo</t>
  </si>
  <si>
    <t>Loan reimbursement to Lydia</t>
  </si>
  <si>
    <t>Hire of car for 01st May</t>
  </si>
  <si>
    <t>Priniting of 3 Labour day Tshirts @</t>
  </si>
  <si>
    <t>Printing of 3 caps for labour day</t>
  </si>
  <si>
    <t>10 tyers for donation at the zoo</t>
  </si>
  <si>
    <t>4boxes of rwenzori water</t>
  </si>
  <si>
    <t>Reconciled monthly balance</t>
  </si>
  <si>
    <t>Lydia'sApril salary</t>
  </si>
  <si>
    <t>01.04.24 Balance and advance</t>
  </si>
  <si>
    <t>31.04.2024  Balance and advance</t>
  </si>
  <si>
    <t>FINANCIAL POSITION AT 1/04/2024</t>
  </si>
  <si>
    <t>FINANCIAL POSITION AT 30/04/2024</t>
  </si>
  <si>
    <t>Personal balance Legal Advisor-Grace</t>
  </si>
  <si>
    <t>EAGLE UGANDA FINANCIAL REPORT APRIL 2024</t>
  </si>
  <si>
    <t>March Security Services chq331</t>
  </si>
  <si>
    <t>Grace's March salary chq:335</t>
  </si>
  <si>
    <t>1.04.2024  Balance and advance</t>
  </si>
  <si>
    <t>30.04.2024  Balance and advance</t>
  </si>
  <si>
    <t>Grace's April salary chq 335</t>
  </si>
  <si>
    <t>March Security Services chq 331</t>
  </si>
  <si>
    <t>Grace's April salary: chq 335</t>
  </si>
  <si>
    <t>Bank charges chq: 331</t>
  </si>
  <si>
    <t>Bank charges chq: 335</t>
  </si>
  <si>
    <t>Apri_L_R2</t>
  </si>
  <si>
    <t>April_BS_1</t>
  </si>
  <si>
    <t>April_L_R3</t>
  </si>
  <si>
    <t>April_L_R4</t>
  </si>
  <si>
    <t>April_BS_2</t>
  </si>
  <si>
    <t>April_L_R</t>
  </si>
  <si>
    <t>April_L_R6</t>
  </si>
  <si>
    <t>April_L_R7</t>
  </si>
  <si>
    <t>April_L_8</t>
  </si>
  <si>
    <t>April_Inv_3</t>
  </si>
  <si>
    <t>April_L_R5</t>
  </si>
  <si>
    <t>April_L_R8</t>
  </si>
  <si>
    <t>April_L_R9</t>
  </si>
  <si>
    <t>April_L_R10</t>
  </si>
  <si>
    <t>April_L_R11</t>
  </si>
  <si>
    <t>April_inv_3</t>
  </si>
  <si>
    <t>AprilL_R9</t>
  </si>
  <si>
    <t>AprilL_R10</t>
  </si>
  <si>
    <t>AprilL_R11</t>
  </si>
  <si>
    <t>April_L_R12</t>
  </si>
  <si>
    <t>April_L-V6</t>
  </si>
  <si>
    <t>April_Inv_4</t>
  </si>
  <si>
    <t>April_L_R13</t>
  </si>
  <si>
    <t>Chq withdraw charges</t>
  </si>
  <si>
    <t>URA commission charges</t>
  </si>
  <si>
    <t>Lydia's april salary chq 344</t>
  </si>
  <si>
    <t>Cheque transfer charges</t>
  </si>
  <si>
    <t>April_L_V8</t>
  </si>
  <si>
    <t>April_L_V9</t>
  </si>
  <si>
    <t>April_L_V10</t>
  </si>
  <si>
    <t>April_L_V11</t>
  </si>
  <si>
    <t>April_BS_3</t>
  </si>
  <si>
    <t>April_BS_4</t>
  </si>
  <si>
    <t>Local transport</t>
  </si>
  <si>
    <t>April_L_V19</t>
  </si>
  <si>
    <t>April_L_R15</t>
  </si>
  <si>
    <t>April_L_R14</t>
  </si>
  <si>
    <t>April_BS_5</t>
  </si>
  <si>
    <t>April_BS_6</t>
  </si>
  <si>
    <t>April_L_R16</t>
  </si>
  <si>
    <t>April_L_R17</t>
  </si>
  <si>
    <t>April_Inv_5</t>
  </si>
  <si>
    <t>April_L_R18</t>
  </si>
  <si>
    <t>April_L_R19</t>
  </si>
  <si>
    <t>April_L_V12</t>
  </si>
  <si>
    <t>April_L_V13</t>
  </si>
  <si>
    <t>April_L_V15</t>
  </si>
  <si>
    <t>April_L_R20</t>
  </si>
  <si>
    <t>April_L_R21</t>
  </si>
  <si>
    <t>April_L-V14</t>
  </si>
  <si>
    <t>April_L_V16</t>
  </si>
  <si>
    <t>kireka/mukono</t>
  </si>
  <si>
    <t>Office/mukono</t>
  </si>
  <si>
    <t>April_L_R22</t>
  </si>
  <si>
    <t>April_L_V17</t>
  </si>
  <si>
    <t>April_L_V18</t>
  </si>
  <si>
    <t>April_L_V20</t>
  </si>
  <si>
    <t>April_L-R22</t>
  </si>
  <si>
    <t>April_L-R23</t>
  </si>
  <si>
    <t>April_L_R24</t>
  </si>
  <si>
    <t>MM transfer charges</t>
  </si>
  <si>
    <t>April_L-V18</t>
  </si>
  <si>
    <t>MM transfer fees</t>
  </si>
  <si>
    <t>April_L_R23</t>
  </si>
  <si>
    <t>April_L_R25</t>
  </si>
  <si>
    <t>April_L_R26</t>
  </si>
  <si>
    <t>April_L_V21</t>
  </si>
  <si>
    <t>April_L-R26</t>
  </si>
  <si>
    <t>Bank</t>
  </si>
  <si>
    <t>April_L-V9</t>
  </si>
  <si>
    <t>Lydia's advance repayment</t>
  </si>
  <si>
    <t>Lydia's balance repayment</t>
  </si>
  <si>
    <t>Popisky řádků</t>
  </si>
  <si>
    <t>(prázdné)</t>
  </si>
  <si>
    <t>Celkový součet</t>
  </si>
  <si>
    <t>Popisky sloupců</t>
  </si>
  <si>
    <t>Virtual cash box</t>
  </si>
  <si>
    <t>AWI</t>
  </si>
  <si>
    <t>Transfer Fees for water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</si>
</sst>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#,##0.00_ ;[Red]\-#,##0.00\ "/>
    <numFmt numFmtId="166" formatCode="#,##0.00_ ;\-#,##0.00\ "/>
    <numFmt numFmtId="167" formatCode="_-* #,##0\ _F_-;\-* #,##0\ _F_-;_-* &quot;-&quot;??\ _F_-;_-@_-"/>
    <numFmt numFmtId="168" formatCode="_-* #,##0\ _€_-;\-* #,##0\ _€_-;_-* &quot;-&quot;??\ _€_-;_-@_-"/>
    <numFmt numFmtId="169" formatCode="#,##0.00;[Red]#,##0.00"/>
    <numFmt numFmtId="170" formatCode="#,##0_ ;[Red]\-#,##0\ 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rgb="FFFF33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2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color rgb="FFFF0000"/>
      <name val="Calibri"/>
      <family val="2"/>
    </font>
    <font>
      <b/>
      <i/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u/>
      <sz val="10"/>
      <color theme="3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ptos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FF18B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3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5" fillId="0" borderId="0"/>
    <xf numFmtId="164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50">
    <xf numFmtId="0" fontId="0" fillId="0" borderId="0" xfId="0"/>
    <xf numFmtId="3" fontId="3" fillId="0" borderId="0" xfId="0" applyNumberFormat="1" applyFont="1" applyAlignment="1">
      <alignment horizontal="left" vertical="top"/>
    </xf>
    <xf numFmtId="3" fontId="9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/>
    <xf numFmtId="0" fontId="14" fillId="0" borderId="19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3" fontId="9" fillId="0" borderId="0" xfId="0" applyNumberFormat="1" applyFont="1" applyAlignment="1">
      <alignment horizontal="left" vertical="center" wrapText="1"/>
    </xf>
    <xf numFmtId="165" fontId="0" fillId="0" borderId="19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5" fontId="14" fillId="0" borderId="19" xfId="0" applyNumberFormat="1" applyFont="1" applyBorder="1" applyAlignment="1">
      <alignment vertical="center"/>
    </xf>
    <xf numFmtId="165" fontId="14" fillId="0" borderId="0" xfId="0" applyNumberFormat="1" applyFont="1"/>
    <xf numFmtId="14" fontId="0" fillId="0" borderId="19" xfId="0" applyNumberFormat="1" applyBorder="1" applyAlignment="1">
      <alignment horizontal="left" vertical="center" wrapText="1"/>
    </xf>
    <xf numFmtId="3" fontId="9" fillId="2" borderId="19" xfId="1" applyNumberFormat="1" applyFont="1" applyFill="1" applyBorder="1" applyAlignment="1">
      <alignment horizontal="center" vertical="center" wrapText="1"/>
    </xf>
    <xf numFmtId="165" fontId="9" fillId="2" borderId="19" xfId="1" applyNumberFormat="1" applyFont="1" applyFill="1" applyBorder="1" applyAlignment="1">
      <alignment horizontal="center" vertical="center" wrapText="1"/>
    </xf>
    <xf numFmtId="165" fontId="9" fillId="2" borderId="19" xfId="40" applyNumberFormat="1" applyFont="1" applyFill="1" applyBorder="1" applyAlignment="1">
      <alignment horizontal="center" vertical="center" wrapText="1"/>
    </xf>
    <xf numFmtId="3" fontId="9" fillId="2" borderId="19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9" fillId="2" borderId="19" xfId="1" applyNumberFormat="1" applyFont="1" applyFill="1" applyBorder="1" applyAlignment="1">
      <alignment horizontal="center" vertical="center" wrapText="1"/>
    </xf>
    <xf numFmtId="14" fontId="32" fillId="0" borderId="19" xfId="0" applyNumberFormat="1" applyFont="1" applyBorder="1" applyAlignment="1">
      <alignment horizontal="left" vertical="center" wrapText="1"/>
    </xf>
    <xf numFmtId="165" fontId="32" fillId="0" borderId="19" xfId="0" applyNumberFormat="1" applyFont="1" applyBorder="1" applyAlignment="1">
      <alignment horizontal="left" vertical="center" wrapText="1"/>
    </xf>
    <xf numFmtId="14" fontId="2" fillId="0" borderId="19" xfId="0" applyNumberFormat="1" applyFont="1" applyBorder="1" applyAlignment="1">
      <alignment horizontal="left" vertical="center" wrapText="1"/>
    </xf>
    <xf numFmtId="165" fontId="9" fillId="7" borderId="19" xfId="0" applyNumberFormat="1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14" fontId="19" fillId="0" borderId="19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9" fillId="0" borderId="1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" fontId="19" fillId="0" borderId="19" xfId="0" applyNumberFormat="1" applyFont="1" applyBorder="1" applyAlignment="1">
      <alignment horizontal="left" vertical="center" wrapText="1"/>
    </xf>
    <xf numFmtId="4" fontId="0" fillId="0" borderId="19" xfId="0" applyNumberFormat="1" applyBorder="1" applyAlignment="1">
      <alignment horizontal="left" vertical="center" wrapText="1"/>
    </xf>
    <xf numFmtId="4" fontId="32" fillId="0" borderId="19" xfId="0" applyNumberFormat="1" applyFont="1" applyBorder="1" applyAlignment="1">
      <alignment horizontal="left" vertical="center" wrapText="1"/>
    </xf>
    <xf numFmtId="14" fontId="19" fillId="0" borderId="3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14" fontId="19" fillId="0" borderId="3" xfId="0" applyNumberFormat="1" applyFont="1" applyBorder="1" applyAlignment="1">
      <alignment horizontal="left" vertical="center" wrapText="1"/>
    </xf>
    <xf numFmtId="164" fontId="0" fillId="0" borderId="19" xfId="40" applyFont="1" applyBorder="1" applyAlignment="1">
      <alignment horizontal="left" vertical="center"/>
    </xf>
    <xf numFmtId="2" fontId="19" fillId="0" borderId="19" xfId="0" applyNumberFormat="1" applyFont="1" applyBorder="1" applyAlignment="1">
      <alignment horizontal="left" vertical="center"/>
    </xf>
    <xf numFmtId="4" fontId="19" fillId="0" borderId="4" xfId="0" applyNumberFormat="1" applyFont="1" applyBorder="1" applyAlignment="1">
      <alignment horizontal="left" vertical="center"/>
    </xf>
    <xf numFmtId="4" fontId="32" fillId="0" borderId="4" xfId="0" applyNumberFormat="1" applyFont="1" applyBorder="1" applyAlignment="1">
      <alignment horizontal="left" vertical="center"/>
    </xf>
    <xf numFmtId="4" fontId="9" fillId="7" borderId="19" xfId="0" applyNumberFormat="1" applyFont="1" applyFill="1" applyBorder="1" applyAlignment="1">
      <alignment horizontal="left" vertical="center" wrapText="1"/>
    </xf>
    <xf numFmtId="165" fontId="32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9" fillId="0" borderId="19" xfId="0" applyNumberFormat="1" applyFont="1" applyBorder="1" applyAlignment="1">
      <alignment horizontal="left" vertical="center" wrapText="1"/>
    </xf>
    <xf numFmtId="165" fontId="32" fillId="6" borderId="2" xfId="0" applyNumberFormat="1" applyFont="1" applyFill="1" applyBorder="1" applyAlignment="1">
      <alignment horizontal="left" vertical="center" wrapText="1"/>
    </xf>
    <xf numFmtId="3" fontId="19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165" fontId="3" fillId="0" borderId="0" xfId="2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top" wrapText="1"/>
    </xf>
    <xf numFmtId="4" fontId="36" fillId="7" borderId="19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4" fontId="10" fillId="8" borderId="1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9" fillId="7" borderId="19" xfId="0" applyNumberFormat="1" applyFont="1" applyFill="1" applyBorder="1" applyAlignment="1">
      <alignment horizontal="left" vertical="center" wrapText="1"/>
    </xf>
    <xf numFmtId="0" fontId="36" fillId="7" borderId="19" xfId="0" applyFont="1" applyFill="1" applyBorder="1" applyAlignment="1">
      <alignment horizontal="left" vertical="center" wrapText="1"/>
    </xf>
    <xf numFmtId="165" fontId="2" fillId="7" borderId="19" xfId="0" applyNumberFormat="1" applyFont="1" applyFill="1" applyBorder="1" applyAlignment="1">
      <alignment horizontal="left" vertical="center" wrapText="1"/>
    </xf>
    <xf numFmtId="0" fontId="10" fillId="7" borderId="19" xfId="0" applyFont="1" applyFill="1" applyBorder="1" applyAlignment="1">
      <alignment horizontal="left" vertical="center" wrapText="1"/>
    </xf>
    <xf numFmtId="0" fontId="31" fillId="7" borderId="19" xfId="0" applyFont="1" applyFill="1" applyBorder="1" applyAlignment="1">
      <alignment horizontal="left" vertical="center" wrapText="1"/>
    </xf>
    <xf numFmtId="4" fontId="2" fillId="7" borderId="19" xfId="0" applyNumberFormat="1" applyFont="1" applyFill="1" applyBorder="1" applyAlignment="1">
      <alignment horizontal="left" vertical="center" wrapText="1"/>
    </xf>
    <xf numFmtId="3" fontId="2" fillId="7" borderId="0" xfId="0" applyNumberFormat="1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3" fontId="0" fillId="0" borderId="19" xfId="0" applyNumberFormat="1" applyBorder="1" applyAlignment="1">
      <alignment horizontal="left" vertical="center" wrapText="1"/>
    </xf>
    <xf numFmtId="4" fontId="10" fillId="7" borderId="19" xfId="0" applyNumberFormat="1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32" fillId="6" borderId="19" xfId="0" applyFont="1" applyFill="1" applyBorder="1" applyAlignment="1">
      <alignment horizontal="left" vertical="center" wrapText="1"/>
    </xf>
    <xf numFmtId="4" fontId="10" fillId="6" borderId="19" xfId="0" applyNumberFormat="1" applyFont="1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0" fillId="6" borderId="19" xfId="0" applyFill="1" applyBorder="1" applyAlignment="1">
      <alignment horizontal="left" vertical="center" wrapText="1"/>
    </xf>
    <xf numFmtId="4" fontId="0" fillId="7" borderId="19" xfId="0" applyNumberForma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horizontal="left" vertical="center" wrapText="1"/>
    </xf>
    <xf numFmtId="165" fontId="32" fillId="6" borderId="19" xfId="0" applyNumberFormat="1" applyFont="1" applyFill="1" applyBorder="1" applyAlignment="1">
      <alignment horizontal="left" vertical="center" wrapText="1"/>
    </xf>
    <xf numFmtId="14" fontId="19" fillId="0" borderId="19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4" fontId="38" fillId="0" borderId="19" xfId="0" applyNumberFormat="1" applyFont="1" applyBorder="1" applyAlignment="1">
      <alignment horizontal="left" vertical="center" wrapText="1"/>
    </xf>
    <xf numFmtId="3" fontId="0" fillId="7" borderId="19" xfId="0" applyNumberForma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0" fillId="0" borderId="19" xfId="0" applyBorder="1"/>
    <xf numFmtId="0" fontId="43" fillId="0" borderId="0" xfId="0" applyFont="1"/>
    <xf numFmtId="0" fontId="41" fillId="0" borderId="19" xfId="0" applyFont="1" applyBorder="1"/>
    <xf numFmtId="4" fontId="0" fillId="0" borderId="19" xfId="0" applyNumberFormat="1" applyBorder="1"/>
    <xf numFmtId="4" fontId="41" fillId="0" borderId="19" xfId="0" applyNumberFormat="1" applyFont="1" applyBorder="1"/>
    <xf numFmtId="0" fontId="9" fillId="0" borderId="19" xfId="0" applyFont="1" applyBorder="1"/>
    <xf numFmtId="0" fontId="19" fillId="0" borderId="4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" fontId="19" fillId="0" borderId="0" xfId="0" applyNumberFormat="1" applyFont="1" applyAlignment="1">
      <alignment horizontal="left" vertical="center" wrapText="1"/>
    </xf>
    <xf numFmtId="165" fontId="19" fillId="0" borderId="0" xfId="0" applyNumberFormat="1" applyFont="1" applyAlignment="1">
      <alignment horizontal="left" vertical="center"/>
    </xf>
    <xf numFmtId="3" fontId="19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left" vertical="center"/>
    </xf>
    <xf numFmtId="166" fontId="19" fillId="0" borderId="0" xfId="0" applyNumberFormat="1" applyFont="1" applyAlignment="1">
      <alignment horizontal="left" vertical="center"/>
    </xf>
    <xf numFmtId="165" fontId="19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165" fontId="38" fillId="0" borderId="0" xfId="0" applyNumberFormat="1" applyFont="1" applyAlignment="1">
      <alignment horizontal="left" vertical="center" wrapText="1"/>
    </xf>
    <xf numFmtId="4" fontId="38" fillId="0" borderId="0" xfId="0" applyNumberFormat="1" applyFont="1" applyAlignment="1">
      <alignment horizontal="left" vertical="center" wrapText="1"/>
    </xf>
    <xf numFmtId="0" fontId="41" fillId="0" borderId="0" xfId="0" applyFont="1"/>
    <xf numFmtId="165" fontId="0" fillId="0" borderId="19" xfId="0" applyNumberFormat="1" applyBorder="1"/>
    <xf numFmtId="3" fontId="19" fillId="0" borderId="9" xfId="0" applyNumberFormat="1" applyFont="1" applyBorder="1" applyAlignment="1">
      <alignment horizontal="left" vertical="center" wrapText="1"/>
    </xf>
    <xf numFmtId="165" fontId="38" fillId="0" borderId="18" xfId="0" applyNumberFormat="1" applyFont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 wrapText="1"/>
    </xf>
    <xf numFmtId="14" fontId="33" fillId="10" borderId="5" xfId="0" applyNumberFormat="1" applyFont="1" applyFill="1" applyBorder="1" applyAlignment="1">
      <alignment horizontal="center" vertical="center" wrapText="1"/>
    </xf>
    <xf numFmtId="3" fontId="33" fillId="10" borderId="7" xfId="0" applyNumberFormat="1" applyFont="1" applyFill="1" applyBorder="1" applyAlignment="1">
      <alignment horizontal="center" vertical="center" wrapText="1"/>
    </xf>
    <xf numFmtId="165" fontId="33" fillId="10" borderId="7" xfId="0" applyNumberFormat="1" applyFont="1" applyFill="1" applyBorder="1" applyAlignment="1">
      <alignment horizontal="center" vertical="center" wrapText="1"/>
    </xf>
    <xf numFmtId="4" fontId="33" fillId="10" borderId="7" xfId="0" applyNumberFormat="1" applyFont="1" applyFill="1" applyBorder="1" applyAlignment="1">
      <alignment horizontal="center" vertical="center" wrapText="1"/>
    </xf>
    <xf numFmtId="164" fontId="4" fillId="6" borderId="19" xfId="2" applyFont="1" applyFill="1" applyBorder="1" applyAlignment="1">
      <alignment horizontal="right" vertical="center" wrapText="1"/>
    </xf>
    <xf numFmtId="14" fontId="43" fillId="0" borderId="0" xfId="0" applyNumberFormat="1" applyFont="1"/>
    <xf numFmtId="0" fontId="0" fillId="6" borderId="19" xfId="0" applyFill="1" applyBorder="1" applyAlignment="1">
      <alignment horizontal="left" vertical="center"/>
    </xf>
    <xf numFmtId="14" fontId="0" fillId="6" borderId="19" xfId="0" applyNumberFormat="1" applyFill="1" applyBorder="1" applyAlignment="1">
      <alignment horizontal="left" vertical="center" wrapText="1"/>
    </xf>
    <xf numFmtId="164" fontId="0" fillId="6" borderId="19" xfId="2" applyFont="1" applyFill="1" applyBorder="1" applyAlignment="1">
      <alignment horizontal="right" vertical="center" wrapText="1"/>
    </xf>
    <xf numFmtId="164" fontId="4" fillId="6" borderId="16" xfId="2" applyFont="1" applyFill="1" applyBorder="1" applyAlignment="1">
      <alignment horizontal="right" wrapText="1"/>
    </xf>
    <xf numFmtId="164" fontId="4" fillId="6" borderId="19" xfId="2" applyFont="1" applyFill="1" applyBorder="1" applyAlignment="1">
      <alignment horizontal="right" wrapText="1"/>
    </xf>
    <xf numFmtId="0" fontId="0" fillId="6" borderId="16" xfId="0" applyFill="1" applyBorder="1" applyAlignment="1">
      <alignment horizontal="left" vertical="center"/>
    </xf>
    <xf numFmtId="164" fontId="4" fillId="6" borderId="16" xfId="2" applyFont="1" applyFill="1" applyBorder="1" applyAlignment="1">
      <alignment horizontal="right" vertical="center" wrapText="1"/>
    </xf>
    <xf numFmtId="0" fontId="0" fillId="6" borderId="6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165" fontId="0" fillId="6" borderId="19" xfId="0" applyNumberFormat="1" applyFill="1" applyBorder="1" applyAlignment="1">
      <alignment horizontal="right" vertical="center" wrapText="1"/>
    </xf>
    <xf numFmtId="3" fontId="33" fillId="6" borderId="19" xfId="0" applyNumberFormat="1" applyFont="1" applyFill="1" applyBorder="1" applyAlignment="1">
      <alignment horizontal="left" vertical="center" wrapText="1"/>
    </xf>
    <xf numFmtId="165" fontId="33" fillId="6" borderId="19" xfId="0" applyNumberFormat="1" applyFont="1" applyFill="1" applyBorder="1" applyAlignment="1">
      <alignment horizontal="center" vertical="center" wrapText="1"/>
    </xf>
    <xf numFmtId="14" fontId="4" fillId="6" borderId="19" xfId="1" applyNumberFormat="1" applyFont="1" applyFill="1" applyBorder="1" applyAlignment="1">
      <alignment horizontal="left" vertical="center" wrapText="1"/>
    </xf>
    <xf numFmtId="3" fontId="0" fillId="6" borderId="19" xfId="1" applyNumberFormat="1" applyFont="1" applyFill="1" applyBorder="1" applyAlignment="1">
      <alignment horizontal="left" vertical="center" wrapText="1"/>
    </xf>
    <xf numFmtId="165" fontId="0" fillId="6" borderId="19" xfId="1" applyNumberFormat="1" applyFont="1" applyFill="1" applyBorder="1" applyAlignment="1">
      <alignment horizontal="left" vertical="center" wrapText="1"/>
    </xf>
    <xf numFmtId="164" fontId="4" fillId="6" borderId="3" xfId="2" applyFont="1" applyFill="1" applyBorder="1" applyAlignment="1">
      <alignment horizontal="right" wrapText="1"/>
    </xf>
    <xf numFmtId="4" fontId="18" fillId="0" borderId="19" xfId="2" applyNumberFormat="1" applyFont="1" applyBorder="1" applyAlignment="1">
      <alignment horizontal="center" vertical="center"/>
    </xf>
    <xf numFmtId="164" fontId="19" fillId="6" borderId="19" xfId="2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6" borderId="6" xfId="0" applyFill="1" applyBorder="1" applyAlignment="1">
      <alignment horizontal="left" vertical="center" wrapText="1"/>
    </xf>
    <xf numFmtId="0" fontId="0" fillId="6" borderId="19" xfId="0" applyFill="1" applyBorder="1" applyAlignment="1">
      <alignment horizontal="left"/>
    </xf>
    <xf numFmtId="14" fontId="33" fillId="6" borderId="19" xfId="0" applyNumberFormat="1" applyFont="1" applyFill="1" applyBorder="1" applyAlignment="1">
      <alignment horizontal="left" vertical="center" wrapText="1"/>
    </xf>
    <xf numFmtId="14" fontId="0" fillId="6" borderId="19" xfId="0" applyNumberFormat="1" applyFill="1" applyBorder="1" applyAlignment="1">
      <alignment horizontal="left"/>
    </xf>
    <xf numFmtId="165" fontId="0" fillId="6" borderId="19" xfId="40" applyNumberFormat="1" applyFont="1" applyFill="1" applyBorder="1" applyAlignment="1">
      <alignment horizontal="left" wrapText="1"/>
    </xf>
    <xf numFmtId="3" fontId="4" fillId="6" borderId="19" xfId="1" applyNumberFormat="1" applyFont="1" applyFill="1" applyBorder="1" applyAlignment="1">
      <alignment horizontal="left" wrapText="1"/>
    </xf>
    <xf numFmtId="3" fontId="9" fillId="0" borderId="17" xfId="1" applyNumberFormat="1" applyFont="1" applyBorder="1" applyAlignment="1">
      <alignment horizontal="left" vertical="center" wrapText="1"/>
    </xf>
    <xf numFmtId="165" fontId="0" fillId="0" borderId="0" xfId="0" applyNumberFormat="1"/>
    <xf numFmtId="4" fontId="18" fillId="0" borderId="0" xfId="0" applyNumberFormat="1" applyFont="1" applyAlignment="1">
      <alignment horizontal="center" vertical="center"/>
    </xf>
    <xf numFmtId="0" fontId="45" fillId="13" borderId="20" xfId="0" applyFont="1" applyFill="1" applyBorder="1"/>
    <xf numFmtId="165" fontId="45" fillId="13" borderId="21" xfId="0" applyNumberFormat="1" applyFont="1" applyFill="1" applyBorder="1"/>
    <xf numFmtId="0" fontId="46" fillId="8" borderId="22" xfId="0" applyFont="1" applyFill="1" applyBorder="1"/>
    <xf numFmtId="0" fontId="46" fillId="13" borderId="23" xfId="0" applyFont="1" applyFill="1" applyBorder="1" applyAlignment="1">
      <alignment wrapText="1"/>
    </xf>
    <xf numFmtId="165" fontId="45" fillId="13" borderId="19" xfId="0" applyNumberFormat="1" applyFont="1" applyFill="1" applyBorder="1" applyAlignment="1">
      <alignment wrapText="1"/>
    </xf>
    <xf numFmtId="0" fontId="46" fillId="8" borderId="14" xfId="0" applyFont="1" applyFill="1" applyBorder="1" applyAlignment="1">
      <alignment wrapText="1"/>
    </xf>
    <xf numFmtId="0" fontId="45" fillId="14" borderId="24" xfId="0" applyFont="1" applyFill="1" applyBorder="1" applyAlignment="1">
      <alignment wrapText="1"/>
    </xf>
    <xf numFmtId="165" fontId="45" fillId="14" borderId="25" xfId="0" applyNumberFormat="1" applyFont="1" applyFill="1" applyBorder="1"/>
    <xf numFmtId="165" fontId="46" fillId="8" borderId="26" xfId="0" applyNumberFormat="1" applyFont="1" applyFill="1" applyBorder="1"/>
    <xf numFmtId="14" fontId="25" fillId="4" borderId="19" xfId="1" applyNumberFormat="1" applyFont="1" applyFill="1" applyBorder="1" applyAlignment="1">
      <alignment horizontal="center" vertical="center"/>
    </xf>
    <xf numFmtId="165" fontId="25" fillId="4" borderId="19" xfId="1" applyNumberFormat="1" applyFont="1" applyFill="1" applyBorder="1" applyAlignment="1">
      <alignment horizontal="center" vertical="center" wrapText="1"/>
    </xf>
    <xf numFmtId="165" fontId="25" fillId="4" borderId="19" xfId="1" applyNumberFormat="1" applyFont="1" applyFill="1" applyBorder="1" applyAlignment="1">
      <alignment horizontal="center" vertical="center"/>
    </xf>
    <xf numFmtId="165" fontId="25" fillId="5" borderId="19" xfId="1" applyNumberFormat="1" applyFont="1" applyFill="1" applyBorder="1" applyAlignment="1">
      <alignment horizontal="center" vertical="center" wrapText="1"/>
    </xf>
    <xf numFmtId="165" fontId="25" fillId="4" borderId="6" xfId="1" applyNumberFormat="1" applyFont="1" applyFill="1" applyBorder="1" applyAlignment="1">
      <alignment horizontal="center" vertical="center" wrapText="1"/>
    </xf>
    <xf numFmtId="165" fontId="47" fillId="8" borderId="19" xfId="1" applyNumberFormat="1" applyFont="1" applyFill="1" applyBorder="1" applyAlignment="1">
      <alignment horizontal="center" vertical="center"/>
    </xf>
    <xf numFmtId="165" fontId="18" fillId="0" borderId="19" xfId="2" applyNumberFormat="1" applyFont="1" applyBorder="1"/>
    <xf numFmtId="165" fontId="27" fillId="0" borderId="19" xfId="0" applyNumberFormat="1" applyFont="1" applyBorder="1" applyAlignment="1">
      <alignment vertical="top" wrapText="1"/>
    </xf>
    <xf numFmtId="165" fontId="48" fillId="0" borderId="19" xfId="2" applyNumberFormat="1" applyFont="1" applyBorder="1"/>
    <xf numFmtId="165" fontId="48" fillId="0" borderId="6" xfId="2" applyNumberFormat="1" applyFont="1" applyBorder="1"/>
    <xf numFmtId="165" fontId="47" fillId="8" borderId="19" xfId="2" applyNumberFormat="1" applyFont="1" applyFill="1" applyBorder="1"/>
    <xf numFmtId="14" fontId="25" fillId="0" borderId="19" xfId="0" applyNumberFormat="1" applyFont="1" applyBorder="1"/>
    <xf numFmtId="165" fontId="25" fillId="0" borderId="19" xfId="0" applyNumberFormat="1" applyFont="1" applyBorder="1"/>
    <xf numFmtId="165" fontId="25" fillId="0" borderId="19" xfId="2" applyNumberFormat="1" applyFont="1" applyBorder="1"/>
    <xf numFmtId="165" fontId="26" fillId="0" borderId="19" xfId="0" applyNumberFormat="1" applyFont="1" applyBorder="1" applyAlignment="1">
      <alignment vertical="top" wrapText="1"/>
    </xf>
    <xf numFmtId="165" fontId="25" fillId="0" borderId="6" xfId="2" applyNumberFormat="1" applyFont="1" applyBorder="1"/>
    <xf numFmtId="14" fontId="49" fillId="15" borderId="19" xfId="0" applyNumberFormat="1" applyFont="1" applyFill="1" applyBorder="1"/>
    <xf numFmtId="165" fontId="34" fillId="15" borderId="19" xfId="2" applyNumberFormat="1" applyFont="1" applyFill="1" applyBorder="1"/>
    <xf numFmtId="165" fontId="30" fillId="15" borderId="19" xfId="0" applyNumberFormat="1" applyFont="1" applyFill="1" applyBorder="1"/>
    <xf numFmtId="165" fontId="34" fillId="15" borderId="16" xfId="2" applyNumberFormat="1" applyFont="1" applyFill="1" applyBorder="1"/>
    <xf numFmtId="165" fontId="34" fillId="15" borderId="5" xfId="2" applyNumberFormat="1" applyFont="1" applyFill="1" applyBorder="1"/>
    <xf numFmtId="165" fontId="34" fillId="15" borderId="12" xfId="2" applyNumberFormat="1" applyFont="1" applyFill="1" applyBorder="1"/>
    <xf numFmtId="165" fontId="47" fillId="15" borderId="19" xfId="2" applyNumberFormat="1" applyFont="1" applyFill="1" applyBorder="1"/>
    <xf numFmtId="14" fontId="27" fillId="0" borderId="19" xfId="0" applyNumberFormat="1" applyFont="1" applyBorder="1"/>
    <xf numFmtId="165" fontId="27" fillId="0" borderId="19" xfId="0" applyNumberFormat="1" applyFont="1" applyBorder="1"/>
    <xf numFmtId="165" fontId="18" fillId="0" borderId="19" xfId="2" applyNumberFormat="1" applyFont="1" applyBorder="1" applyAlignment="1">
      <alignment horizontal="center"/>
    </xf>
    <xf numFmtId="165" fontId="28" fillId="0" borderId="19" xfId="2" applyNumberFormat="1" applyFont="1" applyBorder="1"/>
    <xf numFmtId="165" fontId="27" fillId="0" borderId="6" xfId="0" applyNumberFormat="1" applyFont="1" applyBorder="1"/>
    <xf numFmtId="0" fontId="50" fillId="0" borderId="19" xfId="0" applyFont="1" applyBorder="1"/>
    <xf numFmtId="165" fontId="50" fillId="0" borderId="19" xfId="0" applyNumberFormat="1" applyFont="1" applyBorder="1"/>
    <xf numFmtId="165" fontId="50" fillId="0" borderId="19" xfId="2" applyNumberFormat="1" applyFont="1" applyBorder="1"/>
    <xf numFmtId="165" fontId="50" fillId="0" borderId="6" xfId="2" applyNumberFormat="1" applyFont="1" applyBorder="1"/>
    <xf numFmtId="0" fontId="29" fillId="16" borderId="19" xfId="0" applyFont="1" applyFill="1" applyBorder="1"/>
    <xf numFmtId="165" fontId="26" fillId="16" borderId="19" xfId="0" applyNumberFormat="1" applyFont="1" applyFill="1" applyBorder="1"/>
    <xf numFmtId="165" fontId="26" fillId="16" borderId="6" xfId="0" applyNumberFormat="1" applyFont="1" applyFill="1" applyBorder="1"/>
    <xf numFmtId="165" fontId="47" fillId="16" borderId="19" xfId="2" applyNumberFormat="1" applyFont="1" applyFill="1" applyBorder="1"/>
    <xf numFmtId="0" fontId="51" fillId="0" borderId="16" xfId="0" applyFont="1" applyBorder="1"/>
    <xf numFmtId="165" fontId="52" fillId="0" borderId="16" xfId="0" applyNumberFormat="1" applyFont="1" applyBorder="1"/>
    <xf numFmtId="165" fontId="52" fillId="0" borderId="32" xfId="0" applyNumberFormat="1" applyFont="1" applyBorder="1"/>
    <xf numFmtId="165" fontId="53" fillId="8" borderId="19" xfId="2" applyNumberFormat="1" applyFont="1" applyFill="1" applyBorder="1"/>
    <xf numFmtId="0" fontId="29" fillId="0" borderId="16" xfId="0" applyFont="1" applyBorder="1"/>
    <xf numFmtId="165" fontId="26" fillId="0" borderId="16" xfId="0" applyNumberFormat="1" applyFont="1" applyBorder="1"/>
    <xf numFmtId="165" fontId="26" fillId="0" borderId="32" xfId="0" applyNumberFormat="1" applyFont="1" applyBorder="1"/>
    <xf numFmtId="0" fontId="29" fillId="12" borderId="18" xfId="0" applyFont="1" applyFill="1" applyBorder="1"/>
    <xf numFmtId="165" fontId="26" fillId="12" borderId="15" xfId="0" applyNumberFormat="1" applyFont="1" applyFill="1" applyBorder="1"/>
    <xf numFmtId="165" fontId="26" fillId="12" borderId="29" xfId="0" applyNumberFormat="1" applyFont="1" applyFill="1" applyBorder="1"/>
    <xf numFmtId="165" fontId="47" fillId="12" borderId="19" xfId="2" applyNumberFormat="1" applyFont="1" applyFill="1" applyBorder="1"/>
    <xf numFmtId="0" fontId="27" fillId="0" borderId="3" xfId="0" applyFont="1" applyBorder="1"/>
    <xf numFmtId="165" fontId="27" fillId="0" borderId="3" xfId="0" applyNumberFormat="1" applyFont="1" applyBorder="1"/>
    <xf numFmtId="165" fontId="27" fillId="0" borderId="13" xfId="0" applyNumberFormat="1" applyFont="1" applyBorder="1"/>
    <xf numFmtId="0" fontId="29" fillId="0" borderId="19" xfId="0" applyFont="1" applyBorder="1"/>
    <xf numFmtId="165" fontId="29" fillId="0" borderId="19" xfId="0" applyNumberFormat="1" applyFont="1" applyBorder="1"/>
    <xf numFmtId="165" fontId="26" fillId="0" borderId="19" xfId="0" applyNumberFormat="1" applyFont="1" applyBorder="1"/>
    <xf numFmtId="165" fontId="29" fillId="0" borderId="19" xfId="2" applyNumberFormat="1" applyFont="1" applyBorder="1"/>
    <xf numFmtId="165" fontId="29" fillId="0" borderId="6" xfId="2" applyNumberFormat="1" applyFont="1" applyBorder="1"/>
    <xf numFmtId="0" fontId="27" fillId="0" borderId="0" xfId="0" applyFont="1"/>
    <xf numFmtId="165" fontId="27" fillId="0" borderId="0" xfId="0" applyNumberFormat="1" applyFont="1"/>
    <xf numFmtId="0" fontId="30" fillId="0" borderId="0" xfId="0" applyFont="1"/>
    <xf numFmtId="165" fontId="41" fillId="0" borderId="0" xfId="0" applyNumberFormat="1" applyFont="1"/>
    <xf numFmtId="0" fontId="46" fillId="6" borderId="0" xfId="0" applyFont="1" applyFill="1"/>
    <xf numFmtId="0" fontId="46" fillId="6" borderId="0" xfId="0" applyFont="1" applyFill="1" applyAlignment="1">
      <alignment wrapText="1"/>
    </xf>
    <xf numFmtId="165" fontId="46" fillId="6" borderId="0" xfId="0" applyNumberFormat="1" applyFont="1" applyFill="1"/>
    <xf numFmtId="165" fontId="45" fillId="13" borderId="33" xfId="0" applyNumberFormat="1" applyFont="1" applyFill="1" applyBorder="1"/>
    <xf numFmtId="0" fontId="46" fillId="8" borderId="19" xfId="0" applyFont="1" applyFill="1" applyBorder="1"/>
    <xf numFmtId="40" fontId="14" fillId="0" borderId="0" xfId="0" applyNumberFormat="1" applyFont="1" applyAlignment="1">
      <alignment horizontal="center" vertical="center"/>
    </xf>
    <xf numFmtId="165" fontId="50" fillId="6" borderId="19" xfId="2" applyNumberFormat="1" applyFont="1" applyFill="1" applyBorder="1"/>
    <xf numFmtId="0" fontId="41" fillId="0" borderId="0" xfId="0" applyFont="1" applyAlignment="1">
      <alignment horizontal="left" vertical="center"/>
    </xf>
    <xf numFmtId="0" fontId="0" fillId="0" borderId="10" xfId="0" applyBorder="1"/>
    <xf numFmtId="0" fontId="41" fillId="13" borderId="0" xfId="0" applyFont="1" applyFill="1"/>
    <xf numFmtId="17" fontId="42" fillId="11" borderId="5" xfId="0" applyNumberFormat="1" applyFont="1" applyFill="1" applyBorder="1"/>
    <xf numFmtId="0" fontId="41" fillId="19" borderId="10" xfId="0" applyFont="1" applyFill="1" applyBorder="1"/>
    <xf numFmtId="3" fontId="55" fillId="19" borderId="16" xfId="0" applyNumberFormat="1" applyFont="1" applyFill="1" applyBorder="1"/>
    <xf numFmtId="3" fontId="42" fillId="19" borderId="16" xfId="0" applyNumberFormat="1" applyFont="1" applyFill="1" applyBorder="1"/>
    <xf numFmtId="3" fontId="41" fillId="19" borderId="16" xfId="0" applyNumberFormat="1" applyFont="1" applyFill="1" applyBorder="1"/>
    <xf numFmtId="0" fontId="42" fillId="20" borderId="0" xfId="0" applyFont="1" applyFill="1"/>
    <xf numFmtId="3" fontId="19" fillId="20" borderId="5" xfId="0" applyNumberFormat="1" applyFont="1" applyFill="1" applyBorder="1"/>
    <xf numFmtId="0" fontId="41" fillId="12" borderId="4" xfId="0" applyFont="1" applyFill="1" applyBorder="1"/>
    <xf numFmtId="3" fontId="56" fillId="12" borderId="3" xfId="0" applyNumberFormat="1" applyFont="1" applyFill="1" applyBorder="1"/>
    <xf numFmtId="3" fontId="42" fillId="12" borderId="3" xfId="0" applyNumberFormat="1" applyFont="1" applyFill="1" applyBorder="1"/>
    <xf numFmtId="0" fontId="41" fillId="19" borderId="0" xfId="0" applyFont="1" applyFill="1"/>
    <xf numFmtId="3" fontId="42" fillId="19" borderId="5" xfId="0" applyNumberFormat="1" applyFont="1" applyFill="1" applyBorder="1"/>
    <xf numFmtId="3" fontId="41" fillId="19" borderId="5" xfId="0" applyNumberFormat="1" applyFont="1" applyFill="1" applyBorder="1"/>
    <xf numFmtId="0" fontId="0" fillId="0" borderId="32" xfId="0" applyBorder="1"/>
    <xf numFmtId="0" fontId="41" fillId="13" borderId="12" xfId="0" applyFont="1" applyFill="1" applyBorder="1"/>
    <xf numFmtId="0" fontId="41" fillId="13" borderId="32" xfId="0" applyFont="1" applyFill="1" applyBorder="1"/>
    <xf numFmtId="0" fontId="42" fillId="13" borderId="12" xfId="0" applyFont="1" applyFill="1" applyBorder="1"/>
    <xf numFmtId="0" fontId="41" fillId="13" borderId="13" xfId="0" applyFont="1" applyFill="1" applyBorder="1"/>
    <xf numFmtId="165" fontId="26" fillId="21" borderId="19" xfId="0" applyNumberFormat="1" applyFont="1" applyFill="1" applyBorder="1" applyAlignment="1">
      <alignment vertical="top" wrapText="1"/>
    </xf>
    <xf numFmtId="165" fontId="25" fillId="21" borderId="19" xfId="2" applyNumberFormat="1" applyFont="1" applyFill="1" applyBorder="1"/>
    <xf numFmtId="165" fontId="4" fillId="6" borderId="19" xfId="40" applyNumberFormat="1" applyFont="1" applyFill="1" applyBorder="1" applyAlignment="1">
      <alignment horizontal="left" vertical="center" wrapText="1"/>
    </xf>
    <xf numFmtId="167" fontId="42" fillId="19" borderId="16" xfId="2" applyNumberFormat="1" applyFont="1" applyFill="1" applyBorder="1" applyAlignment="1">
      <alignment horizontal="right" vertical="center"/>
    </xf>
    <xf numFmtId="164" fontId="0" fillId="0" borderId="0" xfId="2" applyFont="1"/>
    <xf numFmtId="165" fontId="57" fillId="0" borderId="16" xfId="0" applyNumberFormat="1" applyFont="1" applyBorder="1"/>
    <xf numFmtId="3" fontId="9" fillId="2" borderId="1" xfId="1" applyNumberFormat="1" applyFont="1" applyFill="1" applyBorder="1" applyAlignment="1">
      <alignment horizontal="center" wrapText="1"/>
    </xf>
    <xf numFmtId="165" fontId="9" fillId="2" borderId="1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165" fontId="9" fillId="2" borderId="1" xfId="2" applyNumberFormat="1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wrapText="1"/>
    </xf>
    <xf numFmtId="14" fontId="9" fillId="2" borderId="1" xfId="1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left" vertical="center" wrapText="1"/>
    </xf>
    <xf numFmtId="165" fontId="4" fillId="6" borderId="19" xfId="2" applyNumberFormat="1" applyFont="1" applyFill="1" applyBorder="1" applyAlignment="1">
      <alignment horizontal="right" wrapText="1"/>
    </xf>
    <xf numFmtId="165" fontId="4" fillId="6" borderId="19" xfId="2" applyNumberFormat="1" applyFont="1" applyFill="1" applyBorder="1" applyAlignment="1">
      <alignment horizontal="right" vertical="center" wrapText="1"/>
    </xf>
    <xf numFmtId="165" fontId="0" fillId="0" borderId="0" xfId="0" applyNumberFormat="1" applyAlignment="1">
      <alignment horizontal="left" vertical="center"/>
    </xf>
    <xf numFmtId="0" fontId="45" fillId="14" borderId="34" xfId="0" applyFont="1" applyFill="1" applyBorder="1" applyAlignment="1">
      <alignment wrapText="1"/>
    </xf>
    <xf numFmtId="165" fontId="45" fillId="14" borderId="16" xfId="0" applyNumberFormat="1" applyFont="1" applyFill="1" applyBorder="1"/>
    <xf numFmtId="4" fontId="27" fillId="6" borderId="19" xfId="0" applyNumberFormat="1" applyFont="1" applyFill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4" fontId="26" fillId="6" borderId="19" xfId="0" applyNumberFormat="1" applyFont="1" applyFill="1" applyBorder="1" applyAlignment="1">
      <alignment horizontal="center" vertical="center"/>
    </xf>
    <xf numFmtId="4" fontId="14" fillId="6" borderId="19" xfId="0" applyNumberFormat="1" applyFont="1" applyFill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4" fontId="30" fillId="6" borderId="19" xfId="0" applyNumberFormat="1" applyFont="1" applyFill="1" applyBorder="1" applyAlignment="1">
      <alignment horizontal="center" vertical="center"/>
    </xf>
    <xf numFmtId="4" fontId="20" fillId="6" borderId="19" xfId="0" applyNumberFormat="1" applyFont="1" applyFill="1" applyBorder="1" applyAlignment="1">
      <alignment horizontal="center" vertical="center"/>
    </xf>
    <xf numFmtId="0" fontId="0" fillId="6" borderId="19" xfId="0" applyFill="1" applyBorder="1"/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right" vertical="center"/>
    </xf>
    <xf numFmtId="0" fontId="62" fillId="0" borderId="0" xfId="0" applyFont="1" applyAlignment="1">
      <alignment vertical="center"/>
    </xf>
    <xf numFmtId="0" fontId="59" fillId="11" borderId="23" xfId="0" applyFont="1" applyFill="1" applyBorder="1" applyAlignment="1">
      <alignment vertical="center"/>
    </xf>
    <xf numFmtId="0" fontId="59" fillId="11" borderId="19" xfId="0" applyFont="1" applyFill="1" applyBorder="1" applyAlignment="1">
      <alignment vertical="center"/>
    </xf>
    <xf numFmtId="0" fontId="59" fillId="11" borderId="14" xfId="0" applyFont="1" applyFill="1" applyBorder="1" applyAlignment="1">
      <alignment vertical="center"/>
    </xf>
    <xf numFmtId="0" fontId="61" fillId="11" borderId="23" xfId="0" applyFont="1" applyFill="1" applyBorder="1" applyAlignment="1">
      <alignment horizontal="center" vertical="center"/>
    </xf>
    <xf numFmtId="0" fontId="61" fillId="11" borderId="19" xfId="0" applyFont="1" applyFill="1" applyBorder="1" applyAlignment="1">
      <alignment horizontal="center" vertical="center"/>
    </xf>
    <xf numFmtId="0" fontId="61" fillId="11" borderId="1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3" fontId="63" fillId="0" borderId="0" xfId="0" applyNumberFormat="1" applyFont="1" applyAlignment="1">
      <alignment vertical="center"/>
    </xf>
    <xf numFmtId="0" fontId="60" fillId="0" borderId="0" xfId="0" applyFont="1"/>
    <xf numFmtId="4" fontId="4" fillId="6" borderId="19" xfId="1" applyNumberFormat="1" applyFont="1" applyFill="1" applyBorder="1" applyAlignment="1">
      <alignment horizontal="right" wrapText="1"/>
    </xf>
    <xf numFmtId="4" fontId="9" fillId="6" borderId="19" xfId="0" applyNumberFormat="1" applyFont="1" applyFill="1" applyBorder="1" applyAlignment="1">
      <alignment horizontal="center" wrapText="1"/>
    </xf>
    <xf numFmtId="165" fontId="1" fillId="0" borderId="19" xfId="0" applyNumberFormat="1" applyFont="1" applyBorder="1" applyAlignment="1">
      <alignment horizontal="left" vertical="center" wrapText="1"/>
    </xf>
    <xf numFmtId="14" fontId="14" fillId="0" borderId="23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3" fontId="14" fillId="0" borderId="19" xfId="0" applyNumberFormat="1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14" fontId="15" fillId="7" borderId="23" xfId="0" applyNumberFormat="1" applyFont="1" applyFill="1" applyBorder="1" applyAlignment="1">
      <alignment horizontal="left" vertical="center"/>
    </xf>
    <xf numFmtId="0" fontId="16" fillId="7" borderId="19" xfId="0" applyFont="1" applyFill="1" applyBorder="1" applyAlignment="1">
      <alignment vertical="center"/>
    </xf>
    <xf numFmtId="0" fontId="15" fillId="7" borderId="19" xfId="0" applyFont="1" applyFill="1" applyBorder="1" applyAlignment="1">
      <alignment vertical="center"/>
    </xf>
    <xf numFmtId="3" fontId="15" fillId="7" borderId="19" xfId="0" applyNumberFormat="1" applyFont="1" applyFill="1" applyBorder="1" applyAlignment="1">
      <alignment vertical="center"/>
    </xf>
    <xf numFmtId="0" fontId="16" fillId="7" borderId="14" xfId="0" applyFont="1" applyFill="1" applyBorder="1" applyAlignment="1">
      <alignment vertical="center"/>
    </xf>
    <xf numFmtId="3" fontId="16" fillId="0" borderId="26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4" fontId="14" fillId="0" borderId="19" xfId="0" applyNumberFormat="1" applyFont="1" applyBorder="1" applyAlignment="1">
      <alignment horizontal="center" vertical="center"/>
    </xf>
    <xf numFmtId="164" fontId="33" fillId="6" borderId="19" xfId="2" applyFont="1" applyFill="1" applyBorder="1" applyAlignment="1">
      <alignment horizontal="right" wrapText="1"/>
    </xf>
    <xf numFmtId="3" fontId="4" fillId="6" borderId="19" xfId="1" applyNumberFormat="1" applyFont="1" applyFill="1" applyBorder="1" applyAlignment="1">
      <alignment horizontal="left" vertical="center" wrapText="1"/>
    </xf>
    <xf numFmtId="14" fontId="33" fillId="10" borderId="3" xfId="0" applyNumberFormat="1" applyFont="1" applyFill="1" applyBorder="1" applyAlignment="1">
      <alignment horizontal="center" wrapText="1"/>
    </xf>
    <xf numFmtId="3" fontId="33" fillId="10" borderId="2" xfId="0" applyNumberFormat="1" applyFont="1" applyFill="1" applyBorder="1" applyAlignment="1">
      <alignment horizontal="center" wrapText="1"/>
    </xf>
    <xf numFmtId="165" fontId="33" fillId="10" borderId="2" xfId="0" applyNumberFormat="1" applyFont="1" applyFill="1" applyBorder="1" applyAlignment="1">
      <alignment horizontal="center" wrapText="1"/>
    </xf>
    <xf numFmtId="4" fontId="33" fillId="10" borderId="2" xfId="0" applyNumberFormat="1" applyFont="1" applyFill="1" applyBorder="1" applyAlignment="1">
      <alignment horizontal="center" wrapText="1"/>
    </xf>
    <xf numFmtId="0" fontId="61" fillId="0" borderId="0" xfId="0" applyFont="1" applyAlignment="1">
      <alignment horizontal="center" vertical="center"/>
    </xf>
    <xf numFmtId="0" fontId="30" fillId="0" borderId="3" xfId="0" applyFont="1" applyBorder="1"/>
    <xf numFmtId="165" fontId="52" fillId="6" borderId="16" xfId="0" applyNumberFormat="1" applyFont="1" applyFill="1" applyBorder="1"/>
    <xf numFmtId="165" fontId="26" fillId="7" borderId="19" xfId="0" applyNumberFormat="1" applyFont="1" applyFill="1" applyBorder="1"/>
    <xf numFmtId="43" fontId="0" fillId="0" borderId="0" xfId="0" applyNumberFormat="1" applyAlignment="1">
      <alignment horizontal="left" vertical="center"/>
    </xf>
    <xf numFmtId="165" fontId="1" fillId="0" borderId="19" xfId="0" applyNumberFormat="1" applyFont="1" applyBorder="1" applyAlignment="1">
      <alignment horizontal="right" vertical="center" wrapText="1"/>
    </xf>
    <xf numFmtId="165" fontId="0" fillId="0" borderId="19" xfId="0" applyNumberFormat="1" applyBorder="1" applyAlignment="1">
      <alignment horizontal="right" vertical="center" wrapText="1"/>
    </xf>
    <xf numFmtId="165" fontId="9" fillId="0" borderId="27" xfId="0" applyNumberFormat="1" applyFont="1" applyBorder="1" applyAlignment="1">
      <alignment horizontal="right" vertical="center" wrapText="1"/>
    </xf>
    <xf numFmtId="3" fontId="19" fillId="6" borderId="11" xfId="1" applyNumberFormat="1" applyFont="1" applyFill="1" applyBorder="1" applyAlignment="1">
      <alignment horizontal="left" wrapText="1"/>
    </xf>
    <xf numFmtId="0" fontId="67" fillId="6" borderId="19" xfId="0" applyFont="1" applyFill="1" applyBorder="1" applyAlignment="1">
      <alignment horizontal="left" vertical="center"/>
    </xf>
    <xf numFmtId="0" fontId="67" fillId="6" borderId="19" xfId="0" applyFont="1" applyFill="1" applyBorder="1" applyAlignment="1">
      <alignment horizontal="left" vertical="center" wrapText="1"/>
    </xf>
    <xf numFmtId="165" fontId="38" fillId="0" borderId="15" xfId="0" applyNumberFormat="1" applyFont="1" applyBorder="1" applyAlignment="1">
      <alignment horizontal="right" vertical="center" wrapText="1"/>
    </xf>
    <xf numFmtId="3" fontId="0" fillId="6" borderId="19" xfId="0" applyNumberFormat="1" applyFill="1" applyBorder="1" applyAlignment="1">
      <alignment horizontal="left" wrapText="1"/>
    </xf>
    <xf numFmtId="3" fontId="16" fillId="0" borderId="0" xfId="0" applyNumberFormat="1" applyFont="1" applyAlignment="1">
      <alignment vertical="center"/>
    </xf>
    <xf numFmtId="14" fontId="9" fillId="0" borderId="31" xfId="1" applyNumberFormat="1" applyFont="1" applyBorder="1" applyAlignment="1">
      <alignment horizontal="left" wrapText="1"/>
    </xf>
    <xf numFmtId="3" fontId="9" fillId="0" borderId="17" xfId="1" applyNumberFormat="1" applyFont="1" applyBorder="1" applyAlignment="1">
      <alignment horizontal="left" wrapText="1"/>
    </xf>
    <xf numFmtId="0" fontId="67" fillId="6" borderId="19" xfId="0" applyFont="1" applyFill="1" applyBorder="1"/>
    <xf numFmtId="0" fontId="0" fillId="6" borderId="0" xfId="0" applyFill="1"/>
    <xf numFmtId="165" fontId="0" fillId="6" borderId="6" xfId="0" applyNumberFormat="1" applyFill="1" applyBorder="1" applyAlignment="1">
      <alignment horizontal="right" vertical="center" wrapText="1"/>
    </xf>
    <xf numFmtId="164" fontId="0" fillId="6" borderId="18" xfId="0" applyNumberFormat="1" applyFill="1" applyBorder="1" applyAlignment="1">
      <alignment horizontal="right" vertical="center" wrapText="1"/>
    </xf>
    <xf numFmtId="164" fontId="0" fillId="6" borderId="15" xfId="0" applyNumberFormat="1" applyFill="1" applyBorder="1" applyAlignment="1">
      <alignment horizontal="right" vertical="center" wrapText="1"/>
    </xf>
    <xf numFmtId="164" fontId="0" fillId="6" borderId="27" xfId="0" applyNumberFormat="1" applyFill="1" applyBorder="1" applyAlignment="1">
      <alignment horizontal="right" vertical="center" wrapText="1"/>
    </xf>
    <xf numFmtId="0" fontId="0" fillId="6" borderId="0" xfId="0" applyFill="1" applyAlignment="1">
      <alignment horizontal="left" vertical="center" wrapText="1"/>
    </xf>
    <xf numFmtId="43" fontId="0" fillId="6" borderId="0" xfId="0" applyNumberFormat="1" applyFill="1" applyAlignment="1">
      <alignment horizontal="left" vertical="center"/>
    </xf>
    <xf numFmtId="0" fontId="0" fillId="0" borderId="0" xfId="0" pivotButton="1"/>
    <xf numFmtId="164" fontId="0" fillId="0" borderId="0" xfId="0" applyNumberFormat="1" applyAlignment="1">
      <alignment horizontal="right" wrapText="1"/>
    </xf>
    <xf numFmtId="0" fontId="0" fillId="6" borderId="19" xfId="0" pivotButton="1" applyFill="1" applyBorder="1" applyAlignment="1">
      <alignment horizontal="left" vertical="center"/>
    </xf>
    <xf numFmtId="0" fontId="0" fillId="6" borderId="19" xfId="0" pivotButton="1" applyFill="1" applyBorder="1" applyAlignment="1">
      <alignment horizontal="left" vertical="center" wrapText="1"/>
    </xf>
    <xf numFmtId="0" fontId="54" fillId="17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4" fontId="20" fillId="0" borderId="0" xfId="0" applyNumberFormat="1" applyFont="1" applyAlignment="1">
      <alignment horizontal="center" vertical="center"/>
    </xf>
    <xf numFmtId="3" fontId="42" fillId="12" borderId="5" xfId="0" applyNumberFormat="1" applyFont="1" applyFill="1" applyBorder="1"/>
    <xf numFmtId="3" fontId="41" fillId="0" borderId="28" xfId="0" applyNumberFormat="1" applyFont="1" applyBorder="1"/>
    <xf numFmtId="164" fontId="32" fillId="6" borderId="19" xfId="2" applyFont="1" applyFill="1" applyBorder="1" applyAlignment="1">
      <alignment horizontal="right" wrapText="1"/>
    </xf>
    <xf numFmtId="165" fontId="32" fillId="6" borderId="19" xfId="0" applyNumberFormat="1" applyFont="1" applyFill="1" applyBorder="1" applyAlignment="1">
      <alignment horizontal="center" vertical="center" wrapText="1"/>
    </xf>
    <xf numFmtId="3" fontId="32" fillId="6" borderId="19" xfId="0" applyNumberFormat="1" applyFont="1" applyFill="1" applyBorder="1" applyAlignment="1">
      <alignment horizontal="center" vertical="center" wrapText="1"/>
    </xf>
    <xf numFmtId="3" fontId="32" fillId="6" borderId="2" xfId="0" applyNumberFormat="1" applyFont="1" applyFill="1" applyBorder="1" applyAlignment="1">
      <alignment horizontal="center" vertical="center" wrapText="1"/>
    </xf>
    <xf numFmtId="4" fontId="32" fillId="6" borderId="2" xfId="0" applyNumberFormat="1" applyFont="1" applyFill="1" applyBorder="1" applyAlignment="1">
      <alignment horizontal="center" vertical="center" wrapText="1"/>
    </xf>
    <xf numFmtId="0" fontId="0" fillId="6" borderId="6" xfId="0" pivotButton="1" applyFill="1" applyBorder="1" applyAlignment="1">
      <alignment horizontal="left" vertical="center"/>
    </xf>
    <xf numFmtId="164" fontId="4" fillId="6" borderId="19" xfId="2" pivotButton="1" applyFont="1" applyFill="1" applyBorder="1" applyAlignment="1">
      <alignment horizontal="right" wrapText="1"/>
    </xf>
    <xf numFmtId="0" fontId="41" fillId="6" borderId="19" xfId="0" applyFont="1" applyFill="1" applyBorder="1"/>
    <xf numFmtId="3" fontId="42" fillId="6" borderId="19" xfId="0" applyNumberFormat="1" applyFont="1" applyFill="1" applyBorder="1"/>
    <xf numFmtId="165" fontId="9" fillId="0" borderId="17" xfId="1" applyNumberFormat="1" applyFont="1" applyBorder="1" applyAlignment="1">
      <alignment horizontal="left" wrapText="1"/>
    </xf>
    <xf numFmtId="165" fontId="9" fillId="0" borderId="17" xfId="2" applyNumberFormat="1" applyFont="1" applyBorder="1" applyAlignment="1">
      <alignment horizontal="center"/>
    </xf>
    <xf numFmtId="165" fontId="9" fillId="0" borderId="17" xfId="2" applyNumberFormat="1" applyFont="1" applyBorder="1" applyAlignment="1">
      <alignment horizontal="right" wrapText="1"/>
    </xf>
    <xf numFmtId="165" fontId="9" fillId="0" borderId="17" xfId="40" applyNumberFormat="1" applyFont="1" applyBorder="1" applyAlignment="1">
      <alignment horizontal="left" vertical="center" wrapText="1"/>
    </xf>
    <xf numFmtId="165" fontId="9" fillId="0" borderId="37" xfId="40" applyNumberFormat="1" applyFont="1" applyBorder="1" applyAlignment="1">
      <alignment horizontal="left" vertical="center" wrapText="1"/>
    </xf>
    <xf numFmtId="3" fontId="9" fillId="0" borderId="38" xfId="1" applyNumberFormat="1" applyFont="1" applyBorder="1" applyAlignment="1">
      <alignment horizontal="left" vertical="center" wrapText="1"/>
    </xf>
    <xf numFmtId="3" fontId="9" fillId="0" borderId="31" xfId="1" applyNumberFormat="1" applyFont="1" applyBorder="1" applyAlignment="1">
      <alignment horizontal="left" vertical="center" wrapText="1"/>
    </xf>
    <xf numFmtId="3" fontId="9" fillId="0" borderId="17" xfId="0" applyNumberFormat="1" applyFont="1" applyBorder="1" applyAlignment="1">
      <alignment horizontal="left" vertical="center" wrapText="1"/>
    </xf>
    <xf numFmtId="4" fontId="9" fillId="0" borderId="39" xfId="0" applyNumberFormat="1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165" fontId="0" fillId="6" borderId="19" xfId="0" applyNumberFormat="1" applyFill="1" applyBorder="1" applyAlignment="1">
      <alignment horizontal="right" wrapText="1"/>
    </xf>
    <xf numFmtId="164" fontId="19" fillId="6" borderId="19" xfId="2" applyFont="1" applyFill="1" applyBorder="1" applyAlignment="1">
      <alignment horizontal="right" vertical="center" wrapText="1"/>
    </xf>
    <xf numFmtId="0" fontId="0" fillId="6" borderId="19" xfId="0" applyFill="1" applyBorder="1" applyAlignment="1">
      <alignment horizontal="left" wrapText="1"/>
    </xf>
    <xf numFmtId="164" fontId="19" fillId="6" borderId="16" xfId="2" applyFont="1" applyFill="1" applyBorder="1" applyAlignment="1">
      <alignment horizontal="right" wrapText="1"/>
    </xf>
    <xf numFmtId="164" fontId="4" fillId="6" borderId="5" xfId="2" applyFont="1" applyFill="1" applyBorder="1" applyAlignment="1">
      <alignment horizontal="right" wrapText="1"/>
    </xf>
    <xf numFmtId="3" fontId="0" fillId="6" borderId="19" xfId="0" applyNumberFormat="1" applyFill="1" applyBorder="1" applyAlignment="1">
      <alignment horizontal="left" vertical="center" wrapText="1"/>
    </xf>
    <xf numFmtId="4" fontId="0" fillId="6" borderId="19" xfId="0" applyNumberFormat="1" applyFill="1" applyBorder="1" applyAlignment="1">
      <alignment horizontal="left" vertical="center" wrapText="1"/>
    </xf>
    <xf numFmtId="14" fontId="41" fillId="22" borderId="19" xfId="1" applyNumberFormat="1" applyFont="1" applyFill="1" applyBorder="1" applyAlignment="1">
      <alignment horizontal="left" vertical="center" wrapText="1"/>
    </xf>
    <xf numFmtId="3" fontId="41" fillId="22" borderId="19" xfId="1" applyNumberFormat="1" applyFont="1" applyFill="1" applyBorder="1" applyAlignment="1">
      <alignment horizontal="left" vertical="center" wrapText="1"/>
    </xf>
    <xf numFmtId="165" fontId="41" fillId="22" borderId="19" xfId="1" applyNumberFormat="1" applyFont="1" applyFill="1" applyBorder="1" applyAlignment="1">
      <alignment horizontal="left" vertical="center" wrapText="1"/>
    </xf>
    <xf numFmtId="164" fontId="41" fillId="22" borderId="19" xfId="2" applyFont="1" applyFill="1" applyBorder="1" applyAlignment="1">
      <alignment horizontal="right" vertical="center" wrapText="1"/>
    </xf>
    <xf numFmtId="165" fontId="41" fillId="22" borderId="19" xfId="2" applyNumberFormat="1" applyFont="1" applyFill="1" applyBorder="1" applyAlignment="1">
      <alignment horizontal="right" vertical="center" wrapText="1"/>
    </xf>
    <xf numFmtId="165" fontId="41" fillId="22" borderId="19" xfId="40" applyNumberFormat="1" applyFont="1" applyFill="1" applyBorder="1" applyAlignment="1">
      <alignment horizontal="left" vertical="center" wrapText="1"/>
    </xf>
    <xf numFmtId="0" fontId="41" fillId="22" borderId="19" xfId="0" applyFont="1" applyFill="1" applyBorder="1" applyAlignment="1">
      <alignment horizontal="left" vertical="center"/>
    </xf>
    <xf numFmtId="4" fontId="41" fillId="22" borderId="19" xfId="0" applyNumberFormat="1" applyFont="1" applyFill="1" applyBorder="1" applyAlignment="1">
      <alignment horizontal="left" vertical="center" wrapText="1"/>
    </xf>
    <xf numFmtId="3" fontId="41" fillId="22" borderId="19" xfId="0" applyNumberFormat="1" applyFont="1" applyFill="1" applyBorder="1" applyAlignment="1">
      <alignment horizontal="left" vertical="center" wrapText="1"/>
    </xf>
    <xf numFmtId="0" fontId="0" fillId="6" borderId="13" xfId="0" applyFill="1" applyBorder="1" applyAlignment="1">
      <alignment horizontal="left" vertical="center"/>
    </xf>
    <xf numFmtId="3" fontId="19" fillId="6" borderId="19" xfId="1" applyNumberFormat="1" applyFont="1" applyFill="1" applyBorder="1" applyAlignment="1">
      <alignment horizontal="left" wrapText="1"/>
    </xf>
    <xf numFmtId="165" fontId="45" fillId="14" borderId="32" xfId="0" applyNumberFormat="1" applyFont="1" applyFill="1" applyBorder="1"/>
    <xf numFmtId="0" fontId="46" fillId="8" borderId="35" xfId="0" applyFont="1" applyFill="1" applyBorder="1" applyAlignment="1">
      <alignment wrapText="1"/>
    </xf>
    <xf numFmtId="0" fontId="0" fillId="0" borderId="3" xfId="0" applyBorder="1"/>
    <xf numFmtId="169" fontId="20" fillId="8" borderId="28" xfId="0" applyNumberFormat="1" applyFont="1" applyFill="1" applyBorder="1" applyAlignment="1">
      <alignment horizontal="right"/>
    </xf>
    <xf numFmtId="165" fontId="41" fillId="0" borderId="42" xfId="0" applyNumberFormat="1" applyFont="1" applyBorder="1" applyAlignment="1">
      <alignment horizontal="right" vertical="center" wrapText="1"/>
    </xf>
    <xf numFmtId="165" fontId="41" fillId="0" borderId="43" xfId="0" applyNumberFormat="1" applyFont="1" applyBorder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5" fontId="0" fillId="6" borderId="11" xfId="1" applyNumberFormat="1" applyFont="1" applyFill="1" applyBorder="1" applyAlignment="1">
      <alignment horizontal="left" vertical="center" wrapText="1"/>
    </xf>
    <xf numFmtId="165" fontId="26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horizontal="left" vertical="center" wrapText="1"/>
    </xf>
    <xf numFmtId="14" fontId="0" fillId="6" borderId="19" xfId="1" applyNumberFormat="1" applyFont="1" applyFill="1" applyBorder="1" applyAlignment="1">
      <alignment horizontal="left" vertical="center" wrapText="1"/>
    </xf>
    <xf numFmtId="3" fontId="9" fillId="6" borderId="0" xfId="0" applyNumberFormat="1" applyFont="1" applyFill="1" applyAlignment="1">
      <alignment horizontal="left" vertical="center" wrapText="1"/>
    </xf>
    <xf numFmtId="3" fontId="42" fillId="22" borderId="19" xfId="1" applyNumberFormat="1" applyFont="1" applyFill="1" applyBorder="1" applyAlignment="1">
      <alignment horizontal="left" wrapText="1"/>
    </xf>
    <xf numFmtId="14" fontId="41" fillId="0" borderId="19" xfId="0" applyNumberFormat="1" applyFont="1" applyBorder="1" applyAlignment="1">
      <alignment horizontal="left" vertical="center" wrapText="1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horizontal="center" vertical="center"/>
    </xf>
    <xf numFmtId="165" fontId="70" fillId="0" borderId="0" xfId="0" applyNumberFormat="1" applyFont="1" applyAlignment="1">
      <alignment horizontal="center" vertical="center"/>
    </xf>
    <xf numFmtId="165" fontId="68" fillId="0" borderId="0" xfId="0" applyNumberFormat="1" applyFont="1" applyAlignment="1">
      <alignment vertical="center"/>
    </xf>
    <xf numFmtId="165" fontId="69" fillId="0" borderId="0" xfId="0" applyNumberFormat="1" applyFont="1" applyAlignment="1">
      <alignment horizontal="right" vertical="center"/>
    </xf>
    <xf numFmtId="165" fontId="69" fillId="0" borderId="0" xfId="0" applyNumberFormat="1" applyFont="1" applyAlignment="1">
      <alignment vertical="center"/>
    </xf>
    <xf numFmtId="0" fontId="69" fillId="0" borderId="0" xfId="0" applyFont="1" applyAlignment="1">
      <alignment horizontal="left" vertical="center"/>
    </xf>
    <xf numFmtId="0" fontId="68" fillId="0" borderId="12" xfId="0" applyFont="1" applyBorder="1" applyAlignment="1">
      <alignment vertical="center"/>
    </xf>
    <xf numFmtId="0" fontId="68" fillId="0" borderId="13" xfId="0" applyFont="1" applyBorder="1" applyAlignment="1">
      <alignment vertical="center"/>
    </xf>
    <xf numFmtId="0" fontId="69" fillId="0" borderId="0" xfId="0" applyFont="1" applyAlignment="1">
      <alignment horizontal="center" vertical="center"/>
    </xf>
    <xf numFmtId="49" fontId="69" fillId="0" borderId="0" xfId="0" applyNumberFormat="1" applyFont="1" applyAlignment="1">
      <alignment vertical="center"/>
    </xf>
    <xf numFmtId="0" fontId="69" fillId="11" borderId="34" xfId="0" applyFont="1" applyFill="1" applyBorder="1" applyAlignment="1">
      <alignment horizontal="center" vertical="center"/>
    </xf>
    <xf numFmtId="0" fontId="69" fillId="11" borderId="16" xfId="0" applyFont="1" applyFill="1" applyBorder="1" applyAlignment="1">
      <alignment horizontal="center" vertical="center"/>
    </xf>
    <xf numFmtId="165" fontId="69" fillId="11" borderId="16" xfId="0" applyNumberFormat="1" applyFont="1" applyFill="1" applyBorder="1" applyAlignment="1">
      <alignment horizontal="center" vertical="center"/>
    </xf>
    <xf numFmtId="165" fontId="69" fillId="11" borderId="35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164" fontId="71" fillId="6" borderId="19" xfId="2" applyFont="1" applyFill="1" applyBorder="1" applyAlignment="1">
      <alignment horizontal="right" wrapText="1"/>
    </xf>
    <xf numFmtId="0" fontId="16" fillId="0" borderId="0" xfId="0" applyFont="1"/>
    <xf numFmtId="14" fontId="14" fillId="0" borderId="9" xfId="0" applyNumberFormat="1" applyFont="1" applyBorder="1" applyAlignment="1">
      <alignment horizontal="left" vertical="center"/>
    </xf>
    <xf numFmtId="168" fontId="14" fillId="0" borderId="14" xfId="2" applyNumberFormat="1" applyFont="1" applyBorder="1" applyAlignment="1">
      <alignment horizontal="right" vertical="center" wrapText="1"/>
    </xf>
    <xf numFmtId="3" fontId="14" fillId="0" borderId="14" xfId="0" applyNumberFormat="1" applyFont="1" applyBorder="1" applyAlignment="1">
      <alignment vertical="center"/>
    </xf>
    <xf numFmtId="3" fontId="4" fillId="6" borderId="11" xfId="1" applyNumberFormat="1" applyFont="1" applyFill="1" applyBorder="1" applyAlignment="1">
      <alignment horizontal="left" vertical="center" wrapText="1"/>
    </xf>
    <xf numFmtId="0" fontId="41" fillId="22" borderId="19" xfId="0" applyFont="1" applyFill="1" applyBorder="1" applyAlignment="1">
      <alignment horizontal="left" vertical="center" wrapText="1"/>
    </xf>
    <xf numFmtId="165" fontId="41" fillId="22" borderId="19" xfId="0" applyNumberFormat="1" applyFont="1" applyFill="1" applyBorder="1" applyAlignment="1">
      <alignment horizontal="right" vertical="center" wrapText="1"/>
    </xf>
    <xf numFmtId="3" fontId="42" fillId="22" borderId="11" xfId="1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19" xfId="0" applyBorder="1" applyAlignment="1">
      <alignment horizontal="left"/>
    </xf>
    <xf numFmtId="164" fontId="0" fillId="0" borderId="19" xfId="0" applyNumberFormat="1" applyBorder="1" applyAlignment="1">
      <alignment horizontal="right" wrapText="1"/>
    </xf>
    <xf numFmtId="165" fontId="4" fillId="6" borderId="19" xfId="40" applyNumberFormat="1" applyFont="1" applyFill="1" applyBorder="1" applyAlignment="1">
      <alignment horizontal="left" wrapText="1"/>
    </xf>
    <xf numFmtId="3" fontId="0" fillId="6" borderId="19" xfId="1" applyNumberFormat="1" applyFont="1" applyFill="1" applyBorder="1" applyAlignment="1">
      <alignment horizontal="left" wrapText="1"/>
    </xf>
    <xf numFmtId="3" fontId="3" fillId="0" borderId="19" xfId="0" applyNumberFormat="1" applyFont="1" applyBorder="1" applyAlignment="1">
      <alignment horizontal="left" vertical="center"/>
    </xf>
    <xf numFmtId="4" fontId="3" fillId="0" borderId="19" xfId="0" applyNumberFormat="1" applyFont="1" applyBorder="1" applyAlignment="1">
      <alignment horizontal="left" vertical="top" wrapText="1"/>
    </xf>
    <xf numFmtId="165" fontId="0" fillId="6" borderId="19" xfId="0" applyNumberFormat="1" applyFill="1" applyBorder="1" applyAlignment="1">
      <alignment horizontal="right" vertical="center"/>
    </xf>
    <xf numFmtId="164" fontId="41" fillId="6" borderId="18" xfId="2" applyFont="1" applyFill="1" applyBorder="1" applyAlignment="1">
      <alignment horizontal="right" wrapText="1"/>
    </xf>
    <xf numFmtId="164" fontId="41" fillId="6" borderId="28" xfId="2" applyFont="1" applyFill="1" applyBorder="1" applyAlignment="1">
      <alignment horizontal="right" wrapText="1"/>
    </xf>
    <xf numFmtId="164" fontId="41" fillId="6" borderId="43" xfId="2" applyFont="1" applyFill="1" applyBorder="1" applyAlignment="1">
      <alignment horizontal="right" wrapText="1"/>
    </xf>
    <xf numFmtId="3" fontId="41" fillId="22" borderId="11" xfId="1" applyNumberFormat="1" applyFont="1" applyFill="1" applyBorder="1" applyAlignment="1">
      <alignment horizontal="left" vertical="center" wrapText="1"/>
    </xf>
    <xf numFmtId="0" fontId="19" fillId="6" borderId="19" xfId="0" applyFont="1" applyFill="1" applyBorder="1" applyAlignment="1">
      <alignment horizontal="left" wrapText="1"/>
    </xf>
    <xf numFmtId="14" fontId="41" fillId="22" borderId="19" xfId="0" applyNumberFormat="1" applyFont="1" applyFill="1" applyBorder="1" applyAlignment="1">
      <alignment horizontal="left" vertical="center"/>
    </xf>
    <xf numFmtId="165" fontId="41" fillId="22" borderId="19" xfId="0" applyNumberFormat="1" applyFont="1" applyFill="1" applyBorder="1" applyAlignment="1">
      <alignment horizontal="right" vertical="center"/>
    </xf>
    <xf numFmtId="165" fontId="41" fillId="0" borderId="28" xfId="0" applyNumberFormat="1" applyFont="1" applyBorder="1" applyAlignment="1">
      <alignment horizontal="right" vertical="center" wrapText="1"/>
    </xf>
    <xf numFmtId="164" fontId="0" fillId="6" borderId="19" xfId="2" applyFont="1" applyFill="1" applyBorder="1" applyAlignment="1">
      <alignment horizontal="right" wrapText="1"/>
    </xf>
    <xf numFmtId="165" fontId="4" fillId="6" borderId="9" xfId="40" applyNumberFormat="1" applyFont="1" applyFill="1" applyBorder="1" applyAlignment="1">
      <alignment horizontal="left" vertical="center" wrapText="1"/>
    </xf>
    <xf numFmtId="17" fontId="61" fillId="0" borderId="0" xfId="0" applyNumberFormat="1" applyFont="1" applyAlignment="1">
      <alignment vertical="center"/>
    </xf>
    <xf numFmtId="4" fontId="19" fillId="6" borderId="19" xfId="0" applyNumberFormat="1" applyFont="1" applyFill="1" applyBorder="1" applyAlignment="1">
      <alignment horizontal="left" vertical="center" wrapText="1"/>
    </xf>
    <xf numFmtId="14" fontId="0" fillId="6" borderId="19" xfId="0" applyNumberFormat="1" applyFill="1" applyBorder="1" applyAlignment="1">
      <alignment horizontal="left" vertical="center"/>
    </xf>
    <xf numFmtId="0" fontId="41" fillId="22" borderId="6" xfId="0" applyFont="1" applyFill="1" applyBorder="1" applyAlignment="1">
      <alignment horizontal="left" vertical="center" wrapText="1"/>
    </xf>
    <xf numFmtId="3" fontId="3" fillId="0" borderId="19" xfId="0" applyNumberFormat="1" applyFont="1" applyBorder="1" applyAlignment="1">
      <alignment horizontal="left" vertical="top"/>
    </xf>
    <xf numFmtId="164" fontId="9" fillId="0" borderId="17" xfId="2" applyFont="1" applyBorder="1" applyAlignment="1">
      <alignment horizontal="right" wrapText="1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7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12" xfId="0" applyFont="1" applyBorder="1" applyAlignment="1">
      <alignment vertical="center"/>
    </xf>
    <xf numFmtId="165" fontId="41" fillId="22" borderId="19" xfId="40" applyNumberFormat="1" applyFont="1" applyFill="1" applyBorder="1" applyAlignment="1">
      <alignment horizontal="left" wrapText="1"/>
    </xf>
    <xf numFmtId="165" fontId="41" fillId="6" borderId="18" xfId="0" applyNumberFormat="1" applyFont="1" applyFill="1" applyBorder="1" applyAlignment="1">
      <alignment horizontal="right" vertical="center" wrapText="1"/>
    </xf>
    <xf numFmtId="165" fontId="41" fillId="6" borderId="27" xfId="0" applyNumberFormat="1" applyFont="1" applyFill="1" applyBorder="1" applyAlignment="1">
      <alignment horizontal="right" vertical="center" wrapText="1"/>
    </xf>
    <xf numFmtId="165" fontId="0" fillId="6" borderId="3" xfId="0" applyNumberFormat="1" applyFill="1" applyBorder="1" applyAlignment="1">
      <alignment horizontal="right" vertical="center" wrapText="1"/>
    </xf>
    <xf numFmtId="165" fontId="0" fillId="6" borderId="3" xfId="0" applyNumberFormat="1" applyFill="1" applyBorder="1" applyAlignment="1">
      <alignment horizontal="left" vertical="center"/>
    </xf>
    <xf numFmtId="165" fontId="0" fillId="6" borderId="19" xfId="0" applyNumberFormat="1" applyFill="1" applyBorder="1" applyAlignment="1">
      <alignment horizontal="left" vertical="center"/>
    </xf>
    <xf numFmtId="165" fontId="0" fillId="6" borderId="0" xfId="0" applyNumberFormat="1" applyFill="1" applyAlignment="1">
      <alignment horizontal="right" vertical="center" wrapText="1"/>
    </xf>
    <xf numFmtId="165" fontId="0" fillId="6" borderId="0" xfId="0" applyNumberFormat="1" applyFill="1" applyAlignment="1">
      <alignment horizontal="left" vertical="center"/>
    </xf>
    <xf numFmtId="3" fontId="19" fillId="6" borderId="19" xfId="1" applyNumberFormat="1" applyFont="1" applyFill="1" applyBorder="1" applyAlignment="1">
      <alignment horizontal="left" vertical="center" wrapText="1"/>
    </xf>
    <xf numFmtId="165" fontId="19" fillId="6" borderId="19" xfId="40" applyNumberFormat="1" applyFont="1" applyFill="1" applyBorder="1" applyAlignment="1">
      <alignment horizontal="left" vertical="center" wrapText="1"/>
    </xf>
    <xf numFmtId="0" fontId="19" fillId="6" borderId="19" xfId="0" applyFont="1" applyFill="1" applyBorder="1" applyAlignment="1">
      <alignment horizontal="left" vertical="center"/>
    </xf>
    <xf numFmtId="3" fontId="0" fillId="6" borderId="0" xfId="0" applyNumberFormat="1" applyFill="1" applyAlignment="1">
      <alignment horizontal="left" vertical="center" wrapText="1"/>
    </xf>
    <xf numFmtId="165" fontId="19" fillId="6" borderId="19" xfId="40" applyNumberFormat="1" applyFont="1" applyFill="1" applyBorder="1" applyAlignment="1">
      <alignment horizontal="left" wrapText="1"/>
    </xf>
    <xf numFmtId="0" fontId="19" fillId="6" borderId="19" xfId="0" applyFont="1" applyFill="1" applyBorder="1" applyAlignment="1">
      <alignment horizontal="left"/>
    </xf>
    <xf numFmtId="165" fontId="19" fillId="6" borderId="19" xfId="2" applyNumberFormat="1" applyFont="1" applyFill="1" applyBorder="1" applyAlignment="1">
      <alignment horizontal="right" vertical="center" wrapText="1"/>
    </xf>
    <xf numFmtId="168" fontId="0" fillId="0" borderId="0" xfId="2" applyNumberFormat="1" applyFont="1" applyAlignment="1">
      <alignment horizontal="right" wrapText="1"/>
    </xf>
    <xf numFmtId="17" fontId="69" fillId="0" borderId="0" xfId="0" applyNumberFormat="1" applyFont="1" applyAlignment="1">
      <alignment horizontal="left" vertical="center"/>
    </xf>
    <xf numFmtId="0" fontId="69" fillId="11" borderId="48" xfId="0" applyFont="1" applyFill="1" applyBorder="1" applyAlignment="1">
      <alignment vertical="center"/>
    </xf>
    <xf numFmtId="0" fontId="69" fillId="11" borderId="3" xfId="0" applyFont="1" applyFill="1" applyBorder="1" applyAlignment="1">
      <alignment vertical="center"/>
    </xf>
    <xf numFmtId="165" fontId="69" fillId="11" borderId="3" xfId="0" applyNumberFormat="1" applyFont="1" applyFill="1" applyBorder="1" applyAlignment="1">
      <alignment vertical="center"/>
    </xf>
    <xf numFmtId="165" fontId="69" fillId="11" borderId="49" xfId="0" applyNumberFormat="1" applyFont="1" applyFill="1" applyBorder="1" applyAlignment="1">
      <alignment vertical="center"/>
    </xf>
    <xf numFmtId="164" fontId="42" fillId="22" borderId="19" xfId="2" applyFont="1" applyFill="1" applyBorder="1" applyAlignment="1">
      <alignment horizontal="right" wrapText="1"/>
    </xf>
    <xf numFmtId="0" fontId="41" fillId="6" borderId="19" xfId="0" applyFont="1" applyFill="1" applyBorder="1" applyAlignment="1">
      <alignment horizontal="left" vertical="center" wrapText="1"/>
    </xf>
    <xf numFmtId="164" fontId="0" fillId="0" borderId="0" xfId="2" applyFont="1" applyAlignment="1">
      <alignment horizontal="right" wrapText="1"/>
    </xf>
    <xf numFmtId="165" fontId="4" fillId="6" borderId="19" xfId="1" applyNumberFormat="1" applyFont="1" applyFill="1" applyBorder="1" applyAlignment="1">
      <alignment horizontal="left" vertical="center" wrapText="1"/>
    </xf>
    <xf numFmtId="0" fontId="72" fillId="6" borderId="19" xfId="0" applyFont="1" applyFill="1" applyBorder="1" applyAlignment="1">
      <alignment horizontal="left" vertical="center" wrapText="1"/>
    </xf>
    <xf numFmtId="164" fontId="42" fillId="22" borderId="16" xfId="2" applyFont="1" applyFill="1" applyBorder="1" applyAlignment="1">
      <alignment horizontal="right" wrapText="1"/>
    </xf>
    <xf numFmtId="3" fontId="41" fillId="22" borderId="19" xfId="0" applyNumberFormat="1" applyFont="1" applyFill="1" applyBorder="1" applyAlignment="1">
      <alignment horizontal="left"/>
    </xf>
    <xf numFmtId="3" fontId="41" fillId="22" borderId="19" xfId="0" applyNumberFormat="1" applyFont="1" applyFill="1" applyBorder="1" applyAlignment="1">
      <alignment horizontal="left" wrapText="1"/>
    </xf>
    <xf numFmtId="4" fontId="41" fillId="22" borderId="19" xfId="0" applyNumberFormat="1" applyFont="1" applyFill="1" applyBorder="1" applyAlignment="1">
      <alignment horizontal="left" wrapText="1"/>
    </xf>
    <xf numFmtId="165" fontId="19" fillId="6" borderId="19" xfId="0" applyNumberFormat="1" applyFont="1" applyFill="1" applyBorder="1" applyAlignment="1">
      <alignment horizontal="right" vertical="center"/>
    </xf>
    <xf numFmtId="165" fontId="19" fillId="6" borderId="19" xfId="0" applyNumberFormat="1" applyFont="1" applyFill="1" applyBorder="1" applyAlignment="1">
      <alignment horizontal="right" vertical="center" wrapText="1"/>
    </xf>
    <xf numFmtId="0" fontId="19" fillId="6" borderId="19" xfId="0" applyFont="1" applyFill="1" applyBorder="1" applyAlignment="1">
      <alignment horizontal="left" vertical="center" wrapText="1"/>
    </xf>
    <xf numFmtId="0" fontId="0" fillId="6" borderId="16" xfId="0" applyFill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/>
    </xf>
    <xf numFmtId="165" fontId="0" fillId="0" borderId="19" xfId="0" applyNumberFormat="1" applyBorder="1" applyAlignment="1">
      <alignment horizontal="right" vertical="center"/>
    </xf>
    <xf numFmtId="164" fontId="41" fillId="6" borderId="19" xfId="2" applyFont="1" applyFill="1" applyBorder="1" applyAlignment="1">
      <alignment horizontal="right" vertical="center" wrapText="1"/>
    </xf>
    <xf numFmtId="165" fontId="0" fillId="6" borderId="9" xfId="40" applyNumberFormat="1" applyFont="1" applyFill="1" applyBorder="1" applyAlignment="1">
      <alignment horizontal="left" wrapText="1"/>
    </xf>
    <xf numFmtId="164" fontId="41" fillId="22" borderId="16" xfId="2" applyFont="1" applyFill="1" applyBorder="1" applyAlignment="1">
      <alignment horizontal="right" vertical="center" wrapText="1"/>
    </xf>
    <xf numFmtId="14" fontId="41" fillId="6" borderId="19" xfId="0" applyNumberFormat="1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164" fontId="1" fillId="6" borderId="19" xfId="2" applyFont="1" applyFill="1" applyBorder="1" applyAlignment="1">
      <alignment horizontal="right" vertical="center" wrapText="1"/>
    </xf>
    <xf numFmtId="14" fontId="0" fillId="6" borderId="16" xfId="0" applyNumberFormat="1" applyFill="1" applyBorder="1" applyAlignment="1">
      <alignment horizontal="left" vertical="center" wrapText="1"/>
    </xf>
    <xf numFmtId="14" fontId="0" fillId="6" borderId="11" xfId="0" applyNumberFormat="1" applyFill="1" applyBorder="1" applyAlignment="1">
      <alignment horizontal="left" vertical="center" wrapText="1"/>
    </xf>
    <xf numFmtId="0" fontId="73" fillId="6" borderId="19" xfId="0" applyFont="1" applyFill="1" applyBorder="1" applyAlignment="1">
      <alignment horizontal="left" vertical="center" wrapText="1"/>
    </xf>
    <xf numFmtId="14" fontId="1" fillId="6" borderId="19" xfId="0" applyNumberFormat="1" applyFont="1" applyFill="1" applyBorder="1" applyAlignment="1">
      <alignment horizontal="left" vertical="center" wrapText="1"/>
    </xf>
    <xf numFmtId="14" fontId="32" fillId="6" borderId="19" xfId="0" applyNumberFormat="1" applyFont="1" applyFill="1" applyBorder="1" applyAlignment="1">
      <alignment vertical="center" wrapText="1"/>
    </xf>
    <xf numFmtId="14" fontId="2" fillId="6" borderId="19" xfId="0" applyNumberFormat="1" applyFont="1" applyFill="1" applyBorder="1" applyAlignment="1">
      <alignment horizontal="left" vertical="center" wrapText="1"/>
    </xf>
    <xf numFmtId="14" fontId="2" fillId="6" borderId="16" xfId="0" applyNumberFormat="1" applyFont="1" applyFill="1" applyBorder="1" applyAlignment="1">
      <alignment horizontal="left" vertical="center" wrapText="1"/>
    </xf>
    <xf numFmtId="165" fontId="41" fillId="0" borderId="18" xfId="0" applyNumberFormat="1" applyFont="1" applyBorder="1" applyAlignment="1">
      <alignment horizontal="right" vertical="center"/>
    </xf>
    <xf numFmtId="165" fontId="41" fillId="0" borderId="15" xfId="0" applyNumberFormat="1" applyFont="1" applyBorder="1" applyAlignment="1">
      <alignment horizontal="right" vertical="center"/>
    </xf>
    <xf numFmtId="165" fontId="41" fillId="0" borderId="27" xfId="0" applyNumberFormat="1" applyFont="1" applyBorder="1" applyAlignment="1">
      <alignment horizontal="right" vertical="center"/>
    </xf>
    <xf numFmtId="14" fontId="9" fillId="21" borderId="19" xfId="1" applyNumberFormat="1" applyFont="1" applyFill="1" applyBorder="1" applyAlignment="1">
      <alignment horizontal="center" vertical="center" wrapText="1"/>
    </xf>
    <xf numFmtId="3" fontId="9" fillId="21" borderId="19" xfId="1" applyNumberFormat="1" applyFont="1" applyFill="1" applyBorder="1" applyAlignment="1">
      <alignment horizontal="center" vertical="center" wrapText="1"/>
    </xf>
    <xf numFmtId="165" fontId="9" fillId="21" borderId="19" xfId="1" applyNumberFormat="1" applyFont="1" applyFill="1" applyBorder="1" applyAlignment="1">
      <alignment horizontal="center" vertical="center" wrapText="1"/>
    </xf>
    <xf numFmtId="165" fontId="9" fillId="21" borderId="19" xfId="40" applyNumberFormat="1" applyFont="1" applyFill="1" applyBorder="1" applyAlignment="1">
      <alignment horizontal="center" vertical="center" wrapText="1"/>
    </xf>
    <xf numFmtId="3" fontId="9" fillId="21" borderId="19" xfId="0" applyNumberFormat="1" applyFont="1" applyFill="1" applyBorder="1" applyAlignment="1">
      <alignment horizontal="center" vertical="center" wrapText="1"/>
    </xf>
    <xf numFmtId="4" fontId="9" fillId="21" borderId="19" xfId="0" applyNumberFormat="1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left" vertical="center"/>
    </xf>
    <xf numFmtId="165" fontId="41" fillId="0" borderId="18" xfId="0" applyNumberFormat="1" applyFont="1" applyBorder="1" applyAlignment="1">
      <alignment vertical="center"/>
    </xf>
    <xf numFmtId="165" fontId="41" fillId="0" borderId="15" xfId="0" applyNumberFormat="1" applyFont="1" applyBorder="1" applyAlignment="1">
      <alignment vertical="center"/>
    </xf>
    <xf numFmtId="164" fontId="41" fillId="6" borderId="29" xfId="2" applyFont="1" applyFill="1" applyBorder="1" applyAlignment="1">
      <alignment horizontal="right" vertical="center" wrapText="1"/>
    </xf>
    <xf numFmtId="0" fontId="61" fillId="6" borderId="9" xfId="0" applyFont="1" applyFill="1" applyBorder="1" applyAlignment="1">
      <alignment horizontal="center" vertical="center"/>
    </xf>
    <xf numFmtId="0" fontId="61" fillId="6" borderId="19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vertical="center"/>
    </xf>
    <xf numFmtId="3" fontId="16" fillId="6" borderId="19" xfId="0" applyNumberFormat="1" applyFont="1" applyFill="1" applyBorder="1" applyAlignment="1">
      <alignment vertical="center"/>
    </xf>
    <xf numFmtId="0" fontId="14" fillId="6" borderId="0" xfId="0" applyFont="1" applyFill="1"/>
    <xf numFmtId="0" fontId="60" fillId="6" borderId="0" xfId="0" applyFont="1" applyFill="1"/>
    <xf numFmtId="0" fontId="16" fillId="6" borderId="0" xfId="0" applyFont="1" applyFill="1" applyAlignment="1">
      <alignment vertical="center"/>
    </xf>
    <xf numFmtId="165" fontId="0" fillId="6" borderId="19" xfId="0" applyNumberFormat="1" applyFill="1" applyBorder="1" applyAlignment="1">
      <alignment vertical="center"/>
    </xf>
    <xf numFmtId="165" fontId="41" fillId="22" borderId="19" xfId="0" applyNumberFormat="1" applyFont="1" applyFill="1" applyBorder="1" applyAlignment="1">
      <alignment horizontal="left" vertical="center"/>
    </xf>
    <xf numFmtId="3" fontId="42" fillId="22" borderId="19" xfId="1" applyNumberFormat="1" applyFont="1" applyFill="1" applyBorder="1" applyAlignment="1">
      <alignment horizontal="left" vertical="center" wrapText="1"/>
    </xf>
    <xf numFmtId="164" fontId="42" fillId="22" borderId="19" xfId="2" applyFont="1" applyFill="1" applyBorder="1" applyAlignment="1">
      <alignment horizontal="right" vertical="center" wrapText="1"/>
    </xf>
    <xf numFmtId="4" fontId="42" fillId="22" borderId="19" xfId="0" applyNumberFormat="1" applyFont="1" applyFill="1" applyBorder="1" applyAlignment="1">
      <alignment horizontal="left" vertical="center" wrapText="1"/>
    </xf>
    <xf numFmtId="14" fontId="3" fillId="0" borderId="19" xfId="0" applyNumberFormat="1" applyFont="1" applyBorder="1" applyAlignment="1">
      <alignment horizontal="left" vertical="center"/>
    </xf>
    <xf numFmtId="3" fontId="0" fillId="6" borderId="16" xfId="1" applyNumberFormat="1" applyFont="1" applyFill="1" applyBorder="1" applyAlignment="1">
      <alignment horizontal="left" vertical="center" wrapText="1"/>
    </xf>
    <xf numFmtId="165" fontId="42" fillId="22" borderId="19" xfId="40" applyNumberFormat="1" applyFont="1" applyFill="1" applyBorder="1" applyAlignment="1">
      <alignment horizontal="left" vertical="center" wrapText="1"/>
    </xf>
    <xf numFmtId="165" fontId="41" fillId="0" borderId="42" xfId="0" applyNumberFormat="1" applyFont="1" applyBorder="1" applyAlignment="1">
      <alignment horizontal="right" vertical="center"/>
    </xf>
    <xf numFmtId="165" fontId="41" fillId="0" borderId="50" xfId="0" applyNumberFormat="1" applyFont="1" applyBorder="1" applyAlignment="1">
      <alignment horizontal="right" vertical="center"/>
    </xf>
    <xf numFmtId="165" fontId="41" fillId="0" borderId="43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left" vertical="center"/>
    </xf>
    <xf numFmtId="14" fontId="62" fillId="0" borderId="31" xfId="0" applyNumberFormat="1" applyFont="1" applyBorder="1" applyAlignment="1">
      <alignment horizontal="center" vertical="center"/>
    </xf>
    <xf numFmtId="14" fontId="62" fillId="0" borderId="17" xfId="0" applyNumberFormat="1" applyFont="1" applyBorder="1" applyAlignment="1">
      <alignment vertical="center"/>
    </xf>
    <xf numFmtId="0" fontId="62" fillId="0" borderId="17" xfId="0" applyFont="1" applyBorder="1" applyAlignment="1">
      <alignment vertical="center"/>
    </xf>
    <xf numFmtId="165" fontId="62" fillId="0" borderId="17" xfId="0" applyNumberFormat="1" applyFont="1" applyBorder="1" applyAlignment="1">
      <alignment vertical="center"/>
    </xf>
    <xf numFmtId="165" fontId="62" fillId="0" borderId="39" xfId="0" applyNumberFormat="1" applyFont="1" applyBorder="1" applyAlignment="1">
      <alignment vertical="center"/>
    </xf>
    <xf numFmtId="14" fontId="61" fillId="0" borderId="18" xfId="0" applyNumberFormat="1" applyFont="1" applyBorder="1" applyAlignment="1">
      <alignment horizontal="center" vertical="center"/>
    </xf>
    <xf numFmtId="0" fontId="62" fillId="0" borderId="29" xfId="0" applyFont="1" applyBorder="1" applyAlignment="1">
      <alignment vertical="center"/>
    </xf>
    <xf numFmtId="0" fontId="66" fillId="0" borderId="18" xfId="0" applyFont="1" applyBorder="1" applyAlignment="1">
      <alignment vertical="center"/>
    </xf>
    <xf numFmtId="40" fontId="61" fillId="0" borderId="29" xfId="0" applyNumberFormat="1" applyFont="1" applyBorder="1" applyAlignment="1">
      <alignment vertical="center"/>
    </xf>
    <xf numFmtId="165" fontId="61" fillId="0" borderId="27" xfId="0" applyNumberFormat="1" applyFont="1" applyBorder="1" applyAlignment="1">
      <alignment vertical="center"/>
    </xf>
    <xf numFmtId="0" fontId="62" fillId="0" borderId="44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5" fontId="16" fillId="0" borderId="5" xfId="0" applyNumberFormat="1" applyFont="1" applyBorder="1" applyAlignment="1">
      <alignment vertical="center"/>
    </xf>
    <xf numFmtId="165" fontId="16" fillId="0" borderId="30" xfId="0" applyNumberFormat="1" applyFont="1" applyBorder="1" applyAlignment="1">
      <alignment vertical="center"/>
    </xf>
    <xf numFmtId="165" fontId="0" fillId="6" borderId="6" xfId="1" applyNumberFormat="1" applyFont="1" applyFill="1" applyBorder="1" applyAlignment="1">
      <alignment horizontal="left" vertical="center" wrapText="1"/>
    </xf>
    <xf numFmtId="164" fontId="4" fillId="6" borderId="7" xfId="2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24" fillId="6" borderId="19" xfId="0" applyFont="1" applyFill="1" applyBorder="1" applyAlignment="1">
      <alignment vertical="center"/>
    </xf>
    <xf numFmtId="14" fontId="15" fillId="6" borderId="19" xfId="0" applyNumberFormat="1" applyFont="1" applyFill="1" applyBorder="1" applyAlignment="1">
      <alignment horizontal="center" vertical="center"/>
    </xf>
    <xf numFmtId="3" fontId="23" fillId="6" borderId="19" xfId="0" applyNumberFormat="1" applyFont="1" applyFill="1" applyBorder="1" applyAlignment="1">
      <alignment vertical="center"/>
    </xf>
    <xf numFmtId="0" fontId="14" fillId="0" borderId="19" xfId="0" applyFont="1" applyBorder="1"/>
    <xf numFmtId="165" fontId="20" fillId="0" borderId="0" xfId="0" applyNumberFormat="1" applyFont="1"/>
    <xf numFmtId="0" fontId="14" fillId="0" borderId="3" xfId="0" applyFont="1" applyBorder="1"/>
    <xf numFmtId="0" fontId="20" fillId="0" borderId="15" xfId="0" applyFont="1" applyBorder="1"/>
    <xf numFmtId="14" fontId="20" fillId="0" borderId="18" xfId="0" applyNumberFormat="1" applyFont="1" applyBorder="1"/>
    <xf numFmtId="0" fontId="14" fillId="0" borderId="6" xfId="0" applyFont="1" applyBorder="1"/>
    <xf numFmtId="165" fontId="14" fillId="0" borderId="40" xfId="0" applyNumberFormat="1" applyFont="1" applyBorder="1"/>
    <xf numFmtId="165" fontId="14" fillId="0" borderId="41" xfId="0" applyNumberFormat="1" applyFont="1" applyBorder="1"/>
    <xf numFmtId="165" fontId="14" fillId="0" borderId="51" xfId="0" applyNumberFormat="1" applyFont="1" applyBorder="1"/>
    <xf numFmtId="0" fontId="14" fillId="0" borderId="41" xfId="0" applyFont="1" applyBorder="1"/>
    <xf numFmtId="0" fontId="14" fillId="0" borderId="51" xfId="0" applyFont="1" applyBorder="1"/>
    <xf numFmtId="0" fontId="14" fillId="0" borderId="42" xfId="0" applyFont="1" applyBorder="1"/>
    <xf numFmtId="0" fontId="14" fillId="0" borderId="52" xfId="0" applyFont="1" applyBorder="1"/>
    <xf numFmtId="0" fontId="14" fillId="0" borderId="53" xfId="0" applyFont="1" applyBorder="1"/>
    <xf numFmtId="14" fontId="14" fillId="0" borderId="53" xfId="0" applyNumberFormat="1" applyFont="1" applyBorder="1"/>
    <xf numFmtId="0" fontId="14" fillId="0" borderId="4" xfId="0" applyFont="1" applyBorder="1"/>
    <xf numFmtId="0" fontId="14" fillId="0" borderId="8" xfId="0" applyFont="1" applyBorder="1"/>
    <xf numFmtId="0" fontId="14" fillId="0" borderId="10" xfId="0" applyFont="1" applyBorder="1"/>
    <xf numFmtId="0" fontId="14" fillId="0" borderId="28" xfId="0" applyFont="1" applyBorder="1"/>
    <xf numFmtId="0" fontId="14" fillId="0" borderId="55" xfId="0" applyFont="1" applyBorder="1"/>
    <xf numFmtId="165" fontId="14" fillId="0" borderId="28" xfId="0" applyNumberFormat="1" applyFont="1" applyBorder="1"/>
    <xf numFmtId="17" fontId="43" fillId="0" borderId="0" xfId="0" applyNumberFormat="1" applyFont="1" applyAlignment="1">
      <alignment horizontal="center"/>
    </xf>
    <xf numFmtId="0" fontId="14" fillId="0" borderId="6" xfId="0" applyFont="1" applyBorder="1" applyAlignment="1">
      <alignment vertical="center"/>
    </xf>
    <xf numFmtId="14" fontId="62" fillId="0" borderId="0" xfId="0" applyNumberFormat="1" applyFont="1" applyAlignment="1">
      <alignment horizontal="center" vertical="center"/>
    </xf>
    <xf numFmtId="165" fontId="62" fillId="0" borderId="0" xfId="0" applyNumberFormat="1" applyFont="1" applyAlignment="1">
      <alignment vertical="center"/>
    </xf>
    <xf numFmtId="165" fontId="62" fillId="0" borderId="0" xfId="0" applyNumberFormat="1" applyFont="1" applyAlignment="1">
      <alignment horizontal="right" vertical="center"/>
    </xf>
    <xf numFmtId="14" fontId="61" fillId="0" borderId="0" xfId="0" applyNumberFormat="1" applyFont="1" applyAlignment="1">
      <alignment horizontal="center" vertical="center"/>
    </xf>
    <xf numFmtId="0" fontId="66" fillId="0" borderId="0" xfId="0" applyFont="1" applyAlignment="1">
      <alignment vertical="center"/>
    </xf>
    <xf numFmtId="40" fontId="61" fillId="0" borderId="0" xfId="0" applyNumberFormat="1" applyFont="1" applyAlignment="1">
      <alignment vertical="center"/>
    </xf>
    <xf numFmtId="165" fontId="61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165" fontId="60" fillId="0" borderId="41" xfId="0" applyNumberFormat="1" applyFont="1" applyBorder="1"/>
    <xf numFmtId="0" fontId="20" fillId="0" borderId="8" xfId="0" applyFont="1" applyBorder="1"/>
    <xf numFmtId="0" fontId="20" fillId="0" borderId="42" xfId="0" applyFont="1" applyBorder="1"/>
    <xf numFmtId="0" fontId="61" fillId="6" borderId="0" xfId="0" applyFont="1" applyFill="1" applyAlignment="1">
      <alignment vertical="center"/>
    </xf>
    <xf numFmtId="0" fontId="61" fillId="6" borderId="0" xfId="0" applyFont="1" applyFill="1" applyAlignment="1">
      <alignment horizontal="center" vertical="center"/>
    </xf>
    <xf numFmtId="14" fontId="15" fillId="6" borderId="0" xfId="0" applyNumberFormat="1" applyFont="1" applyFill="1" applyAlignment="1">
      <alignment horizontal="left" vertical="center"/>
    </xf>
    <xf numFmtId="0" fontId="15" fillId="6" borderId="0" xfId="0" applyFont="1" applyFill="1" applyAlignment="1">
      <alignment vertical="center"/>
    </xf>
    <xf numFmtId="3" fontId="15" fillId="6" borderId="0" xfId="0" applyNumberFormat="1" applyFont="1" applyFill="1" applyAlignment="1">
      <alignment vertical="center"/>
    </xf>
    <xf numFmtId="0" fontId="62" fillId="6" borderId="0" xfId="0" applyFont="1" applyFill="1" applyAlignment="1">
      <alignment vertical="center"/>
    </xf>
    <xf numFmtId="0" fontId="68" fillId="6" borderId="0" xfId="0" applyFont="1" applyFill="1" applyAlignment="1">
      <alignment vertical="center"/>
    </xf>
    <xf numFmtId="165" fontId="68" fillId="6" borderId="0" xfId="0" applyNumberFormat="1" applyFont="1" applyFill="1" applyAlignment="1">
      <alignment vertical="center"/>
    </xf>
    <xf numFmtId="0" fontId="69" fillId="6" borderId="0" xfId="0" applyFont="1" applyFill="1" applyAlignment="1">
      <alignment vertical="center"/>
    </xf>
    <xf numFmtId="165" fontId="69" fillId="6" borderId="0" xfId="0" applyNumberFormat="1" applyFont="1" applyFill="1" applyAlignment="1">
      <alignment vertical="center"/>
    </xf>
    <xf numFmtId="0" fontId="69" fillId="6" borderId="0" xfId="0" applyFont="1" applyFill="1" applyAlignment="1">
      <alignment horizontal="center" vertical="center"/>
    </xf>
    <xf numFmtId="165" fontId="69" fillId="6" borderId="0" xfId="0" applyNumberFormat="1" applyFont="1" applyFill="1" applyAlignment="1">
      <alignment horizontal="center" vertical="center"/>
    </xf>
    <xf numFmtId="165" fontId="50" fillId="8" borderId="19" xfId="2" applyNumberFormat="1" applyFont="1" applyFill="1" applyBorder="1"/>
    <xf numFmtId="165" fontId="20" fillId="0" borderId="41" xfId="0" applyNumberFormat="1" applyFont="1" applyBorder="1"/>
    <xf numFmtId="14" fontId="14" fillId="0" borderId="56" xfId="0" applyNumberFormat="1" applyFont="1" applyBorder="1"/>
    <xf numFmtId="0" fontId="14" fillId="0" borderId="57" xfId="0" applyFont="1" applyBorder="1"/>
    <xf numFmtId="165" fontId="14" fillId="0" borderId="57" xfId="0" applyNumberFormat="1" applyFont="1" applyBorder="1"/>
    <xf numFmtId="14" fontId="14" fillId="0" borderId="54" xfId="0" applyNumberFormat="1" applyFont="1" applyBorder="1"/>
    <xf numFmtId="0" fontId="14" fillId="6" borderId="9" xfId="0" applyFont="1" applyFill="1" applyBorder="1"/>
    <xf numFmtId="0" fontId="24" fillId="6" borderId="9" xfId="0" applyFont="1" applyFill="1" applyBorder="1"/>
    <xf numFmtId="14" fontId="14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vertical="center"/>
    </xf>
    <xf numFmtId="168" fontId="14" fillId="0" borderId="0" xfId="2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/>
    </xf>
    <xf numFmtId="3" fontId="19" fillId="6" borderId="0" xfId="1" applyNumberFormat="1" applyFont="1" applyFill="1" applyAlignment="1">
      <alignment horizontal="right" wrapText="1"/>
    </xf>
    <xf numFmtId="14" fontId="15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vertical="center"/>
    </xf>
    <xf numFmtId="0" fontId="20" fillId="0" borderId="0" xfId="0" applyFont="1" applyAlignment="1">
      <alignment horizontal="center"/>
    </xf>
    <xf numFmtId="3" fontId="20" fillId="0" borderId="0" xfId="0" applyNumberFormat="1" applyFont="1"/>
    <xf numFmtId="3" fontId="14" fillId="0" borderId="0" xfId="0" applyNumberFormat="1" applyFont="1"/>
    <xf numFmtId="14" fontId="60" fillId="6" borderId="0" xfId="0" applyNumberFormat="1" applyFont="1" applyFill="1" applyAlignment="1">
      <alignment horizontal="left" vertical="center"/>
    </xf>
    <xf numFmtId="0" fontId="60" fillId="6" borderId="0" xfId="0" applyFont="1" applyFill="1" applyAlignment="1">
      <alignment horizontal="center" vertical="center" wrapText="1"/>
    </xf>
    <xf numFmtId="3" fontId="63" fillId="6" borderId="0" xfId="0" applyNumberFormat="1" applyFont="1" applyFill="1" applyAlignment="1">
      <alignment vertical="center"/>
    </xf>
    <xf numFmtId="0" fontId="63" fillId="6" borderId="0" xfId="0" applyFont="1" applyFill="1" applyAlignment="1">
      <alignment horizontal="center" vertical="center"/>
    </xf>
    <xf numFmtId="14" fontId="61" fillId="6" borderId="0" xfId="0" applyNumberFormat="1" applyFont="1" applyFill="1" applyAlignment="1">
      <alignment horizontal="left" vertical="center"/>
    </xf>
    <xf numFmtId="0" fontId="60" fillId="6" borderId="0" xfId="0" applyFont="1" applyFill="1" applyAlignment="1">
      <alignment vertical="center"/>
    </xf>
    <xf numFmtId="3" fontId="60" fillId="6" borderId="0" xfId="0" applyNumberFormat="1" applyFont="1" applyFill="1" applyAlignment="1">
      <alignment vertical="center"/>
    </xf>
    <xf numFmtId="3" fontId="59" fillId="6" borderId="0" xfId="0" applyNumberFormat="1" applyFont="1" applyFill="1" applyAlignment="1">
      <alignment vertical="center"/>
    </xf>
    <xf numFmtId="3" fontId="62" fillId="6" borderId="0" xfId="0" applyNumberFormat="1" applyFont="1" applyFill="1" applyAlignment="1">
      <alignment vertical="center"/>
    </xf>
    <xf numFmtId="0" fontId="62" fillId="6" borderId="0" xfId="0" applyFont="1" applyFill="1"/>
    <xf numFmtId="0" fontId="65" fillId="6" borderId="0" xfId="0" applyFont="1" applyFill="1" applyAlignment="1">
      <alignment vertical="center"/>
    </xf>
    <xf numFmtId="14" fontId="65" fillId="6" borderId="0" xfId="0" applyNumberFormat="1" applyFont="1" applyFill="1" applyAlignment="1">
      <alignment horizontal="center" vertical="center"/>
    </xf>
    <xf numFmtId="0" fontId="64" fillId="6" borderId="0" xfId="0" applyFont="1" applyFill="1" applyAlignment="1">
      <alignment vertical="center"/>
    </xf>
    <xf numFmtId="49" fontId="15" fillId="6" borderId="0" xfId="0" applyNumberFormat="1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59" fillId="6" borderId="0" xfId="0" applyFont="1" applyFill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65" fontId="14" fillId="0" borderId="19" xfId="0" applyNumberFormat="1" applyFont="1" applyBorder="1"/>
    <xf numFmtId="169" fontId="20" fillId="0" borderId="19" xfId="0" applyNumberFormat="1" applyFont="1" applyBorder="1"/>
    <xf numFmtId="165" fontId="20" fillId="0" borderId="19" xfId="0" applyNumberFormat="1" applyFont="1" applyBorder="1" applyAlignment="1">
      <alignment horizontal="right" wrapText="1"/>
    </xf>
    <xf numFmtId="169" fontId="20" fillId="0" borderId="0" xfId="0" applyNumberFormat="1" applyFont="1"/>
    <xf numFmtId="165" fontId="20" fillId="0" borderId="0" xfId="0" applyNumberFormat="1" applyFont="1" applyAlignment="1">
      <alignment horizontal="right" wrapText="1"/>
    </xf>
    <xf numFmtId="0" fontId="20" fillId="0" borderId="50" xfId="0" applyFont="1" applyBorder="1"/>
    <xf numFmtId="0" fontId="20" fillId="0" borderId="29" xfId="0" applyFont="1" applyBorder="1"/>
    <xf numFmtId="165" fontId="20" fillId="0" borderId="28" xfId="0" applyNumberFormat="1" applyFont="1" applyBorder="1"/>
    <xf numFmtId="0" fontId="14" fillId="0" borderId="13" xfId="0" applyFont="1" applyBorder="1"/>
    <xf numFmtId="165" fontId="20" fillId="0" borderId="42" xfId="0" applyNumberFormat="1" applyFont="1" applyBorder="1"/>
    <xf numFmtId="3" fontId="63" fillId="6" borderId="8" xfId="0" applyNumberFormat="1" applyFont="1" applyFill="1" applyBorder="1" applyAlignment="1">
      <alignment vertical="center"/>
    </xf>
    <xf numFmtId="3" fontId="63" fillId="6" borderId="32" xfId="0" applyNumberFormat="1" applyFont="1" applyFill="1" applyBorder="1" applyAlignment="1">
      <alignment vertical="center"/>
    </xf>
    <xf numFmtId="3" fontId="63" fillId="6" borderId="19" xfId="0" applyNumberFormat="1" applyFont="1" applyFill="1" applyBorder="1" applyAlignment="1">
      <alignment vertical="center"/>
    </xf>
    <xf numFmtId="3" fontId="60" fillId="6" borderId="19" xfId="0" applyNumberFormat="1" applyFont="1" applyFill="1" applyBorder="1" applyAlignment="1">
      <alignment vertical="center"/>
    </xf>
    <xf numFmtId="0" fontId="60" fillId="6" borderId="19" xfId="0" applyFont="1" applyFill="1" applyBorder="1" applyAlignment="1">
      <alignment vertical="center"/>
    </xf>
    <xf numFmtId="3" fontId="62" fillId="6" borderId="19" xfId="0" applyNumberFormat="1" applyFont="1" applyFill="1" applyBorder="1" applyAlignment="1">
      <alignment vertical="center"/>
    </xf>
    <xf numFmtId="0" fontId="65" fillId="6" borderId="19" xfId="0" applyFont="1" applyFill="1" applyBorder="1" applyAlignment="1">
      <alignment vertical="center"/>
    </xf>
    <xf numFmtId="0" fontId="60" fillId="6" borderId="19" xfId="0" applyFont="1" applyFill="1" applyBorder="1"/>
    <xf numFmtId="0" fontId="60" fillId="0" borderId="19" xfId="0" applyFont="1" applyBorder="1"/>
    <xf numFmtId="165" fontId="14" fillId="0" borderId="9" xfId="0" applyNumberFormat="1" applyFont="1" applyBorder="1"/>
    <xf numFmtId="0" fontId="68" fillId="0" borderId="58" xfId="0" applyFont="1" applyBorder="1" applyAlignment="1">
      <alignment vertical="center"/>
    </xf>
    <xf numFmtId="0" fontId="16" fillId="0" borderId="58" xfId="0" applyFont="1" applyBorder="1" applyAlignment="1">
      <alignment vertical="center"/>
    </xf>
    <xf numFmtId="0" fontId="68" fillId="0" borderId="63" xfId="0" applyFont="1" applyBorder="1" applyAlignment="1">
      <alignment vertical="center"/>
    </xf>
    <xf numFmtId="165" fontId="20" fillId="0" borderId="9" xfId="0" applyNumberFormat="1" applyFont="1" applyBorder="1"/>
    <xf numFmtId="14" fontId="42" fillId="22" borderId="19" xfId="1" applyNumberFormat="1" applyFont="1" applyFill="1" applyBorder="1" applyAlignment="1">
      <alignment horizontal="left" vertical="center" wrapText="1"/>
    </xf>
    <xf numFmtId="165" fontId="42" fillId="22" borderId="19" xfId="1" applyNumberFormat="1" applyFont="1" applyFill="1" applyBorder="1" applyAlignment="1">
      <alignment horizontal="left" vertical="center" wrapText="1"/>
    </xf>
    <xf numFmtId="3" fontId="42" fillId="22" borderId="19" xfId="0" applyNumberFormat="1" applyFont="1" applyFill="1" applyBorder="1" applyAlignment="1">
      <alignment horizontal="left" vertical="center" wrapText="1"/>
    </xf>
    <xf numFmtId="164" fontId="19" fillId="6" borderId="16" xfId="2" applyFont="1" applyFill="1" applyBorder="1" applyAlignment="1">
      <alignment horizontal="right" vertical="center" wrapText="1"/>
    </xf>
    <xf numFmtId="0" fontId="19" fillId="6" borderId="16" xfId="0" applyFont="1" applyFill="1" applyBorder="1" applyAlignment="1">
      <alignment horizontal="left" vertical="center"/>
    </xf>
    <xf numFmtId="164" fontId="41" fillId="22" borderId="19" xfId="2" applyFont="1" applyFill="1" applyBorder="1" applyAlignment="1">
      <alignment horizontal="right" wrapText="1"/>
    </xf>
    <xf numFmtId="165" fontId="0" fillId="6" borderId="19" xfId="40" applyNumberFormat="1" applyFont="1" applyFill="1" applyBorder="1" applyAlignment="1">
      <alignment horizontal="left" vertical="center" wrapText="1"/>
    </xf>
    <xf numFmtId="165" fontId="41" fillId="22" borderId="19" xfId="0" applyNumberFormat="1" applyFont="1" applyFill="1" applyBorder="1" applyAlignment="1">
      <alignment horizontal="right" wrapText="1"/>
    </xf>
    <xf numFmtId="14" fontId="4" fillId="22" borderId="19" xfId="1" applyNumberFormat="1" applyFont="1" applyFill="1" applyBorder="1" applyAlignment="1">
      <alignment horizontal="left" vertical="center" wrapText="1"/>
    </xf>
    <xf numFmtId="3" fontId="0" fillId="22" borderId="19" xfId="1" applyNumberFormat="1" applyFont="1" applyFill="1" applyBorder="1" applyAlignment="1">
      <alignment horizontal="left" vertical="center" wrapText="1"/>
    </xf>
    <xf numFmtId="165" fontId="0" fillId="22" borderId="19" xfId="1" applyNumberFormat="1" applyFont="1" applyFill="1" applyBorder="1" applyAlignment="1">
      <alignment horizontal="left" vertical="center" wrapText="1"/>
    </xf>
    <xf numFmtId="164" fontId="4" fillId="22" borderId="19" xfId="2" applyFont="1" applyFill="1" applyBorder="1" applyAlignment="1">
      <alignment horizontal="right" wrapText="1"/>
    </xf>
    <xf numFmtId="165" fontId="4" fillId="22" borderId="19" xfId="40" applyNumberFormat="1" applyFont="1" applyFill="1" applyBorder="1" applyAlignment="1">
      <alignment horizontal="left" vertical="center" wrapText="1"/>
    </xf>
    <xf numFmtId="0" fontId="0" fillId="22" borderId="19" xfId="0" applyFill="1" applyBorder="1" applyAlignment="1">
      <alignment horizontal="left" vertical="center"/>
    </xf>
    <xf numFmtId="3" fontId="4" fillId="22" borderId="19" xfId="1" applyNumberFormat="1" applyFont="1" applyFill="1" applyBorder="1" applyAlignment="1">
      <alignment horizontal="left" vertical="center" wrapText="1"/>
    </xf>
    <xf numFmtId="0" fontId="0" fillId="22" borderId="19" xfId="0" applyFill="1" applyBorder="1" applyAlignment="1">
      <alignment horizontal="left" vertical="center" wrapText="1"/>
    </xf>
    <xf numFmtId="164" fontId="41" fillId="6" borderId="19" xfId="2" applyFont="1" applyFill="1" applyBorder="1" applyAlignment="1">
      <alignment horizontal="right" wrapText="1"/>
    </xf>
    <xf numFmtId="165" fontId="4" fillId="22" borderId="19" xfId="2" applyNumberFormat="1" applyFont="1" applyFill="1" applyBorder="1" applyAlignment="1">
      <alignment horizontal="right" vertical="center" wrapText="1"/>
    </xf>
    <xf numFmtId="0" fontId="41" fillId="22" borderId="19" xfId="0" applyFont="1" applyFill="1" applyBorder="1" applyAlignment="1">
      <alignment horizontal="left"/>
    </xf>
    <xf numFmtId="3" fontId="41" fillId="22" borderId="19" xfId="1" applyNumberFormat="1" applyFont="1" applyFill="1" applyBorder="1" applyAlignment="1">
      <alignment horizontal="left" wrapText="1"/>
    </xf>
    <xf numFmtId="165" fontId="0" fillId="22" borderId="19" xfId="0" applyNumberFormat="1" applyFill="1" applyBorder="1" applyAlignment="1">
      <alignment horizontal="right" vertical="center" wrapText="1"/>
    </xf>
    <xf numFmtId="165" fontId="0" fillId="6" borderId="19" xfId="0" applyNumberFormat="1" applyFill="1" applyBorder="1" applyAlignment="1">
      <alignment horizontal="right"/>
    </xf>
    <xf numFmtId="165" fontId="19" fillId="6" borderId="19" xfId="0" applyNumberFormat="1" applyFont="1" applyFill="1" applyBorder="1" applyAlignment="1">
      <alignment horizontal="right"/>
    </xf>
    <xf numFmtId="165" fontId="41" fillId="22" borderId="19" xfId="0" applyNumberFormat="1" applyFont="1" applyFill="1" applyBorder="1" applyAlignment="1">
      <alignment horizontal="right"/>
    </xf>
    <xf numFmtId="0" fontId="41" fillId="22" borderId="16" xfId="0" applyFont="1" applyFill="1" applyBorder="1" applyAlignment="1">
      <alignment horizontal="left" vertical="center"/>
    </xf>
    <xf numFmtId="165" fontId="41" fillId="22" borderId="19" xfId="0" applyNumberFormat="1" applyFont="1" applyFill="1" applyBorder="1" applyAlignment="1">
      <alignment vertical="center"/>
    </xf>
    <xf numFmtId="165" fontId="41" fillId="22" borderId="11" xfId="1" applyNumberFormat="1" applyFont="1" applyFill="1" applyBorder="1" applyAlignment="1">
      <alignment horizontal="left" vertical="center" wrapText="1"/>
    </xf>
    <xf numFmtId="0" fontId="41" fillId="22" borderId="19" xfId="0" applyFont="1" applyFill="1" applyBorder="1" applyAlignment="1">
      <alignment horizontal="left" wrapText="1"/>
    </xf>
    <xf numFmtId="164" fontId="41" fillId="22" borderId="16" xfId="2" applyFont="1" applyFill="1" applyBorder="1" applyAlignment="1">
      <alignment horizontal="right" wrapText="1"/>
    </xf>
    <xf numFmtId="165" fontId="41" fillId="22" borderId="9" xfId="40" applyNumberFormat="1" applyFont="1" applyFill="1" applyBorder="1" applyAlignment="1">
      <alignment horizontal="left" wrapText="1"/>
    </xf>
    <xf numFmtId="165" fontId="41" fillId="22" borderId="19" xfId="2" applyNumberFormat="1" applyFont="1" applyFill="1" applyBorder="1" applyAlignment="1">
      <alignment horizontal="right" wrapText="1"/>
    </xf>
    <xf numFmtId="0" fontId="75" fillId="22" borderId="19" xfId="0" applyFont="1" applyFill="1" applyBorder="1" applyAlignment="1">
      <alignment horizontal="left" vertical="center" wrapText="1"/>
    </xf>
    <xf numFmtId="14" fontId="0" fillId="6" borderId="16" xfId="1" applyNumberFormat="1" applyFont="1" applyFill="1" applyBorder="1" applyAlignment="1">
      <alignment horizontal="left" vertical="center" wrapText="1"/>
    </xf>
    <xf numFmtId="165" fontId="0" fillId="6" borderId="16" xfId="1" applyNumberFormat="1" applyFont="1" applyFill="1" applyBorder="1" applyAlignment="1">
      <alignment horizontal="left" vertical="center" wrapText="1"/>
    </xf>
    <xf numFmtId="164" fontId="0" fillId="6" borderId="16" xfId="2" applyFont="1" applyFill="1" applyBorder="1" applyAlignment="1">
      <alignment horizontal="right" vertical="center" wrapText="1"/>
    </xf>
    <xf numFmtId="14" fontId="1" fillId="6" borderId="16" xfId="0" applyNumberFormat="1" applyFont="1" applyFill="1" applyBorder="1" applyAlignment="1">
      <alignment horizontal="left" vertical="center" wrapText="1"/>
    </xf>
    <xf numFmtId="3" fontId="19" fillId="6" borderId="16" xfId="1" applyNumberFormat="1" applyFont="1" applyFill="1" applyBorder="1" applyAlignment="1">
      <alignment horizontal="left" wrapText="1"/>
    </xf>
    <xf numFmtId="3" fontId="19" fillId="6" borderId="3" xfId="1" applyNumberFormat="1" applyFont="1" applyFill="1" applyBorder="1" applyAlignment="1">
      <alignment horizontal="left" wrapText="1"/>
    </xf>
    <xf numFmtId="165" fontId="42" fillId="22" borderId="19" xfId="2" applyNumberFormat="1" applyFont="1" applyFill="1" applyBorder="1" applyAlignment="1">
      <alignment horizontal="right" vertical="center" wrapText="1"/>
    </xf>
    <xf numFmtId="164" fontId="0" fillId="0" borderId="0" xfId="0" applyNumberFormat="1"/>
    <xf numFmtId="49" fontId="61" fillId="6" borderId="19" xfId="0" applyNumberFormat="1" applyFont="1" applyFill="1" applyBorder="1" applyAlignment="1">
      <alignment vertical="center"/>
    </xf>
    <xf numFmtId="0" fontId="61" fillId="6" borderId="19" xfId="0" applyFont="1" applyFill="1" applyBorder="1" applyAlignment="1">
      <alignment vertical="center"/>
    </xf>
    <xf numFmtId="0" fontId="62" fillId="6" borderId="19" xfId="0" applyFont="1" applyFill="1" applyBorder="1" applyAlignment="1">
      <alignment vertical="center"/>
    </xf>
    <xf numFmtId="14" fontId="16" fillId="6" borderId="19" xfId="0" applyNumberFormat="1" applyFont="1" applyFill="1" applyBorder="1" applyAlignment="1">
      <alignment horizontal="left" vertical="center"/>
    </xf>
    <xf numFmtId="0" fontId="16" fillId="6" borderId="19" xfId="0" applyFont="1" applyFill="1" applyBorder="1" applyAlignment="1">
      <alignment horizontal="center" vertical="center"/>
    </xf>
    <xf numFmtId="164" fontId="16" fillId="6" borderId="19" xfId="2" applyFont="1" applyFill="1" applyBorder="1" applyAlignment="1">
      <alignment horizontal="right" wrapText="1"/>
    </xf>
    <xf numFmtId="14" fontId="15" fillId="6" borderId="19" xfId="0" applyNumberFormat="1" applyFont="1" applyFill="1" applyBorder="1" applyAlignment="1">
      <alignment horizontal="left" vertical="center"/>
    </xf>
    <xf numFmtId="0" fontId="15" fillId="6" borderId="19" xfId="0" applyFont="1" applyFill="1" applyBorder="1" applyAlignment="1">
      <alignment vertical="center"/>
    </xf>
    <xf numFmtId="3" fontId="15" fillId="6" borderId="19" xfId="0" applyNumberFormat="1" applyFont="1" applyFill="1" applyBorder="1" applyAlignment="1">
      <alignment vertical="center"/>
    </xf>
    <xf numFmtId="3" fontId="15" fillId="6" borderId="19" xfId="0" applyNumberFormat="1" applyFont="1" applyFill="1" applyBorder="1" applyAlignment="1">
      <alignment horizontal="right" vertical="center" wrapText="1"/>
    </xf>
    <xf numFmtId="3" fontId="16" fillId="6" borderId="19" xfId="0" applyNumberFormat="1" applyFont="1" applyFill="1" applyBorder="1" applyAlignment="1">
      <alignment horizontal="right" vertical="center" wrapText="1"/>
    </xf>
    <xf numFmtId="0" fontId="16" fillId="6" borderId="19" xfId="0" applyFont="1" applyFill="1" applyBorder="1" applyAlignment="1">
      <alignment horizontal="right" vertical="center" wrapText="1"/>
    </xf>
    <xf numFmtId="0" fontId="23" fillId="6" borderId="19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vertical="center"/>
    </xf>
    <xf numFmtId="0" fontId="22" fillId="6" borderId="19" xfId="0" applyFont="1" applyFill="1" applyBorder="1" applyAlignment="1">
      <alignment vertical="center"/>
    </xf>
    <xf numFmtId="0" fontId="43" fillId="0" borderId="19" xfId="0" applyFont="1" applyBorder="1"/>
    <xf numFmtId="0" fontId="14" fillId="6" borderId="19" xfId="0" applyFont="1" applyFill="1" applyBorder="1"/>
    <xf numFmtId="0" fontId="20" fillId="6" borderId="19" xfId="0" applyFont="1" applyFill="1" applyBorder="1" applyAlignment="1">
      <alignment horizontal="center"/>
    </xf>
    <xf numFmtId="3" fontId="20" fillId="6" borderId="19" xfId="0" applyNumberFormat="1" applyFont="1" applyFill="1" applyBorder="1"/>
    <xf numFmtId="3" fontId="14" fillId="6" borderId="19" xfId="0" applyNumberFormat="1" applyFont="1" applyFill="1" applyBorder="1"/>
    <xf numFmtId="0" fontId="20" fillId="0" borderId="19" xfId="0" applyFont="1" applyBorder="1"/>
    <xf numFmtId="0" fontId="62" fillId="6" borderId="9" xfId="0" applyFont="1" applyFill="1" applyBorder="1" applyAlignment="1">
      <alignment vertical="center"/>
    </xf>
    <xf numFmtId="0" fontId="62" fillId="6" borderId="9" xfId="0" applyFont="1" applyFill="1" applyBorder="1" applyAlignment="1">
      <alignment horizontal="center" vertical="center"/>
    </xf>
    <xf numFmtId="3" fontId="62" fillId="6" borderId="9" xfId="0" applyNumberFormat="1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3" fontId="16" fillId="6" borderId="3" xfId="0" applyNumberFormat="1" applyFont="1" applyFill="1" applyBorder="1" applyAlignment="1">
      <alignment vertical="center"/>
    </xf>
    <xf numFmtId="0" fontId="61" fillId="6" borderId="34" xfId="0" applyFont="1" applyFill="1" applyBorder="1" applyAlignment="1">
      <alignment vertical="center"/>
    </xf>
    <xf numFmtId="0" fontId="61" fillId="6" borderId="16" xfId="0" applyFont="1" applyFill="1" applyBorder="1" applyAlignment="1">
      <alignment vertical="center"/>
    </xf>
    <xf numFmtId="0" fontId="61" fillId="6" borderId="35" xfId="0" applyFont="1" applyFill="1" applyBorder="1" applyAlignment="1">
      <alignment vertical="center"/>
    </xf>
    <xf numFmtId="0" fontId="61" fillId="6" borderId="28" xfId="0" applyFont="1" applyFill="1" applyBorder="1" applyAlignment="1">
      <alignment horizontal="center" vertical="center"/>
    </xf>
    <xf numFmtId="3" fontId="16" fillId="6" borderId="55" xfId="0" applyNumberFormat="1" applyFont="1" applyFill="1" applyBorder="1" applyAlignment="1">
      <alignment vertical="center"/>
    </xf>
    <xf numFmtId="0" fontId="16" fillId="6" borderId="55" xfId="0" applyFont="1" applyFill="1" applyBorder="1" applyAlignment="1">
      <alignment vertical="center"/>
    </xf>
    <xf numFmtId="3" fontId="16" fillId="6" borderId="57" xfId="0" applyNumberFormat="1" applyFont="1" applyFill="1" applyBorder="1" applyAlignment="1">
      <alignment vertical="center"/>
    </xf>
    <xf numFmtId="164" fontId="16" fillId="6" borderId="57" xfId="2" applyFont="1" applyFill="1" applyBorder="1" applyAlignment="1">
      <alignment horizontal="right" vertical="center" wrapText="1"/>
    </xf>
    <xf numFmtId="3" fontId="15" fillId="6" borderId="28" xfId="0" applyNumberFormat="1" applyFont="1" applyFill="1" applyBorder="1" applyAlignment="1">
      <alignment vertical="center"/>
    </xf>
    <xf numFmtId="164" fontId="16" fillId="6" borderId="28" xfId="2" applyFont="1" applyFill="1" applyBorder="1" applyAlignment="1">
      <alignment vertical="center"/>
    </xf>
    <xf numFmtId="0" fontId="61" fillId="6" borderId="42" xfId="0" applyFont="1" applyFill="1" applyBorder="1" applyAlignment="1">
      <alignment horizontal="center" vertical="center"/>
    </xf>
    <xf numFmtId="14" fontId="16" fillId="6" borderId="65" xfId="0" applyNumberFormat="1" applyFont="1" applyFill="1" applyBorder="1" applyAlignment="1">
      <alignment horizontal="left" vertical="center"/>
    </xf>
    <xf numFmtId="14" fontId="16" fillId="6" borderId="56" xfId="0" applyNumberFormat="1" applyFont="1" applyFill="1" applyBorder="1" applyAlignment="1">
      <alignment horizontal="left" vertical="center"/>
    </xf>
    <xf numFmtId="14" fontId="15" fillId="6" borderId="42" xfId="0" applyNumberFormat="1" applyFont="1" applyFill="1" applyBorder="1" applyAlignment="1">
      <alignment horizontal="left" vertical="center"/>
    </xf>
    <xf numFmtId="0" fontId="61" fillId="6" borderId="5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vertical="center"/>
    </xf>
    <xf numFmtId="0" fontId="16" fillId="6" borderId="10" xfId="0" applyFont="1" applyFill="1" applyBorder="1" applyAlignment="1">
      <alignment vertical="center"/>
    </xf>
    <xf numFmtId="0" fontId="15" fillId="6" borderId="50" xfId="0" applyFont="1" applyFill="1" applyBorder="1" applyAlignment="1">
      <alignment vertical="center"/>
    </xf>
    <xf numFmtId="0" fontId="16" fillId="6" borderId="55" xfId="0" applyFont="1" applyFill="1" applyBorder="1" applyAlignment="1">
      <alignment horizontal="center" vertical="center"/>
    </xf>
    <xf numFmtId="0" fontId="16" fillId="6" borderId="57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vertical="center"/>
    </xf>
    <xf numFmtId="0" fontId="60" fillId="6" borderId="9" xfId="0" applyFont="1" applyFill="1" applyBorder="1"/>
    <xf numFmtId="17" fontId="43" fillId="0" borderId="16" xfId="0" applyNumberFormat="1" applyFont="1" applyBorder="1" applyAlignment="1">
      <alignment horizontal="center"/>
    </xf>
    <xf numFmtId="165" fontId="14" fillId="0" borderId="16" xfId="0" applyNumberFormat="1" applyFont="1" applyBorder="1"/>
    <xf numFmtId="165" fontId="20" fillId="0" borderId="3" xfId="0" applyNumberFormat="1" applyFont="1" applyBorder="1"/>
    <xf numFmtId="0" fontId="68" fillId="0" borderId="23" xfId="0" applyFont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68" fillId="0" borderId="24" xfId="0" applyFont="1" applyBorder="1" applyAlignment="1">
      <alignment vertical="center"/>
    </xf>
    <xf numFmtId="169" fontId="20" fillId="0" borderId="9" xfId="0" applyNumberFormat="1" applyFont="1" applyBorder="1"/>
    <xf numFmtId="165" fontId="20" fillId="0" borderId="9" xfId="0" applyNumberFormat="1" applyFont="1" applyBorder="1" applyAlignment="1">
      <alignment horizontal="right" wrapText="1"/>
    </xf>
    <xf numFmtId="0" fontId="14" fillId="0" borderId="16" xfId="0" applyFont="1" applyBorder="1"/>
    <xf numFmtId="0" fontId="14" fillId="0" borderId="5" xfId="0" applyFont="1" applyBorder="1"/>
    <xf numFmtId="165" fontId="20" fillId="0" borderId="5" xfId="0" applyNumberFormat="1" applyFont="1" applyBorder="1"/>
    <xf numFmtId="165" fontId="14" fillId="0" borderId="3" xfId="0" applyNumberFormat="1" applyFont="1" applyBorder="1"/>
    <xf numFmtId="0" fontId="14" fillId="0" borderId="23" xfId="0" applyFont="1" applyBorder="1"/>
    <xf numFmtId="14" fontId="14" fillId="0" borderId="23" xfId="0" applyNumberFormat="1" applyFont="1" applyBorder="1"/>
    <xf numFmtId="0" fontId="14" fillId="0" borderId="48" xfId="0" applyFont="1" applyBorder="1"/>
    <xf numFmtId="0" fontId="20" fillId="0" borderId="18" xfId="0" applyFont="1" applyBorder="1"/>
    <xf numFmtId="165" fontId="20" fillId="0" borderId="27" xfId="0" applyNumberFormat="1" applyFont="1" applyBorder="1"/>
    <xf numFmtId="0" fontId="20" fillId="0" borderId="6" xfId="0" applyFont="1" applyBorder="1"/>
    <xf numFmtId="165" fontId="20" fillId="0" borderId="45" xfId="0" applyNumberFormat="1" applyFont="1" applyBorder="1"/>
    <xf numFmtId="0" fontId="14" fillId="0" borderId="34" xfId="0" applyFont="1" applyBorder="1"/>
    <xf numFmtId="0" fontId="14" fillId="0" borderId="32" xfId="0" applyFont="1" applyBorder="1"/>
    <xf numFmtId="0" fontId="14" fillId="0" borderId="47" xfId="0" applyFont="1" applyBorder="1"/>
    <xf numFmtId="0" fontId="14" fillId="0" borderId="46" xfId="0" applyFont="1" applyBorder="1"/>
    <xf numFmtId="0" fontId="20" fillId="0" borderId="46" xfId="0" applyFont="1" applyBorder="1"/>
    <xf numFmtId="4" fontId="4" fillId="6" borderId="5" xfId="1" applyNumberFormat="1" applyFont="1" applyFill="1" applyBorder="1" applyAlignment="1">
      <alignment horizontal="right" wrapText="1"/>
    </xf>
    <xf numFmtId="165" fontId="4" fillId="6" borderId="12" xfId="2" applyNumberFormat="1" applyFont="1" applyFill="1" applyBorder="1" applyAlignment="1">
      <alignment horizontal="right" wrapText="1"/>
    </xf>
    <xf numFmtId="4" fontId="14" fillId="14" borderId="0" xfId="0" applyNumberFormat="1" applyFont="1" applyFill="1" applyAlignment="1">
      <alignment horizontal="center" vertical="center"/>
    </xf>
    <xf numFmtId="3" fontId="0" fillId="8" borderId="19" xfId="1" applyNumberFormat="1" applyFont="1" applyFill="1" applyBorder="1" applyAlignment="1">
      <alignment horizontal="left" vertical="center" wrapText="1"/>
    </xf>
    <xf numFmtId="170" fontId="14" fillId="0" borderId="19" xfId="0" applyNumberFormat="1" applyFont="1" applyBorder="1" applyAlignment="1">
      <alignment vertical="center"/>
    </xf>
    <xf numFmtId="170" fontId="76" fillId="0" borderId="19" xfId="0" applyNumberFormat="1" applyFont="1" applyBorder="1"/>
    <xf numFmtId="3" fontId="3" fillId="6" borderId="19" xfId="0" applyNumberFormat="1" applyFont="1" applyFill="1" applyBorder="1" applyAlignment="1">
      <alignment horizontal="left" vertical="center"/>
    </xf>
    <xf numFmtId="14" fontId="13" fillId="3" borderId="4" xfId="0" applyNumberFormat="1" applyFont="1" applyFill="1" applyBorder="1" applyAlignment="1">
      <alignment horizontal="center" vertical="top" wrapText="1"/>
    </xf>
    <xf numFmtId="14" fontId="44" fillId="6" borderId="4" xfId="0" applyNumberFormat="1" applyFont="1" applyFill="1" applyBorder="1" applyAlignment="1">
      <alignment horizontal="center" vertical="center" wrapText="1"/>
    </xf>
    <xf numFmtId="14" fontId="35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65" fontId="45" fillId="13" borderId="21" xfId="0" applyNumberFormat="1" applyFont="1" applyFill="1" applyBorder="1" applyAlignment="1">
      <alignment horizontal="center"/>
    </xf>
    <xf numFmtId="165" fontId="68" fillId="0" borderId="4" xfId="0" applyNumberFormat="1" applyFont="1" applyBorder="1" applyAlignment="1">
      <alignment horizontal="center" vertical="center" wrapText="1"/>
    </xf>
    <xf numFmtId="165" fontId="68" fillId="0" borderId="2" xfId="0" applyNumberFormat="1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69" fillId="11" borderId="18" xfId="0" applyFont="1" applyFill="1" applyBorder="1" applyAlignment="1">
      <alignment horizontal="center" vertical="center"/>
    </xf>
    <xf numFmtId="0" fontId="69" fillId="11" borderId="15" xfId="0" applyFont="1" applyFill="1" applyBorder="1" applyAlignment="1">
      <alignment horizontal="center" vertical="center"/>
    </xf>
    <xf numFmtId="0" fontId="69" fillId="11" borderId="27" xfId="0" applyFont="1" applyFill="1" applyBorder="1" applyAlignment="1">
      <alignment horizontal="center" vertical="center"/>
    </xf>
    <xf numFmtId="0" fontId="69" fillId="6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9" fillId="0" borderId="6" xfId="0" applyFont="1" applyBorder="1" applyAlignment="1">
      <alignment horizontal="center" vertical="center"/>
    </xf>
    <xf numFmtId="0" fontId="69" fillId="0" borderId="8" xfId="0" applyFont="1" applyBorder="1" applyAlignment="1">
      <alignment horizontal="center" vertical="center"/>
    </xf>
    <xf numFmtId="0" fontId="69" fillId="0" borderId="9" xfId="0" applyFont="1" applyBorder="1" applyAlignment="1">
      <alignment horizontal="center" vertical="center"/>
    </xf>
    <xf numFmtId="165" fontId="68" fillId="0" borderId="10" xfId="0" applyNumberFormat="1" applyFont="1" applyBorder="1" applyAlignment="1">
      <alignment horizontal="left" vertical="center"/>
    </xf>
    <xf numFmtId="165" fontId="68" fillId="0" borderId="11" xfId="0" applyNumberFormat="1" applyFont="1" applyBorder="1" applyAlignment="1">
      <alignment horizontal="left" vertical="center"/>
    </xf>
    <xf numFmtId="165" fontId="68" fillId="0" borderId="0" xfId="0" applyNumberFormat="1" applyFont="1" applyAlignment="1">
      <alignment horizontal="left" vertical="center"/>
    </xf>
    <xf numFmtId="165" fontId="68" fillId="0" borderId="7" xfId="0" applyNumberFormat="1" applyFont="1" applyBorder="1" applyAlignment="1">
      <alignment horizontal="left" vertical="center"/>
    </xf>
    <xf numFmtId="0" fontId="74" fillId="6" borderId="20" xfId="0" applyFont="1" applyFill="1" applyBorder="1" applyAlignment="1">
      <alignment horizontal="center" vertical="center"/>
    </xf>
    <xf numFmtId="0" fontId="74" fillId="6" borderId="21" xfId="0" applyFont="1" applyFill="1" applyBorder="1" applyAlignment="1">
      <alignment horizontal="center" vertical="center"/>
    </xf>
    <xf numFmtId="0" fontId="74" fillId="6" borderId="22" xfId="0" applyFont="1" applyFill="1" applyBorder="1" applyAlignment="1">
      <alignment horizontal="center" vertical="center"/>
    </xf>
    <xf numFmtId="0" fontId="61" fillId="6" borderId="23" xfId="0" applyFont="1" applyFill="1" applyBorder="1" applyAlignment="1">
      <alignment horizontal="center" vertical="center"/>
    </xf>
    <xf numFmtId="0" fontId="61" fillId="6" borderId="19" xfId="0" applyFont="1" applyFill="1" applyBorder="1" applyAlignment="1">
      <alignment horizontal="center" vertical="center"/>
    </xf>
    <xf numFmtId="0" fontId="61" fillId="6" borderId="14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62" fillId="6" borderId="0" xfId="0" applyFont="1" applyFill="1" applyAlignment="1">
      <alignment horizontal="center" vertical="center" wrapText="1"/>
    </xf>
    <xf numFmtId="0" fontId="69" fillId="0" borderId="20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69" fillId="0" borderId="22" xfId="0" applyFont="1" applyBorder="1" applyAlignment="1">
      <alignment horizontal="center" vertical="center"/>
    </xf>
    <xf numFmtId="165" fontId="68" fillId="0" borderId="19" xfId="0" applyNumberFormat="1" applyFont="1" applyBorder="1" applyAlignment="1">
      <alignment horizontal="left" vertical="center"/>
    </xf>
    <xf numFmtId="165" fontId="68" fillId="0" borderId="14" xfId="0" applyNumberFormat="1" applyFont="1" applyBorder="1" applyAlignment="1">
      <alignment horizontal="left" vertical="center"/>
    </xf>
    <xf numFmtId="49" fontId="19" fillId="6" borderId="19" xfId="0" applyNumberFormat="1" applyFont="1" applyFill="1" applyBorder="1" applyAlignment="1">
      <alignment horizontal="left" vertical="center"/>
    </xf>
    <xf numFmtId="49" fontId="19" fillId="6" borderId="14" xfId="0" applyNumberFormat="1" applyFont="1" applyFill="1" applyBorder="1" applyAlignment="1">
      <alignment horizontal="left" vertical="center"/>
    </xf>
    <xf numFmtId="165" fontId="68" fillId="0" borderId="25" xfId="0" applyNumberFormat="1" applyFont="1" applyBorder="1" applyAlignment="1">
      <alignment horizontal="center" vertical="center" wrapText="1"/>
    </xf>
    <xf numFmtId="165" fontId="68" fillId="0" borderId="26" xfId="0" applyNumberFormat="1" applyFont="1" applyBorder="1" applyAlignment="1">
      <alignment horizontal="center" vertical="center" wrapText="1"/>
    </xf>
    <xf numFmtId="0" fontId="61" fillId="6" borderId="0" xfId="0" applyFont="1" applyFill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49" fontId="17" fillId="0" borderId="7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69" fillId="0" borderId="52" xfId="0" applyFont="1" applyBorder="1" applyAlignment="1">
      <alignment horizontal="center" vertical="center"/>
    </xf>
    <xf numFmtId="0" fontId="69" fillId="0" borderId="59" xfId="0" applyFont="1" applyBorder="1" applyAlignment="1">
      <alignment horizontal="center" vertical="center"/>
    </xf>
    <xf numFmtId="0" fontId="69" fillId="0" borderId="60" xfId="0" applyFont="1" applyBorder="1" applyAlignment="1">
      <alignment horizontal="center" vertical="center"/>
    </xf>
    <xf numFmtId="165" fontId="68" fillId="0" borderId="61" xfId="0" applyNumberFormat="1" applyFont="1" applyBorder="1" applyAlignment="1">
      <alignment horizontal="left" vertical="center"/>
    </xf>
    <xf numFmtId="49" fontId="17" fillId="0" borderId="62" xfId="0" applyNumberFormat="1" applyFont="1" applyBorder="1" applyAlignment="1">
      <alignment horizontal="left" vertical="center"/>
    </xf>
    <xf numFmtId="165" fontId="68" fillId="0" borderId="44" xfId="0" applyNumberFormat="1" applyFont="1" applyBorder="1" applyAlignment="1">
      <alignment horizontal="center" vertical="center" wrapText="1"/>
    </xf>
    <xf numFmtId="165" fontId="68" fillId="0" borderId="64" xfId="0" applyNumberFormat="1" applyFont="1" applyBorder="1" applyAlignment="1">
      <alignment horizontal="center" vertical="center" wrapText="1"/>
    </xf>
    <xf numFmtId="0" fontId="61" fillId="11" borderId="20" xfId="0" applyFont="1" applyFill="1" applyBorder="1" applyAlignment="1">
      <alignment horizontal="center" vertical="center"/>
    </xf>
    <xf numFmtId="0" fontId="61" fillId="11" borderId="21" xfId="0" applyFont="1" applyFill="1" applyBorder="1" applyAlignment="1">
      <alignment horizontal="center" vertical="center"/>
    </xf>
    <xf numFmtId="0" fontId="61" fillId="11" borderId="22" xfId="0" applyFont="1" applyFill="1" applyBorder="1" applyAlignment="1">
      <alignment horizontal="center" vertical="center"/>
    </xf>
    <xf numFmtId="0" fontId="54" fillId="17" borderId="0" xfId="0" applyFont="1" applyFill="1" applyAlignment="1">
      <alignment horizontal="center"/>
    </xf>
    <xf numFmtId="0" fontId="42" fillId="18" borderId="10" xfId="0" applyFont="1" applyFill="1" applyBorder="1" applyAlignment="1">
      <alignment horizontal="center"/>
    </xf>
    <xf numFmtId="0" fontId="42" fillId="18" borderId="11" xfId="0" applyFont="1" applyFill="1" applyBorder="1" applyAlignment="1">
      <alignment horizontal="center"/>
    </xf>
    <xf numFmtId="14" fontId="39" fillId="0" borderId="0" xfId="0" applyNumberFormat="1" applyFont="1" applyAlignment="1">
      <alignment horizontal="center" vertical="center"/>
    </xf>
    <xf numFmtId="14" fontId="40" fillId="0" borderId="4" xfId="0" applyNumberFormat="1" applyFont="1" applyBorder="1" applyAlignment="1">
      <alignment horizontal="center" vertical="center"/>
    </xf>
  </cellXfs>
  <cellStyles count="45">
    <cellStyle name="Comma" xfId="2" builtinId="3"/>
    <cellStyle name="Comma 2" xfId="12"/>
    <cellStyle name="Comma 3" xfId="40"/>
    <cellStyle name="Comma 4" xfId="14"/>
    <cellStyle name="Excel Built-in Normal" xfId="3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2" builtinId="9" hidden="1"/>
    <cellStyle name="Followed Hyperlink" xfId="44" builtinId="9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1" builtinId="8" hidden="1"/>
    <cellStyle name="Hyperlink" xfId="43" builtinId="8" hidden="1"/>
    <cellStyle name="Milliers 2" xfId="13"/>
    <cellStyle name="Normal" xfId="0" builtinId="0"/>
    <cellStyle name="Normal 10" xfId="6"/>
    <cellStyle name="Normal 2" xfId="9"/>
    <cellStyle name="Normal 2 3" xfId="15"/>
    <cellStyle name="Normal 3" xfId="8"/>
    <cellStyle name="Normal 5" xfId="10"/>
    <cellStyle name="Normal 6" xfId="11"/>
    <cellStyle name="Normal 8" xfId="4"/>
    <cellStyle name="Normal 8 2" xfId="7"/>
    <cellStyle name="Normal 9" xfId="5"/>
    <cellStyle name="Normal_Total expenses by date" xfId="1"/>
    <cellStyle name="Normální 2" xfId="16"/>
    <cellStyle name="Normální 3" xfId="17"/>
  </cellStyles>
  <dxfs count="13">
    <dxf>
      <alignment wrapText="1" readingOrder="0"/>
    </dxf>
    <dxf>
      <alignment horizontal="right" readingOrder="0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alignment wrapText="1" readingOrder="0"/>
    </dxf>
    <dxf>
      <alignment horizontal="right" readingOrder="0"/>
    </dxf>
    <dxf>
      <numFmt numFmtId="164" formatCode="_-* #,##0.00\ _€_-;\-* #,##0.00\ _€_-;_-* &quot;-&quot;??\ _€_-;_-@_-"/>
    </dxf>
    <dxf>
      <alignment wrapText="1" readingOrder="0"/>
    </dxf>
    <dxf>
      <alignment horizontal="right" readingOrder="0"/>
    </dxf>
    <dxf>
      <numFmt numFmtId="164" formatCode="_-* #,##0.00\ _€_-;\-* #,##0.00\ _€_-;_-* &quot;-&quot;??\ _€_-;_-@_-"/>
    </dxf>
    <dxf>
      <alignment horizontal="right" readingOrder="0"/>
    </dxf>
    <dxf>
      <alignment wrapText="1" readingOrder="0"/>
    </dxf>
    <dxf>
      <numFmt numFmtId="164" formatCode="_-* #,##0.00\ _€_-;\-* #,##0.00\ _€_-;_-* &quot;-&quot;??\ _€_-;_-@_-"/>
    </dxf>
  </dxfs>
  <tableStyles count="0" defaultTableStyle="TableStyleMedium2" defaultPivotStyle="PivotStyleLight16"/>
  <colors>
    <mruColors>
      <color rgb="FF00CC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17</xdr:row>
      <xdr:rowOff>0</xdr:rowOff>
    </xdr:from>
    <xdr:to>
      <xdr:col>8</xdr:col>
      <xdr:colOff>190500</xdr:colOff>
      <xdr:row>18</xdr:row>
      <xdr:rowOff>69215</xdr:rowOff>
    </xdr:to>
    <xdr:sp macro="" textlink="">
      <xdr:nvSpPr>
        <xdr:cNvPr id="2" name="Text Box 3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419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17</xdr:row>
      <xdr:rowOff>0</xdr:rowOff>
    </xdr:from>
    <xdr:to>
      <xdr:col>8</xdr:col>
      <xdr:colOff>704850</xdr:colOff>
      <xdr:row>18</xdr:row>
      <xdr:rowOff>50165</xdr:rowOff>
    </xdr:to>
    <xdr:sp macro="" textlink="">
      <xdr:nvSpPr>
        <xdr:cNvPr id="3" name="Text Box 34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419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17</xdr:row>
      <xdr:rowOff>0</xdr:rowOff>
    </xdr:from>
    <xdr:to>
      <xdr:col>8</xdr:col>
      <xdr:colOff>190500</xdr:colOff>
      <xdr:row>18</xdr:row>
      <xdr:rowOff>66675</xdr:rowOff>
    </xdr:to>
    <xdr:sp macro="" textlink="">
      <xdr:nvSpPr>
        <xdr:cNvPr id="4" name="Text Box 3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13973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17</xdr:row>
      <xdr:rowOff>0</xdr:rowOff>
    </xdr:from>
    <xdr:to>
      <xdr:col>8</xdr:col>
      <xdr:colOff>704850</xdr:colOff>
      <xdr:row>18</xdr:row>
      <xdr:rowOff>47625</xdr:rowOff>
    </xdr:to>
    <xdr:sp macro="" textlink="">
      <xdr:nvSpPr>
        <xdr:cNvPr id="5" name="Text Box 3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139731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17</xdr:row>
      <xdr:rowOff>0</xdr:rowOff>
    </xdr:from>
    <xdr:to>
      <xdr:col>8</xdr:col>
      <xdr:colOff>190500</xdr:colOff>
      <xdr:row>18</xdr:row>
      <xdr:rowOff>66675</xdr:rowOff>
    </xdr:to>
    <xdr:sp macro="" textlink="">
      <xdr:nvSpPr>
        <xdr:cNvPr id="6" name="Text Box 32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245459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17</xdr:row>
      <xdr:rowOff>0</xdr:rowOff>
    </xdr:from>
    <xdr:to>
      <xdr:col>8</xdr:col>
      <xdr:colOff>704850</xdr:colOff>
      <xdr:row>18</xdr:row>
      <xdr:rowOff>47625</xdr:rowOff>
    </xdr:to>
    <xdr:sp macro="" textlink="">
      <xdr:nvSpPr>
        <xdr:cNvPr id="7" name="Text Box 34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245459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17</xdr:row>
      <xdr:rowOff>0</xdr:rowOff>
    </xdr:from>
    <xdr:ext cx="76200" cy="228600"/>
    <xdr:sp macro="" textlink="">
      <xdr:nvSpPr>
        <xdr:cNvPr id="8" name="Text Box 32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7277100" y="31280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685800</xdr:colOff>
      <xdr:row>17</xdr:row>
      <xdr:rowOff>0</xdr:rowOff>
    </xdr:from>
    <xdr:ext cx="19050" cy="209550"/>
    <xdr:sp macro="" textlink="">
      <xdr:nvSpPr>
        <xdr:cNvPr id="9" name="Text Box 34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7848600" y="312801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19</xdr:row>
      <xdr:rowOff>0</xdr:rowOff>
    </xdr:from>
    <xdr:to>
      <xdr:col>7</xdr:col>
      <xdr:colOff>190500</xdr:colOff>
      <xdr:row>19</xdr:row>
      <xdr:rowOff>229235</xdr:rowOff>
    </xdr:to>
    <xdr:sp macro="" textlink="">
      <xdr:nvSpPr>
        <xdr:cNvPr id="2" name="Text 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188200" y="49784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19</xdr:row>
      <xdr:rowOff>0</xdr:rowOff>
    </xdr:from>
    <xdr:to>
      <xdr:col>8</xdr:col>
      <xdr:colOff>19050</xdr:colOff>
      <xdr:row>19</xdr:row>
      <xdr:rowOff>210185</xdr:rowOff>
    </xdr:to>
    <xdr:sp macro="" textlink="">
      <xdr:nvSpPr>
        <xdr:cNvPr id="3" name="Text Box 3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759700" y="49784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19</xdr:row>
      <xdr:rowOff>0</xdr:rowOff>
    </xdr:from>
    <xdr:to>
      <xdr:col>7</xdr:col>
      <xdr:colOff>190500</xdr:colOff>
      <xdr:row>19</xdr:row>
      <xdr:rowOff>226695</xdr:rowOff>
    </xdr:to>
    <xdr:sp macro="" textlink="">
      <xdr:nvSpPr>
        <xdr:cNvPr id="4" name="Text Box 32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7188200" y="58674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19</xdr:row>
      <xdr:rowOff>0</xdr:rowOff>
    </xdr:from>
    <xdr:to>
      <xdr:col>8</xdr:col>
      <xdr:colOff>19050</xdr:colOff>
      <xdr:row>19</xdr:row>
      <xdr:rowOff>207645</xdr:rowOff>
    </xdr:to>
    <xdr:sp macro="" textlink="">
      <xdr:nvSpPr>
        <xdr:cNvPr id="5" name="Text Box 3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7759700" y="58674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19</xdr:row>
      <xdr:rowOff>0</xdr:rowOff>
    </xdr:from>
    <xdr:to>
      <xdr:col>7</xdr:col>
      <xdr:colOff>190500</xdr:colOff>
      <xdr:row>19</xdr:row>
      <xdr:rowOff>226695</xdr:rowOff>
    </xdr:to>
    <xdr:sp macro="" textlink="">
      <xdr:nvSpPr>
        <xdr:cNvPr id="6" name="Text Box 32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188200" y="58674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19</xdr:row>
      <xdr:rowOff>0</xdr:rowOff>
    </xdr:from>
    <xdr:to>
      <xdr:col>8</xdr:col>
      <xdr:colOff>19050</xdr:colOff>
      <xdr:row>19</xdr:row>
      <xdr:rowOff>207645</xdr:rowOff>
    </xdr:to>
    <xdr:sp macro="" textlink="">
      <xdr:nvSpPr>
        <xdr:cNvPr id="7" name="Text Box 34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7759700" y="58674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114300</xdr:colOff>
      <xdr:row>19</xdr:row>
      <xdr:rowOff>0</xdr:rowOff>
    </xdr:from>
    <xdr:ext cx="76200" cy="228600"/>
    <xdr:sp macro="" textlink="">
      <xdr:nvSpPr>
        <xdr:cNvPr id="8" name="Text Box 32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188200" y="5867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19</xdr:row>
      <xdr:rowOff>0</xdr:rowOff>
    </xdr:from>
    <xdr:ext cx="19050" cy="209550"/>
    <xdr:sp macro="" textlink="">
      <xdr:nvSpPr>
        <xdr:cNvPr id="9" name="Text Box 34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759700" y="58674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114300</xdr:colOff>
      <xdr:row>19</xdr:row>
      <xdr:rowOff>0</xdr:rowOff>
    </xdr:from>
    <xdr:to>
      <xdr:col>8</xdr:col>
      <xdr:colOff>190500</xdr:colOff>
      <xdr:row>19</xdr:row>
      <xdr:rowOff>229235</xdr:rowOff>
    </xdr:to>
    <xdr:sp macro="" textlink="">
      <xdr:nvSpPr>
        <xdr:cNvPr id="10" name="Text Box 32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178800" y="49276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19</xdr:row>
      <xdr:rowOff>0</xdr:rowOff>
    </xdr:from>
    <xdr:to>
      <xdr:col>8</xdr:col>
      <xdr:colOff>704850</xdr:colOff>
      <xdr:row>19</xdr:row>
      <xdr:rowOff>210185</xdr:rowOff>
    </xdr:to>
    <xdr:sp macro="" textlink="">
      <xdr:nvSpPr>
        <xdr:cNvPr id="11" name="Text Box 34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750300" y="49276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19</xdr:row>
      <xdr:rowOff>0</xdr:rowOff>
    </xdr:from>
    <xdr:to>
      <xdr:col>8</xdr:col>
      <xdr:colOff>190500</xdr:colOff>
      <xdr:row>19</xdr:row>
      <xdr:rowOff>226695</xdr:rowOff>
    </xdr:to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178800" y="58293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19</xdr:row>
      <xdr:rowOff>0</xdr:rowOff>
    </xdr:from>
    <xdr:to>
      <xdr:col>8</xdr:col>
      <xdr:colOff>704850</xdr:colOff>
      <xdr:row>19</xdr:row>
      <xdr:rowOff>207645</xdr:rowOff>
    </xdr:to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750300" y="58293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19</xdr:row>
      <xdr:rowOff>0</xdr:rowOff>
    </xdr:from>
    <xdr:to>
      <xdr:col>8</xdr:col>
      <xdr:colOff>190500</xdr:colOff>
      <xdr:row>19</xdr:row>
      <xdr:rowOff>226695</xdr:rowOff>
    </xdr:to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178800" y="58293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19</xdr:row>
      <xdr:rowOff>0</xdr:rowOff>
    </xdr:from>
    <xdr:to>
      <xdr:col>8</xdr:col>
      <xdr:colOff>704850</xdr:colOff>
      <xdr:row>19</xdr:row>
      <xdr:rowOff>207645</xdr:rowOff>
    </xdr:to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750300" y="58293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19</xdr:row>
      <xdr:rowOff>0</xdr:rowOff>
    </xdr:from>
    <xdr:ext cx="76200" cy="228600"/>
    <xdr:sp macro="" textlink="">
      <xdr:nvSpPr>
        <xdr:cNvPr id="16" name="Text Box 32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178800" y="5829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685800</xdr:colOff>
      <xdr:row>19</xdr:row>
      <xdr:rowOff>0</xdr:rowOff>
    </xdr:from>
    <xdr:ext cx="19050" cy="209550"/>
    <xdr:sp macro="" textlink="">
      <xdr:nvSpPr>
        <xdr:cNvPr id="17" name="Text Box 34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750300" y="58293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35</xdr:row>
      <xdr:rowOff>0</xdr:rowOff>
    </xdr:from>
    <xdr:to>
      <xdr:col>7</xdr:col>
      <xdr:colOff>190500</xdr:colOff>
      <xdr:row>36</xdr:row>
      <xdr:rowOff>69215</xdr:rowOff>
    </xdr:to>
    <xdr:sp macro="" textlink="">
      <xdr:nvSpPr>
        <xdr:cNvPr id="2" name="Text Box 32">
          <a:extLst>
            <a:ext uri="{FF2B5EF4-FFF2-40B4-BE49-F238E27FC236}">
              <a16:creationId xmlns="" xmlns:a16="http://schemas.microsoft.com/office/drawing/2014/main" id="{7605335B-FAA8-4C27-B6C2-EEA6AC0D2F60}"/>
            </a:ext>
          </a:extLst>
        </xdr:cNvPr>
        <xdr:cNvSpPr txBox="1">
          <a:spLocks noChangeArrowheads="1"/>
        </xdr:cNvSpPr>
      </xdr:nvSpPr>
      <xdr:spPr bwMode="auto">
        <a:xfrm>
          <a:off x="6219825" y="8086725"/>
          <a:ext cx="76200" cy="23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35</xdr:row>
      <xdr:rowOff>0</xdr:rowOff>
    </xdr:from>
    <xdr:to>
      <xdr:col>8</xdr:col>
      <xdr:colOff>19050</xdr:colOff>
      <xdr:row>36</xdr:row>
      <xdr:rowOff>50165</xdr:rowOff>
    </xdr:to>
    <xdr:sp macro="" textlink="">
      <xdr:nvSpPr>
        <xdr:cNvPr id="3" name="Text Box 34">
          <a:extLst>
            <a:ext uri="{FF2B5EF4-FFF2-40B4-BE49-F238E27FC236}">
              <a16:creationId xmlns="" xmlns:a16="http://schemas.microsoft.com/office/drawing/2014/main" id="{C010A7DD-1F2E-44F0-AB2F-0E878F3B006D}"/>
            </a:ext>
          </a:extLst>
        </xdr:cNvPr>
        <xdr:cNvSpPr txBox="1">
          <a:spLocks noChangeArrowheads="1"/>
        </xdr:cNvSpPr>
      </xdr:nvSpPr>
      <xdr:spPr bwMode="auto">
        <a:xfrm>
          <a:off x="6324600" y="8086725"/>
          <a:ext cx="19050" cy="21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38</xdr:row>
      <xdr:rowOff>0</xdr:rowOff>
    </xdr:from>
    <xdr:to>
      <xdr:col>7</xdr:col>
      <xdr:colOff>190500</xdr:colOff>
      <xdr:row>39</xdr:row>
      <xdr:rowOff>66675</xdr:rowOff>
    </xdr:to>
    <xdr:sp macro="" textlink="">
      <xdr:nvSpPr>
        <xdr:cNvPr id="4" name="Text Box 32">
          <a:extLst>
            <a:ext uri="{FF2B5EF4-FFF2-40B4-BE49-F238E27FC236}">
              <a16:creationId xmlns="" xmlns:a16="http://schemas.microsoft.com/office/drawing/2014/main" id="{260542E9-186C-4B48-B0ED-2B5D6F3082D3}"/>
            </a:ext>
          </a:extLst>
        </xdr:cNvPr>
        <xdr:cNvSpPr txBox="1">
          <a:spLocks noChangeArrowheads="1"/>
        </xdr:cNvSpPr>
      </xdr:nvSpPr>
      <xdr:spPr bwMode="auto">
        <a:xfrm>
          <a:off x="6219825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38</xdr:row>
      <xdr:rowOff>0</xdr:rowOff>
    </xdr:from>
    <xdr:to>
      <xdr:col>8</xdr:col>
      <xdr:colOff>19050</xdr:colOff>
      <xdr:row>39</xdr:row>
      <xdr:rowOff>47625</xdr:rowOff>
    </xdr:to>
    <xdr:sp macro="" textlink="">
      <xdr:nvSpPr>
        <xdr:cNvPr id="5" name="Text Box 34">
          <a:extLst>
            <a:ext uri="{FF2B5EF4-FFF2-40B4-BE49-F238E27FC236}">
              <a16:creationId xmlns="" xmlns:a16="http://schemas.microsoft.com/office/drawing/2014/main" id="{FB7D19EA-F397-4637-AF6F-54785F9BD958}"/>
            </a:ext>
          </a:extLst>
        </xdr:cNvPr>
        <xdr:cNvSpPr txBox="1">
          <a:spLocks noChangeArrowheads="1"/>
        </xdr:cNvSpPr>
      </xdr:nvSpPr>
      <xdr:spPr bwMode="auto">
        <a:xfrm>
          <a:off x="63246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38</xdr:row>
      <xdr:rowOff>0</xdr:rowOff>
    </xdr:from>
    <xdr:to>
      <xdr:col>7</xdr:col>
      <xdr:colOff>190500</xdr:colOff>
      <xdr:row>39</xdr:row>
      <xdr:rowOff>66675</xdr:rowOff>
    </xdr:to>
    <xdr:sp macro="" textlink="">
      <xdr:nvSpPr>
        <xdr:cNvPr id="6" name="Text Box 32">
          <a:extLst>
            <a:ext uri="{FF2B5EF4-FFF2-40B4-BE49-F238E27FC236}">
              <a16:creationId xmlns="" xmlns:a16="http://schemas.microsoft.com/office/drawing/2014/main" id="{9BACD881-329E-495D-86B2-C84189DCD309}"/>
            </a:ext>
          </a:extLst>
        </xdr:cNvPr>
        <xdr:cNvSpPr txBox="1">
          <a:spLocks noChangeArrowheads="1"/>
        </xdr:cNvSpPr>
      </xdr:nvSpPr>
      <xdr:spPr bwMode="auto">
        <a:xfrm>
          <a:off x="6219825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38</xdr:row>
      <xdr:rowOff>0</xdr:rowOff>
    </xdr:from>
    <xdr:to>
      <xdr:col>8</xdr:col>
      <xdr:colOff>19050</xdr:colOff>
      <xdr:row>39</xdr:row>
      <xdr:rowOff>47625</xdr:rowOff>
    </xdr:to>
    <xdr:sp macro="" textlink="">
      <xdr:nvSpPr>
        <xdr:cNvPr id="7" name="Text Box 34">
          <a:extLst>
            <a:ext uri="{FF2B5EF4-FFF2-40B4-BE49-F238E27FC236}">
              <a16:creationId xmlns="" xmlns:a16="http://schemas.microsoft.com/office/drawing/2014/main" id="{827B325E-F8F7-4930-AFA7-BFFBECE684E2}"/>
            </a:ext>
          </a:extLst>
        </xdr:cNvPr>
        <xdr:cNvSpPr txBox="1">
          <a:spLocks noChangeArrowheads="1"/>
        </xdr:cNvSpPr>
      </xdr:nvSpPr>
      <xdr:spPr bwMode="auto">
        <a:xfrm>
          <a:off x="63246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114300</xdr:colOff>
      <xdr:row>38</xdr:row>
      <xdr:rowOff>0</xdr:rowOff>
    </xdr:from>
    <xdr:ext cx="76200" cy="228600"/>
    <xdr:sp macro="" textlink="">
      <xdr:nvSpPr>
        <xdr:cNvPr id="8" name="Text Box 32">
          <a:extLst>
            <a:ext uri="{FF2B5EF4-FFF2-40B4-BE49-F238E27FC236}">
              <a16:creationId xmlns="" xmlns:a16="http://schemas.microsoft.com/office/drawing/2014/main" id="{60C85D9D-CD14-41D0-AD69-C26B9BD56F8B}"/>
            </a:ext>
          </a:extLst>
        </xdr:cNvPr>
        <xdr:cNvSpPr txBox="1">
          <a:spLocks noChangeArrowheads="1"/>
        </xdr:cNvSpPr>
      </xdr:nvSpPr>
      <xdr:spPr bwMode="auto">
        <a:xfrm>
          <a:off x="6219825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38</xdr:row>
      <xdr:rowOff>0</xdr:rowOff>
    </xdr:from>
    <xdr:ext cx="19050" cy="209550"/>
    <xdr:sp macro="" textlink="">
      <xdr:nvSpPr>
        <xdr:cNvPr id="9" name="Text Box 34">
          <a:extLst>
            <a:ext uri="{FF2B5EF4-FFF2-40B4-BE49-F238E27FC236}">
              <a16:creationId xmlns="" xmlns:a16="http://schemas.microsoft.com/office/drawing/2014/main" id="{BA607DF5-4D74-4629-81EF-605E84A74446}"/>
            </a:ext>
          </a:extLst>
        </xdr:cNvPr>
        <xdr:cNvSpPr txBox="1">
          <a:spLocks noChangeArrowheads="1"/>
        </xdr:cNvSpPr>
      </xdr:nvSpPr>
      <xdr:spPr bwMode="auto">
        <a:xfrm>
          <a:off x="63246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114300</xdr:colOff>
      <xdr:row>35</xdr:row>
      <xdr:rowOff>0</xdr:rowOff>
    </xdr:from>
    <xdr:to>
      <xdr:col>8</xdr:col>
      <xdr:colOff>190500</xdr:colOff>
      <xdr:row>36</xdr:row>
      <xdr:rowOff>69215</xdr:rowOff>
    </xdr:to>
    <xdr:sp macro="" textlink="">
      <xdr:nvSpPr>
        <xdr:cNvPr id="10" name="Text Box 32">
          <a:extLst>
            <a:ext uri="{FF2B5EF4-FFF2-40B4-BE49-F238E27FC236}">
              <a16:creationId xmlns="" xmlns:a16="http://schemas.microsoft.com/office/drawing/2014/main" id="{16C6E855-B8D3-49E8-BAFD-884D5FEEAB47}"/>
            </a:ext>
          </a:extLst>
        </xdr:cNvPr>
        <xdr:cNvSpPr txBox="1">
          <a:spLocks noChangeArrowheads="1"/>
        </xdr:cNvSpPr>
      </xdr:nvSpPr>
      <xdr:spPr bwMode="auto">
        <a:xfrm>
          <a:off x="6438900" y="8086725"/>
          <a:ext cx="76200" cy="23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35</xdr:row>
      <xdr:rowOff>0</xdr:rowOff>
    </xdr:from>
    <xdr:to>
      <xdr:col>8</xdr:col>
      <xdr:colOff>704850</xdr:colOff>
      <xdr:row>36</xdr:row>
      <xdr:rowOff>50165</xdr:rowOff>
    </xdr:to>
    <xdr:sp macro="" textlink="">
      <xdr:nvSpPr>
        <xdr:cNvPr id="11" name="Text Box 34">
          <a:extLst>
            <a:ext uri="{FF2B5EF4-FFF2-40B4-BE49-F238E27FC236}">
              <a16:creationId xmlns="" xmlns:a16="http://schemas.microsoft.com/office/drawing/2014/main" id="{B2A549FF-4E1B-43DE-8196-B142F7332CC0}"/>
            </a:ext>
          </a:extLst>
        </xdr:cNvPr>
        <xdr:cNvSpPr txBox="1">
          <a:spLocks noChangeArrowheads="1"/>
        </xdr:cNvSpPr>
      </xdr:nvSpPr>
      <xdr:spPr bwMode="auto">
        <a:xfrm>
          <a:off x="7010400" y="8086725"/>
          <a:ext cx="19050" cy="21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38</xdr:row>
      <xdr:rowOff>0</xdr:rowOff>
    </xdr:from>
    <xdr:to>
      <xdr:col>8</xdr:col>
      <xdr:colOff>190500</xdr:colOff>
      <xdr:row>39</xdr:row>
      <xdr:rowOff>66675</xdr:rowOff>
    </xdr:to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A515CBCD-4334-4F13-B004-FFED466F936E}"/>
            </a:ext>
          </a:extLst>
        </xdr:cNvPr>
        <xdr:cNvSpPr txBox="1">
          <a:spLocks noChangeArrowheads="1"/>
        </xdr:cNvSpPr>
      </xdr:nvSpPr>
      <xdr:spPr bwMode="auto">
        <a:xfrm>
          <a:off x="6438900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38</xdr:row>
      <xdr:rowOff>0</xdr:rowOff>
    </xdr:from>
    <xdr:to>
      <xdr:col>8</xdr:col>
      <xdr:colOff>704850</xdr:colOff>
      <xdr:row>39</xdr:row>
      <xdr:rowOff>47625</xdr:rowOff>
    </xdr:to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5C485D51-2B45-4166-BC56-ED65F328272B}"/>
            </a:ext>
          </a:extLst>
        </xdr:cNvPr>
        <xdr:cNvSpPr txBox="1">
          <a:spLocks noChangeArrowheads="1"/>
        </xdr:cNvSpPr>
      </xdr:nvSpPr>
      <xdr:spPr bwMode="auto">
        <a:xfrm>
          <a:off x="70104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38</xdr:row>
      <xdr:rowOff>0</xdr:rowOff>
    </xdr:from>
    <xdr:to>
      <xdr:col>8</xdr:col>
      <xdr:colOff>190500</xdr:colOff>
      <xdr:row>39</xdr:row>
      <xdr:rowOff>66675</xdr:rowOff>
    </xdr:to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51E6BC97-D5CB-4B2C-892E-80B85EFC79CE}"/>
            </a:ext>
          </a:extLst>
        </xdr:cNvPr>
        <xdr:cNvSpPr txBox="1">
          <a:spLocks noChangeArrowheads="1"/>
        </xdr:cNvSpPr>
      </xdr:nvSpPr>
      <xdr:spPr bwMode="auto">
        <a:xfrm>
          <a:off x="6438900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38</xdr:row>
      <xdr:rowOff>0</xdr:rowOff>
    </xdr:from>
    <xdr:to>
      <xdr:col>8</xdr:col>
      <xdr:colOff>704850</xdr:colOff>
      <xdr:row>39</xdr:row>
      <xdr:rowOff>47625</xdr:rowOff>
    </xdr:to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95EAC732-7B15-48F5-ACFC-06086C7CDD33}"/>
            </a:ext>
          </a:extLst>
        </xdr:cNvPr>
        <xdr:cNvSpPr txBox="1">
          <a:spLocks noChangeArrowheads="1"/>
        </xdr:cNvSpPr>
      </xdr:nvSpPr>
      <xdr:spPr bwMode="auto">
        <a:xfrm>
          <a:off x="70104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38</xdr:row>
      <xdr:rowOff>0</xdr:rowOff>
    </xdr:from>
    <xdr:ext cx="76200" cy="228600"/>
    <xdr:sp macro="" textlink="">
      <xdr:nvSpPr>
        <xdr:cNvPr id="16" name="Text Box 32">
          <a:extLst>
            <a:ext uri="{FF2B5EF4-FFF2-40B4-BE49-F238E27FC236}">
              <a16:creationId xmlns="" xmlns:a16="http://schemas.microsoft.com/office/drawing/2014/main" id="{E5204F18-C9FC-47D9-9600-1C1F89E3EBCF}"/>
            </a:ext>
          </a:extLst>
        </xdr:cNvPr>
        <xdr:cNvSpPr txBox="1">
          <a:spLocks noChangeArrowheads="1"/>
        </xdr:cNvSpPr>
      </xdr:nvSpPr>
      <xdr:spPr bwMode="auto">
        <a:xfrm>
          <a:off x="6438900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685800</xdr:colOff>
      <xdr:row>38</xdr:row>
      <xdr:rowOff>0</xdr:rowOff>
    </xdr:from>
    <xdr:ext cx="19050" cy="209550"/>
    <xdr:sp macro="" textlink="">
      <xdr:nvSpPr>
        <xdr:cNvPr id="17" name="Text Box 34">
          <a:extLst>
            <a:ext uri="{FF2B5EF4-FFF2-40B4-BE49-F238E27FC236}">
              <a16:creationId xmlns="" xmlns:a16="http://schemas.microsoft.com/office/drawing/2014/main" id="{81CC2221-1A8E-4D4A-906D-0B2D58BB6B4D}"/>
            </a:ext>
          </a:extLst>
        </xdr:cNvPr>
        <xdr:cNvSpPr txBox="1">
          <a:spLocks noChangeArrowheads="1"/>
        </xdr:cNvSpPr>
      </xdr:nvSpPr>
      <xdr:spPr bwMode="auto">
        <a:xfrm>
          <a:off x="70104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427.757884953702" createdVersion="5" refreshedVersion="5" minRefreshableVersion="3" recordCount="18">
  <cacheSource type="worksheet">
    <worksheetSource ref="A3:H21" sheet="Airtime summary"/>
  </cacheSource>
  <cacheFields count="8">
    <cacheField name="Date" numFmtId="14">
      <sharedItems containsSemiMixedTypes="0" containsNonDate="0" containsDate="1" containsString="0" minDate="2024-04-01T00:00:00" maxDate="2024-04-30T00:00:00"/>
    </cacheField>
    <cacheField name="Details" numFmtId="0">
      <sharedItems/>
    </cacheField>
    <cacheField name="Type of expenses " numFmtId="0">
      <sharedItems containsBlank="1"/>
    </cacheField>
    <cacheField name="Department" numFmtId="0">
      <sharedItems containsBlank="1"/>
    </cacheField>
    <cacheField name="Spent  in national currency (UGX)" numFmtId="0">
      <sharedItems containsString="0" containsBlank="1" containsNumber="1" containsInteger="1" minValue="20000" maxValue="80000"/>
    </cacheField>
    <cacheField name="Received" numFmtId="164">
      <sharedItems containsString="0" containsBlank="1" containsNumber="1" containsInteger="1" minValue="170000" maxValue="220000"/>
    </cacheField>
    <cacheField name="Balance" numFmtId="164">
      <sharedItems containsSemiMixedTypes="0" containsString="0" containsNumber="1" containsInteger="1" minValue="-15000" maxValue="220000"/>
    </cacheField>
    <cacheField name="Name" numFmtId="165">
      <sharedItems containsBlank="1" count="5">
        <m/>
        <s v="Lydia"/>
        <s v="i89"/>
        <s v="i18"/>
        <s v="Grac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anah" refreshedDate="45428.42696157407" createdVersion="5" refreshedVersion="8" minRefreshableVersion="3" recordCount="77">
  <cacheSource type="worksheet">
    <worksheetSource ref="A2:H79" sheet="UGX Cash Box April 24"/>
  </cacheSource>
  <cacheFields count="8">
    <cacheField name="Date" numFmtId="14">
      <sharedItems containsSemiMixedTypes="0" containsNonDate="0" containsDate="1" containsString="0" minDate="2024-04-01T00:00:00" maxDate="2024-05-25T00:00:00"/>
    </cacheField>
    <cacheField name="Details" numFmtId="0">
      <sharedItems/>
    </cacheField>
    <cacheField name="Type of expenses " numFmtId="0">
      <sharedItems containsBlank="1"/>
    </cacheField>
    <cacheField name="Department" numFmtId="0">
      <sharedItems containsBlank="1"/>
    </cacheField>
    <cacheField name="spent in national currency (Ugx)" numFmtId="164">
      <sharedItems containsString="0" containsBlank="1" containsNumber="1" containsInteger="1" minValue="1000" maxValue="1306000"/>
    </cacheField>
    <cacheField name="Received" numFmtId="164">
      <sharedItems containsString="0" containsBlank="1" containsNumber="1" containsInteger="1" minValue="1000" maxValue="6432000"/>
    </cacheField>
    <cacheField name="Balance" numFmtId="164">
      <sharedItems containsSemiMixedTypes="0" containsString="0" containsNumber="1" containsInteger="1" minValue="22126" maxValue="6454126"/>
    </cacheField>
    <cacheField name="Name" numFmtId="0">
      <sharedItems containsBlank="1" count="5">
        <m/>
        <s v="Lydia"/>
        <s v="i89"/>
        <s v="i18"/>
        <s v="Airtim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janah" refreshedDate="45429.444267129627" createdVersion="5" refreshedVersion="8" minRefreshableVersion="3" recordCount="265">
  <cacheSource type="worksheet">
    <worksheetSource ref="A2:H267" sheet="Total Expenses"/>
  </cacheSource>
  <cacheFields count="8">
    <cacheField name="Date" numFmtId="14">
      <sharedItems containsSemiMixedTypes="0" containsNonDate="0" containsDate="1" containsString="0" minDate="2024-04-02T00:00:00" maxDate="2024-05-01T00:00:00"/>
    </cacheField>
    <cacheField name="Details" numFmtId="0">
      <sharedItems/>
    </cacheField>
    <cacheField name="Type of expenses " numFmtId="0">
      <sharedItems containsBlank="1" count="13">
        <s v="Transport"/>
        <s v="Trust Building"/>
        <s v="Services"/>
        <s v="Bank Fees"/>
        <s v="Telephone"/>
        <s v="Personnel"/>
        <s v="Trust Building "/>
        <s v="Rent &amp; Utilities"/>
        <s v="Transfer Fees"/>
        <s v="Office Materials"/>
        <s v="Local Transport"/>
        <s v="Internet"/>
        <m u="1"/>
      </sharedItems>
    </cacheField>
    <cacheField name="Department" numFmtId="0">
      <sharedItems containsBlank="1" count="6">
        <s v="Investigations"/>
        <s v="Office"/>
        <s v="Management"/>
        <s v="Legal"/>
        <s v="Team Building"/>
        <m u="1"/>
      </sharedItems>
    </cacheField>
    <cacheField name="Spent  in national currency (UGX)" numFmtId="0">
      <sharedItems containsSemiMixedTypes="0" containsString="0" containsNumber="1" containsInteger="1" minValue="-242200" maxValue="2875200"/>
    </cacheField>
    <cacheField name="Exchange Rate $" numFmtId="4">
      <sharedItems containsSemiMixedTypes="0" containsString="0" containsNumber="1" containsInteger="1" minValue="3866" maxValue="3866"/>
    </cacheField>
    <cacheField name="Spent in $" numFmtId="165">
      <sharedItems containsSemiMixedTypes="0" containsString="0" containsNumber="1" minValue="-62.648732540093121" maxValue="743.71443352302117"/>
    </cacheField>
    <cacheField name="Name" numFmtId="0">
      <sharedItems containsBlank="1" count="7">
        <s v="i89"/>
        <s v="i18"/>
        <s v="Lydia"/>
        <s v="Bank OPP"/>
        <s v="Grace"/>
        <s v="Bank UGX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d v="2024-04-01T00:00:00"/>
    <s v="Balance from Mar 2024"/>
    <m/>
    <m/>
    <m/>
    <m/>
    <n v="0"/>
    <x v="0"/>
  </r>
  <r>
    <d v="2024-04-04T00:00:00"/>
    <s v="Mission Budget for 1 day"/>
    <s v="Advance"/>
    <s v="Management"/>
    <m/>
    <n v="220000"/>
    <n v="220000"/>
    <x v="0"/>
  </r>
  <r>
    <d v="2024-04-04T00:00:00"/>
    <s v="Airtime for Lydia for last week of march"/>
    <s v="Telephone"/>
    <s v="Management"/>
    <n v="40000"/>
    <m/>
    <n v="180000"/>
    <x v="1"/>
  </r>
  <r>
    <d v="2024-04-04T00:00:00"/>
    <s v="Airtime for Lydia"/>
    <s v="Telephone"/>
    <s v="Management"/>
    <n v="40000"/>
    <m/>
    <n v="140000"/>
    <x v="1"/>
  </r>
  <r>
    <d v="2024-04-04T00:00:00"/>
    <s v="Airtime for i89"/>
    <s v="Telephone"/>
    <s v="Investigations"/>
    <n v="25000"/>
    <m/>
    <n v="115000"/>
    <x v="2"/>
  </r>
  <r>
    <d v="2024-04-04T00:00:00"/>
    <s v="Airtime for i18"/>
    <s v="Telephone"/>
    <s v="Investigations"/>
    <n v="25000"/>
    <m/>
    <n v="90000"/>
    <x v="3"/>
  </r>
  <r>
    <d v="2024-04-04T00:00:00"/>
    <s v="Airtime for Grace"/>
    <s v="Telephone"/>
    <s v="Investigations"/>
    <n v="20000"/>
    <m/>
    <n v="70000"/>
    <x v="4"/>
  </r>
  <r>
    <d v="2024-04-07T00:00:00"/>
    <s v="Airtime for Lydia"/>
    <s v="Telephone"/>
    <s v="Management"/>
    <n v="40000"/>
    <m/>
    <n v="30000"/>
    <x v="1"/>
  </r>
  <r>
    <d v="2024-04-07T00:00:00"/>
    <s v="Airtime for i18"/>
    <s v="Telephone"/>
    <s v="Investigations"/>
    <n v="25000"/>
    <m/>
    <n v="5000"/>
    <x v="3"/>
  </r>
  <r>
    <d v="2024-04-07T00:00:00"/>
    <s v="Airtime for Grace"/>
    <s v="Telephone"/>
    <s v="Legal"/>
    <n v="20000"/>
    <m/>
    <n v="-15000"/>
    <x v="4"/>
  </r>
  <r>
    <d v="2024-04-22T00:00:00"/>
    <s v="Mission Budget for 1 day"/>
    <s v="Advance"/>
    <s v="Management"/>
    <m/>
    <n v="170000"/>
    <n v="155000"/>
    <x v="0"/>
  </r>
  <r>
    <d v="2024-04-22T00:00:00"/>
    <s v="Airtime for Lydia (13th and 22nd)"/>
    <s v="Telephone"/>
    <s v="Management"/>
    <n v="80000"/>
    <m/>
    <n v="75000"/>
    <x v="1"/>
  </r>
  <r>
    <d v="2024-04-22T00:00:00"/>
    <s v="Airtime for i18( (13th and 22nd)"/>
    <s v="Telephone"/>
    <s v="Investigations"/>
    <n v="50000"/>
    <m/>
    <n v="25000"/>
    <x v="3"/>
  </r>
  <r>
    <d v="2024-04-22T00:00:00"/>
    <s v="Airtime for Grace (13th and 22nd)"/>
    <s v="Telephone"/>
    <s v="Legal"/>
    <n v="40000"/>
    <m/>
    <n v="-15000"/>
    <x v="4"/>
  </r>
  <r>
    <d v="2024-04-29T00:00:00"/>
    <s v="Mission Budget for 1 day"/>
    <s v="Advance"/>
    <s v="Management"/>
    <m/>
    <n v="170000"/>
    <n v="155000"/>
    <x v="0"/>
  </r>
  <r>
    <d v="2024-04-29T00:00:00"/>
    <s v="Airtime for Lydia"/>
    <s v="Telephone"/>
    <s v="Management"/>
    <n v="40000"/>
    <m/>
    <n v="115000"/>
    <x v="1"/>
  </r>
  <r>
    <d v="2024-04-29T00:00:00"/>
    <s v="Airtime for Grace"/>
    <s v="Telephone"/>
    <s v="Management"/>
    <n v="20000"/>
    <m/>
    <n v="95000"/>
    <x v="4"/>
  </r>
  <r>
    <d v="2024-04-29T00:00:00"/>
    <s v="Airtime for i18"/>
    <s v="Telephone"/>
    <s v="Management"/>
    <n v="25000"/>
    <m/>
    <n v="70000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">
  <r>
    <d v="2024-04-01T00:00:00"/>
    <s v="Cash Box March 2024"/>
    <m/>
    <m/>
    <m/>
    <m/>
    <n v="2189726"/>
    <x v="0"/>
  </r>
  <r>
    <d v="2024-04-02T00:00:00"/>
    <s v="Mission Budget for 1 day"/>
    <s v="Advance"/>
    <s v="Management"/>
    <n v="51000"/>
    <m/>
    <n v="2138726"/>
    <x v="1"/>
  </r>
  <r>
    <d v="2024-04-02T00:00:00"/>
    <s v="Mission Budget for 1 day"/>
    <s v="Advance"/>
    <s v="Investigations"/>
    <n v="63000"/>
    <m/>
    <n v="2075726"/>
    <x v="2"/>
  </r>
  <r>
    <d v="2024-04-02T00:00:00"/>
    <s v="Mission Budget for 1 day"/>
    <s v="Advance"/>
    <s v="Investigations"/>
    <n v="66000"/>
    <m/>
    <n v="2009726"/>
    <x v="3"/>
  </r>
  <r>
    <d v="2024-04-03T00:00:00"/>
    <s v="Reimbursement to the project"/>
    <s v="Advance"/>
    <s v="Investigations"/>
    <m/>
    <n v="7000"/>
    <n v="2016726"/>
    <x v="3"/>
  </r>
  <r>
    <d v="2024-04-03T00:00:00"/>
    <s v="Mission Budget for 1 day"/>
    <s v="Advance"/>
    <s v="Management"/>
    <n v="200000"/>
    <m/>
    <n v="1816726"/>
    <x v="1"/>
  </r>
  <r>
    <d v="2024-04-03T00:00:00"/>
    <s v="Mission Budget for 1 day"/>
    <s v="Advance"/>
    <s v="Management"/>
    <n v="50000"/>
    <m/>
    <n v="1766726"/>
    <x v="1"/>
  </r>
  <r>
    <d v="2024-04-03T00:00:00"/>
    <s v="Mission Budget for 1 day"/>
    <s v="Advance"/>
    <s v="Investigations"/>
    <n v="66000"/>
    <m/>
    <n v="1700726"/>
    <x v="3"/>
  </r>
  <r>
    <d v="2024-04-03T00:00:00"/>
    <s v="Mission Budget for 1 day"/>
    <s v="Advance"/>
    <s v="Investigations"/>
    <n v="77000"/>
    <m/>
    <n v="1623726"/>
    <x v="2"/>
  </r>
  <r>
    <d v="2024-04-04T00:00:00"/>
    <s v="Mission Budget for 1 day"/>
    <s v="Advance"/>
    <s v="Investigations"/>
    <n v="60000"/>
    <m/>
    <n v="1563726"/>
    <x v="3"/>
  </r>
  <r>
    <d v="2024-04-04T00:00:00"/>
    <s v="Mission Budget for 1 day"/>
    <s v="Advance"/>
    <s v="Management"/>
    <n v="220000"/>
    <m/>
    <n v="1343726"/>
    <x v="4"/>
  </r>
  <r>
    <d v="2024-04-04T00:00:00"/>
    <s v="Mission Budget for 1 day"/>
    <s v="Advance"/>
    <s v="Investigations"/>
    <m/>
    <n v="7000"/>
    <n v="1350726"/>
    <x v="3"/>
  </r>
  <r>
    <d v="2024-04-05T00:00:00"/>
    <s v="Mission Budget for 1 day"/>
    <s v="Advance"/>
    <s v="Investigations"/>
    <n v="96000"/>
    <m/>
    <n v="1254726"/>
    <x v="2"/>
  </r>
  <r>
    <d v="2024-04-05T00:00:00"/>
    <s v="Mission Budget for 1 day"/>
    <s v="Advance"/>
    <s v="Investigations"/>
    <n v="70000"/>
    <m/>
    <n v="1184726"/>
    <x v="3"/>
  </r>
  <r>
    <d v="2024-04-05T00:00:00"/>
    <s v="Reimbursement to the project"/>
    <s v="Advance"/>
    <s v="Investigations"/>
    <m/>
    <n v="2000"/>
    <n v="1186726"/>
    <x v="3"/>
  </r>
  <r>
    <d v="2024-04-08T00:00:00"/>
    <s v="Reimbursement to the project"/>
    <s v="Advance"/>
    <s v="Investigations"/>
    <m/>
    <n v="9000"/>
    <n v="1195726"/>
    <x v="2"/>
  </r>
  <r>
    <d v="2024-04-08T00:00:00"/>
    <s v="Mission Budget for 1 day"/>
    <s v="Advance"/>
    <s v="Investigations"/>
    <n v="77000"/>
    <m/>
    <n v="1118726"/>
    <x v="2"/>
  </r>
  <r>
    <d v="2024-04-08T00:00:00"/>
    <s v="Mission Budget for 1 day"/>
    <s v="Advance"/>
    <s v="Investigations"/>
    <n v="64000"/>
    <m/>
    <n v="1054726"/>
    <x v="3"/>
  </r>
  <r>
    <d v="2024-04-08T00:00:00"/>
    <s v="Mission Budget for 1 day"/>
    <s v="Advance"/>
    <s v="Investigations"/>
    <n v="58000"/>
    <m/>
    <n v="996726"/>
    <x v="3"/>
  </r>
  <r>
    <d v="2024-04-09T00:00:00"/>
    <s v="Mission Budget for 1 day"/>
    <s v="Advance"/>
    <s v="Investigations"/>
    <n v="70000"/>
    <m/>
    <n v="926726"/>
    <x v="3"/>
  </r>
  <r>
    <d v="2024-04-09T00:00:00"/>
    <s v="Mission Budget for 1 day"/>
    <s v="Advance"/>
    <s v="Investigations"/>
    <n v="83000"/>
    <m/>
    <n v="843726"/>
    <x v="2"/>
  </r>
  <r>
    <d v="2024-04-09T00:00:00"/>
    <s v="Reimbursement to the project"/>
    <s v="Advance"/>
    <s v="Investigations"/>
    <m/>
    <n v="10000"/>
    <n v="853726"/>
    <x v="2"/>
  </r>
  <r>
    <d v="2024-04-09T00:00:00"/>
    <s v="Reimbursement to i18"/>
    <s v="Advance"/>
    <s v="Investigations"/>
    <n v="6000"/>
    <m/>
    <n v="847726"/>
    <x v="3"/>
  </r>
  <r>
    <d v="2024-04-10T00:00:00"/>
    <s v="Mission Budget for 1 day"/>
    <s v="Advance"/>
    <s v="Investigations"/>
    <n v="48000"/>
    <m/>
    <n v="799726"/>
    <x v="2"/>
  </r>
  <r>
    <d v="2024-04-10T00:00:00"/>
    <s v="Mission Budget for 1 day"/>
    <s v="Advance"/>
    <s v="Investigations"/>
    <n v="59000"/>
    <m/>
    <n v="740726"/>
    <x v="3"/>
  </r>
  <r>
    <d v="2024-04-12T00:00:00"/>
    <s v="Reimbursement to the project"/>
    <s v="Advance"/>
    <s v="Investigations"/>
    <n v="1000"/>
    <m/>
    <n v="739726"/>
    <x v="3"/>
  </r>
  <r>
    <d v="2024-04-12T00:00:00"/>
    <s v="Mission Budget for 1 day"/>
    <s v="Advance"/>
    <s v="Investigations"/>
    <n v="67000"/>
    <m/>
    <n v="672726"/>
    <x v="3"/>
  </r>
  <r>
    <d v="2024-04-12T00:00:00"/>
    <s v="Mission Budget for 1 day"/>
    <s v="Advance"/>
    <s v="Investigations"/>
    <n v="87000"/>
    <m/>
    <n v="585726"/>
    <x v="2"/>
  </r>
  <r>
    <d v="2024-04-12T00:00:00"/>
    <s v="Mission Budget for 1 day"/>
    <s v="Advance"/>
    <s v="Management"/>
    <n v="100000"/>
    <m/>
    <n v="485726"/>
    <x v="1"/>
  </r>
  <r>
    <d v="2024-04-13T00:00:00"/>
    <s v="Reimbursement to the project"/>
    <s v="Advance"/>
    <s v="Investigations"/>
    <m/>
    <n v="5000"/>
    <n v="490726"/>
    <x v="2"/>
  </r>
  <r>
    <d v="2024-04-13T00:00:00"/>
    <s v="Reimbursement to the i18"/>
    <s v="Advance"/>
    <s v="Investigations"/>
    <n v="1000"/>
    <m/>
    <n v="489726"/>
    <x v="3"/>
  </r>
  <r>
    <d v="2024-04-13T00:00:00"/>
    <s v="Mission Budget for 1 day"/>
    <s v="Advance"/>
    <s v="Investigations"/>
    <n v="27000"/>
    <m/>
    <n v="462726"/>
    <x v="2"/>
  </r>
  <r>
    <d v="2024-04-13T00:00:00"/>
    <s v="Mission Budget for 1 day"/>
    <s v="Advance"/>
    <s v="Management"/>
    <n v="250000"/>
    <m/>
    <n v="212726"/>
    <x v="1"/>
  </r>
  <r>
    <d v="2024-04-15T00:00:00"/>
    <s v="Mission Budget for 1 day"/>
    <s v="Advance"/>
    <s v="Investigations"/>
    <n v="104000"/>
    <m/>
    <n v="108726"/>
    <x v="3"/>
  </r>
  <r>
    <d v="2024-04-15T00:00:00"/>
    <s v="Mission Budget for 1 day"/>
    <s v="Advance"/>
    <s v="Investigations"/>
    <n v="84000"/>
    <m/>
    <n v="24726"/>
    <x v="2"/>
  </r>
  <r>
    <d v="2024-04-16T00:00:00"/>
    <s v="Reimbursement to the project"/>
    <s v="Advance"/>
    <s v="Investigations"/>
    <m/>
    <n v="2000"/>
    <n v="26726"/>
    <x v="3"/>
  </r>
  <r>
    <d v="2024-04-16T00:00:00"/>
    <s v="Loan from Lydia"/>
    <s v="Internal Transfer"/>
    <m/>
    <m/>
    <n v="1306000"/>
    <n v="1332726"/>
    <x v="1"/>
  </r>
  <r>
    <d v="2024-04-16T00:00:00"/>
    <s v="Mission Budget for 1 day"/>
    <s v="Advance"/>
    <s v="Investigations"/>
    <n v="54000"/>
    <m/>
    <n v="1278726"/>
    <x v="3"/>
  </r>
  <r>
    <d v="2024-04-16T00:00:00"/>
    <s v="Mission Budget for 1 day"/>
    <s v="Advance"/>
    <s v="Investigations"/>
    <n v="69000"/>
    <m/>
    <n v="1209726"/>
    <x v="2"/>
  </r>
  <r>
    <d v="2024-04-16T00:00:00"/>
    <s v="Mission Budget for 1 day"/>
    <s v="Advance"/>
    <s v="Management"/>
    <n v="70000"/>
    <m/>
    <n v="1139726"/>
    <x v="1"/>
  </r>
  <r>
    <d v="2024-04-17T00:00:00"/>
    <s v="Reimbursement to the project"/>
    <s v="Advance"/>
    <s v="Investigations"/>
    <m/>
    <n v="4000"/>
    <n v="1143726"/>
    <x v="2"/>
  </r>
  <r>
    <d v="2024-04-17T00:00:00"/>
    <s v="Mission Budget for 1 day"/>
    <s v="Advance"/>
    <s v="Investigations"/>
    <n v="63000"/>
    <m/>
    <n v="1080726"/>
    <x v="3"/>
  </r>
  <r>
    <d v="2024-04-17T00:00:00"/>
    <s v="Mission Budget for 1 day"/>
    <s v="Advance"/>
    <s v="Management"/>
    <n v="48000"/>
    <m/>
    <n v="1032726"/>
    <x v="1"/>
  </r>
  <r>
    <d v="2024-04-18T00:00:00"/>
    <s v="Mission Budget for 1 day"/>
    <s v="Advance"/>
    <s v="Investigations"/>
    <n v="71000"/>
    <m/>
    <n v="961726"/>
    <x v="3"/>
  </r>
  <r>
    <d v="2024-04-18T00:00:00"/>
    <s v="Reimbursement to the project"/>
    <s v="Advance"/>
    <s v="Investigations"/>
    <m/>
    <n v="1000"/>
    <n v="962726"/>
    <x v="3"/>
  </r>
  <r>
    <d v="2024-04-19T00:00:00"/>
    <s v="Mission Budget for 1 day"/>
    <s v="Advance"/>
    <s v="Investigations"/>
    <n v="78000"/>
    <m/>
    <n v="884726"/>
    <x v="3"/>
  </r>
  <r>
    <d v="2024-04-19T00:00:00"/>
    <s v="Mission Budget for 1 day"/>
    <s v="Advance"/>
    <s v="Management"/>
    <n v="170000"/>
    <m/>
    <n v="714726"/>
    <x v="1"/>
  </r>
  <r>
    <d v="2024-04-19T00:00:00"/>
    <s v="Mission Budget for 1 day"/>
    <s v="Advance"/>
    <s v="Investigations"/>
    <n v="27000"/>
    <m/>
    <n v="687726"/>
    <x v="2"/>
  </r>
  <r>
    <d v="2024-04-19T00:00:00"/>
    <s v="Reimbursement to the project"/>
    <s v="Advance"/>
    <s v="Management"/>
    <m/>
    <n v="60000"/>
    <n v="747726"/>
    <x v="1"/>
  </r>
  <r>
    <d v="2024-04-19T00:00:00"/>
    <s v="Reimbursement to the project"/>
    <s v="Advance"/>
    <s v="Investigations"/>
    <m/>
    <n v="12000"/>
    <n v="759726"/>
    <x v="2"/>
  </r>
  <r>
    <d v="2024-04-22T00:00:00"/>
    <s v="Mission Budget for 1 day"/>
    <s v="Advance"/>
    <s v="Investigations"/>
    <n v="319000"/>
    <m/>
    <n v="440726"/>
    <x v="1"/>
  </r>
  <r>
    <d v="2024-04-22T00:00:00"/>
    <s v="Mission Budget for 1 day"/>
    <s v="Advance"/>
    <s v="Management"/>
    <n v="170000"/>
    <m/>
    <n v="270726"/>
    <x v="4"/>
  </r>
  <r>
    <d v="2024-04-22T00:00:00"/>
    <s v="Mission Budget for 1 day"/>
    <s v="Advance"/>
    <s v="Management"/>
    <n v="58000"/>
    <m/>
    <n v="212726"/>
    <x v="1"/>
  </r>
  <r>
    <d v="2024-04-22T00:00:00"/>
    <s v="Reimbursement to the project"/>
    <s v="Advance"/>
    <s v="Management"/>
    <n v="16600"/>
    <m/>
    <n v="196126"/>
    <x v="1"/>
  </r>
  <r>
    <d v="2024-04-22T00:00:00"/>
    <s v="Mission Budget for 1 day"/>
    <s v="Advance"/>
    <s v="Investigations"/>
    <n v="110000"/>
    <m/>
    <n v="86126"/>
    <x v="3"/>
  </r>
  <r>
    <d v="2024-04-23T00:00:00"/>
    <s v="Mission Budget for 1 day"/>
    <s v="Advance"/>
    <s v="Investigations"/>
    <n v="47000"/>
    <m/>
    <n v="39126"/>
    <x v="3"/>
  </r>
  <r>
    <d v="2024-04-23T00:00:00"/>
    <s v="Mission Budget for 1 day"/>
    <s v="Advance"/>
    <s v="Management"/>
    <n v="17000"/>
    <m/>
    <n v="22126"/>
    <x v="1"/>
  </r>
  <r>
    <d v="2024-04-23T00:00:00"/>
    <s v="Cash withdraw: chq  338"/>
    <s v="Internal Transfer"/>
    <m/>
    <m/>
    <n v="6432000"/>
    <n v="6454126"/>
    <x v="0"/>
  </r>
  <r>
    <d v="2024-04-23T00:00:00"/>
    <s v="Mission Budget for 1 day"/>
    <s v="Advance"/>
    <s v="Management"/>
    <n v="340000"/>
    <m/>
    <n v="6114126"/>
    <x v="1"/>
  </r>
  <r>
    <d v="2024-04-23T00:00:00"/>
    <s v="Mission Budget for 1 day"/>
    <s v="Advance"/>
    <s v="Management"/>
    <n v="273000"/>
    <m/>
    <n v="5841126"/>
    <x v="1"/>
  </r>
  <r>
    <d v="2024-05-24T00:00:00"/>
    <s v="Mission Budget for 1 day"/>
    <s v="Advance"/>
    <s v="Management"/>
    <n v="200000"/>
    <m/>
    <n v="5641126"/>
    <x v="1"/>
  </r>
  <r>
    <d v="2024-04-24T00:00:00"/>
    <s v="Mission Budget for 1 day"/>
    <s v="Advance"/>
    <s v="Investigations"/>
    <n v="71000"/>
    <m/>
    <n v="5570126"/>
    <x v="3"/>
  </r>
  <r>
    <d v="2024-04-24T00:00:00"/>
    <s v="Reimbursement to the project"/>
    <s v="Advance"/>
    <s v="Investigations"/>
    <m/>
    <n v="4000"/>
    <n v="5574126"/>
    <x v="3"/>
  </r>
  <r>
    <d v="2024-04-24T00:00:00"/>
    <s v="Mission Budget for 1 day"/>
    <s v="Advance"/>
    <s v="Management"/>
    <n v="48000"/>
    <m/>
    <n v="5526126"/>
    <x v="1"/>
  </r>
  <r>
    <d v="2024-04-26T00:00:00"/>
    <s v="Mission Budget for 1 day"/>
    <s v="Advance"/>
    <s v="Investigations"/>
    <n v="28000"/>
    <m/>
    <n v="5498126"/>
    <x v="3"/>
  </r>
  <r>
    <d v="2024-04-26T00:00:00"/>
    <s v="Mission Budget for 1 day"/>
    <s v="Advance"/>
    <s v="Management"/>
    <n v="30000"/>
    <m/>
    <n v="5468126"/>
    <x v="1"/>
  </r>
  <r>
    <d v="2024-04-29T00:00:00"/>
    <s v="Mission Budget for 1 day"/>
    <s v="Advance"/>
    <s v="Investigations"/>
    <n v="47000"/>
    <m/>
    <n v="5421126"/>
    <x v="3"/>
  </r>
  <r>
    <d v="2024-04-29T00:00:00"/>
    <s v="Mission Budget for 1 day"/>
    <s v="Advance"/>
    <s v="Investigations"/>
    <n v="170000"/>
    <m/>
    <n v="5251126"/>
    <x v="4"/>
  </r>
  <r>
    <d v="2024-04-29T00:00:00"/>
    <s v="Mission Budget for 1 day"/>
    <s v="Advance"/>
    <s v="Management"/>
    <n v="114000"/>
    <m/>
    <n v="5137126"/>
    <x v="1"/>
  </r>
  <r>
    <d v="2024-04-29T00:00:00"/>
    <s v="Mission Budget for 1 day"/>
    <s v="Advance"/>
    <s v="Management"/>
    <n v="300000"/>
    <m/>
    <n v="4837126"/>
    <x v="1"/>
  </r>
  <r>
    <d v="2024-04-30T00:00:00"/>
    <s v="Mission Budget for 1 day"/>
    <s v="Advance"/>
    <s v="Investigations"/>
    <n v="45000"/>
    <m/>
    <n v="4792126"/>
    <x v="3"/>
  </r>
  <r>
    <d v="2024-04-30T00:00:00"/>
    <s v="Mission Budget for 1 day"/>
    <s v="Advance"/>
    <s v="Management"/>
    <n v="250000"/>
    <m/>
    <n v="4542126"/>
    <x v="1"/>
  </r>
  <r>
    <d v="2024-04-30T00:00:00"/>
    <s v="Mission Budget for 1 day"/>
    <s v="Advance"/>
    <s v="Management"/>
    <n v="300000"/>
    <m/>
    <n v="4242126"/>
    <x v="1"/>
  </r>
  <r>
    <d v="2024-04-30T00:00:00"/>
    <s v="Mission Budget for 1 day"/>
    <s v="Advance"/>
    <s v="Management"/>
    <n v="180000"/>
    <m/>
    <n v="4062126"/>
    <x v="1"/>
  </r>
  <r>
    <d v="2024-04-30T00:00:00"/>
    <s v="Mission Budget for 1 day"/>
    <s v="Advance"/>
    <s v="Management"/>
    <n v="155000"/>
    <m/>
    <n v="3907126"/>
    <x v="1"/>
  </r>
  <r>
    <d v="2024-04-30T00:00:00"/>
    <s v="Reimbursement to Lydia"/>
    <s v="Advance"/>
    <s v="Management"/>
    <n v="17900"/>
    <m/>
    <n v="3889226"/>
    <x v="1"/>
  </r>
  <r>
    <d v="2024-04-30T00:00:00"/>
    <s v="Loan reimbursement to Lydia"/>
    <s v="Advance"/>
    <m/>
    <n v="1306000"/>
    <m/>
    <n v="2583226"/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">
  <r>
    <d v="2024-04-02T00:00:00"/>
    <s v="Local Transport"/>
    <x v="0"/>
    <x v="0"/>
    <n v="14000"/>
    <n v="3866"/>
    <n v="3.6213140196585618"/>
    <x v="0"/>
  </r>
  <r>
    <d v="2024-04-02T00:00:00"/>
    <s v="Local Transport"/>
    <x v="0"/>
    <x v="0"/>
    <n v="7000"/>
    <n v="3866"/>
    <n v="1.8106570098292809"/>
    <x v="0"/>
  </r>
  <r>
    <d v="2024-04-02T00:00:00"/>
    <s v="Local Transport"/>
    <x v="0"/>
    <x v="0"/>
    <n v="6000"/>
    <n v="3866"/>
    <n v="1.5519917227108122"/>
    <x v="0"/>
  </r>
  <r>
    <d v="2024-04-02T00:00:00"/>
    <s v="Local Transport"/>
    <x v="0"/>
    <x v="0"/>
    <n v="7000"/>
    <n v="3866"/>
    <n v="1.8106570098292809"/>
    <x v="0"/>
  </r>
  <r>
    <d v="2024-04-02T00:00:00"/>
    <s v="Local Transport"/>
    <x v="0"/>
    <x v="0"/>
    <n v="6000"/>
    <n v="3866"/>
    <n v="1.5519917227108122"/>
    <x v="0"/>
  </r>
  <r>
    <d v="2024-04-02T00:00:00"/>
    <s v="Local Transport"/>
    <x v="0"/>
    <x v="0"/>
    <n v="15000"/>
    <n v="3866"/>
    <n v="3.8799793067770305"/>
    <x v="0"/>
  </r>
  <r>
    <d v="2024-04-02T00:00:00"/>
    <s v="Trust Building "/>
    <x v="1"/>
    <x v="0"/>
    <n v="6000"/>
    <n v="3866"/>
    <n v="1.5519917227108122"/>
    <x v="0"/>
  </r>
  <r>
    <d v="2024-04-02T00:00:00"/>
    <s v="Trust Building "/>
    <x v="1"/>
    <x v="0"/>
    <n v="2000"/>
    <n v="3866"/>
    <n v="0.5173305742369374"/>
    <x v="0"/>
  </r>
  <r>
    <d v="2024-04-02T00:00:00"/>
    <s v="Trust Building "/>
    <x v="1"/>
    <x v="0"/>
    <n v="1000"/>
    <n v="3866"/>
    <n v="0.2586652871184687"/>
    <x v="0"/>
  </r>
  <r>
    <d v="2024-04-02T00:00:00"/>
    <s v="Local Transport"/>
    <x v="0"/>
    <x v="0"/>
    <n v="8000"/>
    <n v="3866"/>
    <n v="2.0693222969477496"/>
    <x v="1"/>
  </r>
  <r>
    <d v="2024-04-02T00:00:00"/>
    <s v="Local Transport"/>
    <x v="0"/>
    <x v="0"/>
    <n v="8000"/>
    <n v="3866"/>
    <n v="2.0693222969477496"/>
    <x v="1"/>
  </r>
  <r>
    <d v="2024-04-02T00:00:00"/>
    <s v="Local Transport"/>
    <x v="0"/>
    <x v="0"/>
    <n v="9000"/>
    <n v="3866"/>
    <n v="2.3279875840662183"/>
    <x v="1"/>
  </r>
  <r>
    <d v="2024-04-02T00:00:00"/>
    <s v="Local Transport"/>
    <x v="0"/>
    <x v="0"/>
    <n v="12000"/>
    <n v="3866"/>
    <n v="0.56999999999999995"/>
    <x v="1"/>
  </r>
  <r>
    <d v="2024-04-02T00:00:00"/>
    <s v="Local Transport"/>
    <x v="0"/>
    <x v="0"/>
    <n v="9000"/>
    <n v="3866"/>
    <n v="2.3279875840662183"/>
    <x v="1"/>
  </r>
  <r>
    <d v="2024-04-02T00:00:00"/>
    <s v="Local Transport"/>
    <x v="0"/>
    <x v="0"/>
    <n v="8000"/>
    <n v="3866"/>
    <n v="2.0693222969477496"/>
    <x v="1"/>
  </r>
  <r>
    <d v="2024-04-02T00:00:00"/>
    <s v="Trust Building"/>
    <x v="1"/>
    <x v="0"/>
    <n v="10000"/>
    <n v="3866"/>
    <n v="15"/>
    <x v="1"/>
  </r>
  <r>
    <d v="2024-04-03T00:00:00"/>
    <s v="Peninah's March salary"/>
    <x v="2"/>
    <x v="1"/>
    <n v="200000"/>
    <n v="3866"/>
    <n v="8.43"/>
    <x v="2"/>
  </r>
  <r>
    <d v="2024-04-03T00:00:00"/>
    <s v="March garbagge collection "/>
    <x v="2"/>
    <x v="1"/>
    <n v="50000"/>
    <n v="3866"/>
    <n v="12.933264355923436"/>
    <x v="2"/>
  </r>
  <r>
    <d v="2024-04-03T00:00:00"/>
    <s v="Local Transport"/>
    <x v="0"/>
    <x v="0"/>
    <n v="8000"/>
    <n v="3866"/>
    <n v="2.0693222969477496"/>
    <x v="1"/>
  </r>
  <r>
    <d v="2024-04-03T00:00:00"/>
    <s v="Local Transport"/>
    <x v="0"/>
    <x v="0"/>
    <n v="8000"/>
    <n v="3866"/>
    <n v="2.0693222969477496"/>
    <x v="1"/>
  </r>
  <r>
    <d v="2024-04-03T00:00:00"/>
    <s v="Local Transport"/>
    <x v="0"/>
    <x v="0"/>
    <n v="11000"/>
    <n v="3866"/>
    <n v="2.8453181583031557"/>
    <x v="1"/>
  </r>
  <r>
    <d v="2024-04-03T00:00:00"/>
    <s v="Local Transport"/>
    <x v="0"/>
    <x v="0"/>
    <n v="12000"/>
    <n v="3866"/>
    <n v="3.1039834454216244"/>
    <x v="1"/>
  </r>
  <r>
    <d v="2024-04-03T00:00:00"/>
    <s v="Local Transport"/>
    <x v="0"/>
    <x v="0"/>
    <n v="15000"/>
    <n v="3866"/>
    <n v="3.8799793067770305"/>
    <x v="1"/>
  </r>
  <r>
    <d v="2024-04-03T00:00:00"/>
    <s v="Trust Building"/>
    <x v="1"/>
    <x v="0"/>
    <n v="10000"/>
    <n v="3866"/>
    <n v="2.586652871184687"/>
    <x v="1"/>
  </r>
  <r>
    <d v="2024-04-03T00:00:00"/>
    <s v="Local Transport"/>
    <x v="0"/>
    <x v="0"/>
    <n v="14000"/>
    <n v="3866"/>
    <n v="3.6213140196585618"/>
    <x v="0"/>
  </r>
  <r>
    <d v="2024-04-03T00:00:00"/>
    <s v="Local Transport"/>
    <x v="0"/>
    <x v="0"/>
    <n v="22000"/>
    <n v="3866"/>
    <n v="5.6906363166063114"/>
    <x v="0"/>
  </r>
  <r>
    <d v="2024-04-03T00:00:00"/>
    <s v="Local Transport"/>
    <x v="0"/>
    <x v="0"/>
    <n v="22000"/>
    <n v="3866"/>
    <n v="5.6906363166063114"/>
    <x v="0"/>
  </r>
  <r>
    <d v="2024-04-03T00:00:00"/>
    <s v="Trust Building "/>
    <x v="1"/>
    <x v="0"/>
    <n v="5000"/>
    <n v="3866"/>
    <n v="1.2933264355923435"/>
    <x v="0"/>
  </r>
  <r>
    <d v="2024-04-03T00:00:00"/>
    <s v="Trust Building "/>
    <x v="1"/>
    <x v="0"/>
    <n v="3000"/>
    <n v="3866"/>
    <n v="0.7759958613554061"/>
    <x v="0"/>
  </r>
  <r>
    <d v="2024-04-03T00:00:00"/>
    <s v="Trust Building "/>
    <x v="1"/>
    <x v="0"/>
    <n v="2000"/>
    <n v="3866"/>
    <n v="0.5173305742369374"/>
    <x v="0"/>
  </r>
  <r>
    <d v="2024-04-03T00:00:00"/>
    <s v="March Security Services chq331"/>
    <x v="2"/>
    <x v="1"/>
    <n v="1888000"/>
    <n v="3866"/>
    <n v="488.36006207966892"/>
    <x v="3"/>
  </r>
  <r>
    <d v="2024-04-03T00:00:00"/>
    <s v="Bank Charges"/>
    <x v="3"/>
    <x v="1"/>
    <n v="3000"/>
    <n v="3866"/>
    <n v="0.7759958613554061"/>
    <x v="3"/>
  </r>
  <r>
    <d v="2024-04-04T00:00:00"/>
    <s v="Local Transport"/>
    <x v="0"/>
    <x v="0"/>
    <n v="8000"/>
    <n v="3866"/>
    <n v="2.0693222969477496"/>
    <x v="1"/>
  </r>
  <r>
    <d v="2024-04-04T00:00:00"/>
    <s v="Local Transport"/>
    <x v="0"/>
    <x v="0"/>
    <n v="12000"/>
    <n v="3866"/>
    <n v="3.1039834454216244"/>
    <x v="1"/>
  </r>
  <r>
    <d v="2024-04-04T00:00:00"/>
    <s v="Local Transport"/>
    <x v="0"/>
    <x v="0"/>
    <n v="8000"/>
    <n v="3866"/>
    <n v="2.0693222969477496"/>
    <x v="1"/>
  </r>
  <r>
    <d v="2024-04-04T00:00:00"/>
    <s v="Local Transport"/>
    <x v="0"/>
    <x v="0"/>
    <n v="8000"/>
    <n v="3866"/>
    <n v="2.0693222969477496"/>
    <x v="1"/>
  </r>
  <r>
    <d v="2024-04-04T00:00:00"/>
    <s v="Local Transport"/>
    <x v="0"/>
    <x v="0"/>
    <n v="12000"/>
    <n v="3866"/>
    <n v="3.1039834454216244"/>
    <x v="1"/>
  </r>
  <r>
    <d v="2024-04-04T00:00:00"/>
    <s v="Trust Building"/>
    <x v="1"/>
    <x v="0"/>
    <n v="10000"/>
    <n v="3866"/>
    <n v="2.586652871184687"/>
    <x v="1"/>
  </r>
  <r>
    <d v="2024-04-04T00:00:00"/>
    <s v="Airtime for Lydia for last week of march"/>
    <x v="4"/>
    <x v="2"/>
    <n v="40000"/>
    <n v="3866"/>
    <n v="10.346611484738748"/>
    <x v="2"/>
  </r>
  <r>
    <d v="2024-04-04T00:00:00"/>
    <s v="Airtime for Lydia"/>
    <x v="4"/>
    <x v="2"/>
    <n v="40000"/>
    <n v="3866"/>
    <n v="10.346611484738748"/>
    <x v="2"/>
  </r>
  <r>
    <d v="2024-04-04T00:00:00"/>
    <s v="Airtime for i89"/>
    <x v="4"/>
    <x v="0"/>
    <n v="25000"/>
    <n v="3866"/>
    <n v="6.466632177961718"/>
    <x v="0"/>
  </r>
  <r>
    <d v="2024-04-04T00:00:00"/>
    <s v="Airtime for i18"/>
    <x v="4"/>
    <x v="0"/>
    <n v="25000"/>
    <n v="3866"/>
    <n v="6.466632177961718"/>
    <x v="1"/>
  </r>
  <r>
    <d v="2024-04-04T00:00:00"/>
    <s v="Airtime for Grace"/>
    <x v="4"/>
    <x v="3"/>
    <n v="20000"/>
    <n v="3866"/>
    <n v="5.173305742369374"/>
    <x v="4"/>
  </r>
  <r>
    <d v="2024-04-04T00:00:00"/>
    <s v="Local Transport"/>
    <x v="0"/>
    <x v="0"/>
    <n v="14000"/>
    <n v="3866"/>
    <n v="3.6213140196585618"/>
    <x v="0"/>
  </r>
  <r>
    <d v="2024-04-04T00:00:00"/>
    <s v="Local Transport"/>
    <x v="0"/>
    <x v="0"/>
    <n v="13000"/>
    <n v="3866"/>
    <n v="3.3626487325400931"/>
    <x v="0"/>
  </r>
  <r>
    <d v="2024-04-05T00:00:00"/>
    <s v="Local Transport"/>
    <x v="0"/>
    <x v="0"/>
    <n v="8000"/>
    <n v="3866"/>
    <n v="2.0693222969477496"/>
    <x v="1"/>
  </r>
  <r>
    <d v="2024-04-05T00:00:00"/>
    <s v="Local Transport"/>
    <x v="0"/>
    <x v="0"/>
    <n v="12000"/>
    <n v="3866"/>
    <n v="3.1039834454216244"/>
    <x v="1"/>
  </r>
  <r>
    <d v="2024-04-05T00:00:00"/>
    <s v="Local Transport"/>
    <x v="0"/>
    <x v="0"/>
    <n v="17000"/>
    <n v="3866"/>
    <n v="4.3973098810139684"/>
    <x v="1"/>
  </r>
  <r>
    <d v="2024-04-05T00:00:00"/>
    <s v="Local Transport"/>
    <x v="0"/>
    <x v="0"/>
    <n v="11000"/>
    <n v="3866"/>
    <n v="2.8453181583031557"/>
    <x v="1"/>
  </r>
  <r>
    <d v="2024-04-05T00:00:00"/>
    <s v="Local Transport"/>
    <x v="0"/>
    <x v="0"/>
    <n v="12000"/>
    <n v="3866"/>
    <n v="3.1039834454216244"/>
    <x v="1"/>
  </r>
  <r>
    <d v="2024-04-05T00:00:00"/>
    <s v="Trust Building"/>
    <x v="1"/>
    <x v="0"/>
    <n v="10000"/>
    <n v="3866"/>
    <n v="2.586652871184687"/>
    <x v="1"/>
  </r>
  <r>
    <d v="2024-04-05T00:00:00"/>
    <s v="Local Transport"/>
    <x v="0"/>
    <x v="0"/>
    <n v="14000"/>
    <n v="3866"/>
    <n v="3.6213140196585618"/>
    <x v="0"/>
  </r>
  <r>
    <d v="2024-04-05T00:00:00"/>
    <s v="Local Transport"/>
    <x v="0"/>
    <x v="0"/>
    <n v="23000"/>
    <n v="3866"/>
    <n v="5.9493016037247806"/>
    <x v="0"/>
  </r>
  <r>
    <d v="2024-04-05T00:00:00"/>
    <s v="Local Transport"/>
    <x v="0"/>
    <x v="0"/>
    <n v="18000"/>
    <n v="3866"/>
    <n v="4.6559751681324366"/>
    <x v="0"/>
  </r>
  <r>
    <d v="2024-04-05T00:00:00"/>
    <s v="Trust Building "/>
    <x v="1"/>
    <x v="0"/>
    <n v="2000"/>
    <n v="3866"/>
    <n v="0.5173305742369374"/>
    <x v="0"/>
  </r>
  <r>
    <d v="2024-04-05T00:00:00"/>
    <s v="Trust Building "/>
    <x v="1"/>
    <x v="0"/>
    <n v="5000"/>
    <n v="3866"/>
    <n v="1.2933264355923435"/>
    <x v="0"/>
  </r>
  <r>
    <d v="2024-04-07T00:00:00"/>
    <s v="Local Transport"/>
    <x v="0"/>
    <x v="0"/>
    <n v="18000"/>
    <n v="3866"/>
    <n v="4.6559751681324366"/>
    <x v="1"/>
  </r>
  <r>
    <d v="2024-04-07T00:00:00"/>
    <s v="Local Transport"/>
    <x v="0"/>
    <x v="0"/>
    <n v="20000"/>
    <n v="3866"/>
    <n v="5.173305742369374"/>
    <x v="1"/>
  </r>
  <r>
    <d v="2024-04-07T00:00:00"/>
    <s v="Local Transport"/>
    <x v="0"/>
    <x v="0"/>
    <n v="12000"/>
    <n v="3866"/>
    <n v="3.1039834454216244"/>
    <x v="1"/>
  </r>
  <r>
    <d v="2024-04-07T00:00:00"/>
    <s v="Trust Building"/>
    <x v="1"/>
    <x v="0"/>
    <n v="10000"/>
    <n v="3866"/>
    <n v="2.586652871184687"/>
    <x v="1"/>
  </r>
  <r>
    <d v="2024-04-07T00:00:00"/>
    <s v="Airtime for Lydia"/>
    <x v="4"/>
    <x v="2"/>
    <n v="40000"/>
    <n v="3866"/>
    <n v="10.346611484738748"/>
    <x v="2"/>
  </r>
  <r>
    <d v="2024-04-07T00:00:00"/>
    <s v="Airtime for i18"/>
    <x v="4"/>
    <x v="0"/>
    <n v="25000"/>
    <n v="3866"/>
    <n v="6.466632177961718"/>
    <x v="1"/>
  </r>
  <r>
    <d v="2024-04-07T00:00:00"/>
    <s v="Airtime for Grace"/>
    <x v="4"/>
    <x v="3"/>
    <n v="20000"/>
    <n v="3866"/>
    <n v="5.173305742369374"/>
    <x v="4"/>
  </r>
  <r>
    <d v="2024-04-08T00:00:00"/>
    <s v="Local Transport"/>
    <x v="0"/>
    <x v="0"/>
    <n v="14000"/>
    <n v="3866"/>
    <n v="3.6213140196585618"/>
    <x v="0"/>
  </r>
  <r>
    <d v="2024-04-08T00:00:00"/>
    <s v="Local Transport"/>
    <x v="0"/>
    <x v="0"/>
    <n v="17000"/>
    <n v="3866"/>
    <n v="4.3973098810139684"/>
    <x v="0"/>
  </r>
  <r>
    <d v="2024-04-08T00:00:00"/>
    <s v="Local Transport"/>
    <x v="0"/>
    <x v="0"/>
    <n v="7000"/>
    <n v="3866"/>
    <n v="1.8106570098292809"/>
    <x v="0"/>
  </r>
  <r>
    <d v="2024-04-08T00:00:00"/>
    <s v="Local Transport"/>
    <x v="0"/>
    <x v="0"/>
    <n v="23000"/>
    <n v="3866"/>
    <n v="5.9493016037247806"/>
    <x v="0"/>
  </r>
  <r>
    <d v="2024-04-08T00:00:00"/>
    <s v="Local Transport"/>
    <x v="0"/>
    <x v="0"/>
    <n v="8000"/>
    <n v="3866"/>
    <n v="2.0693222969477496"/>
    <x v="1"/>
  </r>
  <r>
    <d v="2024-04-08T00:00:00"/>
    <s v="Local Transport"/>
    <x v="0"/>
    <x v="0"/>
    <n v="8000"/>
    <n v="3866"/>
    <n v="2.0693222969477496"/>
    <x v="1"/>
  </r>
  <r>
    <d v="2024-04-08T00:00:00"/>
    <s v="Local Transport"/>
    <x v="0"/>
    <x v="0"/>
    <n v="5000"/>
    <n v="3866"/>
    <n v="1.2933264355923435"/>
    <x v="1"/>
  </r>
  <r>
    <d v="2024-04-08T00:00:00"/>
    <s v="Local Transport"/>
    <x v="0"/>
    <x v="0"/>
    <n v="13000"/>
    <n v="3866"/>
    <n v="3.3626487325400931"/>
    <x v="1"/>
  </r>
  <r>
    <d v="2024-04-08T00:00:00"/>
    <s v="Local Transport"/>
    <x v="0"/>
    <x v="0"/>
    <n v="7000"/>
    <n v="3866"/>
    <n v="1.8106570098292809"/>
    <x v="1"/>
  </r>
  <r>
    <d v="2024-04-08T00:00:00"/>
    <s v="Grace's March salary chq:335"/>
    <x v="5"/>
    <x v="3"/>
    <n v="1500000"/>
    <n v="3866"/>
    <n v="387.99793067770304"/>
    <x v="3"/>
  </r>
  <r>
    <d v="2024-04-08T00:00:00"/>
    <s v="Bank Charges"/>
    <x v="3"/>
    <x v="1"/>
    <n v="3000"/>
    <n v="3866"/>
    <n v="0.7759958613554061"/>
    <x v="3"/>
  </r>
  <r>
    <d v="2024-04-09T00:00:00"/>
    <s v="Local Transport"/>
    <x v="0"/>
    <x v="0"/>
    <n v="8000"/>
    <n v="3866"/>
    <n v="2.0693222969477496"/>
    <x v="1"/>
  </r>
  <r>
    <d v="2024-04-09T00:00:00"/>
    <s v="Local Transport"/>
    <x v="0"/>
    <x v="0"/>
    <n v="18000"/>
    <n v="3866"/>
    <n v="4.6559751681324366"/>
    <x v="1"/>
  </r>
  <r>
    <d v="2024-04-09T00:00:00"/>
    <s v="Local Transport"/>
    <x v="0"/>
    <x v="0"/>
    <n v="12000"/>
    <n v="3866"/>
    <n v="3.1039834454216244"/>
    <x v="1"/>
  </r>
  <r>
    <d v="2024-04-09T00:00:00"/>
    <s v="Local Transport"/>
    <x v="0"/>
    <x v="0"/>
    <n v="16000"/>
    <n v="3866"/>
    <n v="4.1386445938954992"/>
    <x v="1"/>
  </r>
  <r>
    <d v="2024-04-09T00:00:00"/>
    <s v="Trust Building"/>
    <x v="1"/>
    <x v="0"/>
    <n v="10000"/>
    <n v="3866"/>
    <n v="2.586652871184687"/>
    <x v="1"/>
  </r>
  <r>
    <d v="2024-04-09T00:00:00"/>
    <s v="Local Transport"/>
    <x v="0"/>
    <x v="0"/>
    <n v="14000"/>
    <n v="3866"/>
    <n v="3.6213140196585618"/>
    <x v="0"/>
  </r>
  <r>
    <d v="2024-04-09T00:00:00"/>
    <s v="Local Transport"/>
    <x v="0"/>
    <x v="0"/>
    <n v="10000"/>
    <n v="3866"/>
    <n v="2.586652871184687"/>
    <x v="0"/>
  </r>
  <r>
    <d v="2024-04-09T00:00:00"/>
    <s v="Local Transport"/>
    <x v="0"/>
    <x v="0"/>
    <n v="4000"/>
    <n v="3866"/>
    <n v="1.0346611484738748"/>
    <x v="0"/>
  </r>
  <r>
    <d v="2024-04-09T00:00:00"/>
    <s v="Local Transport"/>
    <x v="0"/>
    <x v="0"/>
    <n v="17000"/>
    <n v="3866"/>
    <n v="4.3973098810139684"/>
    <x v="0"/>
  </r>
  <r>
    <d v="2024-04-09T00:00:00"/>
    <s v="Local Transport"/>
    <x v="0"/>
    <x v="0"/>
    <n v="30000"/>
    <n v="3866"/>
    <n v="7.759958613554061"/>
    <x v="0"/>
  </r>
  <r>
    <d v="2024-04-09T00:00:00"/>
    <s v="Trust Building "/>
    <x v="6"/>
    <x v="0"/>
    <n v="10000"/>
    <n v="3866"/>
    <n v="2.586652871184687"/>
    <x v="0"/>
  </r>
  <r>
    <d v="2024-04-10T00:00:00"/>
    <s v="Local Transport"/>
    <x v="0"/>
    <x v="0"/>
    <n v="20000"/>
    <n v="3866"/>
    <n v="5.173305742369374"/>
    <x v="0"/>
  </r>
  <r>
    <d v="2024-04-10T00:00:00"/>
    <s v="Local Transport"/>
    <x v="0"/>
    <x v="0"/>
    <n v="20000"/>
    <n v="3866"/>
    <n v="5.173305742369374"/>
    <x v="0"/>
  </r>
  <r>
    <d v="2024-04-10T00:00:00"/>
    <s v="Trust Building "/>
    <x v="1"/>
    <x v="0"/>
    <n v="10000"/>
    <n v="3866"/>
    <n v="2.586652871184687"/>
    <x v="0"/>
  </r>
  <r>
    <d v="2024-04-10T00:00:00"/>
    <s v="Local Transport"/>
    <x v="0"/>
    <x v="0"/>
    <n v="20000"/>
    <n v="3866"/>
    <n v="5.173305742369374"/>
    <x v="1"/>
  </r>
  <r>
    <d v="2024-04-10T00:00:00"/>
    <s v="Local Transport"/>
    <x v="0"/>
    <x v="0"/>
    <n v="18000"/>
    <n v="3866"/>
    <n v="4.6559751681324366"/>
    <x v="1"/>
  </r>
  <r>
    <d v="2024-04-10T00:00:00"/>
    <s v="Local Transport"/>
    <x v="0"/>
    <x v="0"/>
    <n v="12000"/>
    <n v="3866"/>
    <n v="3.1039834454216244"/>
    <x v="1"/>
  </r>
  <r>
    <d v="2024-04-10T00:00:00"/>
    <s v="Trust Building"/>
    <x v="1"/>
    <x v="0"/>
    <n v="10000"/>
    <n v="3866"/>
    <n v="2.586652871184687"/>
    <x v="1"/>
  </r>
  <r>
    <d v="2024-04-12T00:00:00"/>
    <s v="Local Transport"/>
    <x v="0"/>
    <x v="0"/>
    <n v="8000"/>
    <n v="3866"/>
    <n v="2.0693222969477496"/>
    <x v="1"/>
  </r>
  <r>
    <d v="2024-04-12T00:00:00"/>
    <s v="Local Transport"/>
    <x v="0"/>
    <x v="0"/>
    <n v="18000"/>
    <n v="3866"/>
    <n v="4.6559751681324366"/>
    <x v="1"/>
  </r>
  <r>
    <d v="2024-04-12T00:00:00"/>
    <s v="Local Transport"/>
    <x v="0"/>
    <x v="0"/>
    <n v="9000"/>
    <n v="3866"/>
    <n v="2.3279875840662183"/>
    <x v="1"/>
  </r>
  <r>
    <d v="2024-04-12T00:00:00"/>
    <s v="Local Transport"/>
    <x v="0"/>
    <x v="0"/>
    <n v="11000"/>
    <n v="3866"/>
    <n v="2.8453181583031557"/>
    <x v="1"/>
  </r>
  <r>
    <d v="2024-04-12T00:00:00"/>
    <s v="Local Transport"/>
    <x v="0"/>
    <x v="0"/>
    <n v="12000"/>
    <n v="3866"/>
    <n v="3.1039834454216244"/>
    <x v="1"/>
  </r>
  <r>
    <d v="2024-04-12T00:00:00"/>
    <s v="Trust Building"/>
    <x v="1"/>
    <x v="0"/>
    <n v="5000"/>
    <n v="3866"/>
    <n v="1.2933264355923435"/>
    <x v="1"/>
  </r>
  <r>
    <d v="2024-04-12T00:00:00"/>
    <s v="Trust Building"/>
    <x v="1"/>
    <x v="0"/>
    <n v="5000"/>
    <n v="3866"/>
    <n v="1.2933264355923435"/>
    <x v="1"/>
  </r>
  <r>
    <d v="2024-04-12T00:00:00"/>
    <s v="Local Transport"/>
    <x v="0"/>
    <x v="0"/>
    <n v="14000"/>
    <n v="3866"/>
    <n v="3.6213140196585618"/>
    <x v="0"/>
  </r>
  <r>
    <d v="2024-04-12T00:00:00"/>
    <s v="Local Transport"/>
    <x v="0"/>
    <x v="0"/>
    <n v="17000"/>
    <n v="3866"/>
    <n v="4.3973098810139684"/>
    <x v="0"/>
  </r>
  <r>
    <d v="2024-04-12T00:00:00"/>
    <s v="Local Transport"/>
    <x v="0"/>
    <x v="0"/>
    <n v="6000"/>
    <n v="3866"/>
    <n v="1.5519917227108122"/>
    <x v="0"/>
  </r>
  <r>
    <d v="2024-04-12T00:00:00"/>
    <s v="Local Transport"/>
    <x v="0"/>
    <x v="0"/>
    <n v="13000"/>
    <n v="3866"/>
    <n v="3.3626487325400931"/>
    <x v="0"/>
  </r>
  <r>
    <d v="2024-04-12T00:00:00"/>
    <s v="Local Transport"/>
    <x v="0"/>
    <x v="0"/>
    <n v="30000"/>
    <n v="3866"/>
    <n v="7.759958613554061"/>
    <x v="0"/>
  </r>
  <r>
    <d v="2024-04-12T00:00:00"/>
    <s v="Trust Building "/>
    <x v="6"/>
    <x v="0"/>
    <n v="5000"/>
    <n v="3866"/>
    <n v="1.2933264355923435"/>
    <x v="0"/>
  </r>
  <r>
    <d v="2024-04-12T00:00:00"/>
    <s v="Trust Building "/>
    <x v="6"/>
    <x v="0"/>
    <n v="2000"/>
    <n v="3866"/>
    <n v="0.5173305742369374"/>
    <x v="0"/>
  </r>
  <r>
    <d v="2024-04-12T00:00:00"/>
    <s v="Trust Building "/>
    <x v="6"/>
    <x v="0"/>
    <n v="2000"/>
    <n v="3866"/>
    <n v="0.5173305742369374"/>
    <x v="0"/>
  </r>
  <r>
    <d v="2024-04-12T00:00:00"/>
    <s v="Local Transport"/>
    <x v="0"/>
    <x v="2"/>
    <n v="25000"/>
    <n v="3866"/>
    <n v="6.466632177961718"/>
    <x v="2"/>
  </r>
  <r>
    <d v="2024-04-12T00:00:00"/>
    <s v="Local Transport"/>
    <x v="0"/>
    <x v="2"/>
    <n v="5000"/>
    <n v="3866"/>
    <n v="1.2933264355923435"/>
    <x v="2"/>
  </r>
  <r>
    <d v="2024-04-12T00:00:00"/>
    <s v="Local Transport"/>
    <x v="0"/>
    <x v="2"/>
    <n v="10000"/>
    <n v="3866"/>
    <n v="2.586652871184687"/>
    <x v="2"/>
  </r>
  <r>
    <d v="2024-04-12T00:00:00"/>
    <s v="Local Transport"/>
    <x v="0"/>
    <x v="2"/>
    <n v="35000"/>
    <n v="3866"/>
    <n v="9.053285049146405"/>
    <x v="2"/>
  </r>
  <r>
    <d v="2024-04-12T00:00:00"/>
    <s v="Trust Building"/>
    <x v="1"/>
    <x v="2"/>
    <n v="10000"/>
    <n v="3866"/>
    <n v="2.586652871184687"/>
    <x v="2"/>
  </r>
  <r>
    <d v="2024-04-12T00:00:00"/>
    <s v="Airtime for Anna"/>
    <x v="1"/>
    <x v="2"/>
    <n v="10000"/>
    <n v="3866"/>
    <n v="2.586652871184687"/>
    <x v="2"/>
  </r>
  <r>
    <d v="2024-04-12T00:00:00"/>
    <s v="Airtime for Fred"/>
    <x v="1"/>
    <x v="2"/>
    <n v="5000"/>
    <n v="3866"/>
    <n v="1.2933264355923435"/>
    <x v="2"/>
  </r>
  <r>
    <d v="2024-04-13T00:00:00"/>
    <s v="Local Transport"/>
    <x v="0"/>
    <x v="0"/>
    <n v="14000"/>
    <n v="3866"/>
    <n v="3.6213140196585618"/>
    <x v="0"/>
  </r>
  <r>
    <d v="2024-04-13T00:00:00"/>
    <s v="Local Transport"/>
    <x v="0"/>
    <x v="0"/>
    <n v="13000"/>
    <n v="3866"/>
    <n v="3.3626487325400931"/>
    <x v="0"/>
  </r>
  <r>
    <d v="2024-04-13T00:00:00"/>
    <s v="Hire of special curb"/>
    <x v="0"/>
    <x v="2"/>
    <n v="180000"/>
    <n v="3866"/>
    <n v="46.559751681324364"/>
    <x v="2"/>
  </r>
  <r>
    <d v="2024-04-13T00:00:00"/>
    <s v="Fuel for the curb"/>
    <x v="0"/>
    <x v="2"/>
    <n v="70000"/>
    <n v="3866"/>
    <n v="18.10657009829281"/>
    <x v="2"/>
  </r>
  <r>
    <d v="2024-04-13T00:00:00"/>
    <s v="March water bill"/>
    <x v="7"/>
    <x v="1"/>
    <n v="51000"/>
    <n v="3866"/>
    <n v="13.191929643041904"/>
    <x v="2"/>
  </r>
  <r>
    <d v="2024-04-13T00:00:00"/>
    <s v="Transfer Fees"/>
    <x v="8"/>
    <x v="1"/>
    <n v="2600"/>
    <n v="3866"/>
    <n v="0.67252974650801867"/>
    <x v="2"/>
  </r>
  <r>
    <d v="2024-04-15T00:00:00"/>
    <s v="Local Transport"/>
    <x v="0"/>
    <x v="0"/>
    <n v="15000"/>
    <n v="3866"/>
    <n v="3.8799793067770305"/>
    <x v="1"/>
  </r>
  <r>
    <d v="2024-04-15T00:00:00"/>
    <s v="Local Transport"/>
    <x v="0"/>
    <x v="0"/>
    <n v="14000"/>
    <n v="3866"/>
    <n v="3.6213140196585618"/>
    <x v="1"/>
  </r>
  <r>
    <d v="2024-04-15T00:00:00"/>
    <s v="Local Transport"/>
    <x v="0"/>
    <x v="0"/>
    <n v="8000"/>
    <n v="3866"/>
    <n v="2.0693222969477496"/>
    <x v="1"/>
  </r>
  <r>
    <d v="2024-04-15T00:00:00"/>
    <s v="Local Transport"/>
    <x v="0"/>
    <x v="0"/>
    <n v="20000"/>
    <n v="3866"/>
    <n v="5.173305742369374"/>
    <x v="1"/>
  </r>
  <r>
    <d v="2024-04-15T00:00:00"/>
    <s v="Local Transport"/>
    <x v="0"/>
    <x v="0"/>
    <n v="15000"/>
    <n v="3866"/>
    <n v="3.8799793067770305"/>
    <x v="1"/>
  </r>
  <r>
    <d v="2024-04-15T00:00:00"/>
    <s v="Local Transport"/>
    <x v="0"/>
    <x v="0"/>
    <n v="20000"/>
    <n v="3866"/>
    <n v="5.173305742369374"/>
    <x v="1"/>
  </r>
  <r>
    <d v="2024-04-15T00:00:00"/>
    <s v="Trust Building"/>
    <x v="1"/>
    <x v="0"/>
    <n v="10000"/>
    <n v="3866"/>
    <n v="2.586652871184687"/>
    <x v="1"/>
  </r>
  <r>
    <d v="2024-04-15T00:00:00"/>
    <s v="Local Transport"/>
    <x v="0"/>
    <x v="0"/>
    <n v="14000"/>
    <n v="3866"/>
    <n v="3.6213140196585618"/>
    <x v="0"/>
  </r>
  <r>
    <d v="2024-04-15T00:00:00"/>
    <s v="Local Transport"/>
    <x v="0"/>
    <x v="0"/>
    <n v="30000"/>
    <n v="3866"/>
    <n v="7.759958613554061"/>
    <x v="0"/>
  </r>
  <r>
    <d v="2024-04-15T00:00:00"/>
    <s v="Local Transport"/>
    <x v="0"/>
    <x v="0"/>
    <n v="8000"/>
    <n v="3866"/>
    <n v="2.0693222969477496"/>
    <x v="0"/>
  </r>
  <r>
    <d v="2024-04-15T00:00:00"/>
    <s v="Local Transport"/>
    <x v="0"/>
    <x v="0"/>
    <n v="27000"/>
    <n v="3866"/>
    <n v="6.9839627521986554"/>
    <x v="0"/>
  </r>
  <r>
    <d v="2024-04-15T00:00:00"/>
    <s v="Trust Building "/>
    <x v="6"/>
    <x v="0"/>
    <n v="6000"/>
    <n v="3866"/>
    <n v="1.5519917227108122"/>
    <x v="0"/>
  </r>
  <r>
    <d v="2024-04-15T00:00:00"/>
    <s v="Trust Building "/>
    <x v="6"/>
    <x v="0"/>
    <n v="4000"/>
    <n v="3866"/>
    <n v="1.0346611484738748"/>
    <x v="0"/>
  </r>
  <r>
    <d v="2024-04-15T00:00:00"/>
    <s v="Trust Building "/>
    <x v="6"/>
    <x v="0"/>
    <n v="2000"/>
    <n v="3866"/>
    <n v="0.5173305742369374"/>
    <x v="0"/>
  </r>
  <r>
    <d v="2024-04-16T00:00:00"/>
    <s v="Local Transport"/>
    <x v="0"/>
    <x v="0"/>
    <n v="8000"/>
    <n v="3866"/>
    <n v="2.0693222969477496"/>
    <x v="1"/>
  </r>
  <r>
    <d v="2024-04-16T00:00:00"/>
    <s v="Local Transport"/>
    <x v="0"/>
    <x v="0"/>
    <n v="9000"/>
    <n v="3866"/>
    <n v="2.3279875840662183"/>
    <x v="1"/>
  </r>
  <r>
    <d v="2024-04-16T00:00:00"/>
    <s v="Local Transport"/>
    <x v="0"/>
    <x v="0"/>
    <n v="15000"/>
    <n v="3866"/>
    <n v="3.8799793067770305"/>
    <x v="1"/>
  </r>
  <r>
    <d v="2024-04-16T00:00:00"/>
    <s v="Local Transport"/>
    <x v="0"/>
    <x v="0"/>
    <n v="8000"/>
    <n v="3866"/>
    <n v="2.0693222969477496"/>
    <x v="1"/>
  </r>
  <r>
    <d v="2024-04-16T00:00:00"/>
    <s v="Local Transport"/>
    <x v="0"/>
    <x v="0"/>
    <n v="14000"/>
    <n v="3866"/>
    <n v="3.6213140196585618"/>
    <x v="1"/>
  </r>
  <r>
    <d v="2024-04-16T00:00:00"/>
    <s v="Local Transport"/>
    <x v="0"/>
    <x v="0"/>
    <n v="14000"/>
    <n v="3866"/>
    <n v="3.6213140196585618"/>
    <x v="0"/>
  </r>
  <r>
    <d v="2024-04-16T00:00:00"/>
    <s v="Local Transport"/>
    <x v="0"/>
    <x v="0"/>
    <n v="9000"/>
    <n v="3866"/>
    <n v="2.3279875840662183"/>
    <x v="0"/>
  </r>
  <r>
    <d v="2024-04-16T00:00:00"/>
    <s v="Local Transport"/>
    <x v="0"/>
    <x v="0"/>
    <n v="14000"/>
    <n v="3866"/>
    <n v="3.6213140196585618"/>
    <x v="0"/>
  </r>
  <r>
    <d v="2024-04-16T00:00:00"/>
    <s v="Local Transport"/>
    <x v="0"/>
    <x v="0"/>
    <n v="28000"/>
    <n v="3866"/>
    <n v="7.2426280393171236"/>
    <x v="0"/>
  </r>
  <r>
    <d v="2024-04-16T00:00:00"/>
    <s v="Trust Building "/>
    <x v="6"/>
    <x v="0"/>
    <n v="2000"/>
    <n v="3866"/>
    <n v="0.5173305742369374"/>
    <x v="0"/>
  </r>
  <r>
    <d v="2024-04-16T00:00:00"/>
    <s v="Slashing and compound maintenance"/>
    <x v="2"/>
    <x v="1"/>
    <n v="70000"/>
    <n v="3866"/>
    <n v="18.10657009829281"/>
    <x v="2"/>
  </r>
  <r>
    <d v="2024-04-17T00:00:00"/>
    <s v="Local Transport"/>
    <x v="0"/>
    <x v="0"/>
    <n v="8000"/>
    <n v="3866"/>
    <n v="2.0693222969477496"/>
    <x v="1"/>
  </r>
  <r>
    <d v="2024-04-17T00:00:00"/>
    <s v="Local Transport"/>
    <x v="0"/>
    <x v="0"/>
    <n v="7000"/>
    <n v="3866"/>
    <n v="1.8106570098292809"/>
    <x v="1"/>
  </r>
  <r>
    <d v="2024-04-17T00:00:00"/>
    <s v="Local Transport"/>
    <x v="0"/>
    <x v="0"/>
    <n v="9000"/>
    <n v="3866"/>
    <n v="2.3279875840662183"/>
    <x v="1"/>
  </r>
  <r>
    <d v="2024-04-17T00:00:00"/>
    <s v="Local Transport"/>
    <x v="0"/>
    <x v="0"/>
    <n v="9000"/>
    <n v="3866"/>
    <n v="2.3279875840662183"/>
    <x v="1"/>
  </r>
  <r>
    <d v="2024-04-17T00:00:00"/>
    <s v="Local Transport"/>
    <x v="0"/>
    <x v="0"/>
    <n v="8000"/>
    <n v="3866"/>
    <n v="2.0693222969477496"/>
    <x v="1"/>
  </r>
  <r>
    <d v="2024-04-17T00:00:00"/>
    <s v="Local Transport"/>
    <x v="0"/>
    <x v="0"/>
    <n v="11000"/>
    <n v="3866"/>
    <n v="2.8453181583031557"/>
    <x v="1"/>
  </r>
  <r>
    <d v="2024-04-17T00:00:00"/>
    <s v="Trust Building"/>
    <x v="1"/>
    <x v="0"/>
    <n v="5000"/>
    <n v="3866"/>
    <n v="1.2933264355923435"/>
    <x v="1"/>
  </r>
  <r>
    <d v="2024-04-17T00:00:00"/>
    <s v="Trust Building"/>
    <x v="1"/>
    <x v="0"/>
    <n v="5000"/>
    <n v="3866"/>
    <n v="1.2933264355923435"/>
    <x v="1"/>
  </r>
  <r>
    <d v="2024-04-17T00:00:00"/>
    <s v="10 bottles of Rwenzori water"/>
    <x v="9"/>
    <x v="1"/>
    <n v="10000"/>
    <n v="3866"/>
    <n v="2.586652871184687"/>
    <x v="2"/>
  </r>
  <r>
    <d v="2024-04-18T00:00:00"/>
    <s v="2 kgs of sugar @6500"/>
    <x v="9"/>
    <x v="1"/>
    <n v="13000"/>
    <n v="3866"/>
    <n v="3.3626487325400931"/>
    <x v="2"/>
  </r>
  <r>
    <d v="2024-04-18T00:00:00"/>
    <s v="Minor repairs to generator"/>
    <x v="2"/>
    <x v="1"/>
    <n v="26000"/>
    <n v="3866"/>
    <n v="6.7252974650801862"/>
    <x v="2"/>
  </r>
  <r>
    <d v="2024-04-18T00:00:00"/>
    <s v="Local Transport"/>
    <x v="0"/>
    <x v="0"/>
    <n v="8000"/>
    <n v="3866"/>
    <n v="2.0693222969477496"/>
    <x v="1"/>
  </r>
  <r>
    <d v="2024-04-18T00:00:00"/>
    <s v="Local Transport"/>
    <x v="0"/>
    <x v="0"/>
    <n v="16000"/>
    <n v="3866"/>
    <n v="4.1386445938954992"/>
    <x v="1"/>
  </r>
  <r>
    <d v="2024-04-18T00:00:00"/>
    <s v="Local Transport"/>
    <x v="0"/>
    <x v="0"/>
    <n v="10000"/>
    <n v="3866"/>
    <n v="2.586652871184687"/>
    <x v="1"/>
  </r>
  <r>
    <d v="2024-04-18T00:00:00"/>
    <s v="Local Transport"/>
    <x v="0"/>
    <x v="0"/>
    <n v="10000"/>
    <n v="3866"/>
    <n v="2.586652871184687"/>
    <x v="1"/>
  </r>
  <r>
    <d v="2024-04-18T00:00:00"/>
    <s v="Local Transport"/>
    <x v="0"/>
    <x v="0"/>
    <n v="15000"/>
    <n v="3866"/>
    <n v="3.8799793067770305"/>
    <x v="1"/>
  </r>
  <r>
    <d v="2024-04-18T00:00:00"/>
    <s v="Trust Building"/>
    <x v="1"/>
    <x v="0"/>
    <n v="6000"/>
    <n v="3866"/>
    <n v="1.5519917227108122"/>
    <x v="1"/>
  </r>
  <r>
    <d v="2024-04-18T00:00:00"/>
    <s v="Trust Building"/>
    <x v="1"/>
    <x v="0"/>
    <n v="4000"/>
    <n v="3866"/>
    <n v="1.0346611484738748"/>
    <x v="1"/>
  </r>
  <r>
    <d v="2024-04-19T00:00:00"/>
    <s v="Local Transport"/>
    <x v="0"/>
    <x v="0"/>
    <n v="8000"/>
    <n v="3866"/>
    <n v="2.0693222969477496"/>
    <x v="1"/>
  </r>
  <r>
    <d v="2024-04-19T00:00:00"/>
    <s v="Local Transport"/>
    <x v="0"/>
    <x v="0"/>
    <n v="20000"/>
    <n v="3866"/>
    <n v="5.173305742369374"/>
    <x v="1"/>
  </r>
  <r>
    <d v="2024-04-19T00:00:00"/>
    <s v="Local Transport"/>
    <x v="0"/>
    <x v="0"/>
    <n v="20000"/>
    <n v="3866"/>
    <n v="5.173305742369374"/>
    <x v="1"/>
  </r>
  <r>
    <d v="2024-04-19T00:00:00"/>
    <s v="Local Transport"/>
    <x v="0"/>
    <x v="0"/>
    <n v="22000"/>
    <n v="3866"/>
    <n v="5.6906363166063114"/>
    <x v="1"/>
  </r>
  <r>
    <d v="2024-04-19T00:00:00"/>
    <s v="Trust Building"/>
    <x v="1"/>
    <x v="0"/>
    <n v="6000"/>
    <n v="3866"/>
    <n v="1.5519917227108122"/>
    <x v="1"/>
  </r>
  <r>
    <d v="2024-04-19T00:00:00"/>
    <s v="Trust Building"/>
    <x v="1"/>
    <x v="0"/>
    <n v="4000"/>
    <n v="3866"/>
    <n v="1.0346611484738748"/>
    <x v="1"/>
  </r>
  <r>
    <d v="2024-04-19T00:00:00"/>
    <s v="Local Transport"/>
    <x v="10"/>
    <x v="2"/>
    <n v="40000"/>
    <n v="3866"/>
    <n v="10.346611484738748"/>
    <x v="2"/>
  </r>
  <r>
    <d v="2024-04-19T00:00:00"/>
    <s v="Local Transport"/>
    <x v="10"/>
    <x v="2"/>
    <n v="50000"/>
    <n v="3866"/>
    <n v="12.933264355923436"/>
    <x v="2"/>
  </r>
  <r>
    <d v="2024-04-19T00:00:00"/>
    <s v="Local Transport"/>
    <x v="10"/>
    <x v="2"/>
    <n v="21000"/>
    <n v="3866"/>
    <n v="5.4319710294878432"/>
    <x v="2"/>
  </r>
  <r>
    <d v="2024-04-19T00:00:00"/>
    <s v="Local Transport"/>
    <x v="0"/>
    <x v="0"/>
    <n v="14000"/>
    <n v="3866"/>
    <n v="3.6213140196585618"/>
    <x v="0"/>
  </r>
  <r>
    <d v="2024-04-19T00:00:00"/>
    <s v="Local Transport"/>
    <x v="0"/>
    <x v="0"/>
    <n v="13000"/>
    <n v="3866"/>
    <n v="3.3626487325400931"/>
    <x v="0"/>
  </r>
  <r>
    <d v="2024-04-21T00:00:00"/>
    <s v="Local Transport"/>
    <x v="0"/>
    <x v="0"/>
    <n v="18000"/>
    <n v="3866"/>
    <n v="4.6559751681324366"/>
    <x v="1"/>
  </r>
  <r>
    <d v="2024-04-21T00:00:00"/>
    <s v="Local Transport"/>
    <x v="0"/>
    <x v="0"/>
    <n v="6000"/>
    <n v="3866"/>
    <n v="1.5519917227108122"/>
    <x v="1"/>
  </r>
  <r>
    <d v="2024-04-21T00:00:00"/>
    <s v="Local Transport"/>
    <x v="0"/>
    <x v="0"/>
    <n v="20000"/>
    <n v="3866"/>
    <n v="5.173305742369374"/>
    <x v="1"/>
  </r>
  <r>
    <d v="2024-04-21T00:00:00"/>
    <s v="Trust Building"/>
    <x v="1"/>
    <x v="0"/>
    <n v="5000"/>
    <n v="3866"/>
    <n v="1.2933264355923435"/>
    <x v="1"/>
  </r>
  <r>
    <d v="2024-04-22T00:00:00"/>
    <s v="April Internet subscription"/>
    <x v="11"/>
    <x v="1"/>
    <n v="319000"/>
    <n v="3866"/>
    <n v="82.514226590791509"/>
    <x v="2"/>
  </r>
  <r>
    <d v="2024-04-22T00:00:00"/>
    <s v="Airtime for Lydia (13th and 22nd)"/>
    <x v="4"/>
    <x v="2"/>
    <n v="80000"/>
    <n v="3866"/>
    <n v="20.693222969477496"/>
    <x v="2"/>
  </r>
  <r>
    <d v="2024-04-22T00:00:00"/>
    <s v="Airtime for i18( (13th and 22nd)"/>
    <x v="4"/>
    <x v="0"/>
    <n v="50000"/>
    <n v="3866"/>
    <n v="12.933264355923436"/>
    <x v="1"/>
  </r>
  <r>
    <d v="2024-04-22T00:00:00"/>
    <s v="Airtime for Grace (13th and 22nd)"/>
    <x v="4"/>
    <x v="3"/>
    <n v="40000"/>
    <n v="3866"/>
    <n v="10.346611484738748"/>
    <x v="4"/>
  </r>
  <r>
    <d v="2024-04-22T00:00:00"/>
    <s v="Local Transport"/>
    <x v="0"/>
    <x v="2"/>
    <n v="18000"/>
    <n v="3866"/>
    <n v="4.6559751681324366"/>
    <x v="2"/>
  </r>
  <r>
    <d v="2024-04-22T00:00:00"/>
    <s v="Local Transport"/>
    <x v="0"/>
    <x v="2"/>
    <n v="15000"/>
    <n v="3866"/>
    <n v="3.8799793067770305"/>
    <x v="2"/>
  </r>
  <r>
    <d v="2024-04-22T00:00:00"/>
    <s v="Local Transport"/>
    <x v="0"/>
    <x v="2"/>
    <n v="20000"/>
    <n v="3866"/>
    <n v="5.173305742369374"/>
    <x v="2"/>
  </r>
  <r>
    <d v="2024-04-22T00:00:00"/>
    <s v="Local Transport"/>
    <x v="0"/>
    <x v="2"/>
    <n v="19000"/>
    <n v="3866"/>
    <n v="4.9146404552509058"/>
    <x v="2"/>
  </r>
  <r>
    <d v="2024-04-22T00:00:00"/>
    <s v="Local Transport"/>
    <x v="0"/>
    <x v="0"/>
    <n v="8000"/>
    <n v="3866"/>
    <n v="2.0693222969477496"/>
    <x v="1"/>
  </r>
  <r>
    <d v="2024-04-22T00:00:00"/>
    <s v="Local Transport"/>
    <x v="0"/>
    <x v="0"/>
    <n v="10000"/>
    <n v="3866"/>
    <n v="2.586652871184687"/>
    <x v="1"/>
  </r>
  <r>
    <d v="2024-04-22T00:00:00"/>
    <s v="Local Transport"/>
    <x v="0"/>
    <x v="0"/>
    <n v="15000"/>
    <n v="3866"/>
    <n v="3.8799793067770305"/>
    <x v="1"/>
  </r>
  <r>
    <d v="2024-04-22T00:00:00"/>
    <s v="Local Transport"/>
    <x v="0"/>
    <x v="0"/>
    <n v="8000"/>
    <n v="3866"/>
    <n v="2.0693222969477496"/>
    <x v="1"/>
  </r>
  <r>
    <d v="2024-04-22T00:00:00"/>
    <s v="Local Transport"/>
    <x v="0"/>
    <x v="0"/>
    <n v="10000"/>
    <n v="3866"/>
    <n v="2.586652871184687"/>
    <x v="1"/>
  </r>
  <r>
    <d v="2024-04-22T00:00:00"/>
    <s v="Trust Building"/>
    <x v="1"/>
    <x v="0"/>
    <n v="10000"/>
    <n v="3866"/>
    <n v="2.586652871184687"/>
    <x v="1"/>
  </r>
  <r>
    <d v="2024-04-23T00:00:00"/>
    <s v="Bank Charges"/>
    <x v="3"/>
    <x v="1"/>
    <n v="2000"/>
    <n v="3866"/>
    <n v="0.5173305742369374"/>
    <x v="5"/>
  </r>
  <r>
    <d v="2024-04-23T00:00:00"/>
    <s v="Bank Charges"/>
    <x v="3"/>
    <x v="1"/>
    <n v="30000"/>
    <n v="3866"/>
    <n v="7.759958613554061"/>
    <x v="3"/>
  </r>
  <r>
    <d v="2024-04-23T00:00:00"/>
    <s v="Local Transport"/>
    <x v="0"/>
    <x v="0"/>
    <n v="8000"/>
    <n v="3866"/>
    <n v="2.0693222969477496"/>
    <x v="1"/>
  </r>
  <r>
    <d v="2024-04-23T00:00:00"/>
    <s v="Local Transport"/>
    <x v="0"/>
    <x v="0"/>
    <n v="9000"/>
    <n v="3866"/>
    <n v="2.3279875840662183"/>
    <x v="1"/>
  </r>
  <r>
    <d v="2024-04-23T00:00:00"/>
    <s v="Local Transport"/>
    <x v="0"/>
    <x v="0"/>
    <n v="9000"/>
    <n v="3866"/>
    <n v="2.3279875840662183"/>
    <x v="1"/>
  </r>
  <r>
    <d v="2024-04-23T00:00:00"/>
    <s v="Local Transport"/>
    <x v="0"/>
    <x v="0"/>
    <n v="9000"/>
    <n v="3866"/>
    <n v="2.3279875840662183"/>
    <x v="1"/>
  </r>
  <r>
    <d v="2024-04-23T00:00:00"/>
    <s v="Trust Building"/>
    <x v="1"/>
    <x v="0"/>
    <n v="5000"/>
    <n v="3866"/>
    <n v="1.2933264355923435"/>
    <x v="1"/>
  </r>
  <r>
    <d v="2024-04-23T00:00:00"/>
    <s v="Local Transport"/>
    <x v="0"/>
    <x v="2"/>
    <n v="7000"/>
    <n v="3866"/>
    <n v="1.8106570098292809"/>
    <x v="2"/>
  </r>
  <r>
    <d v="2024-04-23T00:00:00"/>
    <s v="Local Transport"/>
    <x v="0"/>
    <x v="2"/>
    <n v="4000"/>
    <n v="3866"/>
    <n v="1.0346611484738748"/>
    <x v="2"/>
  </r>
  <r>
    <d v="2024-04-23T00:00:00"/>
    <s v="Local Transport"/>
    <x v="0"/>
    <x v="2"/>
    <n v="4000"/>
    <n v="3866"/>
    <n v="1.0346611484738748"/>
    <x v="2"/>
  </r>
  <r>
    <d v="2024-04-23T00:00:00"/>
    <s v="Lydia's March PAYE"/>
    <x v="5"/>
    <x v="2"/>
    <n v="1402000"/>
    <n v="3866"/>
    <n v="362.64873254009314"/>
    <x v="3"/>
  </r>
  <r>
    <d v="2024-04-23T00:00:00"/>
    <s v="Grace's March PAYE"/>
    <x v="5"/>
    <x v="3"/>
    <n v="549085"/>
    <n v="3866"/>
    <n v="142.02922917744439"/>
    <x v="3"/>
  </r>
  <r>
    <d v="2024-04-23T00:00:00"/>
    <s v="URA commission charges"/>
    <x v="3"/>
    <x v="1"/>
    <n v="2500"/>
    <n v="3866"/>
    <n v="0.64666321779617175"/>
    <x v="3"/>
  </r>
  <r>
    <d v="2024-04-23T00:00:00"/>
    <s v="Lydia's March NSSF"/>
    <x v="5"/>
    <x v="2"/>
    <n v="750000"/>
    <n v="3866"/>
    <n v="193.99896533885152"/>
    <x v="3"/>
  </r>
  <r>
    <d v="2024-04-23T00:00:00"/>
    <s v="Grace's March NSSF"/>
    <x v="5"/>
    <x v="3"/>
    <n v="323543"/>
    <n v="3866"/>
    <n v="83.689342990170715"/>
    <x v="3"/>
  </r>
  <r>
    <d v="2024-04-23T00:00:00"/>
    <s v="2 pairs of ink catridges"/>
    <x v="9"/>
    <x v="1"/>
    <n v="340000"/>
    <n v="3866"/>
    <n v="87.946197620279364"/>
    <x v="2"/>
  </r>
  <r>
    <d v="2024-04-23T00:00:00"/>
    <s v="2 packets of toilet paper"/>
    <x v="9"/>
    <x v="1"/>
    <n v="40000"/>
    <n v="3866"/>
    <n v="10.346611484738748"/>
    <x v="2"/>
  </r>
  <r>
    <d v="2024-04-23T00:00:00"/>
    <s v="6 packets of milk"/>
    <x v="9"/>
    <x v="1"/>
    <n v="72000"/>
    <n v="3866"/>
    <n v="18.623900672529746"/>
    <x v="2"/>
  </r>
  <r>
    <d v="2024-04-23T00:00:00"/>
    <s v="2 packets of tea bags"/>
    <x v="9"/>
    <x v="1"/>
    <n v="16800"/>
    <n v="3866"/>
    <n v="4.3455768235902745"/>
    <x v="2"/>
  </r>
  <r>
    <d v="2024-04-23T00:00:00"/>
    <s v="Cloves (tea spices)"/>
    <x v="9"/>
    <x v="1"/>
    <n v="43500"/>
    <n v="3866"/>
    <n v="11.251939989653389"/>
    <x v="2"/>
  </r>
  <r>
    <d v="2024-04-23T00:00:00"/>
    <s v="2kgs of sugar"/>
    <x v="9"/>
    <x v="1"/>
    <n v="9600"/>
    <n v="3866"/>
    <n v="2.4831867563372994"/>
    <x v="2"/>
  </r>
  <r>
    <d v="2024-04-24T00:00:00"/>
    <s v="Office prepaid electricity"/>
    <x v="7"/>
    <x v="1"/>
    <n v="196000"/>
    <n v="3866"/>
    <n v="50.698396275219864"/>
    <x v="2"/>
  </r>
  <r>
    <d v="2024-04-24T00:00:00"/>
    <s v="Office prepaid electricity"/>
    <x v="7"/>
    <x v="1"/>
    <n v="10000"/>
    <n v="3866"/>
    <n v="2.586652871184687"/>
    <x v="2"/>
  </r>
  <r>
    <d v="2024-04-24T00:00:00"/>
    <s v="Local Transport"/>
    <x v="0"/>
    <x v="0"/>
    <n v="8000"/>
    <n v="3866"/>
    <n v="2.0693222969477496"/>
    <x v="1"/>
  </r>
  <r>
    <d v="2024-04-24T00:00:00"/>
    <s v="Local Transport"/>
    <x v="0"/>
    <x v="0"/>
    <n v="15000"/>
    <n v="3866"/>
    <n v="3.8799793067770305"/>
    <x v="1"/>
  </r>
  <r>
    <d v="2024-04-24T00:00:00"/>
    <s v="Local Transport"/>
    <x v="0"/>
    <x v="0"/>
    <n v="10000"/>
    <n v="3866"/>
    <n v="2.586652871184687"/>
    <x v="1"/>
  </r>
  <r>
    <d v="2024-04-24T00:00:00"/>
    <s v="Local Transport"/>
    <x v="0"/>
    <x v="0"/>
    <n v="15000"/>
    <n v="3866"/>
    <n v="3.8799793067770305"/>
    <x v="1"/>
  </r>
  <r>
    <d v="2024-04-24T00:00:00"/>
    <s v="Local Transport"/>
    <x v="0"/>
    <x v="0"/>
    <n v="10000"/>
    <n v="3866"/>
    <n v="2.586652871184687"/>
    <x v="1"/>
  </r>
  <r>
    <d v="2024-04-24T00:00:00"/>
    <s v="Trust Building"/>
    <x v="1"/>
    <x v="0"/>
    <n v="10000"/>
    <n v="3866"/>
    <n v="2.586652871184687"/>
    <x v="1"/>
  </r>
  <r>
    <d v="2024-04-24T00:00:00"/>
    <s v="Local Transport"/>
    <x v="0"/>
    <x v="2"/>
    <n v="4000"/>
    <n v="3866"/>
    <n v="1.0346611484738748"/>
    <x v="2"/>
  </r>
  <r>
    <d v="2024-04-24T00:00:00"/>
    <s v="Local Transport-Lydia"/>
    <x v="0"/>
    <x v="2"/>
    <n v="13000"/>
    <n v="3866"/>
    <n v="3.3626487325400931"/>
    <x v="2"/>
  </r>
  <r>
    <d v="2024-04-24T00:00:00"/>
    <s v="Local Transport-Anna"/>
    <x v="0"/>
    <x v="2"/>
    <n v="13000"/>
    <n v="3866"/>
    <n v="3.3626487325400931"/>
    <x v="2"/>
  </r>
  <r>
    <d v="2024-04-24T00:00:00"/>
    <s v="Local Transport-Lydia"/>
    <x v="0"/>
    <x v="2"/>
    <n v="13000"/>
    <n v="3866"/>
    <n v="3.3626487325400931"/>
    <x v="2"/>
  </r>
  <r>
    <d v="2024-04-24T00:00:00"/>
    <s v="Local Transport-Anna"/>
    <x v="0"/>
    <x v="2"/>
    <n v="13000"/>
    <n v="3866"/>
    <n v="3.3626487325400931"/>
    <x v="2"/>
  </r>
  <r>
    <d v="2024-04-24T00:00:00"/>
    <s v="Local Transport"/>
    <x v="0"/>
    <x v="2"/>
    <n v="4000"/>
    <n v="3866"/>
    <n v="1.0346611484738748"/>
    <x v="2"/>
  </r>
  <r>
    <d v="2024-04-26T00:00:00"/>
    <s v="Local Transport"/>
    <x v="0"/>
    <x v="0"/>
    <n v="10000"/>
    <n v="3866"/>
    <n v="2.586652871184687"/>
    <x v="1"/>
  </r>
  <r>
    <d v="2024-04-26T00:00:00"/>
    <s v="Local Transport"/>
    <x v="0"/>
    <x v="0"/>
    <n v="8000"/>
    <n v="3866"/>
    <n v="2.0693222969477496"/>
    <x v="1"/>
  </r>
  <r>
    <d v="2024-04-26T00:00:00"/>
    <s v="Trust Building"/>
    <x v="1"/>
    <x v="0"/>
    <n v="2000"/>
    <n v="3866"/>
    <n v="0.5173305742369374"/>
    <x v="1"/>
  </r>
  <r>
    <d v="2024-04-26T00:00:00"/>
    <s v="Trust Building"/>
    <x v="1"/>
    <x v="0"/>
    <n v="8000"/>
    <n v="3866"/>
    <n v="2.0693222969477496"/>
    <x v="1"/>
  </r>
  <r>
    <d v="2024-04-26T00:00:00"/>
    <s v="Local Transport"/>
    <x v="0"/>
    <x v="2"/>
    <n v="15000"/>
    <n v="3866"/>
    <n v="3.8799793067770305"/>
    <x v="2"/>
  </r>
  <r>
    <d v="2024-04-26T00:00:00"/>
    <s v="Local Transport"/>
    <x v="0"/>
    <x v="2"/>
    <n v="15000"/>
    <n v="3866"/>
    <n v="3.8799793067770305"/>
    <x v="2"/>
  </r>
  <r>
    <d v="2024-04-26T00:00:00"/>
    <s v="4kgs of office sugar"/>
    <x v="9"/>
    <x v="1"/>
    <n v="24000"/>
    <n v="3866"/>
    <n v="6.2079668908432488"/>
    <x v="2"/>
  </r>
  <r>
    <d v="2024-04-27T00:00:00"/>
    <s v="Local Transport"/>
    <x v="0"/>
    <x v="0"/>
    <n v="8000"/>
    <n v="3866"/>
    <n v="2.0693222969477496"/>
    <x v="1"/>
  </r>
  <r>
    <d v="2024-04-27T00:00:00"/>
    <s v="Local Transport"/>
    <x v="0"/>
    <x v="0"/>
    <n v="8000"/>
    <n v="3866"/>
    <n v="2.0693222969477496"/>
    <x v="1"/>
  </r>
  <r>
    <d v="2024-04-27T00:00:00"/>
    <s v="Trust Building"/>
    <x v="1"/>
    <x v="0"/>
    <n v="5000"/>
    <n v="3866"/>
    <n v="1.2933264355923435"/>
    <x v="1"/>
  </r>
  <r>
    <d v="2024-04-29T00:00:00"/>
    <s v="Local Transport"/>
    <x v="0"/>
    <x v="0"/>
    <n v="10000"/>
    <n v="3866"/>
    <n v="2.586652871184687"/>
    <x v="1"/>
  </r>
  <r>
    <d v="2024-04-29T00:00:00"/>
    <s v="Local Transport"/>
    <x v="0"/>
    <x v="0"/>
    <n v="6000"/>
    <n v="3866"/>
    <n v="1.5519917227108122"/>
    <x v="1"/>
  </r>
  <r>
    <d v="2024-04-29T00:00:00"/>
    <s v="Trust Building"/>
    <x v="1"/>
    <x v="0"/>
    <n v="10000"/>
    <n v="3866"/>
    <n v="2.586652871184687"/>
    <x v="1"/>
  </r>
  <r>
    <d v="2024-04-29T00:00:00"/>
    <s v="Airtime for Lydia"/>
    <x v="4"/>
    <x v="2"/>
    <n v="40000"/>
    <n v="3866"/>
    <n v="10.346611484738748"/>
    <x v="2"/>
  </r>
  <r>
    <d v="2024-04-29T00:00:00"/>
    <s v="Airtime for Grace"/>
    <x v="4"/>
    <x v="3"/>
    <n v="20000"/>
    <n v="3866"/>
    <n v="5.173305742369374"/>
    <x v="4"/>
  </r>
  <r>
    <d v="2024-04-29T00:00:00"/>
    <s v="Airtime for i18"/>
    <x v="4"/>
    <x v="0"/>
    <n v="25000"/>
    <n v="3866"/>
    <n v="6.466632177961718"/>
    <x v="1"/>
  </r>
  <r>
    <d v="2024-04-29T00:00:00"/>
    <s v="Local Transport Junior"/>
    <x v="0"/>
    <x v="2"/>
    <n v="12000"/>
    <n v="3866"/>
    <n v="3.1039834454216244"/>
    <x v="2"/>
  </r>
  <r>
    <d v="2024-04-29T00:00:00"/>
    <s v="Local Transport Fred"/>
    <x v="0"/>
    <x v="2"/>
    <n v="12000"/>
    <n v="3866"/>
    <n v="3.1039834454216244"/>
    <x v="2"/>
  </r>
  <r>
    <d v="2024-04-29T00:00:00"/>
    <s v="Local Transport Anna"/>
    <x v="0"/>
    <x v="2"/>
    <n v="12000"/>
    <n v="3866"/>
    <n v="3.1039834454216244"/>
    <x v="2"/>
  </r>
  <r>
    <d v="2024-04-29T00:00:00"/>
    <s v="Local Transport Lydia"/>
    <x v="0"/>
    <x v="2"/>
    <n v="15000"/>
    <n v="3866"/>
    <n v="3.8799793067770305"/>
    <x v="2"/>
  </r>
  <r>
    <d v="2024-04-29T00:00:00"/>
    <s v="Local Transport Junior"/>
    <x v="0"/>
    <x v="2"/>
    <n v="15000"/>
    <n v="3866"/>
    <n v="3.8799793067770305"/>
    <x v="2"/>
  </r>
  <r>
    <d v="2024-04-29T00:00:00"/>
    <s v="Local Transport Fred"/>
    <x v="0"/>
    <x v="2"/>
    <n v="12000"/>
    <n v="3866"/>
    <n v="20"/>
    <x v="2"/>
  </r>
  <r>
    <d v="2024-04-29T00:00:00"/>
    <s v="Local Transport Anna"/>
    <x v="0"/>
    <x v="2"/>
    <n v="10000"/>
    <n v="3866"/>
    <n v="8.2200000000000006"/>
    <x v="2"/>
  </r>
  <r>
    <d v="2024-04-29T00:00:00"/>
    <s v="Local Transport Lydia"/>
    <x v="0"/>
    <x v="2"/>
    <n v="20000"/>
    <n v="3866"/>
    <n v="5.173305742369374"/>
    <x v="2"/>
  </r>
  <r>
    <d v="2024-04-29T00:00:00"/>
    <s v="April salary:Peninah"/>
    <x v="2"/>
    <x v="1"/>
    <n v="300000"/>
    <n v="3866"/>
    <n v="77.599586135540605"/>
    <x v="2"/>
  </r>
  <r>
    <d v="2024-04-30T00:00:00"/>
    <s v="Local Transport"/>
    <x v="0"/>
    <x v="0"/>
    <n v="10000"/>
    <n v="3866"/>
    <n v="2.586652871184687"/>
    <x v="1"/>
  </r>
  <r>
    <d v="2024-04-30T00:00:00"/>
    <s v="Local Transport"/>
    <x v="0"/>
    <x v="0"/>
    <n v="15000"/>
    <n v="3866"/>
    <n v="3.8799793067770305"/>
    <x v="1"/>
  </r>
  <r>
    <d v="2024-04-30T00:00:00"/>
    <s v="Local Transport"/>
    <x v="0"/>
    <x v="0"/>
    <n v="10000"/>
    <n v="3866"/>
    <n v="2.586652871184687"/>
    <x v="1"/>
  </r>
  <r>
    <d v="2024-04-30T00:00:00"/>
    <s v="Trust Building"/>
    <x v="1"/>
    <x v="0"/>
    <n v="10000"/>
    <n v="3866"/>
    <n v="2.586652871184687"/>
    <x v="1"/>
  </r>
  <r>
    <d v="2024-04-30T00:00:00"/>
    <s v="Hire of car for 01st May"/>
    <x v="0"/>
    <x v="2"/>
    <n v="250000"/>
    <n v="3866"/>
    <n v="64.666321779617178"/>
    <x v="2"/>
  </r>
  <r>
    <d v="2024-04-30T00:00:00"/>
    <s v="Priniting of 3 Labour day Tshirts @"/>
    <x v="5"/>
    <x v="4"/>
    <n v="180000"/>
    <n v="3866"/>
    <n v="46.559751681324364"/>
    <x v="2"/>
  </r>
  <r>
    <d v="2024-04-30T00:00:00"/>
    <s v="MM transfer fees"/>
    <x v="8"/>
    <x v="1"/>
    <n v="3000"/>
    <n v="3866"/>
    <n v="0.7759958613554061"/>
    <x v="2"/>
  </r>
  <r>
    <d v="2024-04-30T00:00:00"/>
    <s v="Lydia'sApril salary"/>
    <x v="5"/>
    <x v="2"/>
    <n v="2875200"/>
    <n v="3866"/>
    <n v="743.71443352302117"/>
    <x v="3"/>
  </r>
  <r>
    <d v="2024-04-30T00:00:00"/>
    <s v="Lydia's advance repayment"/>
    <x v="5"/>
    <x v="2"/>
    <n v="715000"/>
    <n v="3866"/>
    <n v="184.94568028970511"/>
    <x v="2"/>
  </r>
  <r>
    <d v="2024-04-30T00:00:00"/>
    <s v="Lydia's balance repayment"/>
    <x v="5"/>
    <x v="2"/>
    <n v="-242200"/>
    <n v="3866"/>
    <n v="-62.648732540093121"/>
    <x v="2"/>
  </r>
  <r>
    <d v="2024-04-30T00:00:00"/>
    <s v="Bank Charges"/>
    <x v="3"/>
    <x v="1"/>
    <n v="3000"/>
    <n v="3866"/>
    <n v="0.7759958613554061"/>
    <x v="3"/>
  </r>
  <r>
    <d v="2024-04-30T00:00:00"/>
    <s v="10 tyers for donation at the zoo"/>
    <x v="5"/>
    <x v="4"/>
    <n v="300000"/>
    <n v="3866"/>
    <n v="77.599586135540605"/>
    <x v="2"/>
  </r>
  <r>
    <d v="2024-04-30T00:00:00"/>
    <s v="4boxes of rwenzori water"/>
    <x v="9"/>
    <x v="1"/>
    <n v="70000"/>
    <n v="3866"/>
    <n v="18.1065700982928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66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>
  <location ref="A3:C10" firstHeaderRow="0" firstDataRow="1" firstDataCol="1"/>
  <pivotFields count="8">
    <pivotField showAll="0"/>
    <pivotField showAll="0"/>
    <pivotField showAll="0"/>
    <pivotField showAll="0"/>
    <pivotField dataField="1" showAll="0"/>
    <pivotField numFmtId="4" showAll="0"/>
    <pivotField dataField="1" numFmtId="165" showAll="0"/>
    <pivotField axis="axisRow" showAll="0">
      <items count="8">
        <item x="3"/>
        <item x="4"/>
        <item x="1"/>
        <item x="0"/>
        <item x="2"/>
        <item m="1" x="6"/>
        <item x="5"/>
        <item t="default"/>
      </items>
    </pivotField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pent in $" fld="6" baseField="7" baseItem="0"/>
    <dataField name="Sum of Spent  in national currency (UGX)" fld="4" baseField="7" baseItem="0"/>
  </dataFields>
  <formats count="3"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4" cacheId="66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>
  <location ref="A3:N10" firstHeaderRow="1" firstDataRow="2" firstDataCol="1"/>
  <pivotFields count="8">
    <pivotField showAll="0"/>
    <pivotField showAll="0"/>
    <pivotField axis="axisCol" showAll="0">
      <items count="14">
        <item x="11"/>
        <item x="10"/>
        <item x="9"/>
        <item x="5"/>
        <item x="7"/>
        <item x="2"/>
        <item x="4"/>
        <item x="8"/>
        <item x="0"/>
        <item x="1"/>
        <item x="6"/>
        <item m="1" x="12"/>
        <item x="3"/>
        <item t="default"/>
      </items>
    </pivotField>
    <pivotField axis="axisRow" showAll="0">
      <items count="7">
        <item x="0"/>
        <item x="3"/>
        <item x="2"/>
        <item x="1"/>
        <item x="4"/>
        <item m="1" x="5"/>
        <item t="default"/>
      </items>
    </pivotField>
    <pivotField dataField="1" showAll="0"/>
    <pivotField numFmtId="4" showAll="0"/>
    <pivotField numFmtId="165"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 t="grand">
      <x/>
    </i>
  </colItems>
  <dataFields count="1">
    <dataField name="Sum of Spent  in national currency (UGX)" fld="4" baseField="3" baseItem="0" numFmtId="164"/>
  </dataFields>
  <formats count="4"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5" cacheId="65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>
  <location ref="A3:C9" firstHeaderRow="0" firstDataRow="1" firstDataCol="1"/>
  <pivotFields count="8">
    <pivotField numFmtId="14" showAll="0"/>
    <pivotField showAll="0"/>
    <pivotField showAll="0"/>
    <pivotField showAll="0"/>
    <pivotField dataField="1" showAll="0"/>
    <pivotField dataField="1" showAll="0"/>
    <pivotField numFmtId="164" showAll="0"/>
    <pivotField axis="axisRow" showAll="0">
      <items count="6">
        <item x="4"/>
        <item x="3"/>
        <item x="2"/>
        <item x="1"/>
        <item x="0"/>
        <item t="default"/>
      </items>
    </pivotField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pent in national currency (Ugx)" fld="4" baseField="7" baseItem="0"/>
    <dataField name="Sum of Received" fld="5" baseField="7" baseItem="0"/>
  </dataFields>
  <formats count="3"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2" cacheId="6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24:B30" firstHeaderRow="1" firstDataRow="1" firstDataCol="1"/>
  <pivotFields count="8">
    <pivotField numFmtId="14" showAll="0"/>
    <pivotField showAll="0"/>
    <pivotField showAll="0"/>
    <pivotField showAll="0"/>
    <pivotField dataField="1" showAll="0"/>
    <pivotField showAll="0"/>
    <pivotField numFmtId="164" showAll="0"/>
    <pivotField axis="axisRow" showAll="0">
      <items count="6">
        <item x="4"/>
        <item x="3"/>
        <item x="2"/>
        <item x="1"/>
        <item x="0"/>
        <item t="default"/>
      </items>
    </pivotField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pent  in national currency (UGX)" fld="4" baseField="7" baseItem="0" numFmtId="164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B6" sqref="B6"/>
    </sheetView>
  </sheetViews>
  <sheetFormatPr defaultRowHeight="15"/>
  <cols>
    <col min="1" max="1" width="15.7109375" bestFit="1" customWidth="1"/>
    <col min="2" max="2" width="16.42578125" bestFit="1" customWidth="1"/>
    <col min="3" max="3" width="37.7109375" customWidth="1"/>
  </cols>
  <sheetData>
    <row r="3" spans="1:3">
      <c r="A3" s="339" t="s">
        <v>472</v>
      </c>
      <c r="B3" t="s">
        <v>108</v>
      </c>
      <c r="C3" t="s">
        <v>106</v>
      </c>
    </row>
    <row r="4" spans="1:3">
      <c r="A4" s="146" t="s">
        <v>153</v>
      </c>
      <c r="B4" s="340">
        <v>2413.1733057423694</v>
      </c>
      <c r="C4" s="340">
        <v>9329328</v>
      </c>
    </row>
    <row r="5" spans="1:3">
      <c r="A5" s="146" t="s">
        <v>128</v>
      </c>
      <c r="B5" s="340">
        <v>25.866528711846868</v>
      </c>
      <c r="C5" s="340">
        <v>100000</v>
      </c>
    </row>
    <row r="6" spans="1:3">
      <c r="A6" s="146" t="s">
        <v>126</v>
      </c>
      <c r="B6" s="340">
        <v>366.57879461976205</v>
      </c>
      <c r="C6" s="340">
        <v>1379000</v>
      </c>
    </row>
    <row r="7" spans="1:3">
      <c r="A7" s="146" t="s">
        <v>137</v>
      </c>
      <c r="B7" s="340">
        <v>192.18830832902233</v>
      </c>
      <c r="C7" s="340">
        <v>743000</v>
      </c>
    </row>
    <row r="8" spans="1:3">
      <c r="A8" s="146" t="s">
        <v>41</v>
      </c>
      <c r="B8" s="340">
        <v>1028.1916451112261</v>
      </c>
      <c r="C8" s="340">
        <v>4055300</v>
      </c>
    </row>
    <row r="9" spans="1:3">
      <c r="A9" s="146" t="s">
        <v>123</v>
      </c>
      <c r="B9" s="340">
        <v>0.5173305742369374</v>
      </c>
      <c r="C9" s="340">
        <v>2000</v>
      </c>
    </row>
    <row r="10" spans="1:3">
      <c r="A10" s="146" t="s">
        <v>474</v>
      </c>
      <c r="B10" s="340">
        <v>4026.5159130884635</v>
      </c>
      <c r="C10" s="340">
        <v>15608628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zoomScale="125" workbookViewId="0">
      <selection activeCell="E50" sqref="E50"/>
    </sheetView>
  </sheetViews>
  <sheetFormatPr defaultColWidth="16" defaultRowHeight="12.75"/>
  <cols>
    <col min="1" max="1" width="9.28515625" style="3" customWidth="1"/>
    <col min="2" max="2" width="8.42578125" style="3" bestFit="1" customWidth="1"/>
    <col min="3" max="3" width="30.42578125" style="3" customWidth="1"/>
    <col min="4" max="4" width="14.5703125" style="3" customWidth="1"/>
    <col min="5" max="5" width="15" style="3" customWidth="1"/>
    <col min="6" max="6" width="4.7109375" style="3" customWidth="1"/>
    <col min="7" max="7" width="10.7109375" style="3" customWidth="1"/>
    <col min="8" max="8" width="3.28515625" style="3" bestFit="1" customWidth="1"/>
    <col min="9" max="9" width="29.85546875" style="3" customWidth="1"/>
    <col min="10" max="10" width="11" style="3" customWidth="1"/>
    <col min="11" max="11" width="16.42578125" style="3" customWidth="1"/>
    <col min="12" max="14" width="16" style="3"/>
    <col min="15" max="15" width="20.7109375" style="3" bestFit="1" customWidth="1"/>
    <col min="16" max="258" width="16" style="3"/>
    <col min="259" max="259" width="6" style="3" customWidth="1"/>
    <col min="260" max="260" width="26.7109375" style="3" customWidth="1"/>
    <col min="261" max="261" width="11.7109375" style="3" bestFit="1" customWidth="1"/>
    <col min="262" max="262" width="11.42578125" style="3" bestFit="1" customWidth="1"/>
    <col min="263" max="263" width="12.7109375" style="3" bestFit="1" customWidth="1"/>
    <col min="264" max="264" width="5.7109375" style="3" customWidth="1"/>
    <col min="265" max="265" width="28.140625" style="3" customWidth="1"/>
    <col min="266" max="514" width="16" style="3"/>
    <col min="515" max="515" width="6" style="3" customWidth="1"/>
    <col min="516" max="516" width="26.7109375" style="3" customWidth="1"/>
    <col min="517" max="517" width="11.7109375" style="3" bestFit="1" customWidth="1"/>
    <col min="518" max="518" width="11.42578125" style="3" bestFit="1" customWidth="1"/>
    <col min="519" max="519" width="12.7109375" style="3" bestFit="1" customWidth="1"/>
    <col min="520" max="520" width="5.7109375" style="3" customWidth="1"/>
    <col min="521" max="521" width="28.140625" style="3" customWidth="1"/>
    <col min="522" max="770" width="16" style="3"/>
    <col min="771" max="771" width="6" style="3" customWidth="1"/>
    <col min="772" max="772" width="26.7109375" style="3" customWidth="1"/>
    <col min="773" max="773" width="11.7109375" style="3" bestFit="1" customWidth="1"/>
    <col min="774" max="774" width="11.42578125" style="3" bestFit="1" customWidth="1"/>
    <col min="775" max="775" width="12.7109375" style="3" bestFit="1" customWidth="1"/>
    <col min="776" max="776" width="5.7109375" style="3" customWidth="1"/>
    <col min="777" max="777" width="28.140625" style="3" customWidth="1"/>
    <col min="778" max="1026" width="16" style="3"/>
    <col min="1027" max="1027" width="6" style="3" customWidth="1"/>
    <col min="1028" max="1028" width="26.7109375" style="3" customWidth="1"/>
    <col min="1029" max="1029" width="11.7109375" style="3" bestFit="1" customWidth="1"/>
    <col min="1030" max="1030" width="11.42578125" style="3" bestFit="1" customWidth="1"/>
    <col min="1031" max="1031" width="12.7109375" style="3" bestFit="1" customWidth="1"/>
    <col min="1032" max="1032" width="5.7109375" style="3" customWidth="1"/>
    <col min="1033" max="1033" width="28.140625" style="3" customWidth="1"/>
    <col min="1034" max="1282" width="16" style="3"/>
    <col min="1283" max="1283" width="6" style="3" customWidth="1"/>
    <col min="1284" max="1284" width="26.7109375" style="3" customWidth="1"/>
    <col min="1285" max="1285" width="11.7109375" style="3" bestFit="1" customWidth="1"/>
    <col min="1286" max="1286" width="11.42578125" style="3" bestFit="1" customWidth="1"/>
    <col min="1287" max="1287" width="12.7109375" style="3" bestFit="1" customWidth="1"/>
    <col min="1288" max="1288" width="5.7109375" style="3" customWidth="1"/>
    <col min="1289" max="1289" width="28.140625" style="3" customWidth="1"/>
    <col min="1290" max="1538" width="16" style="3"/>
    <col min="1539" max="1539" width="6" style="3" customWidth="1"/>
    <col min="1540" max="1540" width="26.7109375" style="3" customWidth="1"/>
    <col min="1541" max="1541" width="11.7109375" style="3" bestFit="1" customWidth="1"/>
    <col min="1542" max="1542" width="11.42578125" style="3" bestFit="1" customWidth="1"/>
    <col min="1543" max="1543" width="12.7109375" style="3" bestFit="1" customWidth="1"/>
    <col min="1544" max="1544" width="5.7109375" style="3" customWidth="1"/>
    <col min="1545" max="1545" width="28.140625" style="3" customWidth="1"/>
    <col min="1546" max="1794" width="16" style="3"/>
    <col min="1795" max="1795" width="6" style="3" customWidth="1"/>
    <col min="1796" max="1796" width="26.7109375" style="3" customWidth="1"/>
    <col min="1797" max="1797" width="11.7109375" style="3" bestFit="1" customWidth="1"/>
    <col min="1798" max="1798" width="11.42578125" style="3" bestFit="1" customWidth="1"/>
    <col min="1799" max="1799" width="12.7109375" style="3" bestFit="1" customWidth="1"/>
    <col min="1800" max="1800" width="5.7109375" style="3" customWidth="1"/>
    <col min="1801" max="1801" width="28.140625" style="3" customWidth="1"/>
    <col min="1802" max="2050" width="16" style="3"/>
    <col min="2051" max="2051" width="6" style="3" customWidth="1"/>
    <col min="2052" max="2052" width="26.7109375" style="3" customWidth="1"/>
    <col min="2053" max="2053" width="11.7109375" style="3" bestFit="1" customWidth="1"/>
    <col min="2054" max="2054" width="11.42578125" style="3" bestFit="1" customWidth="1"/>
    <col min="2055" max="2055" width="12.7109375" style="3" bestFit="1" customWidth="1"/>
    <col min="2056" max="2056" width="5.7109375" style="3" customWidth="1"/>
    <col min="2057" max="2057" width="28.140625" style="3" customWidth="1"/>
    <col min="2058" max="2306" width="16" style="3"/>
    <col min="2307" max="2307" width="6" style="3" customWidth="1"/>
    <col min="2308" max="2308" width="26.7109375" style="3" customWidth="1"/>
    <col min="2309" max="2309" width="11.7109375" style="3" bestFit="1" customWidth="1"/>
    <col min="2310" max="2310" width="11.42578125" style="3" bestFit="1" customWidth="1"/>
    <col min="2311" max="2311" width="12.7109375" style="3" bestFit="1" customWidth="1"/>
    <col min="2312" max="2312" width="5.7109375" style="3" customWidth="1"/>
    <col min="2313" max="2313" width="28.140625" style="3" customWidth="1"/>
    <col min="2314" max="2562" width="16" style="3"/>
    <col min="2563" max="2563" width="6" style="3" customWidth="1"/>
    <col min="2564" max="2564" width="26.7109375" style="3" customWidth="1"/>
    <col min="2565" max="2565" width="11.7109375" style="3" bestFit="1" customWidth="1"/>
    <col min="2566" max="2566" width="11.42578125" style="3" bestFit="1" customWidth="1"/>
    <col min="2567" max="2567" width="12.7109375" style="3" bestFit="1" customWidth="1"/>
    <col min="2568" max="2568" width="5.7109375" style="3" customWidth="1"/>
    <col min="2569" max="2569" width="28.140625" style="3" customWidth="1"/>
    <col min="2570" max="2818" width="16" style="3"/>
    <col min="2819" max="2819" width="6" style="3" customWidth="1"/>
    <col min="2820" max="2820" width="26.7109375" style="3" customWidth="1"/>
    <col min="2821" max="2821" width="11.7109375" style="3" bestFit="1" customWidth="1"/>
    <col min="2822" max="2822" width="11.42578125" style="3" bestFit="1" customWidth="1"/>
    <col min="2823" max="2823" width="12.7109375" style="3" bestFit="1" customWidth="1"/>
    <col min="2824" max="2824" width="5.7109375" style="3" customWidth="1"/>
    <col min="2825" max="2825" width="28.140625" style="3" customWidth="1"/>
    <col min="2826" max="3074" width="16" style="3"/>
    <col min="3075" max="3075" width="6" style="3" customWidth="1"/>
    <col min="3076" max="3076" width="26.7109375" style="3" customWidth="1"/>
    <col min="3077" max="3077" width="11.7109375" style="3" bestFit="1" customWidth="1"/>
    <col min="3078" max="3078" width="11.42578125" style="3" bestFit="1" customWidth="1"/>
    <col min="3079" max="3079" width="12.7109375" style="3" bestFit="1" customWidth="1"/>
    <col min="3080" max="3080" width="5.7109375" style="3" customWidth="1"/>
    <col min="3081" max="3081" width="28.140625" style="3" customWidth="1"/>
    <col min="3082" max="3330" width="16" style="3"/>
    <col min="3331" max="3331" width="6" style="3" customWidth="1"/>
    <col min="3332" max="3332" width="26.7109375" style="3" customWidth="1"/>
    <col min="3333" max="3333" width="11.7109375" style="3" bestFit="1" customWidth="1"/>
    <col min="3334" max="3334" width="11.42578125" style="3" bestFit="1" customWidth="1"/>
    <col min="3335" max="3335" width="12.7109375" style="3" bestFit="1" customWidth="1"/>
    <col min="3336" max="3336" width="5.7109375" style="3" customWidth="1"/>
    <col min="3337" max="3337" width="28.140625" style="3" customWidth="1"/>
    <col min="3338" max="3586" width="16" style="3"/>
    <col min="3587" max="3587" width="6" style="3" customWidth="1"/>
    <col min="3588" max="3588" width="26.7109375" style="3" customWidth="1"/>
    <col min="3589" max="3589" width="11.7109375" style="3" bestFit="1" customWidth="1"/>
    <col min="3590" max="3590" width="11.42578125" style="3" bestFit="1" customWidth="1"/>
    <col min="3591" max="3591" width="12.7109375" style="3" bestFit="1" customWidth="1"/>
    <col min="3592" max="3592" width="5.7109375" style="3" customWidth="1"/>
    <col min="3593" max="3593" width="28.140625" style="3" customWidth="1"/>
    <col min="3594" max="3842" width="16" style="3"/>
    <col min="3843" max="3843" width="6" style="3" customWidth="1"/>
    <col min="3844" max="3844" width="26.7109375" style="3" customWidth="1"/>
    <col min="3845" max="3845" width="11.7109375" style="3" bestFit="1" customWidth="1"/>
    <col min="3846" max="3846" width="11.42578125" style="3" bestFit="1" customWidth="1"/>
    <col min="3847" max="3847" width="12.7109375" style="3" bestFit="1" customWidth="1"/>
    <col min="3848" max="3848" width="5.7109375" style="3" customWidth="1"/>
    <col min="3849" max="3849" width="28.140625" style="3" customWidth="1"/>
    <col min="3850" max="4098" width="16" style="3"/>
    <col min="4099" max="4099" width="6" style="3" customWidth="1"/>
    <col min="4100" max="4100" width="26.7109375" style="3" customWidth="1"/>
    <col min="4101" max="4101" width="11.7109375" style="3" bestFit="1" customWidth="1"/>
    <col min="4102" max="4102" width="11.42578125" style="3" bestFit="1" customWidth="1"/>
    <col min="4103" max="4103" width="12.7109375" style="3" bestFit="1" customWidth="1"/>
    <col min="4104" max="4104" width="5.7109375" style="3" customWidth="1"/>
    <col min="4105" max="4105" width="28.140625" style="3" customWidth="1"/>
    <col min="4106" max="4354" width="16" style="3"/>
    <col min="4355" max="4355" width="6" style="3" customWidth="1"/>
    <col min="4356" max="4356" width="26.7109375" style="3" customWidth="1"/>
    <col min="4357" max="4357" width="11.7109375" style="3" bestFit="1" customWidth="1"/>
    <col min="4358" max="4358" width="11.42578125" style="3" bestFit="1" customWidth="1"/>
    <col min="4359" max="4359" width="12.7109375" style="3" bestFit="1" customWidth="1"/>
    <col min="4360" max="4360" width="5.7109375" style="3" customWidth="1"/>
    <col min="4361" max="4361" width="28.140625" style="3" customWidth="1"/>
    <col min="4362" max="4610" width="16" style="3"/>
    <col min="4611" max="4611" width="6" style="3" customWidth="1"/>
    <col min="4612" max="4612" width="26.7109375" style="3" customWidth="1"/>
    <col min="4613" max="4613" width="11.7109375" style="3" bestFit="1" customWidth="1"/>
    <col min="4614" max="4614" width="11.42578125" style="3" bestFit="1" customWidth="1"/>
    <col min="4615" max="4615" width="12.7109375" style="3" bestFit="1" customWidth="1"/>
    <col min="4616" max="4616" width="5.7109375" style="3" customWidth="1"/>
    <col min="4617" max="4617" width="28.140625" style="3" customWidth="1"/>
    <col min="4618" max="4866" width="16" style="3"/>
    <col min="4867" max="4867" width="6" style="3" customWidth="1"/>
    <col min="4868" max="4868" width="26.7109375" style="3" customWidth="1"/>
    <col min="4869" max="4869" width="11.7109375" style="3" bestFit="1" customWidth="1"/>
    <col min="4870" max="4870" width="11.42578125" style="3" bestFit="1" customWidth="1"/>
    <col min="4871" max="4871" width="12.7109375" style="3" bestFit="1" customWidth="1"/>
    <col min="4872" max="4872" width="5.7109375" style="3" customWidth="1"/>
    <col min="4873" max="4873" width="28.140625" style="3" customWidth="1"/>
    <col min="4874" max="5122" width="16" style="3"/>
    <col min="5123" max="5123" width="6" style="3" customWidth="1"/>
    <col min="5124" max="5124" width="26.7109375" style="3" customWidth="1"/>
    <col min="5125" max="5125" width="11.7109375" style="3" bestFit="1" customWidth="1"/>
    <col min="5126" max="5126" width="11.42578125" style="3" bestFit="1" customWidth="1"/>
    <col min="5127" max="5127" width="12.7109375" style="3" bestFit="1" customWidth="1"/>
    <col min="5128" max="5128" width="5.7109375" style="3" customWidth="1"/>
    <col min="5129" max="5129" width="28.140625" style="3" customWidth="1"/>
    <col min="5130" max="5378" width="16" style="3"/>
    <col min="5379" max="5379" width="6" style="3" customWidth="1"/>
    <col min="5380" max="5380" width="26.7109375" style="3" customWidth="1"/>
    <col min="5381" max="5381" width="11.7109375" style="3" bestFit="1" customWidth="1"/>
    <col min="5382" max="5382" width="11.42578125" style="3" bestFit="1" customWidth="1"/>
    <col min="5383" max="5383" width="12.7109375" style="3" bestFit="1" customWidth="1"/>
    <col min="5384" max="5384" width="5.7109375" style="3" customWidth="1"/>
    <col min="5385" max="5385" width="28.140625" style="3" customWidth="1"/>
    <col min="5386" max="5634" width="16" style="3"/>
    <col min="5635" max="5635" width="6" style="3" customWidth="1"/>
    <col min="5636" max="5636" width="26.7109375" style="3" customWidth="1"/>
    <col min="5637" max="5637" width="11.7109375" style="3" bestFit="1" customWidth="1"/>
    <col min="5638" max="5638" width="11.42578125" style="3" bestFit="1" customWidth="1"/>
    <col min="5639" max="5639" width="12.7109375" style="3" bestFit="1" customWidth="1"/>
    <col min="5640" max="5640" width="5.7109375" style="3" customWidth="1"/>
    <col min="5641" max="5641" width="28.140625" style="3" customWidth="1"/>
    <col min="5642" max="5890" width="16" style="3"/>
    <col min="5891" max="5891" width="6" style="3" customWidth="1"/>
    <col min="5892" max="5892" width="26.7109375" style="3" customWidth="1"/>
    <col min="5893" max="5893" width="11.7109375" style="3" bestFit="1" customWidth="1"/>
    <col min="5894" max="5894" width="11.42578125" style="3" bestFit="1" customWidth="1"/>
    <col min="5895" max="5895" width="12.7109375" style="3" bestFit="1" customWidth="1"/>
    <col min="5896" max="5896" width="5.7109375" style="3" customWidth="1"/>
    <col min="5897" max="5897" width="28.140625" style="3" customWidth="1"/>
    <col min="5898" max="6146" width="16" style="3"/>
    <col min="6147" max="6147" width="6" style="3" customWidth="1"/>
    <col min="6148" max="6148" width="26.7109375" style="3" customWidth="1"/>
    <col min="6149" max="6149" width="11.7109375" style="3" bestFit="1" customWidth="1"/>
    <col min="6150" max="6150" width="11.42578125" style="3" bestFit="1" customWidth="1"/>
    <col min="6151" max="6151" width="12.7109375" style="3" bestFit="1" customWidth="1"/>
    <col min="6152" max="6152" width="5.7109375" style="3" customWidth="1"/>
    <col min="6153" max="6153" width="28.140625" style="3" customWidth="1"/>
    <col min="6154" max="6402" width="16" style="3"/>
    <col min="6403" max="6403" width="6" style="3" customWidth="1"/>
    <col min="6404" max="6404" width="26.7109375" style="3" customWidth="1"/>
    <col min="6405" max="6405" width="11.7109375" style="3" bestFit="1" customWidth="1"/>
    <col min="6406" max="6406" width="11.42578125" style="3" bestFit="1" customWidth="1"/>
    <col min="6407" max="6407" width="12.7109375" style="3" bestFit="1" customWidth="1"/>
    <col min="6408" max="6408" width="5.7109375" style="3" customWidth="1"/>
    <col min="6409" max="6409" width="28.140625" style="3" customWidth="1"/>
    <col min="6410" max="6658" width="16" style="3"/>
    <col min="6659" max="6659" width="6" style="3" customWidth="1"/>
    <col min="6660" max="6660" width="26.7109375" style="3" customWidth="1"/>
    <col min="6661" max="6661" width="11.7109375" style="3" bestFit="1" customWidth="1"/>
    <col min="6662" max="6662" width="11.42578125" style="3" bestFit="1" customWidth="1"/>
    <col min="6663" max="6663" width="12.7109375" style="3" bestFit="1" customWidth="1"/>
    <col min="6664" max="6664" width="5.7109375" style="3" customWidth="1"/>
    <col min="6665" max="6665" width="28.140625" style="3" customWidth="1"/>
    <col min="6666" max="6914" width="16" style="3"/>
    <col min="6915" max="6915" width="6" style="3" customWidth="1"/>
    <col min="6916" max="6916" width="26.7109375" style="3" customWidth="1"/>
    <col min="6917" max="6917" width="11.7109375" style="3" bestFit="1" customWidth="1"/>
    <col min="6918" max="6918" width="11.42578125" style="3" bestFit="1" customWidth="1"/>
    <col min="6919" max="6919" width="12.7109375" style="3" bestFit="1" customWidth="1"/>
    <col min="6920" max="6920" width="5.7109375" style="3" customWidth="1"/>
    <col min="6921" max="6921" width="28.140625" style="3" customWidth="1"/>
    <col min="6922" max="7170" width="16" style="3"/>
    <col min="7171" max="7171" width="6" style="3" customWidth="1"/>
    <col min="7172" max="7172" width="26.7109375" style="3" customWidth="1"/>
    <col min="7173" max="7173" width="11.7109375" style="3" bestFit="1" customWidth="1"/>
    <col min="7174" max="7174" width="11.42578125" style="3" bestFit="1" customWidth="1"/>
    <col min="7175" max="7175" width="12.7109375" style="3" bestFit="1" customWidth="1"/>
    <col min="7176" max="7176" width="5.7109375" style="3" customWidth="1"/>
    <col min="7177" max="7177" width="28.140625" style="3" customWidth="1"/>
    <col min="7178" max="7426" width="16" style="3"/>
    <col min="7427" max="7427" width="6" style="3" customWidth="1"/>
    <col min="7428" max="7428" width="26.7109375" style="3" customWidth="1"/>
    <col min="7429" max="7429" width="11.7109375" style="3" bestFit="1" customWidth="1"/>
    <col min="7430" max="7430" width="11.42578125" style="3" bestFit="1" customWidth="1"/>
    <col min="7431" max="7431" width="12.7109375" style="3" bestFit="1" customWidth="1"/>
    <col min="7432" max="7432" width="5.7109375" style="3" customWidth="1"/>
    <col min="7433" max="7433" width="28.140625" style="3" customWidth="1"/>
    <col min="7434" max="7682" width="16" style="3"/>
    <col min="7683" max="7683" width="6" style="3" customWidth="1"/>
    <col min="7684" max="7684" width="26.7109375" style="3" customWidth="1"/>
    <col min="7685" max="7685" width="11.7109375" style="3" bestFit="1" customWidth="1"/>
    <col min="7686" max="7686" width="11.42578125" style="3" bestFit="1" customWidth="1"/>
    <col min="7687" max="7687" width="12.7109375" style="3" bestFit="1" customWidth="1"/>
    <col min="7688" max="7688" width="5.7109375" style="3" customWidth="1"/>
    <col min="7689" max="7689" width="28.140625" style="3" customWidth="1"/>
    <col min="7690" max="7938" width="16" style="3"/>
    <col min="7939" max="7939" width="6" style="3" customWidth="1"/>
    <col min="7940" max="7940" width="26.7109375" style="3" customWidth="1"/>
    <col min="7941" max="7941" width="11.7109375" style="3" bestFit="1" customWidth="1"/>
    <col min="7942" max="7942" width="11.42578125" style="3" bestFit="1" customWidth="1"/>
    <col min="7943" max="7943" width="12.7109375" style="3" bestFit="1" customWidth="1"/>
    <col min="7944" max="7944" width="5.7109375" style="3" customWidth="1"/>
    <col min="7945" max="7945" width="28.140625" style="3" customWidth="1"/>
    <col min="7946" max="8194" width="16" style="3"/>
    <col min="8195" max="8195" width="6" style="3" customWidth="1"/>
    <col min="8196" max="8196" width="26.7109375" style="3" customWidth="1"/>
    <col min="8197" max="8197" width="11.7109375" style="3" bestFit="1" customWidth="1"/>
    <col min="8198" max="8198" width="11.42578125" style="3" bestFit="1" customWidth="1"/>
    <col min="8199" max="8199" width="12.7109375" style="3" bestFit="1" customWidth="1"/>
    <col min="8200" max="8200" width="5.7109375" style="3" customWidth="1"/>
    <col min="8201" max="8201" width="28.140625" style="3" customWidth="1"/>
    <col min="8202" max="8450" width="16" style="3"/>
    <col min="8451" max="8451" width="6" style="3" customWidth="1"/>
    <col min="8452" max="8452" width="26.7109375" style="3" customWidth="1"/>
    <col min="8453" max="8453" width="11.7109375" style="3" bestFit="1" customWidth="1"/>
    <col min="8454" max="8454" width="11.42578125" style="3" bestFit="1" customWidth="1"/>
    <col min="8455" max="8455" width="12.7109375" style="3" bestFit="1" customWidth="1"/>
    <col min="8456" max="8456" width="5.7109375" style="3" customWidth="1"/>
    <col min="8457" max="8457" width="28.140625" style="3" customWidth="1"/>
    <col min="8458" max="8706" width="16" style="3"/>
    <col min="8707" max="8707" width="6" style="3" customWidth="1"/>
    <col min="8708" max="8708" width="26.7109375" style="3" customWidth="1"/>
    <col min="8709" max="8709" width="11.7109375" style="3" bestFit="1" customWidth="1"/>
    <col min="8710" max="8710" width="11.42578125" style="3" bestFit="1" customWidth="1"/>
    <col min="8711" max="8711" width="12.7109375" style="3" bestFit="1" customWidth="1"/>
    <col min="8712" max="8712" width="5.7109375" style="3" customWidth="1"/>
    <col min="8713" max="8713" width="28.140625" style="3" customWidth="1"/>
    <col min="8714" max="8962" width="16" style="3"/>
    <col min="8963" max="8963" width="6" style="3" customWidth="1"/>
    <col min="8964" max="8964" width="26.7109375" style="3" customWidth="1"/>
    <col min="8965" max="8965" width="11.7109375" style="3" bestFit="1" customWidth="1"/>
    <col min="8966" max="8966" width="11.42578125" style="3" bestFit="1" customWidth="1"/>
    <col min="8967" max="8967" width="12.7109375" style="3" bestFit="1" customWidth="1"/>
    <col min="8968" max="8968" width="5.7109375" style="3" customWidth="1"/>
    <col min="8969" max="8969" width="28.140625" style="3" customWidth="1"/>
    <col min="8970" max="9218" width="16" style="3"/>
    <col min="9219" max="9219" width="6" style="3" customWidth="1"/>
    <col min="9220" max="9220" width="26.7109375" style="3" customWidth="1"/>
    <col min="9221" max="9221" width="11.7109375" style="3" bestFit="1" customWidth="1"/>
    <col min="9222" max="9222" width="11.42578125" style="3" bestFit="1" customWidth="1"/>
    <col min="9223" max="9223" width="12.7109375" style="3" bestFit="1" customWidth="1"/>
    <col min="9224" max="9224" width="5.7109375" style="3" customWidth="1"/>
    <col min="9225" max="9225" width="28.140625" style="3" customWidth="1"/>
    <col min="9226" max="9474" width="16" style="3"/>
    <col min="9475" max="9475" width="6" style="3" customWidth="1"/>
    <col min="9476" max="9476" width="26.7109375" style="3" customWidth="1"/>
    <col min="9477" max="9477" width="11.7109375" style="3" bestFit="1" customWidth="1"/>
    <col min="9478" max="9478" width="11.42578125" style="3" bestFit="1" customWidth="1"/>
    <col min="9479" max="9479" width="12.7109375" style="3" bestFit="1" customWidth="1"/>
    <col min="9480" max="9480" width="5.7109375" style="3" customWidth="1"/>
    <col min="9481" max="9481" width="28.140625" style="3" customWidth="1"/>
    <col min="9482" max="9730" width="16" style="3"/>
    <col min="9731" max="9731" width="6" style="3" customWidth="1"/>
    <col min="9732" max="9732" width="26.7109375" style="3" customWidth="1"/>
    <col min="9733" max="9733" width="11.7109375" style="3" bestFit="1" customWidth="1"/>
    <col min="9734" max="9734" width="11.42578125" style="3" bestFit="1" customWidth="1"/>
    <col min="9735" max="9735" width="12.7109375" style="3" bestFit="1" customWidth="1"/>
    <col min="9736" max="9736" width="5.7109375" style="3" customWidth="1"/>
    <col min="9737" max="9737" width="28.140625" style="3" customWidth="1"/>
    <col min="9738" max="9986" width="16" style="3"/>
    <col min="9987" max="9987" width="6" style="3" customWidth="1"/>
    <col min="9988" max="9988" width="26.7109375" style="3" customWidth="1"/>
    <col min="9989" max="9989" width="11.7109375" style="3" bestFit="1" customWidth="1"/>
    <col min="9990" max="9990" width="11.42578125" style="3" bestFit="1" customWidth="1"/>
    <col min="9991" max="9991" width="12.7109375" style="3" bestFit="1" customWidth="1"/>
    <col min="9992" max="9992" width="5.7109375" style="3" customWidth="1"/>
    <col min="9993" max="9993" width="28.140625" style="3" customWidth="1"/>
    <col min="9994" max="10242" width="16" style="3"/>
    <col min="10243" max="10243" width="6" style="3" customWidth="1"/>
    <col min="10244" max="10244" width="26.7109375" style="3" customWidth="1"/>
    <col min="10245" max="10245" width="11.7109375" style="3" bestFit="1" customWidth="1"/>
    <col min="10246" max="10246" width="11.42578125" style="3" bestFit="1" customWidth="1"/>
    <col min="10247" max="10247" width="12.7109375" style="3" bestFit="1" customWidth="1"/>
    <col min="10248" max="10248" width="5.7109375" style="3" customWidth="1"/>
    <col min="10249" max="10249" width="28.140625" style="3" customWidth="1"/>
    <col min="10250" max="10498" width="16" style="3"/>
    <col min="10499" max="10499" width="6" style="3" customWidth="1"/>
    <col min="10500" max="10500" width="26.7109375" style="3" customWidth="1"/>
    <col min="10501" max="10501" width="11.7109375" style="3" bestFit="1" customWidth="1"/>
    <col min="10502" max="10502" width="11.42578125" style="3" bestFit="1" customWidth="1"/>
    <col min="10503" max="10503" width="12.7109375" style="3" bestFit="1" customWidth="1"/>
    <col min="10504" max="10504" width="5.7109375" style="3" customWidth="1"/>
    <col min="10505" max="10505" width="28.140625" style="3" customWidth="1"/>
    <col min="10506" max="10754" width="16" style="3"/>
    <col min="10755" max="10755" width="6" style="3" customWidth="1"/>
    <col min="10756" max="10756" width="26.7109375" style="3" customWidth="1"/>
    <col min="10757" max="10757" width="11.7109375" style="3" bestFit="1" customWidth="1"/>
    <col min="10758" max="10758" width="11.42578125" style="3" bestFit="1" customWidth="1"/>
    <col min="10759" max="10759" width="12.7109375" style="3" bestFit="1" customWidth="1"/>
    <col min="10760" max="10760" width="5.7109375" style="3" customWidth="1"/>
    <col min="10761" max="10761" width="28.140625" style="3" customWidth="1"/>
    <col min="10762" max="11010" width="16" style="3"/>
    <col min="11011" max="11011" width="6" style="3" customWidth="1"/>
    <col min="11012" max="11012" width="26.7109375" style="3" customWidth="1"/>
    <col min="11013" max="11013" width="11.7109375" style="3" bestFit="1" customWidth="1"/>
    <col min="11014" max="11014" width="11.42578125" style="3" bestFit="1" customWidth="1"/>
    <col min="11015" max="11015" width="12.7109375" style="3" bestFit="1" customWidth="1"/>
    <col min="11016" max="11016" width="5.7109375" style="3" customWidth="1"/>
    <col min="11017" max="11017" width="28.140625" style="3" customWidth="1"/>
    <col min="11018" max="11266" width="16" style="3"/>
    <col min="11267" max="11267" width="6" style="3" customWidth="1"/>
    <col min="11268" max="11268" width="26.7109375" style="3" customWidth="1"/>
    <col min="11269" max="11269" width="11.7109375" style="3" bestFit="1" customWidth="1"/>
    <col min="11270" max="11270" width="11.42578125" style="3" bestFit="1" customWidth="1"/>
    <col min="11271" max="11271" width="12.7109375" style="3" bestFit="1" customWidth="1"/>
    <col min="11272" max="11272" width="5.7109375" style="3" customWidth="1"/>
    <col min="11273" max="11273" width="28.140625" style="3" customWidth="1"/>
    <col min="11274" max="11522" width="16" style="3"/>
    <col min="11523" max="11523" width="6" style="3" customWidth="1"/>
    <col min="11524" max="11524" width="26.7109375" style="3" customWidth="1"/>
    <col min="11525" max="11525" width="11.7109375" style="3" bestFit="1" customWidth="1"/>
    <col min="11526" max="11526" width="11.42578125" style="3" bestFit="1" customWidth="1"/>
    <col min="11527" max="11527" width="12.7109375" style="3" bestFit="1" customWidth="1"/>
    <col min="11528" max="11528" width="5.7109375" style="3" customWidth="1"/>
    <col min="11529" max="11529" width="28.140625" style="3" customWidth="1"/>
    <col min="11530" max="11778" width="16" style="3"/>
    <col min="11779" max="11779" width="6" style="3" customWidth="1"/>
    <col min="11780" max="11780" width="26.7109375" style="3" customWidth="1"/>
    <col min="11781" max="11781" width="11.7109375" style="3" bestFit="1" customWidth="1"/>
    <col min="11782" max="11782" width="11.42578125" style="3" bestFit="1" customWidth="1"/>
    <col min="11783" max="11783" width="12.7109375" style="3" bestFit="1" customWidth="1"/>
    <col min="11784" max="11784" width="5.7109375" style="3" customWidth="1"/>
    <col min="11785" max="11785" width="28.140625" style="3" customWidth="1"/>
    <col min="11786" max="12034" width="16" style="3"/>
    <col min="12035" max="12035" width="6" style="3" customWidth="1"/>
    <col min="12036" max="12036" width="26.7109375" style="3" customWidth="1"/>
    <col min="12037" max="12037" width="11.7109375" style="3" bestFit="1" customWidth="1"/>
    <col min="12038" max="12038" width="11.42578125" style="3" bestFit="1" customWidth="1"/>
    <col min="12039" max="12039" width="12.7109375" style="3" bestFit="1" customWidth="1"/>
    <col min="12040" max="12040" width="5.7109375" style="3" customWidth="1"/>
    <col min="12041" max="12041" width="28.140625" style="3" customWidth="1"/>
    <col min="12042" max="12290" width="16" style="3"/>
    <col min="12291" max="12291" width="6" style="3" customWidth="1"/>
    <col min="12292" max="12292" width="26.7109375" style="3" customWidth="1"/>
    <col min="12293" max="12293" width="11.7109375" style="3" bestFit="1" customWidth="1"/>
    <col min="12294" max="12294" width="11.42578125" style="3" bestFit="1" customWidth="1"/>
    <col min="12295" max="12295" width="12.7109375" style="3" bestFit="1" customWidth="1"/>
    <col min="12296" max="12296" width="5.7109375" style="3" customWidth="1"/>
    <col min="12297" max="12297" width="28.140625" style="3" customWidth="1"/>
    <col min="12298" max="12546" width="16" style="3"/>
    <col min="12547" max="12547" width="6" style="3" customWidth="1"/>
    <col min="12548" max="12548" width="26.7109375" style="3" customWidth="1"/>
    <col min="12549" max="12549" width="11.7109375" style="3" bestFit="1" customWidth="1"/>
    <col min="12550" max="12550" width="11.42578125" style="3" bestFit="1" customWidth="1"/>
    <col min="12551" max="12551" width="12.7109375" style="3" bestFit="1" customWidth="1"/>
    <col min="12552" max="12552" width="5.7109375" style="3" customWidth="1"/>
    <col min="12553" max="12553" width="28.140625" style="3" customWidth="1"/>
    <col min="12554" max="12802" width="16" style="3"/>
    <col min="12803" max="12803" width="6" style="3" customWidth="1"/>
    <col min="12804" max="12804" width="26.7109375" style="3" customWidth="1"/>
    <col min="12805" max="12805" width="11.7109375" style="3" bestFit="1" customWidth="1"/>
    <col min="12806" max="12806" width="11.42578125" style="3" bestFit="1" customWidth="1"/>
    <col min="12807" max="12807" width="12.7109375" style="3" bestFit="1" customWidth="1"/>
    <col min="12808" max="12808" width="5.7109375" style="3" customWidth="1"/>
    <col min="12809" max="12809" width="28.140625" style="3" customWidth="1"/>
    <col min="12810" max="13058" width="16" style="3"/>
    <col min="13059" max="13059" width="6" style="3" customWidth="1"/>
    <col min="13060" max="13060" width="26.7109375" style="3" customWidth="1"/>
    <col min="13061" max="13061" width="11.7109375" style="3" bestFit="1" customWidth="1"/>
    <col min="13062" max="13062" width="11.42578125" style="3" bestFit="1" customWidth="1"/>
    <col min="13063" max="13063" width="12.7109375" style="3" bestFit="1" customWidth="1"/>
    <col min="13064" max="13064" width="5.7109375" style="3" customWidth="1"/>
    <col min="13065" max="13065" width="28.140625" style="3" customWidth="1"/>
    <col min="13066" max="13314" width="16" style="3"/>
    <col min="13315" max="13315" width="6" style="3" customWidth="1"/>
    <col min="13316" max="13316" width="26.7109375" style="3" customWidth="1"/>
    <col min="13317" max="13317" width="11.7109375" style="3" bestFit="1" customWidth="1"/>
    <col min="13318" max="13318" width="11.42578125" style="3" bestFit="1" customWidth="1"/>
    <col min="13319" max="13319" width="12.7109375" style="3" bestFit="1" customWidth="1"/>
    <col min="13320" max="13320" width="5.7109375" style="3" customWidth="1"/>
    <col min="13321" max="13321" width="28.140625" style="3" customWidth="1"/>
    <col min="13322" max="13570" width="16" style="3"/>
    <col min="13571" max="13571" width="6" style="3" customWidth="1"/>
    <col min="13572" max="13572" width="26.7109375" style="3" customWidth="1"/>
    <col min="13573" max="13573" width="11.7109375" style="3" bestFit="1" customWidth="1"/>
    <col min="13574" max="13574" width="11.42578125" style="3" bestFit="1" customWidth="1"/>
    <col min="13575" max="13575" width="12.7109375" style="3" bestFit="1" customWidth="1"/>
    <col min="13576" max="13576" width="5.7109375" style="3" customWidth="1"/>
    <col min="13577" max="13577" width="28.140625" style="3" customWidth="1"/>
    <col min="13578" max="13826" width="16" style="3"/>
    <col min="13827" max="13827" width="6" style="3" customWidth="1"/>
    <col min="13828" max="13828" width="26.7109375" style="3" customWidth="1"/>
    <col min="13829" max="13829" width="11.7109375" style="3" bestFit="1" customWidth="1"/>
    <col min="13830" max="13830" width="11.42578125" style="3" bestFit="1" customWidth="1"/>
    <col min="13831" max="13831" width="12.7109375" style="3" bestFit="1" customWidth="1"/>
    <col min="13832" max="13832" width="5.7109375" style="3" customWidth="1"/>
    <col min="13833" max="13833" width="28.140625" style="3" customWidth="1"/>
    <col min="13834" max="14082" width="16" style="3"/>
    <col min="14083" max="14083" width="6" style="3" customWidth="1"/>
    <col min="14084" max="14084" width="26.7109375" style="3" customWidth="1"/>
    <col min="14085" max="14085" width="11.7109375" style="3" bestFit="1" customWidth="1"/>
    <col min="14086" max="14086" width="11.42578125" style="3" bestFit="1" customWidth="1"/>
    <col min="14087" max="14087" width="12.7109375" style="3" bestFit="1" customWidth="1"/>
    <col min="14088" max="14088" width="5.7109375" style="3" customWidth="1"/>
    <col min="14089" max="14089" width="28.140625" style="3" customWidth="1"/>
    <col min="14090" max="14338" width="16" style="3"/>
    <col min="14339" max="14339" width="6" style="3" customWidth="1"/>
    <col min="14340" max="14340" width="26.7109375" style="3" customWidth="1"/>
    <col min="14341" max="14341" width="11.7109375" style="3" bestFit="1" customWidth="1"/>
    <col min="14342" max="14342" width="11.42578125" style="3" bestFit="1" customWidth="1"/>
    <col min="14343" max="14343" width="12.7109375" style="3" bestFit="1" customWidth="1"/>
    <col min="14344" max="14344" width="5.7109375" style="3" customWidth="1"/>
    <col min="14345" max="14345" width="28.140625" style="3" customWidth="1"/>
    <col min="14346" max="14594" width="16" style="3"/>
    <col min="14595" max="14595" width="6" style="3" customWidth="1"/>
    <col min="14596" max="14596" width="26.7109375" style="3" customWidth="1"/>
    <col min="14597" max="14597" width="11.7109375" style="3" bestFit="1" customWidth="1"/>
    <col min="14598" max="14598" width="11.42578125" style="3" bestFit="1" customWidth="1"/>
    <col min="14599" max="14599" width="12.7109375" style="3" bestFit="1" customWidth="1"/>
    <col min="14600" max="14600" width="5.7109375" style="3" customWidth="1"/>
    <col min="14601" max="14601" width="28.140625" style="3" customWidth="1"/>
    <col min="14602" max="14850" width="16" style="3"/>
    <col min="14851" max="14851" width="6" style="3" customWidth="1"/>
    <col min="14852" max="14852" width="26.7109375" style="3" customWidth="1"/>
    <col min="14853" max="14853" width="11.7109375" style="3" bestFit="1" customWidth="1"/>
    <col min="14854" max="14854" width="11.42578125" style="3" bestFit="1" customWidth="1"/>
    <col min="14855" max="14855" width="12.7109375" style="3" bestFit="1" customWidth="1"/>
    <col min="14856" max="14856" width="5.7109375" style="3" customWidth="1"/>
    <col min="14857" max="14857" width="28.140625" style="3" customWidth="1"/>
    <col min="14858" max="15106" width="16" style="3"/>
    <col min="15107" max="15107" width="6" style="3" customWidth="1"/>
    <col min="15108" max="15108" width="26.7109375" style="3" customWidth="1"/>
    <col min="15109" max="15109" width="11.7109375" style="3" bestFit="1" customWidth="1"/>
    <col min="15110" max="15110" width="11.42578125" style="3" bestFit="1" customWidth="1"/>
    <col min="15111" max="15111" width="12.7109375" style="3" bestFit="1" customWidth="1"/>
    <col min="15112" max="15112" width="5.7109375" style="3" customWidth="1"/>
    <col min="15113" max="15113" width="28.140625" style="3" customWidth="1"/>
    <col min="15114" max="15362" width="16" style="3"/>
    <col min="15363" max="15363" width="6" style="3" customWidth="1"/>
    <col min="15364" max="15364" width="26.7109375" style="3" customWidth="1"/>
    <col min="15365" max="15365" width="11.7109375" style="3" bestFit="1" customWidth="1"/>
    <col min="15366" max="15366" width="11.42578125" style="3" bestFit="1" customWidth="1"/>
    <col min="15367" max="15367" width="12.7109375" style="3" bestFit="1" customWidth="1"/>
    <col min="15368" max="15368" width="5.7109375" style="3" customWidth="1"/>
    <col min="15369" max="15369" width="28.140625" style="3" customWidth="1"/>
    <col min="15370" max="15618" width="16" style="3"/>
    <col min="15619" max="15619" width="6" style="3" customWidth="1"/>
    <col min="15620" max="15620" width="26.7109375" style="3" customWidth="1"/>
    <col min="15621" max="15621" width="11.7109375" style="3" bestFit="1" customWidth="1"/>
    <col min="15622" max="15622" width="11.42578125" style="3" bestFit="1" customWidth="1"/>
    <col min="15623" max="15623" width="12.7109375" style="3" bestFit="1" customWidth="1"/>
    <col min="15624" max="15624" width="5.7109375" style="3" customWidth="1"/>
    <col min="15625" max="15625" width="28.140625" style="3" customWidth="1"/>
    <col min="15626" max="15874" width="16" style="3"/>
    <col min="15875" max="15875" width="6" style="3" customWidth="1"/>
    <col min="15876" max="15876" width="26.7109375" style="3" customWidth="1"/>
    <col min="15877" max="15877" width="11.7109375" style="3" bestFit="1" customWidth="1"/>
    <col min="15878" max="15878" width="11.42578125" style="3" bestFit="1" customWidth="1"/>
    <col min="15879" max="15879" width="12.7109375" style="3" bestFit="1" customWidth="1"/>
    <col min="15880" max="15880" width="5.7109375" style="3" customWidth="1"/>
    <col min="15881" max="15881" width="28.140625" style="3" customWidth="1"/>
    <col min="15882" max="16130" width="16" style="3"/>
    <col min="16131" max="16131" width="6" style="3" customWidth="1"/>
    <col min="16132" max="16132" width="26.7109375" style="3" customWidth="1"/>
    <col min="16133" max="16133" width="11.7109375" style="3" bestFit="1" customWidth="1"/>
    <col min="16134" max="16134" width="11.42578125" style="3" bestFit="1" customWidth="1"/>
    <col min="16135" max="16135" width="12.7109375" style="3" bestFit="1" customWidth="1"/>
    <col min="16136" max="16136" width="5.7109375" style="3" customWidth="1"/>
    <col min="16137" max="16137" width="28.140625" style="3" customWidth="1"/>
    <col min="16138" max="16384" width="16" style="3"/>
  </cols>
  <sheetData>
    <row r="1" spans="1:12">
      <c r="A1" s="281" t="s">
        <v>16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418"/>
    </row>
    <row r="2" spans="1:12">
      <c r="A2" s="281" t="s">
        <v>19</v>
      </c>
      <c r="B2" s="281"/>
      <c r="C2" s="281" t="s">
        <v>18</v>
      </c>
      <c r="D2" s="282"/>
      <c r="E2" s="281"/>
      <c r="F2" s="281"/>
      <c r="G2" s="281"/>
      <c r="H2" s="281"/>
      <c r="I2" s="283"/>
      <c r="J2" s="283"/>
      <c r="K2" s="283"/>
      <c r="L2" s="418"/>
    </row>
    <row r="3" spans="1:12">
      <c r="A3" s="281" t="s">
        <v>80</v>
      </c>
      <c r="B3" s="281"/>
      <c r="C3" s="444" t="s">
        <v>95</v>
      </c>
      <c r="D3" s="281"/>
      <c r="E3" s="281"/>
      <c r="F3" s="281"/>
      <c r="G3" s="281"/>
      <c r="H3" s="281"/>
      <c r="I3" s="283"/>
      <c r="J3" s="283"/>
      <c r="K3" s="283"/>
      <c r="L3" s="418"/>
    </row>
    <row r="4" spans="1:12">
      <c r="A4" s="283"/>
      <c r="B4" s="281"/>
      <c r="C4" s="367">
        <v>2024</v>
      </c>
      <c r="D4" s="281"/>
      <c r="E4" s="281"/>
      <c r="F4" s="281"/>
      <c r="G4" s="281"/>
      <c r="H4" s="281"/>
      <c r="I4" s="813"/>
      <c r="J4" s="813"/>
      <c r="K4" s="813"/>
      <c r="L4" s="418"/>
    </row>
    <row r="5" spans="1:12">
      <c r="A5" s="283"/>
      <c r="B5" s="283"/>
      <c r="C5" s="283"/>
      <c r="D5" s="283"/>
      <c r="E5" s="283"/>
      <c r="F5" s="283"/>
      <c r="G5" s="283"/>
      <c r="H5" s="283"/>
      <c r="I5" s="283"/>
      <c r="J5" s="814"/>
      <c r="K5" s="814"/>
      <c r="L5" s="418"/>
    </row>
    <row r="6" spans="1:12" ht="12.75" customHeight="1" thickBot="1">
      <c r="A6" s="283"/>
      <c r="B6" s="283"/>
      <c r="C6" s="283"/>
      <c r="D6" s="283"/>
      <c r="E6" s="283"/>
      <c r="F6" s="283"/>
      <c r="G6" s="283"/>
      <c r="H6" s="283"/>
      <c r="I6" s="600"/>
      <c r="J6" s="815"/>
      <c r="K6" s="815"/>
      <c r="L6" s="418"/>
    </row>
    <row r="7" spans="1:12" ht="15.75" customHeight="1">
      <c r="A7" s="807" t="s">
        <v>175</v>
      </c>
      <c r="B7" s="808"/>
      <c r="C7" s="808"/>
      <c r="D7" s="808"/>
      <c r="E7" s="809"/>
      <c r="F7" s="518"/>
      <c r="G7" s="707"/>
      <c r="H7" s="708"/>
      <c r="I7" s="709"/>
      <c r="J7" s="709"/>
      <c r="K7" s="709"/>
      <c r="L7" s="418"/>
    </row>
    <row r="8" spans="1:12" ht="12.75" customHeight="1">
      <c r="A8" s="810" t="s">
        <v>25</v>
      </c>
      <c r="B8" s="811"/>
      <c r="C8" s="811"/>
      <c r="D8" s="811"/>
      <c r="E8" s="812"/>
      <c r="F8" s="518"/>
      <c r="G8" s="811"/>
      <c r="H8" s="811"/>
      <c r="I8" s="811"/>
      <c r="J8" s="811"/>
      <c r="K8" s="811"/>
      <c r="L8" s="418"/>
    </row>
    <row r="9" spans="1:12" ht="13.5" thickBot="1">
      <c r="A9" s="733"/>
      <c r="B9" s="734"/>
      <c r="C9" s="734"/>
      <c r="D9" s="734"/>
      <c r="E9" s="735"/>
      <c r="F9" s="728"/>
      <c r="G9" s="708"/>
      <c r="H9" s="708"/>
      <c r="I9" s="708"/>
      <c r="J9" s="708"/>
      <c r="K9" s="708"/>
      <c r="L9" s="418"/>
    </row>
    <row r="10" spans="1:12" s="6" customFormat="1" ht="13.5" thickBot="1">
      <c r="A10" s="743" t="s">
        <v>0</v>
      </c>
      <c r="B10" s="736" t="s">
        <v>26</v>
      </c>
      <c r="C10" s="747" t="s">
        <v>27</v>
      </c>
      <c r="D10" s="736" t="s">
        <v>28</v>
      </c>
      <c r="E10" s="736" t="s">
        <v>29</v>
      </c>
      <c r="F10" s="729"/>
      <c r="G10" s="519"/>
      <c r="H10" s="519"/>
      <c r="I10" s="519"/>
      <c r="J10" s="519"/>
      <c r="K10" s="519"/>
    </row>
    <row r="11" spans="1:12" ht="12.75" customHeight="1">
      <c r="A11" s="744">
        <v>45383</v>
      </c>
      <c r="B11" s="751"/>
      <c r="C11" s="748" t="s">
        <v>46</v>
      </c>
      <c r="D11" s="737">
        <v>40673867</v>
      </c>
      <c r="E11" s="738"/>
      <c r="F11" s="728"/>
      <c r="G11" s="710"/>
      <c r="H11" s="711"/>
      <c r="I11" s="520"/>
      <c r="J11" s="521"/>
      <c r="K11" s="712"/>
      <c r="L11" s="418"/>
    </row>
    <row r="12" spans="1:12" ht="12.75" customHeight="1" thickBot="1">
      <c r="A12" s="745">
        <v>45405</v>
      </c>
      <c r="B12" s="752">
        <v>1</v>
      </c>
      <c r="C12" s="749" t="s">
        <v>133</v>
      </c>
      <c r="D12" s="739"/>
      <c r="E12" s="740">
        <v>23721443</v>
      </c>
      <c r="F12" s="728"/>
      <c r="G12" s="710"/>
      <c r="H12" s="711"/>
      <c r="I12" s="520"/>
      <c r="J12" s="521"/>
      <c r="K12" s="712"/>
      <c r="L12" s="418"/>
    </row>
    <row r="13" spans="1:12" ht="13.5" thickBot="1">
      <c r="A13" s="746">
        <v>45412</v>
      </c>
      <c r="B13" s="753"/>
      <c r="C13" s="750" t="s">
        <v>62</v>
      </c>
      <c r="D13" s="741">
        <f>SUM(D11:D12)-SUM(E11:E12)</f>
        <v>16952424</v>
      </c>
      <c r="E13" s="742"/>
      <c r="F13" s="730"/>
      <c r="G13" s="713"/>
      <c r="H13" s="520"/>
      <c r="I13" s="714"/>
      <c r="J13" s="715"/>
      <c r="K13" s="716"/>
      <c r="L13" s="418"/>
    </row>
    <row r="14" spans="1:12">
      <c r="A14" s="731"/>
      <c r="B14" s="731"/>
      <c r="C14" s="731"/>
      <c r="D14" s="731"/>
      <c r="E14" s="732"/>
      <c r="F14" s="658"/>
      <c r="G14" s="520"/>
      <c r="H14" s="520"/>
      <c r="I14" s="520"/>
      <c r="J14" s="520"/>
      <c r="K14" s="717"/>
      <c r="L14" s="418"/>
    </row>
    <row r="15" spans="1:12">
      <c r="A15" s="520"/>
      <c r="B15" s="714"/>
      <c r="C15" s="714" t="s">
        <v>17</v>
      </c>
      <c r="D15" s="520"/>
      <c r="E15" s="520"/>
      <c r="F15" s="658"/>
      <c r="G15" s="520"/>
      <c r="H15" s="714"/>
      <c r="I15" s="714"/>
      <c r="J15" s="520"/>
      <c r="K15" s="718"/>
      <c r="L15" s="418"/>
    </row>
    <row r="16" spans="1:12">
      <c r="A16" s="520"/>
      <c r="B16" s="714"/>
      <c r="C16" s="714"/>
      <c r="D16" s="520"/>
      <c r="E16" s="520"/>
      <c r="F16" s="658"/>
      <c r="G16" s="520"/>
      <c r="H16" s="714"/>
      <c r="I16" s="714"/>
      <c r="J16" s="520"/>
      <c r="K16" s="520"/>
      <c r="L16" s="418"/>
    </row>
    <row r="17" spans="1:11">
      <c r="A17" s="556"/>
      <c r="B17" s="556"/>
      <c r="C17" s="719"/>
      <c r="D17" s="720"/>
      <c r="E17" s="721"/>
      <c r="F17" s="655"/>
      <c r="G17" s="556"/>
      <c r="H17" s="556"/>
      <c r="I17" s="719"/>
      <c r="J17" s="720"/>
      <c r="K17" s="721"/>
    </row>
    <row r="18" spans="1:11">
      <c r="A18" s="556"/>
      <c r="B18" s="556"/>
      <c r="C18" s="557"/>
      <c r="D18" s="558"/>
      <c r="E18" s="721"/>
      <c r="F18" s="655"/>
      <c r="G18" s="556"/>
      <c r="H18" s="556"/>
      <c r="I18" s="557"/>
      <c r="J18" s="558"/>
      <c r="K18" s="721"/>
    </row>
    <row r="19" spans="1:11" ht="18.75">
      <c r="A19" s="559"/>
      <c r="B19" s="559"/>
      <c r="C19" s="722" t="s">
        <v>172</v>
      </c>
      <c r="D19" s="643"/>
      <c r="E19" s="643"/>
      <c r="F19" s="655"/>
      <c r="G19" s="723"/>
      <c r="H19" s="723"/>
      <c r="I19" s="724"/>
      <c r="J19" s="725"/>
      <c r="K19" s="726"/>
    </row>
    <row r="20" spans="1:11" ht="19.5" thickBot="1">
      <c r="A20" s="559"/>
      <c r="B20" s="559"/>
      <c r="C20" s="755">
        <v>45383</v>
      </c>
      <c r="D20" s="756"/>
      <c r="E20" s="756"/>
      <c r="F20" s="660"/>
      <c r="G20" s="660"/>
      <c r="H20" s="660"/>
      <c r="I20" s="660"/>
      <c r="J20" s="660"/>
      <c r="K20" s="660"/>
    </row>
    <row r="21" spans="1:11">
      <c r="A21" s="559"/>
      <c r="B21" s="564"/>
      <c r="C21" s="816" t="s">
        <v>20</v>
      </c>
      <c r="D21" s="817"/>
      <c r="E21" s="818"/>
      <c r="F21" s="754"/>
      <c r="G21" s="660"/>
      <c r="H21" s="660"/>
      <c r="I21" s="660"/>
      <c r="J21" s="660"/>
      <c r="K21" s="660"/>
    </row>
    <row r="22" spans="1:11">
      <c r="A22" s="559"/>
      <c r="B22" s="564"/>
      <c r="C22" s="758" t="s">
        <v>21</v>
      </c>
      <c r="D22" s="819" t="s">
        <v>31</v>
      </c>
      <c r="E22" s="820"/>
      <c r="F22" s="754"/>
      <c r="G22" s="660"/>
      <c r="H22" s="660"/>
      <c r="I22" s="660"/>
      <c r="J22" s="660"/>
      <c r="K22" s="660"/>
    </row>
    <row r="23" spans="1:11" ht="15">
      <c r="A23" s="559"/>
      <c r="B23" s="564"/>
      <c r="C23" s="759" t="s">
        <v>22</v>
      </c>
      <c r="D23" s="821" t="s">
        <v>45</v>
      </c>
      <c r="E23" s="822"/>
      <c r="F23" s="754"/>
      <c r="G23" s="660"/>
      <c r="H23" s="660"/>
      <c r="I23" s="660"/>
      <c r="J23" s="660"/>
      <c r="K23" s="660"/>
    </row>
    <row r="24" spans="1:11" ht="13.5" thickBot="1">
      <c r="A24" s="559"/>
      <c r="B24" s="564"/>
      <c r="C24" s="760" t="s">
        <v>24</v>
      </c>
      <c r="D24" s="823" t="s">
        <v>33</v>
      </c>
      <c r="E24" s="824"/>
      <c r="F24" s="613"/>
      <c r="G24" s="723"/>
      <c r="H24" s="723"/>
      <c r="I24" s="723"/>
      <c r="J24" s="723"/>
      <c r="K24" s="723"/>
    </row>
    <row r="25" spans="1:11" ht="13.5" thickBot="1">
      <c r="A25" s="763"/>
      <c r="B25" s="763"/>
      <c r="C25" s="764"/>
      <c r="D25" s="765"/>
      <c r="E25" s="757"/>
      <c r="F25" s="723"/>
      <c r="G25" s="723"/>
      <c r="H25" s="723"/>
      <c r="I25" s="723"/>
      <c r="J25" s="723"/>
      <c r="K25" s="723"/>
    </row>
    <row r="26" spans="1:11" ht="13.5" thickBot="1">
      <c r="A26" s="770" t="s">
        <v>0</v>
      </c>
      <c r="B26" s="562" t="s">
        <v>171</v>
      </c>
      <c r="C26" s="562" t="s">
        <v>5</v>
      </c>
      <c r="D26" s="771" t="s">
        <v>160</v>
      </c>
      <c r="E26" s="666"/>
      <c r="F26" s="559"/>
      <c r="G26" s="559"/>
      <c r="H26" s="559"/>
      <c r="I26" s="559"/>
      <c r="J26" s="559"/>
      <c r="K26" s="559"/>
    </row>
    <row r="27" spans="1:11">
      <c r="A27" s="769"/>
      <c r="B27" s="561"/>
      <c r="C27" s="651"/>
      <c r="D27" s="565"/>
      <c r="E27" s="662"/>
      <c r="F27" s="559"/>
      <c r="G27" s="559"/>
      <c r="H27" s="559"/>
      <c r="I27" s="559"/>
      <c r="J27" s="559"/>
      <c r="K27" s="559"/>
    </row>
    <row r="28" spans="1:11">
      <c r="A28" s="767"/>
      <c r="B28" s="559">
        <v>1</v>
      </c>
      <c r="C28" s="564" t="s">
        <v>161</v>
      </c>
      <c r="D28" s="592">
        <f>D13</f>
        <v>16952424</v>
      </c>
      <c r="E28" s="662"/>
      <c r="F28" s="559"/>
      <c r="G28" s="559"/>
      <c r="H28" s="559"/>
      <c r="I28" s="559"/>
      <c r="J28" s="559"/>
      <c r="K28" s="559"/>
    </row>
    <row r="29" spans="1:11">
      <c r="A29" s="767"/>
      <c r="B29" s="559"/>
      <c r="C29" s="564"/>
      <c r="D29" s="566"/>
      <c r="E29" s="662"/>
      <c r="F29" s="559"/>
      <c r="G29" s="559"/>
      <c r="H29" s="559"/>
      <c r="I29" s="559"/>
      <c r="J29" s="559"/>
      <c r="K29" s="559"/>
    </row>
    <row r="30" spans="1:11">
      <c r="A30" s="767"/>
      <c r="B30" s="559"/>
      <c r="C30" s="564" t="s">
        <v>162</v>
      </c>
      <c r="D30" s="566"/>
      <c r="E30" s="662"/>
      <c r="F30" s="559"/>
      <c r="G30" s="559"/>
      <c r="H30" s="559"/>
      <c r="I30" s="559"/>
      <c r="J30" s="559"/>
      <c r="K30" s="559"/>
    </row>
    <row r="31" spans="1:11">
      <c r="A31" s="767"/>
      <c r="B31" s="559"/>
      <c r="C31" s="564" t="s">
        <v>163</v>
      </c>
      <c r="D31" s="566">
        <v>0</v>
      </c>
      <c r="E31" s="662"/>
      <c r="F31" s="559"/>
      <c r="G31" s="559"/>
      <c r="H31" s="559"/>
      <c r="I31" s="559"/>
      <c r="J31" s="559"/>
      <c r="K31" s="559"/>
    </row>
    <row r="32" spans="1:11">
      <c r="A32" s="767"/>
      <c r="B32" s="559"/>
      <c r="C32" s="564" t="s">
        <v>164</v>
      </c>
      <c r="D32" s="566">
        <v>0</v>
      </c>
      <c r="E32" s="662"/>
      <c r="F32" s="559"/>
      <c r="G32" s="559"/>
      <c r="H32" s="559"/>
      <c r="I32" s="559"/>
      <c r="J32" s="559"/>
      <c r="K32" s="559"/>
    </row>
    <row r="33" spans="1:11">
      <c r="A33" s="767"/>
      <c r="B33" s="559"/>
      <c r="C33" s="564"/>
      <c r="D33" s="566"/>
      <c r="E33" s="662"/>
      <c r="F33" s="559"/>
      <c r="G33" s="559"/>
      <c r="H33" s="559"/>
      <c r="I33" s="559"/>
      <c r="J33" s="559"/>
      <c r="K33" s="559"/>
    </row>
    <row r="34" spans="1:11">
      <c r="A34" s="767"/>
      <c r="B34" s="559"/>
      <c r="C34" s="564" t="s">
        <v>165</v>
      </c>
      <c r="D34" s="566"/>
      <c r="E34" s="662"/>
      <c r="F34" s="559"/>
      <c r="G34" s="559"/>
      <c r="H34" s="559"/>
      <c r="I34" s="559"/>
      <c r="J34" s="559"/>
      <c r="K34" s="559"/>
    </row>
    <row r="35" spans="1:11">
      <c r="A35" s="767"/>
      <c r="B35" s="559"/>
      <c r="C35" s="772" t="s">
        <v>166</v>
      </c>
      <c r="D35" s="566"/>
      <c r="E35" s="662"/>
      <c r="F35" s="559"/>
      <c r="G35" s="559"/>
      <c r="H35" s="559"/>
      <c r="I35" s="559"/>
      <c r="J35" s="559"/>
      <c r="K35" s="559"/>
    </row>
    <row r="36" spans="1:11">
      <c r="A36" s="768">
        <v>45405</v>
      </c>
      <c r="B36" s="559">
        <v>2</v>
      </c>
      <c r="C36" s="564" t="s">
        <v>173</v>
      </c>
      <c r="D36" s="566">
        <v>-2000</v>
      </c>
      <c r="E36" s="662"/>
      <c r="F36" s="559"/>
      <c r="G36" s="559"/>
      <c r="H36" s="559"/>
      <c r="I36" s="559"/>
      <c r="J36" s="559"/>
      <c r="K36" s="559"/>
    </row>
    <row r="37" spans="1:11">
      <c r="A37" s="768"/>
      <c r="B37" s="559"/>
      <c r="C37" s="564"/>
      <c r="D37" s="566"/>
      <c r="E37" s="662"/>
      <c r="F37" s="559"/>
      <c r="G37" s="559"/>
      <c r="H37" s="559"/>
      <c r="I37" s="559"/>
      <c r="J37" s="559"/>
      <c r="K37" s="559"/>
    </row>
    <row r="38" spans="1:11">
      <c r="A38" s="768"/>
      <c r="B38" s="559"/>
      <c r="C38" s="564"/>
      <c r="D38" s="566"/>
      <c r="E38" s="662"/>
      <c r="F38" s="559"/>
      <c r="G38" s="559"/>
      <c r="H38" s="559"/>
      <c r="I38" s="559"/>
      <c r="J38" s="559"/>
      <c r="K38" s="559"/>
    </row>
    <row r="39" spans="1:11" ht="13.5" thickBot="1">
      <c r="A39" s="774"/>
      <c r="B39" s="763"/>
      <c r="C39" s="775"/>
      <c r="D39" s="611"/>
      <c r="E39" s="662"/>
      <c r="F39" s="559"/>
      <c r="G39" s="559"/>
      <c r="H39" s="559"/>
      <c r="I39" s="559"/>
      <c r="J39" s="559"/>
      <c r="K39" s="559"/>
    </row>
    <row r="40" spans="1:11" ht="13.5" thickBot="1">
      <c r="A40" s="563">
        <v>45412</v>
      </c>
      <c r="B40" s="562"/>
      <c r="C40" s="649" t="s">
        <v>167</v>
      </c>
      <c r="D40" s="650">
        <f>SUM(D27:D39)</f>
        <v>16950424</v>
      </c>
      <c r="E40" s="761"/>
      <c r="F40" s="559"/>
      <c r="G40" s="559"/>
      <c r="H40" s="559"/>
      <c r="I40" s="559"/>
      <c r="J40" s="559"/>
      <c r="K40" s="559"/>
    </row>
    <row r="41" spans="1:11" ht="13.5" thickBot="1">
      <c r="A41" s="776"/>
      <c r="B41" s="777"/>
      <c r="C41" s="778" t="s">
        <v>167</v>
      </c>
      <c r="D41" s="773">
        <v>16950424</v>
      </c>
      <c r="E41" s="762"/>
      <c r="F41" s="559"/>
      <c r="G41" s="559"/>
      <c r="H41" s="559"/>
      <c r="I41" s="559"/>
      <c r="J41" s="559"/>
      <c r="K41" s="559"/>
    </row>
    <row r="42" spans="1:11">
      <c r="A42" s="561"/>
      <c r="B42" s="561"/>
      <c r="C42" s="561"/>
      <c r="D42" s="766"/>
      <c r="E42" s="643"/>
      <c r="F42" s="559"/>
      <c r="G42" s="559"/>
      <c r="H42" s="559"/>
      <c r="I42" s="559"/>
      <c r="J42" s="559"/>
      <c r="K42" s="559"/>
    </row>
    <row r="43" spans="1:11">
      <c r="A43" s="559"/>
      <c r="B43" s="559"/>
      <c r="C43" s="727" t="s">
        <v>168</v>
      </c>
      <c r="D43" s="643">
        <f>D40-D41</f>
        <v>0</v>
      </c>
      <c r="E43" s="643"/>
      <c r="F43" s="559"/>
      <c r="G43" s="559"/>
      <c r="H43" s="559"/>
      <c r="I43" s="559"/>
      <c r="J43" s="559"/>
      <c r="K43" s="559"/>
    </row>
    <row r="44" spans="1:11">
      <c r="A44" s="559"/>
      <c r="B44" s="559"/>
      <c r="C44" s="559" t="s">
        <v>169</v>
      </c>
      <c r="D44" s="643"/>
      <c r="E44" s="643"/>
      <c r="F44" s="559"/>
      <c r="G44" s="559"/>
      <c r="H44" s="559"/>
      <c r="I44" s="559"/>
      <c r="J44" s="559"/>
      <c r="K44" s="559"/>
    </row>
    <row r="45" spans="1:11">
      <c r="A45" s="559"/>
      <c r="B45" s="559"/>
      <c r="C45" s="559"/>
      <c r="D45" s="559"/>
      <c r="E45" s="559"/>
      <c r="F45" s="559"/>
      <c r="G45" s="559"/>
      <c r="H45" s="559"/>
      <c r="I45" s="559"/>
      <c r="J45" s="559"/>
      <c r="K45" s="559"/>
    </row>
    <row r="46" spans="1:11">
      <c r="A46" s="559"/>
      <c r="B46" s="559"/>
      <c r="C46" s="559"/>
      <c r="D46" s="559"/>
      <c r="E46" s="559"/>
      <c r="F46" s="559"/>
      <c r="G46" s="559"/>
      <c r="H46" s="559"/>
      <c r="I46" s="559"/>
      <c r="J46" s="559"/>
      <c r="K46" s="559"/>
    </row>
    <row r="47" spans="1:11">
      <c r="A47" s="559"/>
      <c r="B47" s="559"/>
      <c r="C47" s="559"/>
      <c r="D47" s="559"/>
      <c r="E47" s="559"/>
      <c r="F47" s="559"/>
      <c r="G47" s="559"/>
      <c r="H47" s="559"/>
      <c r="I47" s="559"/>
      <c r="J47" s="559"/>
      <c r="K47" s="559"/>
    </row>
    <row r="48" spans="1:11">
      <c r="A48" s="559"/>
      <c r="B48" s="559"/>
      <c r="C48" s="559"/>
      <c r="D48" s="559"/>
      <c r="E48" s="559"/>
      <c r="F48" s="559"/>
      <c r="G48" s="559"/>
      <c r="H48" s="559"/>
      <c r="I48" s="559"/>
      <c r="J48" s="559"/>
      <c r="K48" s="559"/>
    </row>
    <row r="49" spans="1:11">
      <c r="A49" s="559"/>
      <c r="B49" s="559"/>
      <c r="C49" s="559"/>
      <c r="D49" s="559"/>
      <c r="E49" s="559"/>
      <c r="F49" s="559"/>
      <c r="G49" s="559"/>
      <c r="H49" s="559"/>
      <c r="I49" s="559"/>
      <c r="J49" s="559"/>
      <c r="K49" s="559"/>
    </row>
    <row r="50" spans="1:11">
      <c r="A50" s="559"/>
      <c r="B50" s="559"/>
      <c r="C50" s="559"/>
      <c r="D50" s="559"/>
      <c r="E50" s="559"/>
      <c r="F50" s="559"/>
      <c r="G50" s="559"/>
      <c r="H50" s="559"/>
      <c r="I50" s="559"/>
      <c r="J50" s="559"/>
      <c r="K50" s="559"/>
    </row>
    <row r="51" spans="1:11">
      <c r="A51" s="559"/>
      <c r="B51" s="559"/>
      <c r="C51" s="559"/>
      <c r="D51" s="559"/>
      <c r="E51" s="559"/>
      <c r="F51" s="559"/>
      <c r="G51" s="559"/>
      <c r="H51" s="559"/>
      <c r="I51" s="559"/>
      <c r="J51" s="559"/>
      <c r="K51" s="559"/>
    </row>
    <row r="52" spans="1:11">
      <c r="A52" s="559"/>
      <c r="B52" s="559"/>
      <c r="C52" s="559"/>
      <c r="D52" s="559"/>
      <c r="E52" s="559"/>
      <c r="F52" s="559"/>
      <c r="G52" s="559"/>
      <c r="H52" s="559"/>
      <c r="I52" s="559"/>
      <c r="J52" s="559"/>
      <c r="K52" s="559"/>
    </row>
    <row r="53" spans="1:11">
      <c r="A53" s="559"/>
      <c r="B53" s="559"/>
      <c r="C53" s="559"/>
      <c r="D53" s="559"/>
      <c r="E53" s="559"/>
      <c r="F53" s="559"/>
      <c r="G53" s="559"/>
      <c r="H53" s="559"/>
      <c r="I53" s="559"/>
      <c r="J53" s="559"/>
      <c r="K53" s="559"/>
    </row>
    <row r="54" spans="1:11">
      <c r="A54" s="559"/>
      <c r="B54" s="559"/>
      <c r="C54" s="559"/>
      <c r="D54" s="559"/>
      <c r="E54" s="559"/>
      <c r="F54" s="559"/>
      <c r="G54" s="559"/>
      <c r="H54" s="559"/>
      <c r="I54" s="559"/>
      <c r="J54" s="559"/>
      <c r="K54" s="559"/>
    </row>
    <row r="55" spans="1:11">
      <c r="A55" s="559"/>
      <c r="B55" s="559"/>
      <c r="C55" s="559"/>
      <c r="D55" s="559"/>
      <c r="E55" s="559"/>
      <c r="F55" s="559"/>
      <c r="G55" s="559"/>
      <c r="H55" s="559"/>
      <c r="I55" s="559"/>
      <c r="J55" s="559"/>
      <c r="K55" s="559"/>
    </row>
    <row r="56" spans="1:11">
      <c r="A56" s="559"/>
      <c r="B56" s="559"/>
      <c r="C56" s="559"/>
      <c r="D56" s="559"/>
      <c r="E56" s="559"/>
      <c r="F56" s="559"/>
      <c r="G56" s="559"/>
      <c r="H56" s="559"/>
      <c r="I56" s="559"/>
      <c r="J56" s="559"/>
      <c r="K56" s="559"/>
    </row>
    <row r="57" spans="1:11">
      <c r="A57" s="559"/>
      <c r="B57" s="559"/>
      <c r="C57" s="559"/>
      <c r="D57" s="559"/>
      <c r="E57" s="559"/>
      <c r="F57" s="559"/>
      <c r="G57" s="559"/>
      <c r="H57" s="559"/>
      <c r="I57" s="559"/>
      <c r="J57" s="559"/>
      <c r="K57" s="559"/>
    </row>
    <row r="58" spans="1:11">
      <c r="A58" s="559"/>
      <c r="B58" s="559"/>
      <c r="C58" s="559"/>
      <c r="D58" s="559"/>
      <c r="E58" s="559"/>
      <c r="F58" s="559"/>
      <c r="G58" s="559"/>
      <c r="H58" s="559"/>
      <c r="I58" s="559"/>
      <c r="J58" s="559"/>
      <c r="K58" s="559"/>
    </row>
    <row r="59" spans="1:11">
      <c r="A59" s="559"/>
      <c r="B59" s="559"/>
      <c r="C59" s="559"/>
      <c r="D59" s="559"/>
      <c r="E59" s="559"/>
      <c r="F59" s="559"/>
      <c r="G59" s="559"/>
      <c r="H59" s="559"/>
      <c r="I59" s="559"/>
      <c r="J59" s="559"/>
      <c r="K59" s="559"/>
    </row>
    <row r="60" spans="1:11">
      <c r="A60" s="559"/>
      <c r="B60" s="559"/>
      <c r="C60" s="559"/>
      <c r="D60" s="559"/>
      <c r="E60" s="559"/>
      <c r="F60" s="559"/>
      <c r="G60" s="559"/>
      <c r="H60" s="559"/>
      <c r="I60" s="559"/>
      <c r="J60" s="559"/>
      <c r="K60" s="559"/>
    </row>
    <row r="61" spans="1:11">
      <c r="A61" s="559"/>
      <c r="B61" s="559"/>
      <c r="C61" s="559"/>
      <c r="D61" s="559"/>
      <c r="E61" s="559"/>
      <c r="F61" s="559"/>
      <c r="G61" s="559"/>
      <c r="H61" s="559"/>
      <c r="I61" s="559"/>
      <c r="J61" s="559"/>
      <c r="K61" s="559"/>
    </row>
    <row r="62" spans="1:11">
      <c r="A62" s="559"/>
      <c r="B62" s="559"/>
      <c r="C62" s="559"/>
      <c r="D62" s="559"/>
      <c r="E62" s="559"/>
      <c r="F62" s="559"/>
      <c r="G62" s="559"/>
      <c r="H62" s="559"/>
      <c r="I62" s="559"/>
      <c r="J62" s="559"/>
      <c r="K62" s="559"/>
    </row>
    <row r="63" spans="1:11">
      <c r="A63" s="559"/>
      <c r="B63" s="559"/>
      <c r="C63" s="559"/>
      <c r="D63" s="559"/>
      <c r="E63" s="559"/>
      <c r="F63" s="559"/>
      <c r="G63" s="559"/>
      <c r="H63" s="559"/>
      <c r="I63" s="559"/>
      <c r="J63" s="559"/>
      <c r="K63" s="559"/>
    </row>
    <row r="64" spans="1:11">
      <c r="A64" s="559"/>
      <c r="B64" s="559"/>
      <c r="C64" s="559"/>
      <c r="D64" s="559"/>
      <c r="E64" s="559"/>
      <c r="F64" s="559"/>
      <c r="G64" s="559"/>
      <c r="H64" s="559"/>
      <c r="I64" s="559"/>
      <c r="J64" s="559"/>
      <c r="K64" s="559"/>
    </row>
    <row r="65" spans="1:11">
      <c r="A65" s="559"/>
      <c r="B65" s="559"/>
      <c r="C65" s="559"/>
      <c r="D65" s="559"/>
      <c r="E65" s="559"/>
      <c r="F65" s="559"/>
      <c r="G65" s="559"/>
      <c r="H65" s="559"/>
      <c r="I65" s="559"/>
      <c r="J65" s="559"/>
      <c r="K65" s="559"/>
    </row>
    <row r="66" spans="1:11">
      <c r="A66" s="559"/>
      <c r="B66" s="559"/>
      <c r="C66" s="559"/>
      <c r="D66" s="559"/>
      <c r="E66" s="559"/>
      <c r="F66" s="559"/>
      <c r="G66" s="559"/>
      <c r="H66" s="559"/>
      <c r="I66" s="559"/>
      <c r="J66" s="559"/>
      <c r="K66" s="559"/>
    </row>
    <row r="67" spans="1:11">
      <c r="A67" s="559"/>
      <c r="B67" s="559"/>
      <c r="C67" s="559"/>
      <c r="D67" s="559"/>
      <c r="E67" s="559"/>
      <c r="F67" s="559"/>
      <c r="G67" s="559"/>
      <c r="H67" s="559"/>
      <c r="I67" s="559"/>
      <c r="J67" s="559"/>
      <c r="K67" s="559"/>
    </row>
    <row r="68" spans="1:11">
      <c r="A68" s="559"/>
      <c r="B68" s="559"/>
      <c r="C68" s="559"/>
      <c r="D68" s="559"/>
      <c r="E68" s="559"/>
      <c r="F68" s="559"/>
      <c r="G68" s="559"/>
      <c r="H68" s="559"/>
      <c r="I68" s="559"/>
      <c r="J68" s="559"/>
      <c r="K68" s="559"/>
    </row>
    <row r="69" spans="1:11">
      <c r="A69" s="559"/>
      <c r="B69" s="559"/>
      <c r="C69" s="559"/>
      <c r="D69" s="559"/>
      <c r="E69" s="559"/>
      <c r="F69" s="559"/>
      <c r="G69" s="559"/>
      <c r="H69" s="559"/>
      <c r="I69" s="559"/>
      <c r="J69" s="559"/>
      <c r="K69" s="559"/>
    </row>
    <row r="70" spans="1:11">
      <c r="A70" s="559"/>
      <c r="B70" s="559"/>
      <c r="C70" s="559"/>
      <c r="D70" s="559"/>
      <c r="E70" s="559"/>
      <c r="F70" s="559"/>
      <c r="G70" s="559"/>
      <c r="H70" s="559"/>
      <c r="I70" s="559"/>
      <c r="J70" s="559"/>
      <c r="K70" s="559"/>
    </row>
    <row r="71" spans="1:11">
      <c r="A71" s="559"/>
      <c r="B71" s="559"/>
      <c r="C71" s="559"/>
      <c r="D71" s="559"/>
      <c r="E71" s="559"/>
      <c r="F71" s="559"/>
      <c r="G71" s="559"/>
      <c r="H71" s="559"/>
      <c r="I71" s="559"/>
      <c r="J71" s="559"/>
      <c r="K71" s="559"/>
    </row>
    <row r="72" spans="1:11">
      <c r="A72" s="559"/>
      <c r="B72" s="559"/>
      <c r="C72" s="559"/>
      <c r="D72" s="559"/>
      <c r="E72" s="559"/>
      <c r="F72" s="559"/>
      <c r="G72" s="559"/>
      <c r="H72" s="559"/>
      <c r="I72" s="559"/>
      <c r="J72" s="559"/>
      <c r="K72" s="559"/>
    </row>
    <row r="73" spans="1:11">
      <c r="A73" s="559"/>
      <c r="B73" s="559"/>
      <c r="C73" s="559"/>
      <c r="D73" s="559"/>
      <c r="E73" s="559"/>
      <c r="F73" s="559"/>
      <c r="G73" s="559"/>
      <c r="H73" s="559"/>
      <c r="I73" s="559"/>
      <c r="J73" s="559"/>
      <c r="K73" s="559"/>
    </row>
    <row r="74" spans="1:11">
      <c r="A74" s="559"/>
      <c r="B74" s="559"/>
      <c r="C74" s="559"/>
      <c r="D74" s="559"/>
      <c r="E74" s="559"/>
      <c r="F74" s="559"/>
      <c r="G74" s="559"/>
      <c r="H74" s="559"/>
      <c r="I74" s="559"/>
      <c r="J74" s="559"/>
      <c r="K74" s="559"/>
    </row>
    <row r="75" spans="1:11">
      <c r="A75" s="559"/>
      <c r="B75" s="559"/>
      <c r="C75" s="559"/>
      <c r="D75" s="559"/>
      <c r="E75" s="559"/>
      <c r="F75" s="559"/>
      <c r="G75" s="559"/>
      <c r="H75" s="559"/>
      <c r="I75" s="559"/>
      <c r="J75" s="559"/>
      <c r="K75" s="559"/>
    </row>
    <row r="76" spans="1:11">
      <c r="A76" s="559"/>
      <c r="B76" s="559"/>
      <c r="C76" s="559"/>
      <c r="D76" s="559"/>
      <c r="E76" s="559"/>
      <c r="F76" s="559"/>
      <c r="G76" s="559"/>
      <c r="H76" s="559"/>
      <c r="I76" s="559"/>
      <c r="J76" s="559"/>
      <c r="K76" s="559"/>
    </row>
    <row r="77" spans="1:11">
      <c r="A77" s="559"/>
      <c r="B77" s="559"/>
      <c r="C77" s="559"/>
      <c r="D77" s="559"/>
      <c r="E77" s="559"/>
      <c r="F77" s="559"/>
      <c r="G77" s="559"/>
      <c r="H77" s="559"/>
      <c r="I77" s="559"/>
      <c r="J77" s="559"/>
      <c r="K77" s="559"/>
    </row>
    <row r="78" spans="1:11">
      <c r="A78" s="559"/>
      <c r="B78" s="559"/>
      <c r="C78" s="559"/>
      <c r="D78" s="559"/>
      <c r="E78" s="559"/>
      <c r="F78" s="559"/>
      <c r="G78" s="559"/>
      <c r="H78" s="559"/>
      <c r="I78" s="559"/>
      <c r="J78" s="559"/>
      <c r="K78" s="559"/>
    </row>
    <row r="79" spans="1:11">
      <c r="A79" s="559"/>
      <c r="B79" s="559"/>
      <c r="C79" s="559"/>
      <c r="D79" s="559"/>
      <c r="E79" s="559"/>
      <c r="F79" s="559"/>
      <c r="G79" s="559"/>
      <c r="H79" s="559"/>
      <c r="I79" s="559"/>
      <c r="J79" s="559"/>
      <c r="K79" s="559"/>
    </row>
    <row r="80" spans="1:11">
      <c r="A80" s="559"/>
      <c r="B80" s="559"/>
      <c r="C80" s="559"/>
      <c r="D80" s="559"/>
      <c r="E80" s="559"/>
      <c r="F80" s="559"/>
      <c r="G80" s="559"/>
      <c r="H80" s="559"/>
      <c r="I80" s="559"/>
      <c r="J80" s="559"/>
      <c r="K80" s="559"/>
    </row>
    <row r="81" spans="1:11">
      <c r="A81" s="559"/>
      <c r="B81" s="559"/>
      <c r="C81" s="559"/>
      <c r="D81" s="559"/>
      <c r="E81" s="559"/>
      <c r="F81" s="559"/>
      <c r="G81" s="559"/>
      <c r="H81" s="559"/>
      <c r="I81" s="559"/>
      <c r="J81" s="559"/>
      <c r="K81" s="559"/>
    </row>
    <row r="82" spans="1:11">
      <c r="A82" s="559"/>
      <c r="B82" s="559"/>
      <c r="C82" s="559"/>
      <c r="D82" s="559"/>
      <c r="E82" s="559"/>
      <c r="F82" s="559"/>
      <c r="G82" s="559"/>
      <c r="H82" s="559"/>
      <c r="I82" s="559"/>
      <c r="J82" s="559"/>
      <c r="K82" s="559"/>
    </row>
    <row r="83" spans="1:11">
      <c r="A83" s="559"/>
      <c r="B83" s="559"/>
      <c r="C83" s="559"/>
      <c r="D83" s="559"/>
      <c r="E83" s="559"/>
      <c r="F83" s="559"/>
      <c r="G83" s="559"/>
      <c r="H83" s="559"/>
      <c r="I83" s="559"/>
      <c r="J83" s="559"/>
      <c r="K83" s="559"/>
    </row>
    <row r="84" spans="1:11">
      <c r="A84" s="559"/>
      <c r="B84" s="559"/>
      <c r="C84" s="559"/>
      <c r="D84" s="559"/>
      <c r="E84" s="559"/>
      <c r="F84" s="559"/>
      <c r="G84" s="559"/>
      <c r="H84" s="559"/>
      <c r="I84" s="559"/>
      <c r="J84" s="559"/>
      <c r="K84" s="559"/>
    </row>
    <row r="85" spans="1:11">
      <c r="A85" s="561"/>
      <c r="B85" s="561"/>
      <c r="C85" s="561"/>
      <c r="D85" s="561"/>
      <c r="E85" s="561"/>
      <c r="F85" s="651"/>
    </row>
    <row r="86" spans="1:11">
      <c r="A86" s="559"/>
      <c r="B86" s="559"/>
      <c r="C86" s="559"/>
      <c r="D86" s="559"/>
      <c r="E86" s="559"/>
      <c r="F86" s="564"/>
    </row>
    <row r="87" spans="1:11">
      <c r="A87" s="559"/>
      <c r="B87" s="559"/>
      <c r="C87" s="559"/>
      <c r="D87" s="559"/>
      <c r="E87" s="559"/>
      <c r="F87" s="564"/>
    </row>
    <row r="88" spans="1:11">
      <c r="A88" s="559"/>
      <c r="B88" s="559"/>
      <c r="C88" s="559"/>
      <c r="D88" s="559"/>
      <c r="E88" s="559"/>
      <c r="F88" s="564"/>
    </row>
    <row r="89" spans="1:11">
      <c r="A89" s="559"/>
      <c r="B89" s="559"/>
      <c r="C89" s="559"/>
      <c r="D89" s="559"/>
      <c r="E89" s="559"/>
      <c r="F89" s="564"/>
    </row>
    <row r="90" spans="1:11">
      <c r="A90" s="559"/>
      <c r="B90" s="559"/>
      <c r="C90" s="559"/>
      <c r="D90" s="559"/>
      <c r="E90" s="559"/>
      <c r="F90" s="564"/>
    </row>
    <row r="91" spans="1:11">
      <c r="A91" s="559"/>
      <c r="B91" s="559"/>
      <c r="C91" s="559"/>
      <c r="D91" s="559"/>
      <c r="E91" s="559"/>
      <c r="F91" s="564"/>
    </row>
    <row r="92" spans="1:11">
      <c r="A92" s="559"/>
      <c r="B92" s="559"/>
      <c r="C92" s="559"/>
      <c r="D92" s="559"/>
      <c r="E92" s="559"/>
      <c r="F92" s="564"/>
    </row>
    <row r="93" spans="1:11">
      <c r="A93" s="559"/>
      <c r="B93" s="559"/>
      <c r="C93" s="559"/>
      <c r="D93" s="559"/>
      <c r="E93" s="559"/>
      <c r="F93" s="564"/>
    </row>
    <row r="94" spans="1:11">
      <c r="A94" s="559"/>
      <c r="B94" s="559"/>
      <c r="C94" s="559"/>
      <c r="D94" s="559"/>
      <c r="E94" s="559"/>
      <c r="F94" s="564"/>
      <c r="G94" s="561"/>
      <c r="H94" s="561"/>
      <c r="I94" s="561"/>
      <c r="J94" s="561"/>
      <c r="K94" s="561"/>
    </row>
    <row r="95" spans="1:11">
      <c r="A95" s="559"/>
      <c r="B95" s="559"/>
      <c r="C95" s="559"/>
      <c r="D95" s="559"/>
      <c r="E95" s="559"/>
      <c r="F95" s="564"/>
      <c r="G95" s="559"/>
      <c r="H95" s="559"/>
      <c r="I95" s="559"/>
      <c r="J95" s="559"/>
      <c r="K95" s="559"/>
    </row>
    <row r="96" spans="1:11">
      <c r="A96" s="559"/>
      <c r="B96" s="559"/>
      <c r="C96" s="559"/>
      <c r="D96" s="559"/>
      <c r="E96" s="559"/>
      <c r="F96" s="564"/>
      <c r="G96" s="559"/>
      <c r="H96" s="559"/>
      <c r="I96" s="559"/>
      <c r="J96" s="559"/>
      <c r="K96" s="559"/>
    </row>
    <row r="97" spans="1:11">
      <c r="A97" s="559"/>
      <c r="B97" s="559"/>
      <c r="C97" s="559"/>
      <c r="D97" s="559"/>
      <c r="E97" s="559"/>
      <c r="F97" s="564"/>
      <c r="G97" s="559"/>
      <c r="H97" s="559"/>
      <c r="I97" s="559"/>
      <c r="J97" s="559"/>
      <c r="K97" s="559"/>
    </row>
    <row r="98" spans="1:11">
      <c r="A98" s="559"/>
      <c r="B98" s="559"/>
      <c r="C98" s="559"/>
      <c r="D98" s="559"/>
      <c r="E98" s="559"/>
      <c r="F98" s="564"/>
      <c r="G98" s="559"/>
      <c r="H98" s="559"/>
      <c r="I98" s="559"/>
      <c r="J98" s="559"/>
      <c r="K98" s="559"/>
    </row>
    <row r="99" spans="1:11">
      <c r="A99" s="559"/>
      <c r="B99" s="559"/>
      <c r="C99" s="559"/>
      <c r="D99" s="559"/>
      <c r="E99" s="559"/>
      <c r="F99" s="564"/>
      <c r="G99" s="559"/>
      <c r="H99" s="559"/>
      <c r="I99" s="559"/>
      <c r="J99" s="559"/>
      <c r="K99" s="559"/>
    </row>
    <row r="100" spans="1:11">
      <c r="A100" s="559"/>
      <c r="B100" s="559"/>
      <c r="C100" s="559"/>
      <c r="D100" s="559"/>
      <c r="E100" s="559"/>
      <c r="F100" s="564"/>
      <c r="G100" s="559"/>
      <c r="H100" s="559"/>
      <c r="I100" s="559"/>
      <c r="J100" s="559"/>
      <c r="K100" s="559"/>
    </row>
    <row r="101" spans="1:11">
      <c r="A101" s="559"/>
      <c r="B101" s="559"/>
      <c r="C101" s="559"/>
      <c r="D101" s="559"/>
      <c r="E101" s="559"/>
      <c r="F101" s="564"/>
      <c r="G101" s="559"/>
      <c r="H101" s="559"/>
      <c r="I101" s="559"/>
      <c r="J101" s="559"/>
      <c r="K101" s="559"/>
    </row>
    <row r="102" spans="1:11">
      <c r="A102" s="559"/>
      <c r="B102" s="559"/>
      <c r="C102" s="559"/>
      <c r="D102" s="559"/>
      <c r="E102" s="559"/>
      <c r="F102" s="564"/>
      <c r="G102" s="559"/>
      <c r="H102" s="559"/>
      <c r="I102" s="559"/>
      <c r="J102" s="559"/>
      <c r="K102" s="559"/>
    </row>
    <row r="103" spans="1:11">
      <c r="A103" s="559"/>
      <c r="B103" s="559"/>
      <c r="C103" s="559"/>
      <c r="D103" s="559"/>
      <c r="E103" s="559"/>
      <c r="F103" s="564"/>
      <c r="G103" s="559"/>
      <c r="H103" s="559"/>
      <c r="I103" s="559"/>
      <c r="J103" s="559"/>
      <c r="K103" s="559"/>
    </row>
    <row r="104" spans="1:11">
      <c r="A104" s="559"/>
      <c r="B104" s="559"/>
      <c r="C104" s="559"/>
      <c r="D104" s="559"/>
      <c r="E104" s="559"/>
      <c r="F104" s="564"/>
      <c r="G104" s="559"/>
      <c r="H104" s="559"/>
      <c r="I104" s="559"/>
      <c r="J104" s="559"/>
      <c r="K104" s="559"/>
    </row>
    <row r="105" spans="1:11">
      <c r="A105" s="559"/>
      <c r="B105" s="559"/>
      <c r="C105" s="559"/>
      <c r="D105" s="559"/>
      <c r="E105" s="559"/>
      <c r="F105" s="564"/>
      <c r="G105" s="559"/>
      <c r="H105" s="559"/>
      <c r="I105" s="559"/>
      <c r="J105" s="559"/>
      <c r="K105" s="559"/>
    </row>
    <row r="106" spans="1:11">
      <c r="A106" s="559"/>
      <c r="B106" s="559"/>
      <c r="C106" s="559"/>
      <c r="D106" s="559"/>
      <c r="E106" s="559"/>
      <c r="F106" s="564"/>
      <c r="G106" s="559"/>
      <c r="H106" s="559"/>
      <c r="I106" s="559"/>
      <c r="J106" s="559"/>
      <c r="K106" s="559"/>
    </row>
    <row r="107" spans="1:11">
      <c r="A107" s="559"/>
      <c r="B107" s="559"/>
      <c r="C107" s="559"/>
      <c r="D107" s="559"/>
      <c r="E107" s="559"/>
      <c r="F107" s="564"/>
      <c r="G107" s="559"/>
      <c r="H107" s="559"/>
      <c r="I107" s="559"/>
      <c r="J107" s="559"/>
      <c r="K107" s="559"/>
    </row>
    <row r="108" spans="1:11">
      <c r="A108" s="559"/>
      <c r="B108" s="559"/>
      <c r="C108" s="559"/>
      <c r="D108" s="559"/>
      <c r="E108" s="559"/>
      <c r="F108" s="564"/>
      <c r="G108" s="559"/>
      <c r="H108" s="559"/>
      <c r="I108" s="559"/>
      <c r="J108" s="559"/>
      <c r="K108" s="559"/>
    </row>
    <row r="109" spans="1:11">
      <c r="A109" s="559"/>
      <c r="B109" s="559"/>
      <c r="C109" s="559"/>
      <c r="D109" s="559"/>
      <c r="E109" s="559"/>
      <c r="F109" s="564"/>
      <c r="G109" s="559"/>
      <c r="H109" s="559"/>
      <c r="I109" s="559"/>
      <c r="J109" s="559"/>
      <c r="K109" s="559"/>
    </row>
    <row r="110" spans="1:11">
      <c r="A110" s="559"/>
      <c r="B110" s="559"/>
      <c r="C110" s="559"/>
      <c r="D110" s="559"/>
      <c r="E110" s="559"/>
      <c r="F110" s="564"/>
      <c r="G110" s="559"/>
      <c r="H110" s="559"/>
      <c r="I110" s="559"/>
      <c r="J110" s="559"/>
      <c r="K110" s="559"/>
    </row>
    <row r="111" spans="1:11">
      <c r="A111" s="559"/>
      <c r="B111" s="559"/>
      <c r="C111" s="559"/>
      <c r="D111" s="559"/>
      <c r="E111" s="559"/>
      <c r="F111" s="564"/>
      <c r="G111" s="559"/>
      <c r="H111" s="559"/>
      <c r="I111" s="559"/>
      <c r="J111" s="559"/>
      <c r="K111" s="559"/>
    </row>
    <row r="112" spans="1:11">
      <c r="A112" s="559"/>
      <c r="B112" s="559"/>
      <c r="C112" s="559"/>
      <c r="D112" s="559"/>
      <c r="E112" s="559"/>
      <c r="F112" s="564"/>
      <c r="G112" s="559"/>
      <c r="H112" s="559"/>
      <c r="I112" s="559"/>
      <c r="J112" s="559"/>
      <c r="K112" s="559"/>
    </row>
    <row r="113" spans="1:11">
      <c r="A113" s="559"/>
      <c r="B113" s="559"/>
      <c r="C113" s="559"/>
      <c r="D113" s="559"/>
      <c r="E113" s="559"/>
      <c r="F113" s="564"/>
      <c r="G113" s="559"/>
      <c r="H113" s="559"/>
      <c r="I113" s="559"/>
      <c r="J113" s="559"/>
      <c r="K113" s="559"/>
    </row>
    <row r="114" spans="1:11">
      <c r="A114" s="559"/>
      <c r="B114" s="559"/>
      <c r="C114" s="559"/>
      <c r="D114" s="559"/>
      <c r="E114" s="559"/>
      <c r="F114" s="564"/>
      <c r="G114" s="559"/>
      <c r="H114" s="559"/>
      <c r="I114" s="559"/>
      <c r="J114" s="559"/>
      <c r="K114" s="559"/>
    </row>
    <row r="115" spans="1:11">
      <c r="A115" s="559"/>
      <c r="B115" s="559"/>
      <c r="C115" s="559"/>
      <c r="D115" s="559"/>
      <c r="E115" s="559"/>
      <c r="F115" s="564"/>
      <c r="G115" s="559"/>
      <c r="H115" s="559"/>
      <c r="I115" s="559"/>
      <c r="J115" s="559"/>
      <c r="K115" s="559"/>
    </row>
    <row r="116" spans="1:11">
      <c r="A116" s="559"/>
      <c r="B116" s="559"/>
      <c r="C116" s="559"/>
      <c r="D116" s="559"/>
      <c r="E116" s="559"/>
      <c r="F116" s="564"/>
      <c r="G116" s="559"/>
      <c r="H116" s="559"/>
      <c r="I116" s="559"/>
      <c r="J116" s="559"/>
      <c r="K116" s="559"/>
    </row>
    <row r="117" spans="1:11">
      <c r="A117" s="559"/>
      <c r="B117" s="559"/>
      <c r="C117" s="559"/>
      <c r="D117" s="559"/>
      <c r="E117" s="559"/>
      <c r="F117" s="564"/>
      <c r="G117" s="559"/>
      <c r="H117" s="559"/>
      <c r="I117" s="559"/>
      <c r="J117" s="559"/>
      <c r="K117" s="559"/>
    </row>
    <row r="118" spans="1:11">
      <c r="A118" s="559"/>
      <c r="B118" s="559"/>
      <c r="C118" s="559"/>
      <c r="D118" s="559"/>
      <c r="E118" s="559"/>
      <c r="F118" s="564"/>
      <c r="G118" s="559"/>
      <c r="H118" s="559"/>
      <c r="I118" s="559"/>
      <c r="J118" s="559"/>
      <c r="K118" s="559"/>
    </row>
    <row r="119" spans="1:11">
      <c r="A119" s="559"/>
      <c r="B119" s="559"/>
      <c r="C119" s="559"/>
      <c r="D119" s="559"/>
      <c r="E119" s="559"/>
      <c r="F119" s="564"/>
      <c r="G119" s="559"/>
      <c r="H119" s="559"/>
      <c r="I119" s="559"/>
      <c r="J119" s="559"/>
      <c r="K119" s="559"/>
    </row>
    <row r="120" spans="1:11">
      <c r="A120" s="559"/>
      <c r="B120" s="559"/>
      <c r="C120" s="559"/>
      <c r="D120" s="559"/>
      <c r="E120" s="559"/>
      <c r="F120" s="564"/>
      <c r="G120" s="559"/>
      <c r="H120" s="559"/>
      <c r="I120" s="559"/>
      <c r="J120" s="559"/>
      <c r="K120" s="559"/>
    </row>
    <row r="121" spans="1:11">
      <c r="A121" s="559"/>
      <c r="B121" s="559"/>
      <c r="C121" s="559"/>
      <c r="D121" s="559"/>
      <c r="E121" s="559"/>
      <c r="F121" s="564"/>
      <c r="G121" s="559"/>
      <c r="H121" s="559"/>
      <c r="I121" s="559"/>
      <c r="J121" s="559"/>
      <c r="K121" s="559"/>
    </row>
    <row r="122" spans="1:11">
      <c r="A122" s="559"/>
      <c r="B122" s="559"/>
      <c r="C122" s="559"/>
      <c r="D122" s="559"/>
      <c r="E122" s="559"/>
      <c r="F122" s="564"/>
      <c r="G122" s="559"/>
      <c r="H122" s="559"/>
      <c r="I122" s="559"/>
      <c r="J122" s="559"/>
      <c r="K122" s="559"/>
    </row>
    <row r="123" spans="1:11">
      <c r="A123" s="559"/>
      <c r="B123" s="559"/>
      <c r="C123" s="559"/>
      <c r="D123" s="559"/>
      <c r="E123" s="559"/>
      <c r="F123" s="564"/>
      <c r="G123" s="559"/>
      <c r="H123" s="559"/>
      <c r="I123" s="559"/>
      <c r="J123" s="559"/>
      <c r="K123" s="559"/>
    </row>
    <row r="124" spans="1:11">
      <c r="A124" s="559"/>
      <c r="B124" s="559"/>
      <c r="C124" s="559"/>
      <c r="D124" s="559"/>
      <c r="E124" s="559"/>
      <c r="F124" s="564"/>
      <c r="G124" s="559"/>
      <c r="H124" s="559"/>
      <c r="I124" s="559"/>
      <c r="J124" s="559"/>
      <c r="K124" s="559"/>
    </row>
    <row r="125" spans="1:11">
      <c r="A125" s="559"/>
      <c r="B125" s="559"/>
      <c r="C125" s="559"/>
      <c r="D125" s="559"/>
      <c r="E125" s="559"/>
      <c r="F125" s="564"/>
      <c r="G125" s="559"/>
      <c r="H125" s="559"/>
      <c r="I125" s="559"/>
      <c r="J125" s="559"/>
      <c r="K125" s="559"/>
    </row>
    <row r="126" spans="1:11">
      <c r="A126" s="559"/>
      <c r="B126" s="559"/>
      <c r="C126" s="559"/>
      <c r="D126" s="559"/>
      <c r="E126" s="559"/>
      <c r="F126" s="564"/>
      <c r="G126" s="559"/>
      <c r="H126" s="559"/>
      <c r="I126" s="559"/>
      <c r="J126" s="559"/>
      <c r="K126" s="559"/>
    </row>
    <row r="127" spans="1:11">
      <c r="A127" s="559"/>
      <c r="B127" s="559"/>
      <c r="C127" s="559"/>
      <c r="D127" s="559"/>
      <c r="E127" s="559"/>
      <c r="F127" s="559"/>
      <c r="G127" s="561"/>
      <c r="H127" s="561"/>
      <c r="I127" s="561"/>
      <c r="J127" s="561"/>
    </row>
    <row r="128" spans="1:11">
      <c r="A128" s="559"/>
      <c r="B128" s="559"/>
      <c r="C128" s="559"/>
      <c r="D128" s="559"/>
      <c r="E128" s="559"/>
      <c r="F128" s="559"/>
      <c r="G128" s="559"/>
      <c r="H128" s="559"/>
      <c r="I128" s="559"/>
      <c r="J128" s="559"/>
    </row>
    <row r="129" spans="1:10">
      <c r="A129" s="559"/>
      <c r="B129" s="559"/>
      <c r="C129" s="559"/>
      <c r="D129" s="559"/>
      <c r="E129" s="559"/>
      <c r="F129" s="559"/>
      <c r="G129" s="559"/>
      <c r="H129" s="559"/>
      <c r="I129" s="559"/>
      <c r="J129" s="559"/>
    </row>
    <row r="130" spans="1:10">
      <c r="A130" s="559"/>
      <c r="B130" s="559"/>
      <c r="C130" s="559"/>
      <c r="D130" s="559"/>
      <c r="E130" s="559"/>
      <c r="F130" s="559"/>
      <c r="G130" s="559"/>
      <c r="H130" s="559"/>
      <c r="I130" s="559"/>
      <c r="J130" s="559"/>
    </row>
    <row r="131" spans="1:10">
      <c r="A131" s="559"/>
      <c r="B131" s="559"/>
      <c r="C131" s="559"/>
      <c r="D131" s="559"/>
      <c r="E131" s="559"/>
      <c r="F131" s="559"/>
      <c r="G131" s="559"/>
      <c r="H131" s="559"/>
      <c r="I131" s="559"/>
      <c r="J131" s="559"/>
    </row>
    <row r="132" spans="1:10">
      <c r="A132" s="559"/>
      <c r="B132" s="559"/>
      <c r="C132" s="559"/>
      <c r="D132" s="559"/>
      <c r="E132" s="559"/>
      <c r="F132" s="559"/>
      <c r="G132" s="559"/>
      <c r="H132" s="559"/>
      <c r="I132" s="559"/>
      <c r="J132" s="559"/>
    </row>
    <row r="133" spans="1:10">
      <c r="A133" s="559"/>
      <c r="B133" s="559"/>
      <c r="C133" s="559"/>
      <c r="D133" s="559"/>
      <c r="E133" s="559"/>
      <c r="F133" s="559"/>
      <c r="G133" s="559"/>
      <c r="H133" s="559"/>
      <c r="I133" s="559"/>
      <c r="J133" s="559"/>
    </row>
    <row r="134" spans="1:10">
      <c r="A134" s="559"/>
      <c r="B134" s="559"/>
      <c r="C134" s="559"/>
      <c r="D134" s="559"/>
      <c r="E134" s="559"/>
      <c r="F134" s="559"/>
      <c r="G134" s="559"/>
      <c r="H134" s="559"/>
      <c r="I134" s="559"/>
      <c r="J134" s="559"/>
    </row>
    <row r="135" spans="1:10">
      <c r="A135" s="559"/>
      <c r="B135" s="559"/>
      <c r="C135" s="559"/>
      <c r="D135" s="559"/>
      <c r="E135" s="559"/>
      <c r="F135" s="559"/>
      <c r="G135" s="559"/>
      <c r="H135" s="559"/>
      <c r="I135" s="559"/>
      <c r="J135" s="559"/>
    </row>
    <row r="136" spans="1:10">
      <c r="A136" s="559"/>
      <c r="B136" s="559"/>
      <c r="C136" s="559"/>
      <c r="D136" s="559"/>
      <c r="E136" s="559"/>
      <c r="F136" s="559"/>
      <c r="G136" s="559"/>
      <c r="H136" s="559"/>
      <c r="I136" s="559"/>
      <c r="J136" s="559"/>
    </row>
    <row r="137" spans="1:10">
      <c r="A137" s="559"/>
      <c r="B137" s="559"/>
      <c r="C137" s="559"/>
      <c r="D137" s="559"/>
      <c r="E137" s="559"/>
      <c r="F137" s="559"/>
      <c r="G137" s="559"/>
      <c r="H137" s="559"/>
      <c r="I137" s="559"/>
      <c r="J137" s="559"/>
    </row>
    <row r="138" spans="1:10">
      <c r="A138" s="559"/>
      <c r="B138" s="559"/>
      <c r="C138" s="559"/>
      <c r="D138" s="559"/>
      <c r="E138" s="559"/>
      <c r="F138" s="559"/>
      <c r="G138" s="559"/>
      <c r="H138" s="559"/>
      <c r="I138" s="559"/>
      <c r="J138" s="559"/>
    </row>
    <row r="139" spans="1:10">
      <c r="A139" s="559"/>
      <c r="B139" s="559"/>
      <c r="C139" s="559"/>
      <c r="D139" s="559"/>
      <c r="E139" s="559"/>
      <c r="F139" s="559"/>
      <c r="G139" s="559"/>
      <c r="H139" s="559"/>
      <c r="I139" s="559"/>
      <c r="J139" s="559"/>
    </row>
    <row r="140" spans="1:10">
      <c r="A140" s="559"/>
      <c r="B140" s="559"/>
      <c r="C140" s="559"/>
      <c r="D140" s="559"/>
      <c r="E140" s="559"/>
      <c r="F140" s="559"/>
      <c r="G140" s="559"/>
      <c r="H140" s="559"/>
      <c r="I140" s="559"/>
      <c r="J140" s="559"/>
    </row>
    <row r="141" spans="1:10">
      <c r="A141" s="559"/>
      <c r="B141" s="559"/>
      <c r="C141" s="559"/>
      <c r="D141" s="559"/>
      <c r="E141" s="559"/>
      <c r="F141" s="559"/>
      <c r="G141" s="559"/>
      <c r="H141" s="559"/>
      <c r="I141" s="559"/>
      <c r="J141" s="559"/>
    </row>
    <row r="142" spans="1:10">
      <c r="A142" s="559"/>
      <c r="B142" s="559"/>
      <c r="C142" s="559"/>
      <c r="D142" s="559"/>
      <c r="E142" s="559"/>
      <c r="F142" s="559"/>
      <c r="G142" s="559"/>
      <c r="H142" s="559"/>
      <c r="I142" s="559"/>
      <c r="J142" s="559"/>
    </row>
    <row r="143" spans="1:10">
      <c r="A143" s="559"/>
      <c r="B143" s="559"/>
      <c r="C143" s="559"/>
      <c r="D143" s="559"/>
      <c r="E143" s="559"/>
      <c r="F143" s="559"/>
      <c r="G143" s="559"/>
      <c r="H143" s="559"/>
      <c r="I143" s="559"/>
      <c r="J143" s="559"/>
    </row>
    <row r="144" spans="1:10">
      <c r="A144" s="559"/>
      <c r="B144" s="559"/>
      <c r="C144" s="559"/>
      <c r="D144" s="559"/>
      <c r="E144" s="559"/>
      <c r="F144" s="559"/>
      <c r="G144" s="559"/>
      <c r="H144" s="559"/>
      <c r="I144" s="559"/>
      <c r="J144" s="559"/>
    </row>
    <row r="145" spans="1:10">
      <c r="A145" s="559"/>
      <c r="B145" s="559"/>
      <c r="C145" s="559"/>
      <c r="D145" s="559"/>
      <c r="E145" s="559"/>
      <c r="F145" s="559"/>
      <c r="G145" s="559"/>
      <c r="H145" s="559"/>
      <c r="I145" s="559"/>
      <c r="J145" s="559"/>
    </row>
    <row r="146" spans="1:10">
      <c r="A146" s="559"/>
      <c r="B146" s="559"/>
      <c r="C146" s="559"/>
      <c r="D146" s="559"/>
      <c r="E146" s="559"/>
      <c r="F146" s="559"/>
      <c r="G146" s="559"/>
      <c r="H146" s="559"/>
      <c r="I146" s="559"/>
      <c r="J146" s="559"/>
    </row>
    <row r="147" spans="1:10">
      <c r="A147" s="559"/>
      <c r="B147" s="559"/>
      <c r="C147" s="559"/>
      <c r="D147" s="559"/>
      <c r="E147" s="559"/>
      <c r="F147" s="559"/>
      <c r="G147" s="559"/>
      <c r="H147" s="559"/>
      <c r="I147" s="559"/>
      <c r="J147" s="559"/>
    </row>
    <row r="148" spans="1:10">
      <c r="A148" s="559"/>
      <c r="B148" s="559"/>
      <c r="C148" s="559"/>
      <c r="D148" s="559"/>
      <c r="E148" s="559"/>
      <c r="F148" s="559"/>
      <c r="G148" s="559"/>
      <c r="H148" s="559"/>
      <c r="I148" s="559"/>
      <c r="J148" s="559"/>
    </row>
    <row r="149" spans="1:10">
      <c r="A149" s="559"/>
      <c r="B149" s="559"/>
      <c r="C149" s="559"/>
      <c r="D149" s="559"/>
      <c r="E149" s="559"/>
      <c r="F149" s="559"/>
      <c r="G149" s="559"/>
      <c r="H149" s="559"/>
      <c r="I149" s="559"/>
      <c r="J149" s="559"/>
    </row>
    <row r="150" spans="1:10">
      <c r="A150" s="559"/>
      <c r="B150" s="559"/>
      <c r="C150" s="559"/>
      <c r="D150" s="559"/>
      <c r="E150" s="559"/>
      <c r="F150" s="559"/>
      <c r="G150" s="559"/>
      <c r="H150" s="559"/>
      <c r="I150" s="559"/>
      <c r="J150" s="559"/>
    </row>
    <row r="151" spans="1:10">
      <c r="A151" s="559"/>
      <c r="B151" s="559"/>
      <c r="C151" s="559"/>
      <c r="D151" s="559"/>
      <c r="E151" s="559"/>
      <c r="F151" s="559"/>
      <c r="G151" s="559"/>
      <c r="H151" s="559"/>
      <c r="I151" s="559"/>
      <c r="J151" s="559"/>
    </row>
    <row r="152" spans="1:10">
      <c r="A152" s="559"/>
      <c r="B152" s="559"/>
      <c r="C152" s="559"/>
      <c r="D152" s="559"/>
      <c r="E152" s="559"/>
      <c r="F152" s="559"/>
      <c r="G152" s="559"/>
      <c r="H152" s="559"/>
      <c r="I152" s="559"/>
      <c r="J152" s="559"/>
    </row>
    <row r="153" spans="1:10">
      <c r="A153" s="559"/>
      <c r="B153" s="559"/>
      <c r="C153" s="559"/>
      <c r="D153" s="559"/>
      <c r="E153" s="559"/>
      <c r="F153" s="559"/>
      <c r="G153" s="559"/>
      <c r="H153" s="559"/>
      <c r="I153" s="559"/>
      <c r="J153" s="559"/>
    </row>
    <row r="154" spans="1:10">
      <c r="A154" s="559"/>
      <c r="B154" s="559"/>
      <c r="C154" s="559"/>
      <c r="D154" s="559"/>
      <c r="E154" s="559"/>
      <c r="F154" s="559"/>
      <c r="G154" s="559"/>
      <c r="H154" s="559"/>
      <c r="I154" s="559"/>
      <c r="J154" s="559"/>
    </row>
    <row r="155" spans="1:10">
      <c r="A155" s="559"/>
      <c r="B155" s="559"/>
      <c r="C155" s="559"/>
      <c r="D155" s="559"/>
      <c r="E155" s="559"/>
      <c r="F155" s="559"/>
      <c r="G155" s="559"/>
      <c r="H155" s="559"/>
      <c r="I155" s="559"/>
      <c r="J155" s="559"/>
    </row>
    <row r="156" spans="1:10">
      <c r="A156" s="559"/>
      <c r="B156" s="559"/>
      <c r="C156" s="559"/>
      <c r="D156" s="559"/>
      <c r="E156" s="559"/>
      <c r="F156" s="559"/>
      <c r="G156" s="559"/>
      <c r="H156" s="559"/>
      <c r="I156" s="559"/>
      <c r="J156" s="559"/>
    </row>
    <row r="157" spans="1:10">
      <c r="A157" s="559"/>
      <c r="B157" s="559"/>
      <c r="C157" s="559"/>
      <c r="D157" s="559"/>
      <c r="E157" s="559"/>
      <c r="F157" s="559"/>
      <c r="G157" s="559"/>
      <c r="H157" s="559"/>
      <c r="I157" s="559"/>
      <c r="J157" s="559"/>
    </row>
    <row r="158" spans="1:10">
      <c r="A158" s="559"/>
      <c r="B158" s="559"/>
      <c r="C158" s="559"/>
      <c r="D158" s="559"/>
      <c r="E158" s="559"/>
      <c r="F158" s="559"/>
      <c r="G158" s="559"/>
      <c r="H158" s="559"/>
      <c r="I158" s="559"/>
      <c r="J158" s="559"/>
    </row>
    <row r="159" spans="1:10">
      <c r="A159" s="559"/>
      <c r="B159" s="559"/>
      <c r="C159" s="559"/>
      <c r="D159" s="559"/>
      <c r="E159" s="559"/>
      <c r="F159" s="559"/>
      <c r="G159" s="559"/>
      <c r="H159" s="559"/>
      <c r="I159" s="559"/>
      <c r="J159" s="559"/>
    </row>
    <row r="160" spans="1:10">
      <c r="A160" s="559"/>
      <c r="B160" s="559"/>
      <c r="C160" s="559"/>
      <c r="D160" s="559"/>
      <c r="E160" s="559"/>
      <c r="F160" s="559"/>
      <c r="G160" s="559"/>
      <c r="H160" s="559"/>
      <c r="I160" s="559"/>
      <c r="J160" s="559"/>
    </row>
    <row r="161" spans="1:10">
      <c r="A161" s="559"/>
      <c r="B161" s="559"/>
      <c r="C161" s="559"/>
      <c r="D161" s="559"/>
      <c r="E161" s="559"/>
      <c r="F161" s="559"/>
      <c r="G161" s="559"/>
      <c r="H161" s="559"/>
      <c r="I161" s="559"/>
      <c r="J161" s="559"/>
    </row>
    <row r="162" spans="1:10">
      <c r="A162" s="559"/>
      <c r="B162" s="559"/>
      <c r="C162" s="559"/>
      <c r="D162" s="559"/>
      <c r="E162" s="559"/>
      <c r="F162" s="559"/>
      <c r="G162" s="559"/>
      <c r="H162" s="559"/>
      <c r="I162" s="559"/>
      <c r="J162" s="559"/>
    </row>
    <row r="163" spans="1:10">
      <c r="A163" s="559"/>
      <c r="B163" s="559"/>
      <c r="C163" s="559"/>
      <c r="D163" s="559"/>
      <c r="E163" s="559"/>
      <c r="F163" s="559"/>
      <c r="G163" s="559"/>
      <c r="H163" s="559"/>
      <c r="I163" s="559"/>
      <c r="J163" s="559"/>
    </row>
    <row r="164" spans="1:10">
      <c r="A164" s="559"/>
      <c r="B164" s="559"/>
      <c r="C164" s="559"/>
      <c r="D164" s="559"/>
      <c r="E164" s="559"/>
      <c r="F164" s="559"/>
      <c r="G164" s="559"/>
      <c r="H164" s="559"/>
      <c r="I164" s="559"/>
      <c r="J164" s="559"/>
    </row>
    <row r="165" spans="1:10">
      <c r="A165" s="559"/>
      <c r="B165" s="559"/>
      <c r="C165" s="559"/>
      <c r="D165" s="559"/>
      <c r="E165" s="559"/>
      <c r="F165" s="559"/>
      <c r="G165" s="559"/>
      <c r="H165" s="559"/>
      <c r="I165" s="559"/>
      <c r="J165" s="559"/>
    </row>
    <row r="166" spans="1:10">
      <c r="A166" s="559"/>
      <c r="B166" s="559"/>
      <c r="C166" s="559"/>
      <c r="D166" s="559"/>
      <c r="E166" s="559"/>
      <c r="F166" s="559"/>
      <c r="G166" s="559"/>
      <c r="H166" s="559"/>
      <c r="I166" s="559"/>
      <c r="J166" s="559"/>
    </row>
    <row r="167" spans="1:10">
      <c r="A167" s="559"/>
      <c r="B167" s="559"/>
      <c r="C167" s="559"/>
      <c r="D167" s="559"/>
      <c r="E167" s="559"/>
      <c r="F167" s="559"/>
      <c r="G167" s="559"/>
      <c r="H167" s="559"/>
      <c r="I167" s="559"/>
      <c r="J167" s="559"/>
    </row>
    <row r="168" spans="1:10">
      <c r="A168" s="559"/>
      <c r="B168" s="559"/>
      <c r="C168" s="559"/>
      <c r="D168" s="559"/>
      <c r="E168" s="559"/>
      <c r="F168" s="559"/>
      <c r="G168" s="559"/>
      <c r="H168" s="559"/>
      <c r="I168" s="559"/>
      <c r="J168" s="559"/>
    </row>
    <row r="169" spans="1:10">
      <c r="A169" s="559"/>
      <c r="B169" s="559"/>
      <c r="C169" s="559"/>
      <c r="D169" s="559"/>
      <c r="E169" s="559"/>
      <c r="F169" s="559"/>
      <c r="G169" s="559"/>
      <c r="H169" s="559"/>
      <c r="I169" s="559"/>
      <c r="J169" s="559"/>
    </row>
    <row r="170" spans="1:10">
      <c r="A170" s="559"/>
      <c r="B170" s="559"/>
      <c r="C170" s="559"/>
      <c r="D170" s="559"/>
      <c r="E170" s="559"/>
      <c r="F170" s="559"/>
      <c r="G170" s="559"/>
      <c r="H170" s="559"/>
      <c r="I170" s="559"/>
      <c r="J170" s="559"/>
    </row>
    <row r="171" spans="1:10">
      <c r="A171" s="559"/>
      <c r="B171" s="559"/>
      <c r="C171" s="559"/>
      <c r="D171" s="559"/>
      <c r="E171" s="559"/>
      <c r="F171" s="559"/>
      <c r="G171" s="559"/>
      <c r="H171" s="559"/>
      <c r="I171" s="559"/>
      <c r="J171" s="559"/>
    </row>
    <row r="172" spans="1:10">
      <c r="A172" s="559"/>
      <c r="B172" s="559"/>
      <c r="C172" s="559"/>
      <c r="D172" s="559"/>
      <c r="E172" s="559"/>
      <c r="F172" s="559"/>
      <c r="G172" s="559"/>
      <c r="H172" s="559"/>
      <c r="I172" s="559"/>
      <c r="J172" s="559"/>
    </row>
    <row r="173" spans="1:10">
      <c r="A173" s="559"/>
      <c r="B173" s="559"/>
      <c r="C173" s="559"/>
      <c r="D173" s="559"/>
      <c r="E173" s="559"/>
      <c r="F173" s="559"/>
      <c r="G173" s="559"/>
      <c r="H173" s="559"/>
      <c r="I173" s="559"/>
      <c r="J173" s="559"/>
    </row>
    <row r="174" spans="1:10">
      <c r="A174" s="559"/>
      <c r="B174" s="559"/>
      <c r="C174" s="559"/>
      <c r="D174" s="559"/>
      <c r="E174" s="559"/>
      <c r="F174" s="559"/>
      <c r="G174" s="559"/>
      <c r="H174" s="559"/>
      <c r="I174" s="559"/>
      <c r="J174" s="559"/>
    </row>
    <row r="175" spans="1:10">
      <c r="A175" s="559"/>
      <c r="B175" s="559"/>
      <c r="C175" s="559"/>
      <c r="D175" s="559"/>
      <c r="E175" s="559"/>
      <c r="F175" s="559"/>
      <c r="G175" s="559"/>
      <c r="H175" s="559"/>
      <c r="I175" s="559"/>
      <c r="J175" s="559"/>
    </row>
    <row r="176" spans="1:10">
      <c r="A176" s="559"/>
      <c r="B176" s="559"/>
      <c r="C176" s="559"/>
      <c r="D176" s="559"/>
      <c r="E176" s="559"/>
      <c r="F176" s="559"/>
      <c r="G176" s="559"/>
      <c r="H176" s="559"/>
      <c r="I176" s="559"/>
      <c r="J176" s="559"/>
    </row>
    <row r="177" spans="1:10">
      <c r="A177" s="559"/>
      <c r="B177" s="559"/>
      <c r="C177" s="559"/>
      <c r="D177" s="559"/>
      <c r="E177" s="559"/>
      <c r="F177" s="559"/>
      <c r="G177" s="559"/>
      <c r="H177" s="559"/>
      <c r="I177" s="559"/>
      <c r="J177" s="559"/>
    </row>
    <row r="178" spans="1:10">
      <c r="A178" s="559"/>
      <c r="B178" s="559"/>
      <c r="C178" s="559"/>
      <c r="D178" s="559"/>
      <c r="E178" s="559"/>
      <c r="F178" s="559"/>
      <c r="G178" s="559"/>
      <c r="H178" s="559"/>
      <c r="I178" s="559"/>
      <c r="J178" s="559"/>
    </row>
    <row r="179" spans="1:10">
      <c r="A179" s="559"/>
      <c r="B179" s="559"/>
      <c r="C179" s="559"/>
      <c r="D179" s="559"/>
      <c r="E179" s="559"/>
      <c r="F179" s="559"/>
      <c r="G179" s="559"/>
      <c r="H179" s="559"/>
      <c r="I179" s="559"/>
      <c r="J179" s="559"/>
    </row>
    <row r="180" spans="1:10">
      <c r="A180" s="559"/>
      <c r="B180" s="559"/>
      <c r="C180" s="559"/>
      <c r="D180" s="559"/>
      <c r="E180" s="559"/>
      <c r="F180" s="559"/>
      <c r="G180" s="559"/>
      <c r="H180" s="559"/>
      <c r="I180" s="559"/>
      <c r="J180" s="559"/>
    </row>
    <row r="181" spans="1:10">
      <c r="A181" s="559"/>
      <c r="B181" s="559"/>
      <c r="C181" s="559"/>
      <c r="D181" s="559"/>
      <c r="E181" s="559"/>
      <c r="F181" s="559"/>
      <c r="G181" s="559"/>
      <c r="H181" s="559"/>
      <c r="I181" s="559"/>
      <c r="J181" s="559"/>
    </row>
    <row r="182" spans="1:10">
      <c r="A182" s="559"/>
      <c r="B182" s="559"/>
      <c r="C182" s="559"/>
      <c r="D182" s="559"/>
      <c r="E182" s="559"/>
      <c r="F182" s="559"/>
      <c r="G182" s="559"/>
      <c r="H182" s="559"/>
      <c r="I182" s="559"/>
      <c r="J182" s="559"/>
    </row>
    <row r="183" spans="1:10">
      <c r="A183" s="559"/>
      <c r="B183" s="559"/>
      <c r="C183" s="559"/>
      <c r="D183" s="559"/>
      <c r="E183" s="559"/>
      <c r="F183" s="559"/>
      <c r="G183" s="559"/>
      <c r="H183" s="559"/>
      <c r="I183" s="559"/>
      <c r="J183" s="559"/>
    </row>
    <row r="184" spans="1:10">
      <c r="A184" s="559"/>
      <c r="B184" s="559"/>
      <c r="C184" s="559"/>
      <c r="D184" s="559"/>
      <c r="E184" s="559"/>
      <c r="F184" s="559"/>
      <c r="G184" s="559"/>
      <c r="H184" s="559"/>
      <c r="I184" s="559"/>
      <c r="J184" s="559"/>
    </row>
    <row r="185" spans="1:10">
      <c r="A185" s="559"/>
      <c r="B185" s="559"/>
      <c r="C185" s="559"/>
      <c r="D185" s="559"/>
      <c r="E185" s="559"/>
      <c r="F185" s="559"/>
      <c r="G185" s="559"/>
      <c r="H185" s="559"/>
      <c r="I185" s="559"/>
      <c r="J185" s="559"/>
    </row>
    <row r="186" spans="1:10">
      <c r="A186" s="559"/>
      <c r="B186" s="559"/>
      <c r="C186" s="559"/>
      <c r="D186" s="559"/>
      <c r="E186" s="559"/>
      <c r="F186" s="559"/>
      <c r="G186" s="559"/>
      <c r="H186" s="559"/>
      <c r="I186" s="559"/>
      <c r="J186" s="559"/>
    </row>
    <row r="187" spans="1:10">
      <c r="A187" s="559"/>
      <c r="B187" s="559"/>
      <c r="C187" s="559"/>
      <c r="D187" s="559"/>
      <c r="E187" s="559"/>
      <c r="F187" s="559"/>
      <c r="G187" s="559"/>
      <c r="H187" s="559"/>
      <c r="I187" s="559"/>
      <c r="J187" s="559"/>
    </row>
    <row r="188" spans="1:10">
      <c r="A188" s="559"/>
      <c r="B188" s="559"/>
      <c r="C188" s="559"/>
      <c r="D188" s="559"/>
      <c r="E188" s="559"/>
      <c r="F188" s="559"/>
      <c r="G188" s="559"/>
      <c r="H188" s="559"/>
      <c r="I188" s="559"/>
      <c r="J188" s="559"/>
    </row>
    <row r="189" spans="1:10">
      <c r="A189" s="559"/>
      <c r="B189" s="559"/>
      <c r="C189" s="559"/>
      <c r="D189" s="559"/>
      <c r="E189" s="559"/>
      <c r="F189" s="559"/>
      <c r="G189" s="559"/>
      <c r="H189" s="559"/>
      <c r="I189" s="559"/>
      <c r="J189" s="559"/>
    </row>
    <row r="190" spans="1:10">
      <c r="A190" s="559"/>
      <c r="B190" s="559"/>
      <c r="C190" s="559"/>
      <c r="D190" s="559"/>
      <c r="E190" s="559"/>
      <c r="F190" s="559"/>
      <c r="G190" s="559"/>
      <c r="H190" s="559"/>
      <c r="I190" s="559"/>
      <c r="J190" s="559"/>
    </row>
    <row r="191" spans="1:10">
      <c r="A191" s="559"/>
      <c r="B191" s="559"/>
      <c r="C191" s="559"/>
      <c r="D191" s="559"/>
      <c r="E191" s="559"/>
      <c r="F191" s="559"/>
      <c r="G191" s="559"/>
      <c r="H191" s="559"/>
      <c r="I191" s="559"/>
      <c r="J191" s="559"/>
    </row>
    <row r="192" spans="1:10">
      <c r="A192" s="559"/>
      <c r="B192" s="559"/>
      <c r="C192" s="559"/>
      <c r="D192" s="559"/>
      <c r="E192" s="559"/>
      <c r="F192" s="559"/>
      <c r="G192" s="559"/>
      <c r="H192" s="559"/>
      <c r="I192" s="559"/>
      <c r="J192" s="559"/>
    </row>
    <row r="193" spans="1:10">
      <c r="A193" s="559"/>
      <c r="B193" s="559"/>
      <c r="C193" s="559"/>
      <c r="D193" s="559"/>
      <c r="E193" s="559"/>
      <c r="F193" s="559"/>
      <c r="G193" s="559"/>
      <c r="H193" s="559"/>
      <c r="I193" s="559"/>
      <c r="J193" s="559"/>
    </row>
    <row r="194" spans="1:10">
      <c r="A194" s="559"/>
      <c r="B194" s="559"/>
      <c r="C194" s="559"/>
      <c r="D194" s="559"/>
      <c r="E194" s="559"/>
      <c r="F194" s="559"/>
      <c r="G194" s="559"/>
      <c r="H194" s="559"/>
      <c r="I194" s="559"/>
      <c r="J194" s="559"/>
    </row>
    <row r="195" spans="1:10">
      <c r="A195" s="559"/>
      <c r="B195" s="559"/>
      <c r="C195" s="559"/>
      <c r="D195" s="559"/>
      <c r="E195" s="559"/>
      <c r="F195" s="559"/>
      <c r="G195" s="559"/>
      <c r="H195" s="559"/>
      <c r="I195" s="559"/>
      <c r="J195" s="559"/>
    </row>
    <row r="196" spans="1:10">
      <c r="A196" s="559"/>
      <c r="B196" s="559"/>
      <c r="C196" s="559"/>
      <c r="D196" s="559"/>
      <c r="E196" s="559"/>
      <c r="F196" s="559"/>
      <c r="G196" s="559"/>
      <c r="H196" s="559"/>
      <c r="I196" s="559"/>
      <c r="J196" s="559"/>
    </row>
    <row r="197" spans="1:10">
      <c r="A197" s="559"/>
      <c r="B197" s="559"/>
      <c r="C197" s="559"/>
      <c r="D197" s="559"/>
      <c r="E197" s="559"/>
      <c r="F197" s="559"/>
      <c r="G197" s="559"/>
      <c r="H197" s="559"/>
      <c r="I197" s="559"/>
      <c r="J197" s="559"/>
    </row>
    <row r="198" spans="1:10">
      <c r="A198" s="559"/>
      <c r="B198" s="559"/>
      <c r="C198" s="559"/>
      <c r="D198" s="559"/>
      <c r="E198" s="559"/>
      <c r="F198" s="559"/>
      <c r="G198" s="559"/>
      <c r="H198" s="559"/>
      <c r="I198" s="559"/>
      <c r="J198" s="559"/>
    </row>
    <row r="199" spans="1:10">
      <c r="A199" s="559"/>
      <c r="B199" s="559"/>
      <c r="C199" s="559"/>
      <c r="D199" s="559"/>
      <c r="E199" s="559"/>
      <c r="F199" s="559"/>
      <c r="G199" s="559"/>
      <c r="H199" s="559"/>
      <c r="I199" s="559"/>
      <c r="J199" s="559"/>
    </row>
  </sheetData>
  <mergeCells count="10">
    <mergeCell ref="C21:E21"/>
    <mergeCell ref="D22:E22"/>
    <mergeCell ref="D23:E23"/>
    <mergeCell ref="D24:E24"/>
    <mergeCell ref="G8:K8"/>
    <mergeCell ref="A7:E7"/>
    <mergeCell ref="A8:E8"/>
    <mergeCell ref="I4:K4"/>
    <mergeCell ref="J5:K5"/>
    <mergeCell ref="J6:K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0" zoomScale="125" workbookViewId="0">
      <selection activeCell="E21" sqref="E21"/>
    </sheetView>
  </sheetViews>
  <sheetFormatPr defaultColWidth="16" defaultRowHeight="12.75"/>
  <cols>
    <col min="1" max="1" width="10.85546875" style="3" customWidth="1"/>
    <col min="2" max="2" width="6.7109375" style="3" bestFit="1" customWidth="1"/>
    <col min="3" max="3" width="32.28515625" style="3" customWidth="1"/>
    <col min="4" max="4" width="16.28515625" style="3" customWidth="1"/>
    <col min="5" max="5" width="19.7109375" style="3" customWidth="1"/>
    <col min="6" max="6" width="4.7109375" style="3" customWidth="1"/>
    <col min="7" max="7" width="10.7109375" style="3" customWidth="1"/>
    <col min="8" max="8" width="3.28515625" style="3" bestFit="1" customWidth="1"/>
    <col min="9" max="9" width="33.28515625" style="3" customWidth="1"/>
    <col min="10" max="10" width="11" style="3" customWidth="1"/>
    <col min="11" max="11" width="16.42578125" style="3" customWidth="1"/>
    <col min="12" max="14" width="16" style="3"/>
    <col min="15" max="15" width="20.7109375" style="3" bestFit="1" customWidth="1"/>
    <col min="16" max="258" width="16" style="3"/>
    <col min="259" max="259" width="6" style="3" customWidth="1"/>
    <col min="260" max="260" width="26.7109375" style="3" customWidth="1"/>
    <col min="261" max="261" width="11.7109375" style="3" bestFit="1" customWidth="1"/>
    <col min="262" max="262" width="11.42578125" style="3" bestFit="1" customWidth="1"/>
    <col min="263" max="263" width="12.7109375" style="3" bestFit="1" customWidth="1"/>
    <col min="264" max="264" width="5.7109375" style="3" customWidth="1"/>
    <col min="265" max="265" width="28.140625" style="3" customWidth="1"/>
    <col min="266" max="514" width="16" style="3"/>
    <col min="515" max="515" width="6" style="3" customWidth="1"/>
    <col min="516" max="516" width="26.7109375" style="3" customWidth="1"/>
    <col min="517" max="517" width="11.7109375" style="3" bestFit="1" customWidth="1"/>
    <col min="518" max="518" width="11.42578125" style="3" bestFit="1" customWidth="1"/>
    <col min="519" max="519" width="12.7109375" style="3" bestFit="1" customWidth="1"/>
    <col min="520" max="520" width="5.7109375" style="3" customWidth="1"/>
    <col min="521" max="521" width="28.140625" style="3" customWidth="1"/>
    <col min="522" max="770" width="16" style="3"/>
    <col min="771" max="771" width="6" style="3" customWidth="1"/>
    <col min="772" max="772" width="26.7109375" style="3" customWidth="1"/>
    <col min="773" max="773" width="11.7109375" style="3" bestFit="1" customWidth="1"/>
    <col min="774" max="774" width="11.42578125" style="3" bestFit="1" customWidth="1"/>
    <col min="775" max="775" width="12.7109375" style="3" bestFit="1" customWidth="1"/>
    <col min="776" max="776" width="5.7109375" style="3" customWidth="1"/>
    <col min="777" max="777" width="28.140625" style="3" customWidth="1"/>
    <col min="778" max="1026" width="16" style="3"/>
    <col min="1027" max="1027" width="6" style="3" customWidth="1"/>
    <col min="1028" max="1028" width="26.7109375" style="3" customWidth="1"/>
    <col min="1029" max="1029" width="11.7109375" style="3" bestFit="1" customWidth="1"/>
    <col min="1030" max="1030" width="11.42578125" style="3" bestFit="1" customWidth="1"/>
    <col min="1031" max="1031" width="12.7109375" style="3" bestFit="1" customWidth="1"/>
    <col min="1032" max="1032" width="5.7109375" style="3" customWidth="1"/>
    <col min="1033" max="1033" width="28.140625" style="3" customWidth="1"/>
    <col min="1034" max="1282" width="16" style="3"/>
    <col min="1283" max="1283" width="6" style="3" customWidth="1"/>
    <col min="1284" max="1284" width="26.7109375" style="3" customWidth="1"/>
    <col min="1285" max="1285" width="11.7109375" style="3" bestFit="1" customWidth="1"/>
    <col min="1286" max="1286" width="11.42578125" style="3" bestFit="1" customWidth="1"/>
    <col min="1287" max="1287" width="12.7109375" style="3" bestFit="1" customWidth="1"/>
    <col min="1288" max="1288" width="5.7109375" style="3" customWidth="1"/>
    <col min="1289" max="1289" width="28.140625" style="3" customWidth="1"/>
    <col min="1290" max="1538" width="16" style="3"/>
    <col min="1539" max="1539" width="6" style="3" customWidth="1"/>
    <col min="1540" max="1540" width="26.7109375" style="3" customWidth="1"/>
    <col min="1541" max="1541" width="11.7109375" style="3" bestFit="1" customWidth="1"/>
    <col min="1542" max="1542" width="11.42578125" style="3" bestFit="1" customWidth="1"/>
    <col min="1543" max="1543" width="12.7109375" style="3" bestFit="1" customWidth="1"/>
    <col min="1544" max="1544" width="5.7109375" style="3" customWidth="1"/>
    <col min="1545" max="1545" width="28.140625" style="3" customWidth="1"/>
    <col min="1546" max="1794" width="16" style="3"/>
    <col min="1795" max="1795" width="6" style="3" customWidth="1"/>
    <col min="1796" max="1796" width="26.7109375" style="3" customWidth="1"/>
    <col min="1797" max="1797" width="11.7109375" style="3" bestFit="1" customWidth="1"/>
    <col min="1798" max="1798" width="11.42578125" style="3" bestFit="1" customWidth="1"/>
    <col min="1799" max="1799" width="12.7109375" style="3" bestFit="1" customWidth="1"/>
    <col min="1800" max="1800" width="5.7109375" style="3" customWidth="1"/>
    <col min="1801" max="1801" width="28.140625" style="3" customWidth="1"/>
    <col min="1802" max="2050" width="16" style="3"/>
    <col min="2051" max="2051" width="6" style="3" customWidth="1"/>
    <col min="2052" max="2052" width="26.7109375" style="3" customWidth="1"/>
    <col min="2053" max="2053" width="11.7109375" style="3" bestFit="1" customWidth="1"/>
    <col min="2054" max="2054" width="11.42578125" style="3" bestFit="1" customWidth="1"/>
    <col min="2055" max="2055" width="12.7109375" style="3" bestFit="1" customWidth="1"/>
    <col min="2056" max="2056" width="5.7109375" style="3" customWidth="1"/>
    <col min="2057" max="2057" width="28.140625" style="3" customWidth="1"/>
    <col min="2058" max="2306" width="16" style="3"/>
    <col min="2307" max="2307" width="6" style="3" customWidth="1"/>
    <col min="2308" max="2308" width="26.7109375" style="3" customWidth="1"/>
    <col min="2309" max="2309" width="11.7109375" style="3" bestFit="1" customWidth="1"/>
    <col min="2310" max="2310" width="11.42578125" style="3" bestFit="1" customWidth="1"/>
    <col min="2311" max="2311" width="12.7109375" style="3" bestFit="1" customWidth="1"/>
    <col min="2312" max="2312" width="5.7109375" style="3" customWidth="1"/>
    <col min="2313" max="2313" width="28.140625" style="3" customWidth="1"/>
    <col min="2314" max="2562" width="16" style="3"/>
    <col min="2563" max="2563" width="6" style="3" customWidth="1"/>
    <col min="2564" max="2564" width="26.7109375" style="3" customWidth="1"/>
    <col min="2565" max="2565" width="11.7109375" style="3" bestFit="1" customWidth="1"/>
    <col min="2566" max="2566" width="11.42578125" style="3" bestFit="1" customWidth="1"/>
    <col min="2567" max="2567" width="12.7109375" style="3" bestFit="1" customWidth="1"/>
    <col min="2568" max="2568" width="5.7109375" style="3" customWidth="1"/>
    <col min="2569" max="2569" width="28.140625" style="3" customWidth="1"/>
    <col min="2570" max="2818" width="16" style="3"/>
    <col min="2819" max="2819" width="6" style="3" customWidth="1"/>
    <col min="2820" max="2820" width="26.7109375" style="3" customWidth="1"/>
    <col min="2821" max="2821" width="11.7109375" style="3" bestFit="1" customWidth="1"/>
    <col min="2822" max="2822" width="11.42578125" style="3" bestFit="1" customWidth="1"/>
    <col min="2823" max="2823" width="12.7109375" style="3" bestFit="1" customWidth="1"/>
    <col min="2824" max="2824" width="5.7109375" style="3" customWidth="1"/>
    <col min="2825" max="2825" width="28.140625" style="3" customWidth="1"/>
    <col min="2826" max="3074" width="16" style="3"/>
    <col min="3075" max="3075" width="6" style="3" customWidth="1"/>
    <col min="3076" max="3076" width="26.7109375" style="3" customWidth="1"/>
    <col min="3077" max="3077" width="11.7109375" style="3" bestFit="1" customWidth="1"/>
    <col min="3078" max="3078" width="11.42578125" style="3" bestFit="1" customWidth="1"/>
    <col min="3079" max="3079" width="12.7109375" style="3" bestFit="1" customWidth="1"/>
    <col min="3080" max="3080" width="5.7109375" style="3" customWidth="1"/>
    <col min="3081" max="3081" width="28.140625" style="3" customWidth="1"/>
    <col min="3082" max="3330" width="16" style="3"/>
    <col min="3331" max="3331" width="6" style="3" customWidth="1"/>
    <col min="3332" max="3332" width="26.7109375" style="3" customWidth="1"/>
    <col min="3333" max="3333" width="11.7109375" style="3" bestFit="1" customWidth="1"/>
    <col min="3334" max="3334" width="11.42578125" style="3" bestFit="1" customWidth="1"/>
    <col min="3335" max="3335" width="12.7109375" style="3" bestFit="1" customWidth="1"/>
    <col min="3336" max="3336" width="5.7109375" style="3" customWidth="1"/>
    <col min="3337" max="3337" width="28.140625" style="3" customWidth="1"/>
    <col min="3338" max="3586" width="16" style="3"/>
    <col min="3587" max="3587" width="6" style="3" customWidth="1"/>
    <col min="3588" max="3588" width="26.7109375" style="3" customWidth="1"/>
    <col min="3589" max="3589" width="11.7109375" style="3" bestFit="1" customWidth="1"/>
    <col min="3590" max="3590" width="11.42578125" style="3" bestFit="1" customWidth="1"/>
    <col min="3591" max="3591" width="12.7109375" style="3" bestFit="1" customWidth="1"/>
    <col min="3592" max="3592" width="5.7109375" style="3" customWidth="1"/>
    <col min="3593" max="3593" width="28.140625" style="3" customWidth="1"/>
    <col min="3594" max="3842" width="16" style="3"/>
    <col min="3843" max="3843" width="6" style="3" customWidth="1"/>
    <col min="3844" max="3844" width="26.7109375" style="3" customWidth="1"/>
    <col min="3845" max="3845" width="11.7109375" style="3" bestFit="1" customWidth="1"/>
    <col min="3846" max="3846" width="11.42578125" style="3" bestFit="1" customWidth="1"/>
    <col min="3847" max="3847" width="12.7109375" style="3" bestFit="1" customWidth="1"/>
    <col min="3848" max="3848" width="5.7109375" style="3" customWidth="1"/>
    <col min="3849" max="3849" width="28.140625" style="3" customWidth="1"/>
    <col min="3850" max="4098" width="16" style="3"/>
    <col min="4099" max="4099" width="6" style="3" customWidth="1"/>
    <col min="4100" max="4100" width="26.7109375" style="3" customWidth="1"/>
    <col min="4101" max="4101" width="11.7109375" style="3" bestFit="1" customWidth="1"/>
    <col min="4102" max="4102" width="11.42578125" style="3" bestFit="1" customWidth="1"/>
    <col min="4103" max="4103" width="12.7109375" style="3" bestFit="1" customWidth="1"/>
    <col min="4104" max="4104" width="5.7109375" style="3" customWidth="1"/>
    <col min="4105" max="4105" width="28.140625" style="3" customWidth="1"/>
    <col min="4106" max="4354" width="16" style="3"/>
    <col min="4355" max="4355" width="6" style="3" customWidth="1"/>
    <col min="4356" max="4356" width="26.7109375" style="3" customWidth="1"/>
    <col min="4357" max="4357" width="11.7109375" style="3" bestFit="1" customWidth="1"/>
    <col min="4358" max="4358" width="11.42578125" style="3" bestFit="1" customWidth="1"/>
    <col min="4359" max="4359" width="12.7109375" style="3" bestFit="1" customWidth="1"/>
    <col min="4360" max="4360" width="5.7109375" style="3" customWidth="1"/>
    <col min="4361" max="4361" width="28.140625" style="3" customWidth="1"/>
    <col min="4362" max="4610" width="16" style="3"/>
    <col min="4611" max="4611" width="6" style="3" customWidth="1"/>
    <col min="4612" max="4612" width="26.7109375" style="3" customWidth="1"/>
    <col min="4613" max="4613" width="11.7109375" style="3" bestFit="1" customWidth="1"/>
    <col min="4614" max="4614" width="11.42578125" style="3" bestFit="1" customWidth="1"/>
    <col min="4615" max="4615" width="12.7109375" style="3" bestFit="1" customWidth="1"/>
    <col min="4616" max="4616" width="5.7109375" style="3" customWidth="1"/>
    <col min="4617" max="4617" width="28.140625" style="3" customWidth="1"/>
    <col min="4618" max="4866" width="16" style="3"/>
    <col min="4867" max="4867" width="6" style="3" customWidth="1"/>
    <col min="4868" max="4868" width="26.7109375" style="3" customWidth="1"/>
    <col min="4869" max="4869" width="11.7109375" style="3" bestFit="1" customWidth="1"/>
    <col min="4870" max="4870" width="11.42578125" style="3" bestFit="1" customWidth="1"/>
    <col min="4871" max="4871" width="12.7109375" style="3" bestFit="1" customWidth="1"/>
    <col min="4872" max="4872" width="5.7109375" style="3" customWidth="1"/>
    <col min="4873" max="4873" width="28.140625" style="3" customWidth="1"/>
    <col min="4874" max="5122" width="16" style="3"/>
    <col min="5123" max="5123" width="6" style="3" customWidth="1"/>
    <col min="5124" max="5124" width="26.7109375" style="3" customWidth="1"/>
    <col min="5125" max="5125" width="11.7109375" style="3" bestFit="1" customWidth="1"/>
    <col min="5126" max="5126" width="11.42578125" style="3" bestFit="1" customWidth="1"/>
    <col min="5127" max="5127" width="12.7109375" style="3" bestFit="1" customWidth="1"/>
    <col min="5128" max="5128" width="5.7109375" style="3" customWidth="1"/>
    <col min="5129" max="5129" width="28.140625" style="3" customWidth="1"/>
    <col min="5130" max="5378" width="16" style="3"/>
    <col min="5379" max="5379" width="6" style="3" customWidth="1"/>
    <col min="5380" max="5380" width="26.7109375" style="3" customWidth="1"/>
    <col min="5381" max="5381" width="11.7109375" style="3" bestFit="1" customWidth="1"/>
    <col min="5382" max="5382" width="11.42578125" style="3" bestFit="1" customWidth="1"/>
    <col min="5383" max="5383" width="12.7109375" style="3" bestFit="1" customWidth="1"/>
    <col min="5384" max="5384" width="5.7109375" style="3" customWidth="1"/>
    <col min="5385" max="5385" width="28.140625" style="3" customWidth="1"/>
    <col min="5386" max="5634" width="16" style="3"/>
    <col min="5635" max="5635" width="6" style="3" customWidth="1"/>
    <col min="5636" max="5636" width="26.7109375" style="3" customWidth="1"/>
    <col min="5637" max="5637" width="11.7109375" style="3" bestFit="1" customWidth="1"/>
    <col min="5638" max="5638" width="11.42578125" style="3" bestFit="1" customWidth="1"/>
    <col min="5639" max="5639" width="12.7109375" style="3" bestFit="1" customWidth="1"/>
    <col min="5640" max="5640" width="5.7109375" style="3" customWidth="1"/>
    <col min="5641" max="5641" width="28.140625" style="3" customWidth="1"/>
    <col min="5642" max="5890" width="16" style="3"/>
    <col min="5891" max="5891" width="6" style="3" customWidth="1"/>
    <col min="5892" max="5892" width="26.7109375" style="3" customWidth="1"/>
    <col min="5893" max="5893" width="11.7109375" style="3" bestFit="1" customWidth="1"/>
    <col min="5894" max="5894" width="11.42578125" style="3" bestFit="1" customWidth="1"/>
    <col min="5895" max="5895" width="12.7109375" style="3" bestFit="1" customWidth="1"/>
    <col min="5896" max="5896" width="5.7109375" style="3" customWidth="1"/>
    <col min="5897" max="5897" width="28.140625" style="3" customWidth="1"/>
    <col min="5898" max="6146" width="16" style="3"/>
    <col min="6147" max="6147" width="6" style="3" customWidth="1"/>
    <col min="6148" max="6148" width="26.7109375" style="3" customWidth="1"/>
    <col min="6149" max="6149" width="11.7109375" style="3" bestFit="1" customWidth="1"/>
    <col min="6150" max="6150" width="11.42578125" style="3" bestFit="1" customWidth="1"/>
    <col min="6151" max="6151" width="12.7109375" style="3" bestFit="1" customWidth="1"/>
    <col min="6152" max="6152" width="5.7109375" style="3" customWidth="1"/>
    <col min="6153" max="6153" width="28.140625" style="3" customWidth="1"/>
    <col min="6154" max="6402" width="16" style="3"/>
    <col min="6403" max="6403" width="6" style="3" customWidth="1"/>
    <col min="6404" max="6404" width="26.7109375" style="3" customWidth="1"/>
    <col min="6405" max="6405" width="11.7109375" style="3" bestFit="1" customWidth="1"/>
    <col min="6406" max="6406" width="11.42578125" style="3" bestFit="1" customWidth="1"/>
    <col min="6407" max="6407" width="12.7109375" style="3" bestFit="1" customWidth="1"/>
    <col min="6408" max="6408" width="5.7109375" style="3" customWidth="1"/>
    <col min="6409" max="6409" width="28.140625" style="3" customWidth="1"/>
    <col min="6410" max="6658" width="16" style="3"/>
    <col min="6659" max="6659" width="6" style="3" customWidth="1"/>
    <col min="6660" max="6660" width="26.7109375" style="3" customWidth="1"/>
    <col min="6661" max="6661" width="11.7109375" style="3" bestFit="1" customWidth="1"/>
    <col min="6662" max="6662" width="11.42578125" style="3" bestFit="1" customWidth="1"/>
    <col min="6663" max="6663" width="12.7109375" style="3" bestFit="1" customWidth="1"/>
    <col min="6664" max="6664" width="5.7109375" style="3" customWidth="1"/>
    <col min="6665" max="6665" width="28.140625" style="3" customWidth="1"/>
    <col min="6666" max="6914" width="16" style="3"/>
    <col min="6915" max="6915" width="6" style="3" customWidth="1"/>
    <col min="6916" max="6916" width="26.7109375" style="3" customWidth="1"/>
    <col min="6917" max="6917" width="11.7109375" style="3" bestFit="1" customWidth="1"/>
    <col min="6918" max="6918" width="11.42578125" style="3" bestFit="1" customWidth="1"/>
    <col min="6919" max="6919" width="12.7109375" style="3" bestFit="1" customWidth="1"/>
    <col min="6920" max="6920" width="5.7109375" style="3" customWidth="1"/>
    <col min="6921" max="6921" width="28.140625" style="3" customWidth="1"/>
    <col min="6922" max="7170" width="16" style="3"/>
    <col min="7171" max="7171" width="6" style="3" customWidth="1"/>
    <col min="7172" max="7172" width="26.7109375" style="3" customWidth="1"/>
    <col min="7173" max="7173" width="11.7109375" style="3" bestFit="1" customWidth="1"/>
    <col min="7174" max="7174" width="11.42578125" style="3" bestFit="1" customWidth="1"/>
    <col min="7175" max="7175" width="12.7109375" style="3" bestFit="1" customWidth="1"/>
    <col min="7176" max="7176" width="5.7109375" style="3" customWidth="1"/>
    <col min="7177" max="7177" width="28.140625" style="3" customWidth="1"/>
    <col min="7178" max="7426" width="16" style="3"/>
    <col min="7427" max="7427" width="6" style="3" customWidth="1"/>
    <col min="7428" max="7428" width="26.7109375" style="3" customWidth="1"/>
    <col min="7429" max="7429" width="11.7109375" style="3" bestFit="1" customWidth="1"/>
    <col min="7430" max="7430" width="11.42578125" style="3" bestFit="1" customWidth="1"/>
    <col min="7431" max="7431" width="12.7109375" style="3" bestFit="1" customWidth="1"/>
    <col min="7432" max="7432" width="5.7109375" style="3" customWidth="1"/>
    <col min="7433" max="7433" width="28.140625" style="3" customWidth="1"/>
    <col min="7434" max="7682" width="16" style="3"/>
    <col min="7683" max="7683" width="6" style="3" customWidth="1"/>
    <col min="7684" max="7684" width="26.7109375" style="3" customWidth="1"/>
    <col min="7685" max="7685" width="11.7109375" style="3" bestFit="1" customWidth="1"/>
    <col min="7686" max="7686" width="11.42578125" style="3" bestFit="1" customWidth="1"/>
    <col min="7687" max="7687" width="12.7109375" style="3" bestFit="1" customWidth="1"/>
    <col min="7688" max="7688" width="5.7109375" style="3" customWidth="1"/>
    <col min="7689" max="7689" width="28.140625" style="3" customWidth="1"/>
    <col min="7690" max="7938" width="16" style="3"/>
    <col min="7939" max="7939" width="6" style="3" customWidth="1"/>
    <col min="7940" max="7940" width="26.7109375" style="3" customWidth="1"/>
    <col min="7941" max="7941" width="11.7109375" style="3" bestFit="1" customWidth="1"/>
    <col min="7942" max="7942" width="11.42578125" style="3" bestFit="1" customWidth="1"/>
    <col min="7943" max="7943" width="12.7109375" style="3" bestFit="1" customWidth="1"/>
    <col min="7944" max="7944" width="5.7109375" style="3" customWidth="1"/>
    <col min="7945" max="7945" width="28.140625" style="3" customWidth="1"/>
    <col min="7946" max="8194" width="16" style="3"/>
    <col min="8195" max="8195" width="6" style="3" customWidth="1"/>
    <col min="8196" max="8196" width="26.7109375" style="3" customWidth="1"/>
    <col min="8197" max="8197" width="11.7109375" style="3" bestFit="1" customWidth="1"/>
    <col min="8198" max="8198" width="11.42578125" style="3" bestFit="1" customWidth="1"/>
    <col min="8199" max="8199" width="12.7109375" style="3" bestFit="1" customWidth="1"/>
    <col min="8200" max="8200" width="5.7109375" style="3" customWidth="1"/>
    <col min="8201" max="8201" width="28.140625" style="3" customWidth="1"/>
    <col min="8202" max="8450" width="16" style="3"/>
    <col min="8451" max="8451" width="6" style="3" customWidth="1"/>
    <col min="8452" max="8452" width="26.7109375" style="3" customWidth="1"/>
    <col min="8453" max="8453" width="11.7109375" style="3" bestFit="1" customWidth="1"/>
    <col min="8454" max="8454" width="11.42578125" style="3" bestFit="1" customWidth="1"/>
    <col min="8455" max="8455" width="12.7109375" style="3" bestFit="1" customWidth="1"/>
    <col min="8456" max="8456" width="5.7109375" style="3" customWidth="1"/>
    <col min="8457" max="8457" width="28.140625" style="3" customWidth="1"/>
    <col min="8458" max="8706" width="16" style="3"/>
    <col min="8707" max="8707" width="6" style="3" customWidth="1"/>
    <col min="8708" max="8708" width="26.7109375" style="3" customWidth="1"/>
    <col min="8709" max="8709" width="11.7109375" style="3" bestFit="1" customWidth="1"/>
    <col min="8710" max="8710" width="11.42578125" style="3" bestFit="1" customWidth="1"/>
    <col min="8711" max="8711" width="12.7109375" style="3" bestFit="1" customWidth="1"/>
    <col min="8712" max="8712" width="5.7109375" style="3" customWidth="1"/>
    <col min="8713" max="8713" width="28.140625" style="3" customWidth="1"/>
    <col min="8714" max="8962" width="16" style="3"/>
    <col min="8963" max="8963" width="6" style="3" customWidth="1"/>
    <col min="8964" max="8964" width="26.7109375" style="3" customWidth="1"/>
    <col min="8965" max="8965" width="11.7109375" style="3" bestFit="1" customWidth="1"/>
    <col min="8966" max="8966" width="11.42578125" style="3" bestFit="1" customWidth="1"/>
    <col min="8967" max="8967" width="12.7109375" style="3" bestFit="1" customWidth="1"/>
    <col min="8968" max="8968" width="5.7109375" style="3" customWidth="1"/>
    <col min="8969" max="8969" width="28.140625" style="3" customWidth="1"/>
    <col min="8970" max="9218" width="16" style="3"/>
    <col min="9219" max="9219" width="6" style="3" customWidth="1"/>
    <col min="9220" max="9220" width="26.7109375" style="3" customWidth="1"/>
    <col min="9221" max="9221" width="11.7109375" style="3" bestFit="1" customWidth="1"/>
    <col min="9222" max="9222" width="11.42578125" style="3" bestFit="1" customWidth="1"/>
    <col min="9223" max="9223" width="12.7109375" style="3" bestFit="1" customWidth="1"/>
    <col min="9224" max="9224" width="5.7109375" style="3" customWidth="1"/>
    <col min="9225" max="9225" width="28.140625" style="3" customWidth="1"/>
    <col min="9226" max="9474" width="16" style="3"/>
    <col min="9475" max="9475" width="6" style="3" customWidth="1"/>
    <col min="9476" max="9476" width="26.7109375" style="3" customWidth="1"/>
    <col min="9477" max="9477" width="11.7109375" style="3" bestFit="1" customWidth="1"/>
    <col min="9478" max="9478" width="11.42578125" style="3" bestFit="1" customWidth="1"/>
    <col min="9479" max="9479" width="12.7109375" style="3" bestFit="1" customWidth="1"/>
    <col min="9480" max="9480" width="5.7109375" style="3" customWidth="1"/>
    <col min="9481" max="9481" width="28.140625" style="3" customWidth="1"/>
    <col min="9482" max="9730" width="16" style="3"/>
    <col min="9731" max="9731" width="6" style="3" customWidth="1"/>
    <col min="9732" max="9732" width="26.7109375" style="3" customWidth="1"/>
    <col min="9733" max="9733" width="11.7109375" style="3" bestFit="1" customWidth="1"/>
    <col min="9734" max="9734" width="11.42578125" style="3" bestFit="1" customWidth="1"/>
    <col min="9735" max="9735" width="12.7109375" style="3" bestFit="1" customWidth="1"/>
    <col min="9736" max="9736" width="5.7109375" style="3" customWidth="1"/>
    <col min="9737" max="9737" width="28.140625" style="3" customWidth="1"/>
    <col min="9738" max="9986" width="16" style="3"/>
    <col min="9987" max="9987" width="6" style="3" customWidth="1"/>
    <col min="9988" max="9988" width="26.7109375" style="3" customWidth="1"/>
    <col min="9989" max="9989" width="11.7109375" style="3" bestFit="1" customWidth="1"/>
    <col min="9990" max="9990" width="11.42578125" style="3" bestFit="1" customWidth="1"/>
    <col min="9991" max="9991" width="12.7109375" style="3" bestFit="1" customWidth="1"/>
    <col min="9992" max="9992" width="5.7109375" style="3" customWidth="1"/>
    <col min="9993" max="9993" width="28.140625" style="3" customWidth="1"/>
    <col min="9994" max="10242" width="16" style="3"/>
    <col min="10243" max="10243" width="6" style="3" customWidth="1"/>
    <col min="10244" max="10244" width="26.7109375" style="3" customWidth="1"/>
    <col min="10245" max="10245" width="11.7109375" style="3" bestFit="1" customWidth="1"/>
    <col min="10246" max="10246" width="11.42578125" style="3" bestFit="1" customWidth="1"/>
    <col min="10247" max="10247" width="12.7109375" style="3" bestFit="1" customWidth="1"/>
    <col min="10248" max="10248" width="5.7109375" style="3" customWidth="1"/>
    <col min="10249" max="10249" width="28.140625" style="3" customWidth="1"/>
    <col min="10250" max="10498" width="16" style="3"/>
    <col min="10499" max="10499" width="6" style="3" customWidth="1"/>
    <col min="10500" max="10500" width="26.7109375" style="3" customWidth="1"/>
    <col min="10501" max="10501" width="11.7109375" style="3" bestFit="1" customWidth="1"/>
    <col min="10502" max="10502" width="11.42578125" style="3" bestFit="1" customWidth="1"/>
    <col min="10503" max="10503" width="12.7109375" style="3" bestFit="1" customWidth="1"/>
    <col min="10504" max="10504" width="5.7109375" style="3" customWidth="1"/>
    <col min="10505" max="10505" width="28.140625" style="3" customWidth="1"/>
    <col min="10506" max="10754" width="16" style="3"/>
    <col min="10755" max="10755" width="6" style="3" customWidth="1"/>
    <col min="10756" max="10756" width="26.7109375" style="3" customWidth="1"/>
    <col min="10757" max="10757" width="11.7109375" style="3" bestFit="1" customWidth="1"/>
    <col min="10758" max="10758" width="11.42578125" style="3" bestFit="1" customWidth="1"/>
    <col min="10759" max="10759" width="12.7109375" style="3" bestFit="1" customWidth="1"/>
    <col min="10760" max="10760" width="5.7109375" style="3" customWidth="1"/>
    <col min="10761" max="10761" width="28.140625" style="3" customWidth="1"/>
    <col min="10762" max="11010" width="16" style="3"/>
    <col min="11011" max="11011" width="6" style="3" customWidth="1"/>
    <col min="11012" max="11012" width="26.7109375" style="3" customWidth="1"/>
    <col min="11013" max="11013" width="11.7109375" style="3" bestFit="1" customWidth="1"/>
    <col min="11014" max="11014" width="11.42578125" style="3" bestFit="1" customWidth="1"/>
    <col min="11015" max="11015" width="12.7109375" style="3" bestFit="1" customWidth="1"/>
    <col min="11016" max="11016" width="5.7109375" style="3" customWidth="1"/>
    <col min="11017" max="11017" width="28.140625" style="3" customWidth="1"/>
    <col min="11018" max="11266" width="16" style="3"/>
    <col min="11267" max="11267" width="6" style="3" customWidth="1"/>
    <col min="11268" max="11268" width="26.7109375" style="3" customWidth="1"/>
    <col min="11269" max="11269" width="11.7109375" style="3" bestFit="1" customWidth="1"/>
    <col min="11270" max="11270" width="11.42578125" style="3" bestFit="1" customWidth="1"/>
    <col min="11271" max="11271" width="12.7109375" style="3" bestFit="1" customWidth="1"/>
    <col min="11272" max="11272" width="5.7109375" style="3" customWidth="1"/>
    <col min="11273" max="11273" width="28.140625" style="3" customWidth="1"/>
    <col min="11274" max="11522" width="16" style="3"/>
    <col min="11523" max="11523" width="6" style="3" customWidth="1"/>
    <col min="11524" max="11524" width="26.7109375" style="3" customWidth="1"/>
    <col min="11525" max="11525" width="11.7109375" style="3" bestFit="1" customWidth="1"/>
    <col min="11526" max="11526" width="11.42578125" style="3" bestFit="1" customWidth="1"/>
    <col min="11527" max="11527" width="12.7109375" style="3" bestFit="1" customWidth="1"/>
    <col min="11528" max="11528" width="5.7109375" style="3" customWidth="1"/>
    <col min="11529" max="11529" width="28.140625" style="3" customWidth="1"/>
    <col min="11530" max="11778" width="16" style="3"/>
    <col min="11779" max="11779" width="6" style="3" customWidth="1"/>
    <col min="11780" max="11780" width="26.7109375" style="3" customWidth="1"/>
    <col min="11781" max="11781" width="11.7109375" style="3" bestFit="1" customWidth="1"/>
    <col min="11782" max="11782" width="11.42578125" style="3" bestFit="1" customWidth="1"/>
    <col min="11783" max="11783" width="12.7109375" style="3" bestFit="1" customWidth="1"/>
    <col min="11784" max="11784" width="5.7109375" style="3" customWidth="1"/>
    <col min="11785" max="11785" width="28.140625" style="3" customWidth="1"/>
    <col min="11786" max="12034" width="16" style="3"/>
    <col min="12035" max="12035" width="6" style="3" customWidth="1"/>
    <col min="12036" max="12036" width="26.7109375" style="3" customWidth="1"/>
    <col min="12037" max="12037" width="11.7109375" style="3" bestFit="1" customWidth="1"/>
    <col min="12038" max="12038" width="11.42578125" style="3" bestFit="1" customWidth="1"/>
    <col min="12039" max="12039" width="12.7109375" style="3" bestFit="1" customWidth="1"/>
    <col min="12040" max="12040" width="5.7109375" style="3" customWidth="1"/>
    <col min="12041" max="12041" width="28.140625" style="3" customWidth="1"/>
    <col min="12042" max="12290" width="16" style="3"/>
    <col min="12291" max="12291" width="6" style="3" customWidth="1"/>
    <col min="12292" max="12292" width="26.7109375" style="3" customWidth="1"/>
    <col min="12293" max="12293" width="11.7109375" style="3" bestFit="1" customWidth="1"/>
    <col min="12294" max="12294" width="11.42578125" style="3" bestFit="1" customWidth="1"/>
    <col min="12295" max="12295" width="12.7109375" style="3" bestFit="1" customWidth="1"/>
    <col min="12296" max="12296" width="5.7109375" style="3" customWidth="1"/>
    <col min="12297" max="12297" width="28.140625" style="3" customWidth="1"/>
    <col min="12298" max="12546" width="16" style="3"/>
    <col min="12547" max="12547" width="6" style="3" customWidth="1"/>
    <col min="12548" max="12548" width="26.7109375" style="3" customWidth="1"/>
    <col min="12549" max="12549" width="11.7109375" style="3" bestFit="1" customWidth="1"/>
    <col min="12550" max="12550" width="11.42578125" style="3" bestFit="1" customWidth="1"/>
    <col min="12551" max="12551" width="12.7109375" style="3" bestFit="1" customWidth="1"/>
    <col min="12552" max="12552" width="5.7109375" style="3" customWidth="1"/>
    <col min="12553" max="12553" width="28.140625" style="3" customWidth="1"/>
    <col min="12554" max="12802" width="16" style="3"/>
    <col min="12803" max="12803" width="6" style="3" customWidth="1"/>
    <col min="12804" max="12804" width="26.7109375" style="3" customWidth="1"/>
    <col min="12805" max="12805" width="11.7109375" style="3" bestFit="1" customWidth="1"/>
    <col min="12806" max="12806" width="11.42578125" style="3" bestFit="1" customWidth="1"/>
    <col min="12807" max="12807" width="12.7109375" style="3" bestFit="1" customWidth="1"/>
    <col min="12808" max="12808" width="5.7109375" style="3" customWidth="1"/>
    <col min="12809" max="12809" width="28.140625" style="3" customWidth="1"/>
    <col min="12810" max="13058" width="16" style="3"/>
    <col min="13059" max="13059" width="6" style="3" customWidth="1"/>
    <col min="13060" max="13060" width="26.7109375" style="3" customWidth="1"/>
    <col min="13061" max="13061" width="11.7109375" style="3" bestFit="1" customWidth="1"/>
    <col min="13062" max="13062" width="11.42578125" style="3" bestFit="1" customWidth="1"/>
    <col min="13063" max="13063" width="12.7109375" style="3" bestFit="1" customWidth="1"/>
    <col min="13064" max="13064" width="5.7109375" style="3" customWidth="1"/>
    <col min="13065" max="13065" width="28.140625" style="3" customWidth="1"/>
    <col min="13066" max="13314" width="16" style="3"/>
    <col min="13315" max="13315" width="6" style="3" customWidth="1"/>
    <col min="13316" max="13316" width="26.7109375" style="3" customWidth="1"/>
    <col min="13317" max="13317" width="11.7109375" style="3" bestFit="1" customWidth="1"/>
    <col min="13318" max="13318" width="11.42578125" style="3" bestFit="1" customWidth="1"/>
    <col min="13319" max="13319" width="12.7109375" style="3" bestFit="1" customWidth="1"/>
    <col min="13320" max="13320" width="5.7109375" style="3" customWidth="1"/>
    <col min="13321" max="13321" width="28.140625" style="3" customWidth="1"/>
    <col min="13322" max="13570" width="16" style="3"/>
    <col min="13571" max="13571" width="6" style="3" customWidth="1"/>
    <col min="13572" max="13572" width="26.7109375" style="3" customWidth="1"/>
    <col min="13573" max="13573" width="11.7109375" style="3" bestFit="1" customWidth="1"/>
    <col min="13574" max="13574" width="11.42578125" style="3" bestFit="1" customWidth="1"/>
    <col min="13575" max="13575" width="12.7109375" style="3" bestFit="1" customWidth="1"/>
    <col min="13576" max="13576" width="5.7109375" style="3" customWidth="1"/>
    <col min="13577" max="13577" width="28.140625" style="3" customWidth="1"/>
    <col min="13578" max="13826" width="16" style="3"/>
    <col min="13827" max="13827" width="6" style="3" customWidth="1"/>
    <col min="13828" max="13828" width="26.7109375" style="3" customWidth="1"/>
    <col min="13829" max="13829" width="11.7109375" style="3" bestFit="1" customWidth="1"/>
    <col min="13830" max="13830" width="11.42578125" style="3" bestFit="1" customWidth="1"/>
    <col min="13831" max="13831" width="12.7109375" style="3" bestFit="1" customWidth="1"/>
    <col min="13832" max="13832" width="5.7109375" style="3" customWidth="1"/>
    <col min="13833" max="13833" width="28.140625" style="3" customWidth="1"/>
    <col min="13834" max="14082" width="16" style="3"/>
    <col min="14083" max="14083" width="6" style="3" customWidth="1"/>
    <col min="14084" max="14084" width="26.7109375" style="3" customWidth="1"/>
    <col min="14085" max="14085" width="11.7109375" style="3" bestFit="1" customWidth="1"/>
    <col min="14086" max="14086" width="11.42578125" style="3" bestFit="1" customWidth="1"/>
    <col min="14087" max="14087" width="12.7109375" style="3" bestFit="1" customWidth="1"/>
    <col min="14088" max="14088" width="5.7109375" style="3" customWidth="1"/>
    <col min="14089" max="14089" width="28.140625" style="3" customWidth="1"/>
    <col min="14090" max="14338" width="16" style="3"/>
    <col min="14339" max="14339" width="6" style="3" customWidth="1"/>
    <col min="14340" max="14340" width="26.7109375" style="3" customWidth="1"/>
    <col min="14341" max="14341" width="11.7109375" style="3" bestFit="1" customWidth="1"/>
    <col min="14342" max="14342" width="11.42578125" style="3" bestFit="1" customWidth="1"/>
    <col min="14343" max="14343" width="12.7109375" style="3" bestFit="1" customWidth="1"/>
    <col min="14344" max="14344" width="5.7109375" style="3" customWidth="1"/>
    <col min="14345" max="14345" width="28.140625" style="3" customWidth="1"/>
    <col min="14346" max="14594" width="16" style="3"/>
    <col min="14595" max="14595" width="6" style="3" customWidth="1"/>
    <col min="14596" max="14596" width="26.7109375" style="3" customWidth="1"/>
    <col min="14597" max="14597" width="11.7109375" style="3" bestFit="1" customWidth="1"/>
    <col min="14598" max="14598" width="11.42578125" style="3" bestFit="1" customWidth="1"/>
    <col min="14599" max="14599" width="12.7109375" style="3" bestFit="1" customWidth="1"/>
    <col min="14600" max="14600" width="5.7109375" style="3" customWidth="1"/>
    <col min="14601" max="14601" width="28.140625" style="3" customWidth="1"/>
    <col min="14602" max="14850" width="16" style="3"/>
    <col min="14851" max="14851" width="6" style="3" customWidth="1"/>
    <col min="14852" max="14852" width="26.7109375" style="3" customWidth="1"/>
    <col min="14853" max="14853" width="11.7109375" style="3" bestFit="1" customWidth="1"/>
    <col min="14854" max="14854" width="11.42578125" style="3" bestFit="1" customWidth="1"/>
    <col min="14855" max="14855" width="12.7109375" style="3" bestFit="1" customWidth="1"/>
    <col min="14856" max="14856" width="5.7109375" style="3" customWidth="1"/>
    <col min="14857" max="14857" width="28.140625" style="3" customWidth="1"/>
    <col min="14858" max="15106" width="16" style="3"/>
    <col min="15107" max="15107" width="6" style="3" customWidth="1"/>
    <col min="15108" max="15108" width="26.7109375" style="3" customWidth="1"/>
    <col min="15109" max="15109" width="11.7109375" style="3" bestFit="1" customWidth="1"/>
    <col min="15110" max="15110" width="11.42578125" style="3" bestFit="1" customWidth="1"/>
    <col min="15111" max="15111" width="12.7109375" style="3" bestFit="1" customWidth="1"/>
    <col min="15112" max="15112" width="5.7109375" style="3" customWidth="1"/>
    <col min="15113" max="15113" width="28.140625" style="3" customWidth="1"/>
    <col min="15114" max="15362" width="16" style="3"/>
    <col min="15363" max="15363" width="6" style="3" customWidth="1"/>
    <col min="15364" max="15364" width="26.7109375" style="3" customWidth="1"/>
    <col min="15365" max="15365" width="11.7109375" style="3" bestFit="1" customWidth="1"/>
    <col min="15366" max="15366" width="11.42578125" style="3" bestFit="1" customWidth="1"/>
    <col min="15367" max="15367" width="12.7109375" style="3" bestFit="1" customWidth="1"/>
    <col min="15368" max="15368" width="5.7109375" style="3" customWidth="1"/>
    <col min="15369" max="15369" width="28.140625" style="3" customWidth="1"/>
    <col min="15370" max="15618" width="16" style="3"/>
    <col min="15619" max="15619" width="6" style="3" customWidth="1"/>
    <col min="15620" max="15620" width="26.7109375" style="3" customWidth="1"/>
    <col min="15621" max="15621" width="11.7109375" style="3" bestFit="1" customWidth="1"/>
    <col min="15622" max="15622" width="11.42578125" style="3" bestFit="1" customWidth="1"/>
    <col min="15623" max="15623" width="12.7109375" style="3" bestFit="1" customWidth="1"/>
    <col min="15624" max="15624" width="5.7109375" style="3" customWidth="1"/>
    <col min="15625" max="15625" width="28.140625" style="3" customWidth="1"/>
    <col min="15626" max="15874" width="16" style="3"/>
    <col min="15875" max="15875" width="6" style="3" customWidth="1"/>
    <col min="15876" max="15876" width="26.7109375" style="3" customWidth="1"/>
    <col min="15877" max="15877" width="11.7109375" style="3" bestFit="1" customWidth="1"/>
    <col min="15878" max="15878" width="11.42578125" style="3" bestFit="1" customWidth="1"/>
    <col min="15879" max="15879" width="12.7109375" style="3" bestFit="1" customWidth="1"/>
    <col min="15880" max="15880" width="5.7109375" style="3" customWidth="1"/>
    <col min="15881" max="15881" width="28.140625" style="3" customWidth="1"/>
    <col min="15882" max="16130" width="16" style="3"/>
    <col min="16131" max="16131" width="6" style="3" customWidth="1"/>
    <col min="16132" max="16132" width="26.7109375" style="3" customWidth="1"/>
    <col min="16133" max="16133" width="11.7109375" style="3" bestFit="1" customWidth="1"/>
    <col min="16134" max="16134" width="11.42578125" style="3" bestFit="1" customWidth="1"/>
    <col min="16135" max="16135" width="12.7109375" style="3" bestFit="1" customWidth="1"/>
    <col min="16136" max="16136" width="5.7109375" style="3" customWidth="1"/>
    <col min="16137" max="16137" width="28.140625" style="3" customWidth="1"/>
    <col min="16138" max="16384" width="16" style="3"/>
  </cols>
  <sheetData>
    <row r="1" spans="1:11">
      <c r="A1" s="799"/>
      <c r="B1" s="799"/>
      <c r="C1" s="799"/>
      <c r="D1" s="799"/>
      <c r="E1" s="799"/>
      <c r="F1" s="799"/>
      <c r="G1" s="799"/>
      <c r="H1" s="799"/>
      <c r="I1" s="799"/>
      <c r="J1" s="799"/>
      <c r="K1" s="799"/>
    </row>
    <row r="2" spans="1:1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>
      <c r="A3" s="450" t="s">
        <v>16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</row>
    <row r="4" spans="1:11">
      <c r="A4" s="4" t="s">
        <v>19</v>
      </c>
      <c r="B4" s="4"/>
      <c r="C4" s="4" t="s">
        <v>18</v>
      </c>
      <c r="D4" s="452"/>
      <c r="E4" s="4"/>
      <c r="F4" s="4"/>
      <c r="G4" s="4"/>
      <c r="H4" s="4"/>
      <c r="I4" s="451"/>
      <c r="J4" s="451"/>
      <c r="K4" s="451"/>
    </row>
    <row r="5" spans="1:11">
      <c r="A5" s="4" t="s">
        <v>80</v>
      </c>
      <c r="B5" s="4"/>
      <c r="C5" s="453" t="s">
        <v>95</v>
      </c>
      <c r="D5" s="4"/>
      <c r="E5" s="4"/>
      <c r="F5" s="4"/>
      <c r="G5" s="4"/>
      <c r="H5" s="4"/>
      <c r="I5" s="451"/>
      <c r="J5" s="451"/>
      <c r="K5" s="451"/>
    </row>
    <row r="6" spans="1:11">
      <c r="A6" s="5"/>
      <c r="B6" s="4"/>
      <c r="C6" s="454">
        <v>2024</v>
      </c>
      <c r="D6" s="4"/>
      <c r="E6" s="4"/>
      <c r="F6" s="4"/>
      <c r="G6" s="4"/>
      <c r="H6" s="4"/>
      <c r="I6" s="826"/>
      <c r="J6" s="827"/>
      <c r="K6" s="828"/>
    </row>
    <row r="7" spans="1:11">
      <c r="A7" s="5"/>
      <c r="B7" s="4"/>
      <c r="C7" s="4"/>
      <c r="D7" s="4"/>
      <c r="E7" s="4"/>
      <c r="F7" s="4"/>
      <c r="G7" s="4"/>
      <c r="H7" s="4"/>
      <c r="I7" s="455"/>
      <c r="J7" s="829"/>
      <c r="K7" s="830"/>
    </row>
    <row r="8" spans="1:11" ht="12.75" customHeight="1">
      <c r="A8" s="4"/>
      <c r="B8" s="4"/>
      <c r="C8" s="4"/>
      <c r="D8" s="4"/>
      <c r="E8" s="4"/>
      <c r="F8" s="4"/>
      <c r="G8" s="4"/>
      <c r="H8" s="451"/>
      <c r="I8" s="455"/>
      <c r="J8" s="831"/>
      <c r="K8" s="832"/>
    </row>
    <row r="9" spans="1:11" ht="12.75" customHeight="1">
      <c r="A9" s="4" t="s">
        <v>23</v>
      </c>
      <c r="B9" s="4"/>
      <c r="C9" s="4"/>
      <c r="D9" s="4"/>
      <c r="E9" s="4"/>
      <c r="F9" s="4"/>
      <c r="G9" s="4"/>
      <c r="H9" s="642"/>
      <c r="I9" s="455"/>
      <c r="J9" s="833"/>
      <c r="K9" s="834"/>
    </row>
    <row r="10" spans="1:11" ht="15.75" customHeight="1" thickBot="1">
      <c r="A10" s="641" t="s">
        <v>30</v>
      </c>
      <c r="B10" s="641"/>
      <c r="C10" s="641"/>
      <c r="D10" s="641"/>
      <c r="E10" s="641"/>
      <c r="F10" s="555"/>
      <c r="G10" s="638"/>
      <c r="H10" s="598"/>
      <c r="I10" s="639"/>
      <c r="J10" s="639"/>
      <c r="K10" s="639"/>
    </row>
    <row r="11" spans="1:11" ht="12.75" customHeight="1">
      <c r="A11" s="842" t="s">
        <v>25</v>
      </c>
      <c r="B11" s="843"/>
      <c r="C11" s="843"/>
      <c r="D11" s="843"/>
      <c r="E11" s="844"/>
      <c r="F11" s="315"/>
      <c r="G11" s="825"/>
      <c r="H11" s="825"/>
      <c r="I11" s="825"/>
      <c r="J11" s="825"/>
      <c r="K11" s="825"/>
    </row>
    <row r="12" spans="1:11">
      <c r="A12" s="284"/>
      <c r="B12" s="285"/>
      <c r="C12" s="285"/>
      <c r="D12" s="285"/>
      <c r="E12" s="286"/>
      <c r="F12" s="280"/>
      <c r="G12" s="640"/>
      <c r="H12" s="640"/>
      <c r="I12" s="640"/>
      <c r="J12" s="640"/>
      <c r="K12" s="640"/>
    </row>
    <row r="13" spans="1:11" s="6" customFormat="1">
      <c r="A13" s="287" t="s">
        <v>0</v>
      </c>
      <c r="B13" s="288" t="s">
        <v>26</v>
      </c>
      <c r="C13" s="288" t="s">
        <v>27</v>
      </c>
      <c r="D13" s="288" t="s">
        <v>28</v>
      </c>
      <c r="E13" s="289" t="s">
        <v>29</v>
      </c>
      <c r="F13" s="290"/>
      <c r="G13" s="596"/>
      <c r="H13" s="596"/>
      <c r="I13" s="596"/>
      <c r="J13" s="596"/>
      <c r="K13" s="596"/>
    </row>
    <row r="14" spans="1:11" ht="12.75" customHeight="1">
      <c r="A14" s="296">
        <v>45383</v>
      </c>
      <c r="B14" s="297"/>
      <c r="C14" s="10" t="s">
        <v>46</v>
      </c>
      <c r="D14" s="298">
        <v>5049369</v>
      </c>
      <c r="E14" s="299"/>
      <c r="F14" s="280"/>
      <c r="G14" s="615"/>
      <c r="H14" s="91"/>
      <c r="I14" s="451"/>
      <c r="J14" s="616"/>
      <c r="K14" s="617"/>
    </row>
    <row r="15" spans="1:11" ht="12.75" customHeight="1">
      <c r="A15" s="419">
        <v>45385</v>
      </c>
      <c r="B15" s="297">
        <v>1</v>
      </c>
      <c r="C15" s="10" t="s">
        <v>396</v>
      </c>
      <c r="D15" s="298"/>
      <c r="E15" s="420">
        <v>1888000</v>
      </c>
      <c r="F15" s="280"/>
      <c r="G15" s="615"/>
      <c r="H15" s="91"/>
      <c r="I15" s="451"/>
      <c r="J15" s="618"/>
      <c r="K15" s="619"/>
    </row>
    <row r="16" spans="1:11" ht="12.75" customHeight="1">
      <c r="A16" s="419">
        <v>45390</v>
      </c>
      <c r="B16" s="297">
        <v>2</v>
      </c>
      <c r="C16" s="10" t="s">
        <v>395</v>
      </c>
      <c r="D16" s="298"/>
      <c r="E16" s="421">
        <v>1500000</v>
      </c>
      <c r="F16" s="280"/>
      <c r="G16" s="615"/>
      <c r="H16" s="91"/>
      <c r="I16" s="451"/>
      <c r="J16" s="618"/>
      <c r="K16" s="617"/>
    </row>
    <row r="17" spans="1:12" ht="12.75" customHeight="1">
      <c r="A17" s="419">
        <v>45405</v>
      </c>
      <c r="B17" s="297">
        <v>3</v>
      </c>
      <c r="C17" s="10" t="s">
        <v>154</v>
      </c>
      <c r="D17" s="298">
        <v>23721443</v>
      </c>
      <c r="E17" s="421"/>
      <c r="F17" s="280"/>
      <c r="G17" s="615"/>
      <c r="H17" s="91"/>
      <c r="I17" s="451"/>
      <c r="J17" s="618"/>
      <c r="K17" s="617"/>
    </row>
    <row r="18" spans="1:12" ht="12.75" customHeight="1">
      <c r="A18" s="419" t="s">
        <v>330</v>
      </c>
      <c r="B18" s="297">
        <v>4</v>
      </c>
      <c r="C18" s="10" t="s">
        <v>331</v>
      </c>
      <c r="D18" s="298"/>
      <c r="E18" s="421">
        <v>6432000</v>
      </c>
      <c r="F18" s="280"/>
      <c r="G18" s="615"/>
      <c r="H18" s="91"/>
      <c r="I18" s="451"/>
      <c r="J18" s="618"/>
      <c r="K18" s="617"/>
    </row>
    <row r="19" spans="1:12" ht="12.75" customHeight="1">
      <c r="A19" s="419">
        <v>45405</v>
      </c>
      <c r="B19" s="297">
        <v>5</v>
      </c>
      <c r="C19" s="10" t="s">
        <v>336</v>
      </c>
      <c r="D19" s="298"/>
      <c r="E19" s="421">
        <v>1073543</v>
      </c>
      <c r="F19" s="280"/>
      <c r="G19" s="615"/>
      <c r="H19" s="91"/>
      <c r="I19" s="451"/>
      <c r="J19" s="618"/>
      <c r="K19" s="617"/>
    </row>
    <row r="20" spans="1:12" ht="12.75" customHeight="1">
      <c r="A20" s="419">
        <v>45405</v>
      </c>
      <c r="B20" s="297">
        <v>6</v>
      </c>
      <c r="C20" s="10" t="s">
        <v>341</v>
      </c>
      <c r="D20" s="298"/>
      <c r="E20" s="421">
        <v>1951085</v>
      </c>
      <c r="F20" s="280"/>
      <c r="G20" s="615"/>
      <c r="H20" s="91"/>
      <c r="I20" s="451"/>
      <c r="J20" s="618"/>
      <c r="K20" s="617"/>
    </row>
    <row r="21" spans="1:12" ht="12.75" customHeight="1">
      <c r="A21" s="419">
        <v>45412</v>
      </c>
      <c r="B21" s="297">
        <v>7</v>
      </c>
      <c r="C21" s="10" t="s">
        <v>425</v>
      </c>
      <c r="D21" s="298"/>
      <c r="E21" s="421">
        <v>2875200</v>
      </c>
      <c r="F21" s="280"/>
      <c r="G21" s="615"/>
      <c r="H21" s="91"/>
      <c r="I21" s="616"/>
      <c r="J21" s="618"/>
      <c r="K21" s="617"/>
    </row>
    <row r="22" spans="1:12">
      <c r="A22" s="300">
        <v>45412</v>
      </c>
      <c r="B22" s="301"/>
      <c r="C22" s="302" t="s">
        <v>62</v>
      </c>
      <c r="D22" s="303">
        <f>SUM(D14:D21)-SUM(E14:E21)</f>
        <v>13050984</v>
      </c>
      <c r="E22" s="304"/>
      <c r="F22" s="291"/>
      <c r="G22" s="597"/>
      <c r="H22" s="524"/>
      <c r="I22" s="598"/>
      <c r="J22" s="599"/>
      <c r="K22" s="599"/>
      <c r="L22" s="522"/>
    </row>
    <row r="23" spans="1:12" ht="13.5" thickBot="1">
      <c r="A23" s="11"/>
      <c r="B23" s="12"/>
      <c r="C23" s="12"/>
      <c r="D23" s="12"/>
      <c r="E23" s="305"/>
      <c r="F23" s="291"/>
      <c r="G23" s="451"/>
      <c r="H23" s="451"/>
      <c r="I23" s="451"/>
      <c r="J23" s="451"/>
      <c r="K23" s="328"/>
    </row>
    <row r="24" spans="1:12">
      <c r="A24" s="5"/>
      <c r="B24" s="4"/>
      <c r="C24" s="4" t="s">
        <v>17</v>
      </c>
      <c r="D24" s="5"/>
      <c r="E24" s="5"/>
      <c r="F24" s="291"/>
      <c r="G24" s="5"/>
      <c r="H24" s="4"/>
      <c r="I24" s="4"/>
      <c r="J24" s="5"/>
      <c r="K24" s="5"/>
    </row>
    <row r="25" spans="1:12">
      <c r="A25" s="5"/>
      <c r="B25" s="4"/>
      <c r="C25" s="4"/>
      <c r="D25" s="5"/>
      <c r="E25" s="328"/>
      <c r="F25" s="291"/>
      <c r="G25" s="5"/>
      <c r="H25" s="4"/>
      <c r="I25" s="4"/>
      <c r="J25" s="5"/>
      <c r="K25" s="5"/>
    </row>
    <row r="26" spans="1:12">
      <c r="A26" s="7"/>
      <c r="B26" s="7"/>
      <c r="C26" s="306"/>
      <c r="D26" s="307"/>
      <c r="E26" s="8"/>
      <c r="F26" s="291"/>
      <c r="G26" s="7"/>
      <c r="H26" s="7"/>
      <c r="I26" s="306"/>
      <c r="J26" s="307"/>
      <c r="K26" s="8"/>
    </row>
    <row r="27" spans="1:12" ht="18.75">
      <c r="C27" s="96" t="s">
        <v>176</v>
      </c>
      <c r="D27" s="19"/>
      <c r="E27" s="19"/>
      <c r="F27" s="291"/>
      <c r="G27" s="7"/>
      <c r="H27" s="7"/>
      <c r="I27" s="620"/>
      <c r="J27" s="621"/>
      <c r="K27" s="8"/>
    </row>
    <row r="28" spans="1:12" ht="19.5" thickBot="1">
      <c r="C28" s="580">
        <v>45352</v>
      </c>
      <c r="D28" s="19"/>
      <c r="E28" s="19"/>
      <c r="F28" s="291"/>
      <c r="I28" s="622"/>
      <c r="J28" s="623"/>
      <c r="K28" s="624"/>
    </row>
    <row r="29" spans="1:12">
      <c r="C29" s="835" t="s">
        <v>20</v>
      </c>
      <c r="D29" s="836"/>
      <c r="E29" s="837"/>
      <c r="F29" s="291"/>
      <c r="I29" s="622"/>
      <c r="J29" s="623"/>
    </row>
    <row r="30" spans="1:12">
      <c r="C30" s="663" t="s">
        <v>21</v>
      </c>
      <c r="D30" s="803" t="s">
        <v>31</v>
      </c>
      <c r="E30" s="838"/>
      <c r="F30" s="653"/>
      <c r="G30" s="625"/>
      <c r="H30" s="626"/>
      <c r="I30" s="600"/>
      <c r="J30" s="627"/>
      <c r="K30" s="627"/>
      <c r="L30" s="613"/>
    </row>
    <row r="31" spans="1:12" ht="14.25" customHeight="1">
      <c r="C31" s="664" t="s">
        <v>22</v>
      </c>
      <c r="D31" s="831" t="s">
        <v>89</v>
      </c>
      <c r="E31" s="839"/>
      <c r="F31" s="653"/>
      <c r="G31" s="625"/>
      <c r="H31" s="626"/>
      <c r="I31" s="600"/>
      <c r="J31" s="627"/>
      <c r="K31" s="627"/>
      <c r="L31" s="613"/>
    </row>
    <row r="32" spans="1:12" ht="21" customHeight="1" thickBot="1">
      <c r="C32" s="665" t="s">
        <v>24</v>
      </c>
      <c r="D32" s="840" t="s">
        <v>33</v>
      </c>
      <c r="E32" s="841"/>
      <c r="F32" s="653"/>
      <c r="G32" s="625"/>
      <c r="H32" s="628"/>
      <c r="I32" s="600"/>
      <c r="J32" s="627"/>
      <c r="K32" s="627"/>
      <c r="L32" s="613"/>
    </row>
    <row r="33" spans="1:12" ht="13.5" thickBot="1">
      <c r="D33" s="560"/>
      <c r="E33" s="560"/>
      <c r="F33" s="654"/>
      <c r="G33" s="625"/>
      <c r="H33" s="628"/>
      <c r="I33" s="600"/>
      <c r="J33" s="627"/>
      <c r="K33" s="627"/>
      <c r="L33" s="613"/>
    </row>
    <row r="34" spans="1:12" ht="13.5" thickBot="1">
      <c r="A34" s="570" t="s">
        <v>0</v>
      </c>
      <c r="B34" s="577" t="s">
        <v>171</v>
      </c>
      <c r="C34" s="648" t="s">
        <v>5</v>
      </c>
      <c r="D34" s="650" t="s">
        <v>160</v>
      </c>
      <c r="E34" s="666"/>
      <c r="F34" s="655"/>
      <c r="G34" s="625"/>
      <c r="H34" s="628"/>
      <c r="I34" s="600"/>
      <c r="J34" s="627"/>
      <c r="K34" s="627"/>
      <c r="L34" s="613"/>
    </row>
    <row r="35" spans="1:12">
      <c r="A35" s="571"/>
      <c r="B35" s="578"/>
      <c r="C35" s="574"/>
      <c r="D35" s="565"/>
      <c r="E35" s="662"/>
      <c r="F35" s="656"/>
      <c r="G35" s="629"/>
      <c r="H35" s="630"/>
      <c r="I35" s="595"/>
      <c r="J35" s="631"/>
      <c r="K35" s="632"/>
      <c r="L35" s="613"/>
    </row>
    <row r="36" spans="1:12">
      <c r="A36" s="572"/>
      <c r="B36" s="568">
        <v>1</v>
      </c>
      <c r="C36" s="593" t="s">
        <v>161</v>
      </c>
      <c r="D36" s="608">
        <f>D22</f>
        <v>13050984</v>
      </c>
      <c r="E36" s="662"/>
      <c r="F36" s="657"/>
      <c r="G36" s="633"/>
      <c r="H36" s="630"/>
      <c r="I36" s="630"/>
      <c r="J36" s="630"/>
      <c r="K36" s="630"/>
      <c r="L36" s="613"/>
    </row>
    <row r="37" spans="1:12">
      <c r="A37" s="572"/>
      <c r="B37" s="568"/>
      <c r="C37" s="575"/>
      <c r="D37" s="566"/>
      <c r="E37" s="662"/>
      <c r="F37" s="658"/>
      <c r="G37" s="595"/>
      <c r="H37" s="600"/>
      <c r="I37" s="595"/>
      <c r="J37" s="600"/>
      <c r="K37" s="634"/>
      <c r="L37" s="613"/>
    </row>
    <row r="38" spans="1:12" s="9" customFormat="1">
      <c r="A38" s="572"/>
      <c r="B38" s="568"/>
      <c r="C38" s="575" t="s">
        <v>162</v>
      </c>
      <c r="D38" s="566"/>
      <c r="E38" s="662"/>
      <c r="F38" s="659"/>
      <c r="G38" s="635"/>
      <c r="H38" s="635"/>
      <c r="I38" s="636"/>
      <c r="J38" s="637"/>
      <c r="K38" s="637"/>
      <c r="L38" s="614"/>
    </row>
    <row r="39" spans="1:12" s="9" customFormat="1">
      <c r="A39" s="572"/>
      <c r="B39" s="568"/>
      <c r="C39" s="593" t="s">
        <v>163</v>
      </c>
      <c r="D39" s="566"/>
      <c r="E39" s="662"/>
      <c r="F39" s="659"/>
      <c r="G39" s="523"/>
      <c r="H39" s="523"/>
      <c r="I39" s="523"/>
      <c r="J39" s="523"/>
      <c r="K39" s="523"/>
      <c r="L39" s="614"/>
    </row>
    <row r="40" spans="1:12" s="9" customFormat="1">
      <c r="A40" s="573"/>
      <c r="B40" s="568">
        <v>2</v>
      </c>
      <c r="C40" s="581" t="s">
        <v>397</v>
      </c>
      <c r="D40" s="566"/>
      <c r="E40" s="662"/>
      <c r="F40" s="659"/>
      <c r="G40" s="523"/>
      <c r="H40" s="523"/>
      <c r="I40" s="523"/>
      <c r="J40" s="523"/>
      <c r="K40" s="523"/>
      <c r="L40" s="614"/>
    </row>
    <row r="41" spans="1:12" s="9" customFormat="1">
      <c r="A41" s="573"/>
      <c r="B41" s="568">
        <v>3</v>
      </c>
      <c r="C41" s="581" t="s">
        <v>177</v>
      </c>
      <c r="D41" s="566"/>
      <c r="E41" s="662"/>
      <c r="F41" s="659"/>
      <c r="G41" s="523"/>
      <c r="H41" s="523"/>
      <c r="I41" s="523"/>
      <c r="J41" s="523"/>
      <c r="K41" s="523"/>
      <c r="L41" s="614"/>
    </row>
    <row r="42" spans="1:12">
      <c r="A42" s="572"/>
      <c r="B42" s="568">
        <v>4</v>
      </c>
      <c r="C42" s="575" t="s">
        <v>164</v>
      </c>
      <c r="D42" s="566">
        <v>0</v>
      </c>
      <c r="E42" s="662"/>
      <c r="F42" s="660"/>
      <c r="G42" s="523"/>
      <c r="H42" s="523"/>
      <c r="I42" s="523"/>
      <c r="J42" s="523"/>
      <c r="K42" s="523"/>
      <c r="L42" s="613"/>
    </row>
    <row r="43" spans="1:12">
      <c r="A43" s="572"/>
      <c r="B43" s="568"/>
      <c r="C43" s="575"/>
      <c r="D43" s="566"/>
      <c r="E43" s="662"/>
      <c r="F43" s="660"/>
      <c r="G43" s="523"/>
      <c r="H43" s="523"/>
      <c r="I43" s="523"/>
      <c r="J43" s="523"/>
      <c r="K43" s="523"/>
      <c r="L43" s="613"/>
    </row>
    <row r="44" spans="1:12">
      <c r="A44" s="572"/>
      <c r="B44" s="568"/>
      <c r="C44" s="575" t="s">
        <v>165</v>
      </c>
      <c r="D44" s="566"/>
      <c r="E44" s="662"/>
      <c r="F44" s="661"/>
      <c r="G44" s="292"/>
      <c r="H44" s="292"/>
      <c r="I44" s="292"/>
      <c r="J44" s="292"/>
      <c r="K44" s="292"/>
    </row>
    <row r="45" spans="1:12">
      <c r="A45" s="572"/>
      <c r="B45" s="568"/>
      <c r="C45" s="593" t="s">
        <v>166</v>
      </c>
      <c r="D45" s="566"/>
      <c r="E45" s="662"/>
      <c r="F45" s="661"/>
      <c r="G45" s="292"/>
      <c r="H45" s="292"/>
      <c r="I45" s="292"/>
      <c r="J45" s="292"/>
      <c r="K45" s="292"/>
    </row>
    <row r="46" spans="1:12">
      <c r="A46" s="573"/>
      <c r="B46" s="568">
        <v>5</v>
      </c>
      <c r="C46" s="575" t="s">
        <v>398</v>
      </c>
      <c r="D46" s="566">
        <v>-3000</v>
      </c>
      <c r="E46" s="662"/>
      <c r="F46" s="661"/>
      <c r="G46" s="292"/>
      <c r="H46" s="292"/>
      <c r="I46" s="292"/>
      <c r="J46" s="292"/>
      <c r="K46" s="292"/>
    </row>
    <row r="47" spans="1:12">
      <c r="A47" s="573"/>
      <c r="B47" s="568">
        <v>6</v>
      </c>
      <c r="C47" s="575" t="s">
        <v>399</v>
      </c>
      <c r="D47" s="566">
        <v>-3000</v>
      </c>
      <c r="E47" s="662"/>
      <c r="F47" s="661"/>
      <c r="G47" s="292"/>
      <c r="H47" s="292"/>
      <c r="I47" s="292"/>
      <c r="J47" s="292"/>
      <c r="K47" s="292"/>
    </row>
    <row r="48" spans="1:12">
      <c r="A48" s="573"/>
      <c r="B48" s="568">
        <v>7</v>
      </c>
      <c r="C48" s="575" t="s">
        <v>423</v>
      </c>
      <c r="D48" s="566">
        <v>-30000</v>
      </c>
      <c r="E48" s="662"/>
      <c r="F48" s="661"/>
      <c r="G48" s="292"/>
      <c r="H48" s="292"/>
      <c r="I48" s="292"/>
      <c r="J48" s="292"/>
      <c r="K48" s="292"/>
    </row>
    <row r="49" spans="1:11">
      <c r="A49" s="573"/>
      <c r="B49" s="568">
        <v>8</v>
      </c>
      <c r="C49" s="575" t="s">
        <v>424</v>
      </c>
      <c r="D49" s="566">
        <v>-2500</v>
      </c>
      <c r="E49" s="662"/>
      <c r="F49" s="661"/>
      <c r="G49" s="292"/>
      <c r="H49" s="292"/>
      <c r="I49" s="292"/>
      <c r="J49" s="292"/>
      <c r="K49" s="292"/>
    </row>
    <row r="50" spans="1:11">
      <c r="A50" s="609"/>
      <c r="B50" s="610">
        <v>9</v>
      </c>
      <c r="C50" s="576" t="s">
        <v>426</v>
      </c>
      <c r="D50" s="611">
        <v>-3000</v>
      </c>
      <c r="E50" s="662"/>
      <c r="F50" s="661"/>
      <c r="G50" s="292"/>
      <c r="H50" s="292"/>
      <c r="I50" s="292"/>
      <c r="J50" s="292"/>
      <c r="K50" s="292"/>
    </row>
    <row r="51" spans="1:11" ht="13.5" thickBot="1">
      <c r="A51" s="612"/>
      <c r="B51" s="569"/>
      <c r="C51" s="576"/>
      <c r="D51" s="567"/>
      <c r="E51" s="662"/>
      <c r="F51" s="559"/>
    </row>
    <row r="52" spans="1:11" ht="13.5" thickBot="1">
      <c r="A52" s="563">
        <v>45382</v>
      </c>
      <c r="B52" s="562"/>
      <c r="C52" s="649" t="s">
        <v>167</v>
      </c>
      <c r="D52" s="652">
        <f>SUM(D35:D51)</f>
        <v>13009484</v>
      </c>
      <c r="E52" s="644"/>
      <c r="F52" s="559"/>
    </row>
    <row r="53" spans="1:11" ht="13.5" thickBot="1">
      <c r="C53" s="570" t="s">
        <v>167</v>
      </c>
      <c r="D53" s="652">
        <v>13009484</v>
      </c>
      <c r="E53" s="645"/>
      <c r="F53" s="559"/>
    </row>
    <row r="54" spans="1:11" ht="13.5" thickBot="1">
      <c r="D54" s="19"/>
      <c r="E54" s="643"/>
      <c r="F54" s="559"/>
    </row>
    <row r="55" spans="1:11" ht="13.5" thickBot="1">
      <c r="C55" s="594" t="s">
        <v>168</v>
      </c>
      <c r="D55" s="579">
        <f>D52-D53</f>
        <v>0</v>
      </c>
      <c r="E55" s="662"/>
      <c r="F55" s="559"/>
    </row>
    <row r="56" spans="1:11">
      <c r="C56" s="3" t="s">
        <v>169</v>
      </c>
      <c r="D56" s="19"/>
      <c r="E56" s="19"/>
    </row>
    <row r="57" spans="1:11">
      <c r="A57" s="559"/>
      <c r="B57" s="559"/>
      <c r="C57" s="559"/>
      <c r="D57" s="559"/>
      <c r="E57" s="559"/>
    </row>
    <row r="58" spans="1:11">
      <c r="A58" s="559"/>
      <c r="B58" s="559"/>
      <c r="C58" s="559"/>
      <c r="D58" s="559"/>
      <c r="E58" s="559"/>
    </row>
  </sheetData>
  <mergeCells count="11">
    <mergeCell ref="C29:E29"/>
    <mergeCell ref="D30:E30"/>
    <mergeCell ref="D31:E31"/>
    <mergeCell ref="D32:E32"/>
    <mergeCell ref="A11:E11"/>
    <mergeCell ref="G11:K11"/>
    <mergeCell ref="A1:K1"/>
    <mergeCell ref="I6:K6"/>
    <mergeCell ref="J7:K7"/>
    <mergeCell ref="J8:K8"/>
    <mergeCell ref="J9:K9"/>
  </mergeCells>
  <pageMargins left="0.7" right="0.7" top="0.75" bottom="0.75" header="0.3" footer="0.3"/>
  <pageSetup paperSize="9" scale="85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13" workbookViewId="0">
      <selection activeCell="O29" sqref="O29"/>
    </sheetView>
  </sheetViews>
  <sheetFormatPr defaultColWidth="8.85546875" defaultRowHeight="15"/>
  <cols>
    <col min="1" max="1" width="13.85546875" customWidth="1"/>
    <col min="3" max="3" width="9.28515625" customWidth="1"/>
    <col min="4" max="4" width="8.85546875" customWidth="1"/>
    <col min="5" max="5" width="18.42578125" customWidth="1"/>
    <col min="6" max="6" width="4.7109375" customWidth="1"/>
    <col min="7" max="7" width="15.140625" customWidth="1"/>
    <col min="8" max="8" width="8.7109375" customWidth="1"/>
    <col min="11" max="11" width="15" customWidth="1"/>
  </cols>
  <sheetData>
    <row r="1" spans="1:11" ht="18.75">
      <c r="E1" s="96" t="s">
        <v>18</v>
      </c>
      <c r="F1" s="96"/>
      <c r="G1" s="96"/>
    </row>
    <row r="2" spans="1:11" ht="18.75">
      <c r="E2" s="96" t="s">
        <v>49</v>
      </c>
      <c r="F2" s="96"/>
      <c r="G2" s="96"/>
    </row>
    <row r="3" spans="1:11" ht="18.75">
      <c r="E3" s="127">
        <v>45412</v>
      </c>
      <c r="F3" s="96"/>
      <c r="G3" s="96"/>
    </row>
    <row r="4" spans="1:11">
      <c r="C4" s="117" t="s">
        <v>58</v>
      </c>
      <c r="I4" s="117" t="s">
        <v>59</v>
      </c>
    </row>
    <row r="5" spans="1:11">
      <c r="A5" s="97" t="s">
        <v>53</v>
      </c>
      <c r="B5" s="95"/>
      <c r="C5" s="95"/>
      <c r="D5" s="95"/>
      <c r="E5" s="95"/>
      <c r="G5" s="97" t="s">
        <v>53</v>
      </c>
      <c r="H5" s="95"/>
      <c r="I5" s="95"/>
      <c r="J5" s="95"/>
      <c r="K5" s="95"/>
    </row>
    <row r="6" spans="1:11">
      <c r="A6" s="95"/>
      <c r="B6" s="95">
        <v>50000</v>
      </c>
      <c r="C6" s="95" t="s">
        <v>50</v>
      </c>
      <c r="D6" s="95">
        <v>10</v>
      </c>
      <c r="E6" s="98">
        <f>B6*D6</f>
        <v>500000</v>
      </c>
      <c r="G6" s="95"/>
      <c r="H6" s="95">
        <v>100</v>
      </c>
      <c r="I6" s="95" t="s">
        <v>50</v>
      </c>
      <c r="J6" s="95">
        <v>0</v>
      </c>
      <c r="K6" s="98">
        <f>H6*J6</f>
        <v>0</v>
      </c>
    </row>
    <row r="7" spans="1:11">
      <c r="A7" s="95"/>
      <c r="B7" s="95">
        <v>20000</v>
      </c>
      <c r="C7" s="95" t="s">
        <v>50</v>
      </c>
      <c r="D7" s="95">
        <v>60</v>
      </c>
      <c r="E7" s="98">
        <f t="shared" ref="E7:E11" si="0">B7*D7</f>
        <v>1200000</v>
      </c>
      <c r="G7" s="95"/>
      <c r="H7" s="95">
        <v>20</v>
      </c>
      <c r="I7" s="95" t="s">
        <v>50</v>
      </c>
      <c r="J7" s="95">
        <v>0</v>
      </c>
      <c r="K7" s="98">
        <f t="shared" ref="K7:K10" si="1">H7*J7</f>
        <v>0</v>
      </c>
    </row>
    <row r="8" spans="1:11">
      <c r="A8" s="95"/>
      <c r="B8" s="95">
        <v>10000</v>
      </c>
      <c r="C8" s="95" t="s">
        <v>50</v>
      </c>
      <c r="D8" s="95">
        <v>47</v>
      </c>
      <c r="E8" s="98">
        <f t="shared" si="0"/>
        <v>470000</v>
      </c>
      <c r="G8" s="95"/>
      <c r="H8" s="95">
        <v>10</v>
      </c>
      <c r="I8" s="95" t="s">
        <v>50</v>
      </c>
      <c r="J8" s="95">
        <v>0</v>
      </c>
      <c r="K8" s="98">
        <f t="shared" si="1"/>
        <v>0</v>
      </c>
    </row>
    <row r="9" spans="1:11">
      <c r="A9" s="95"/>
      <c r="B9" s="95">
        <v>5000</v>
      </c>
      <c r="C9" s="95" t="s">
        <v>50</v>
      </c>
      <c r="D9" s="95">
        <v>76</v>
      </c>
      <c r="E9" s="98">
        <f t="shared" si="0"/>
        <v>380000</v>
      </c>
      <c r="G9" s="95"/>
      <c r="H9" s="95">
        <v>5</v>
      </c>
      <c r="I9" s="95" t="s">
        <v>50</v>
      </c>
      <c r="J9" s="95">
        <v>1</v>
      </c>
      <c r="K9" s="98">
        <f t="shared" si="1"/>
        <v>5</v>
      </c>
    </row>
    <row r="10" spans="1:11">
      <c r="A10" s="95"/>
      <c r="B10" s="95">
        <v>2000</v>
      </c>
      <c r="C10" s="95" t="s">
        <v>50</v>
      </c>
      <c r="D10" s="95">
        <v>16</v>
      </c>
      <c r="E10" s="98">
        <f t="shared" si="0"/>
        <v>32000</v>
      </c>
      <c r="G10" s="95"/>
      <c r="H10" s="95">
        <v>1</v>
      </c>
      <c r="I10" s="95" t="s">
        <v>50</v>
      </c>
      <c r="J10" s="95"/>
      <c r="K10" s="98">
        <f t="shared" si="1"/>
        <v>0</v>
      </c>
    </row>
    <row r="11" spans="1:11">
      <c r="A11" s="95"/>
      <c r="B11" s="95">
        <v>1000</v>
      </c>
      <c r="C11" s="95" t="s">
        <v>50</v>
      </c>
      <c r="D11" s="95">
        <v>1</v>
      </c>
      <c r="E11" s="98">
        <f t="shared" si="0"/>
        <v>1000</v>
      </c>
      <c r="G11" s="95"/>
      <c r="H11" s="95"/>
      <c r="I11" s="95"/>
      <c r="J11" s="95"/>
      <c r="K11" s="98"/>
    </row>
    <row r="12" spans="1:11">
      <c r="A12" s="95"/>
      <c r="B12" s="95"/>
      <c r="C12" s="95"/>
      <c r="D12" s="95"/>
      <c r="E12" s="95"/>
      <c r="G12" s="95"/>
      <c r="H12" s="95"/>
      <c r="I12" s="95"/>
      <c r="J12" s="95"/>
      <c r="K12" s="95"/>
    </row>
    <row r="13" spans="1:11">
      <c r="A13" s="100" t="s">
        <v>56</v>
      </c>
      <c r="B13" s="95"/>
      <c r="C13" s="95"/>
      <c r="D13" s="95"/>
      <c r="E13" s="95"/>
      <c r="G13" s="100"/>
      <c r="H13" s="95"/>
      <c r="I13" s="95"/>
      <c r="J13" s="95"/>
      <c r="K13" s="95"/>
    </row>
    <row r="14" spans="1:11">
      <c r="A14" s="95"/>
      <c r="B14" s="95">
        <v>500</v>
      </c>
      <c r="C14" s="95" t="s">
        <v>50</v>
      </c>
      <c r="D14" s="95"/>
      <c r="E14" s="95">
        <f>B14*D14</f>
        <v>0</v>
      </c>
      <c r="G14" s="95"/>
      <c r="H14" s="95"/>
      <c r="I14" s="95"/>
      <c r="J14" s="95"/>
      <c r="K14" s="95"/>
    </row>
    <row r="15" spans="1:11">
      <c r="A15" s="95"/>
      <c r="B15" s="95">
        <v>200</v>
      </c>
      <c r="C15" s="95" t="s">
        <v>50</v>
      </c>
      <c r="D15" s="95"/>
      <c r="E15" s="95">
        <f t="shared" ref="E15:E17" si="2">B15*D15</f>
        <v>0</v>
      </c>
      <c r="G15" s="95"/>
      <c r="H15" s="95"/>
      <c r="I15" s="95"/>
      <c r="J15" s="95"/>
      <c r="K15" s="95"/>
    </row>
    <row r="16" spans="1:11">
      <c r="A16" s="95"/>
      <c r="B16" s="95">
        <v>100</v>
      </c>
      <c r="C16" s="95" t="s">
        <v>50</v>
      </c>
      <c r="D16" s="95">
        <v>2</v>
      </c>
      <c r="E16" s="95">
        <f t="shared" si="2"/>
        <v>200</v>
      </c>
      <c r="G16" s="95"/>
      <c r="H16" s="95"/>
      <c r="I16" s="95"/>
      <c r="J16" s="95"/>
      <c r="K16" s="95"/>
    </row>
    <row r="17" spans="1:11">
      <c r="A17" s="95"/>
      <c r="B17" s="95">
        <v>50</v>
      </c>
      <c r="C17" s="95" t="s">
        <v>50</v>
      </c>
      <c r="D17" s="95"/>
      <c r="E17" s="95">
        <f t="shared" si="2"/>
        <v>0</v>
      </c>
      <c r="G17" s="95"/>
      <c r="H17" s="95"/>
      <c r="I17" s="95"/>
      <c r="J17" s="95"/>
      <c r="K17" s="95"/>
    </row>
    <row r="18" spans="1:11">
      <c r="A18" s="95"/>
      <c r="B18" s="95"/>
      <c r="C18" s="95"/>
      <c r="D18" s="95"/>
      <c r="E18" s="95"/>
      <c r="G18" s="95"/>
      <c r="H18" s="95"/>
      <c r="I18" s="95"/>
      <c r="J18" s="95"/>
      <c r="K18" s="95"/>
    </row>
    <row r="19" spans="1:11">
      <c r="A19" s="95"/>
      <c r="B19" s="95"/>
      <c r="C19" s="95"/>
      <c r="D19" s="95"/>
      <c r="E19" s="95"/>
      <c r="G19" s="95"/>
      <c r="H19" s="95"/>
      <c r="I19" s="95"/>
      <c r="J19" s="95"/>
      <c r="K19" s="95"/>
    </row>
    <row r="20" spans="1:11">
      <c r="A20" s="95"/>
      <c r="B20" s="95"/>
      <c r="C20" s="95"/>
      <c r="D20" s="95"/>
      <c r="E20" s="99">
        <f>SUM(E6:E17)</f>
        <v>2583200</v>
      </c>
      <c r="G20" s="95"/>
      <c r="H20" s="95"/>
      <c r="I20" s="95"/>
      <c r="J20" s="95"/>
      <c r="K20" s="99">
        <f>SUM(K6:K17)</f>
        <v>5</v>
      </c>
    </row>
    <row r="21" spans="1:11">
      <c r="A21" s="95"/>
      <c r="B21" s="95"/>
      <c r="C21" s="95"/>
      <c r="D21" s="95"/>
      <c r="E21" s="97"/>
      <c r="G21" s="95"/>
      <c r="H21" s="95"/>
      <c r="I21" s="95"/>
      <c r="J21" s="95"/>
      <c r="K21" s="97"/>
    </row>
    <row r="22" spans="1:11">
      <c r="A22" s="95" t="s">
        <v>51</v>
      </c>
      <c r="B22" s="95"/>
      <c r="C22" s="95"/>
      <c r="D22" s="95"/>
      <c r="E22" s="99">
        <f>E20</f>
        <v>2583200</v>
      </c>
      <c r="G22" s="95" t="s">
        <v>51</v>
      </c>
      <c r="H22" s="95"/>
      <c r="I22" s="95"/>
      <c r="J22" s="95"/>
      <c r="K22" s="99">
        <f>K20</f>
        <v>5</v>
      </c>
    </row>
    <row r="23" spans="1:11">
      <c r="A23" s="95" t="s">
        <v>39</v>
      </c>
      <c r="B23" s="95"/>
      <c r="C23" s="95"/>
      <c r="D23" s="95"/>
      <c r="E23" s="99">
        <f>'UGX Cash Box April 24'!G80</f>
        <v>2583226</v>
      </c>
      <c r="G23" s="95" t="s">
        <v>39</v>
      </c>
      <c r="H23" s="95"/>
      <c r="I23" s="95"/>
      <c r="J23" s="95"/>
      <c r="K23" s="99">
        <f>'USD-cash box '!G5</f>
        <v>5</v>
      </c>
    </row>
    <row r="24" spans="1:11">
      <c r="A24" s="95" t="s">
        <v>52</v>
      </c>
      <c r="B24" s="95"/>
      <c r="C24" s="95"/>
      <c r="D24" s="95"/>
      <c r="E24" s="98">
        <f>E22-E23</f>
        <v>-26</v>
      </c>
      <c r="G24" s="95" t="s">
        <v>52</v>
      </c>
      <c r="H24" s="95"/>
      <c r="I24" s="95"/>
      <c r="J24" s="95"/>
      <c r="K24" s="98">
        <f>K22-K23</f>
        <v>0</v>
      </c>
    </row>
    <row r="26" spans="1:11">
      <c r="A26" t="s">
        <v>54</v>
      </c>
      <c r="C26" t="s">
        <v>88</v>
      </c>
      <c r="G26" t="s">
        <v>54</v>
      </c>
    </row>
  </sheetData>
  <pageMargins left="0.7" right="0.7" top="0.75" bottom="0.75" header="0.3" footer="0.3"/>
  <pageSetup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28" sqref="F28"/>
    </sheetView>
  </sheetViews>
  <sheetFormatPr defaultRowHeight="15"/>
  <cols>
    <col min="1" max="1" width="14.42578125" customWidth="1"/>
    <col min="2" max="2" width="14.140625" customWidth="1"/>
    <col min="3" max="3" width="9.7109375" customWidth="1"/>
    <col min="4" max="4" width="9.140625" customWidth="1"/>
    <col min="8" max="8" width="15.7109375" customWidth="1"/>
    <col min="9" max="9" width="12.7109375" customWidth="1"/>
    <col min="10" max="10" width="13.28515625" customWidth="1"/>
    <col min="11" max="11" width="13.7109375" customWidth="1"/>
    <col min="12" max="12" width="12.28515625" customWidth="1"/>
    <col min="13" max="13" width="12.140625" customWidth="1"/>
    <col min="14" max="14" width="15.28515625" customWidth="1"/>
  </cols>
  <sheetData>
    <row r="1" spans="1:14" ht="15" customHeight="1">
      <c r="D1" s="845" t="s">
        <v>135</v>
      </c>
      <c r="E1" s="845"/>
      <c r="F1" s="845"/>
      <c r="G1" s="845"/>
      <c r="H1" s="845"/>
      <c r="I1" s="845"/>
      <c r="J1" s="845"/>
    </row>
    <row r="2" spans="1:14" ht="15" customHeight="1">
      <c r="D2" s="845"/>
      <c r="E2" s="845"/>
      <c r="F2" s="845"/>
      <c r="G2" s="845"/>
      <c r="H2" s="845"/>
      <c r="I2" s="845"/>
      <c r="J2" s="845"/>
    </row>
    <row r="4" spans="1:14">
      <c r="A4" s="247"/>
      <c r="B4" s="232"/>
      <c r="C4" s="846"/>
      <c r="D4" s="846"/>
      <c r="E4" s="846"/>
      <c r="F4" s="846"/>
      <c r="G4" s="846"/>
      <c r="H4" s="846"/>
      <c r="I4" s="846"/>
      <c r="J4" s="846"/>
      <c r="K4" s="846"/>
      <c r="L4" s="846"/>
      <c r="M4" s="846"/>
      <c r="N4" s="847"/>
    </row>
    <row r="5" spans="1:14">
      <c r="A5" s="248" t="s">
        <v>2</v>
      </c>
      <c r="B5" s="233"/>
      <c r="C5" s="234" t="s">
        <v>92</v>
      </c>
      <c r="D5" s="234" t="s">
        <v>93</v>
      </c>
      <c r="E5" s="234" t="s">
        <v>94</v>
      </c>
      <c r="F5" s="234" t="s">
        <v>95</v>
      </c>
      <c r="G5" s="234" t="s">
        <v>91</v>
      </c>
      <c r="H5" s="234" t="s">
        <v>96</v>
      </c>
      <c r="I5" s="234" t="s">
        <v>97</v>
      </c>
      <c r="J5" s="234" t="s">
        <v>98</v>
      </c>
      <c r="K5" s="234" t="s">
        <v>99</v>
      </c>
      <c r="L5" s="234" t="s">
        <v>100</v>
      </c>
      <c r="M5" s="234" t="s">
        <v>101</v>
      </c>
      <c r="N5" s="234" t="s">
        <v>102</v>
      </c>
    </row>
    <row r="6" spans="1:14">
      <c r="A6" s="249" t="s">
        <v>41</v>
      </c>
      <c r="B6" s="235" t="s">
        <v>83</v>
      </c>
      <c r="C6" s="236"/>
      <c r="D6" s="237">
        <v>5000000</v>
      </c>
      <c r="E6" s="238"/>
      <c r="F6" s="237"/>
      <c r="G6" s="237"/>
      <c r="H6" s="237"/>
      <c r="I6" s="255"/>
      <c r="J6" s="237"/>
      <c r="K6" s="237"/>
      <c r="L6" s="237"/>
      <c r="M6" s="237"/>
      <c r="N6" s="237"/>
    </row>
    <row r="7" spans="1:14">
      <c r="A7" s="250"/>
      <c r="B7" s="239" t="s">
        <v>84</v>
      </c>
      <c r="C7" s="240"/>
      <c r="D7" s="240">
        <v>715000</v>
      </c>
      <c r="E7" s="240"/>
      <c r="F7" s="240">
        <v>715000</v>
      </c>
      <c r="G7" s="240"/>
      <c r="H7" s="240"/>
      <c r="I7" s="240"/>
      <c r="J7" s="240"/>
      <c r="K7" s="240"/>
      <c r="L7" s="240"/>
      <c r="M7" s="240"/>
      <c r="N7" s="240"/>
    </row>
    <row r="8" spans="1:14">
      <c r="A8" s="251"/>
      <c r="B8" s="241" t="s">
        <v>40</v>
      </c>
      <c r="C8" s="242"/>
      <c r="D8" s="243">
        <f>D6-D7</f>
        <v>4285000</v>
      </c>
      <c r="E8" s="243">
        <f>E6+D8-E7</f>
        <v>4285000</v>
      </c>
      <c r="F8" s="243">
        <f>F6+E8-F7</f>
        <v>3570000</v>
      </c>
      <c r="G8" s="243">
        <f>G6+F8-G7</f>
        <v>3570000</v>
      </c>
      <c r="H8" s="243">
        <f>H6+G8-H7</f>
        <v>3570000</v>
      </c>
      <c r="I8" s="243">
        <f>I6+H8-I7</f>
        <v>3570000</v>
      </c>
      <c r="J8" s="243">
        <f>-J6+I8-J7</f>
        <v>3570000</v>
      </c>
      <c r="K8" s="243">
        <f>K6+J8-K7</f>
        <v>3570000</v>
      </c>
      <c r="L8" s="243">
        <f>L6+K8-L7</f>
        <v>3570000</v>
      </c>
      <c r="M8" s="243"/>
      <c r="N8" s="243"/>
    </row>
    <row r="9" spans="1:14">
      <c r="A9" s="248"/>
      <c r="B9" s="244" t="s">
        <v>83</v>
      </c>
      <c r="C9" s="245"/>
      <c r="D9" s="245"/>
      <c r="E9" s="246"/>
      <c r="F9" s="246"/>
      <c r="G9" s="245"/>
      <c r="H9" s="245"/>
      <c r="I9" s="246"/>
      <c r="J9" s="245"/>
      <c r="K9" s="245"/>
      <c r="L9" s="245"/>
      <c r="M9" s="245"/>
      <c r="N9" s="245"/>
    </row>
    <row r="10" spans="1:14">
      <c r="A10" s="250"/>
      <c r="B10" s="239" t="s">
        <v>84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1:14">
      <c r="A11" s="251"/>
      <c r="B11" s="241" t="s">
        <v>40</v>
      </c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</row>
    <row r="12" spans="1:14">
      <c r="A12" s="248"/>
      <c r="B12" s="244" t="s">
        <v>83</v>
      </c>
      <c r="C12" s="245"/>
      <c r="D12" s="245"/>
      <c r="E12" s="246"/>
      <c r="F12" s="246"/>
      <c r="G12" s="245"/>
      <c r="H12" s="245"/>
      <c r="I12" s="246"/>
      <c r="J12" s="245"/>
      <c r="K12" s="245"/>
      <c r="L12" s="245"/>
      <c r="M12" s="245"/>
      <c r="N12" s="245"/>
    </row>
    <row r="13" spans="1:14">
      <c r="A13" s="250"/>
      <c r="B13" s="239" t="s">
        <v>84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</row>
    <row r="14" spans="1:14">
      <c r="A14" s="251"/>
      <c r="B14" s="241" t="s">
        <v>40</v>
      </c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</row>
    <row r="15" spans="1:14">
      <c r="A15" s="248"/>
      <c r="B15" s="244" t="s">
        <v>83</v>
      </c>
      <c r="C15" s="245"/>
      <c r="D15" s="245"/>
      <c r="E15" s="246"/>
      <c r="F15" s="246"/>
      <c r="G15" s="245"/>
      <c r="H15" s="245"/>
      <c r="I15" s="246"/>
      <c r="J15" s="245"/>
      <c r="K15" s="245"/>
      <c r="L15" s="245"/>
      <c r="M15" s="245"/>
      <c r="N15" s="245"/>
    </row>
    <row r="16" spans="1:14">
      <c r="A16" s="250"/>
      <c r="B16" s="239" t="s">
        <v>84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</row>
    <row r="17" spans="1:14">
      <c r="A17" s="251"/>
      <c r="B17" s="241" t="s">
        <v>40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</row>
    <row r="18" spans="1:14">
      <c r="A18" s="355"/>
      <c r="B18" s="355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</row>
    <row r="19" spans="1:14">
      <c r="A19" s="355"/>
      <c r="B19" s="355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</row>
    <row r="20" spans="1:14" ht="15" customHeight="1">
      <c r="D20" s="343" t="s">
        <v>136</v>
      </c>
      <c r="E20" s="343"/>
      <c r="F20" s="343"/>
      <c r="G20" s="343"/>
      <c r="H20" s="343"/>
      <c r="I20" s="343"/>
      <c r="J20" s="343"/>
      <c r="K20" s="344"/>
    </row>
    <row r="21" spans="1:14" ht="15" customHeight="1">
      <c r="D21" s="343"/>
      <c r="E21" s="343"/>
      <c r="F21" s="343"/>
      <c r="G21" s="343"/>
      <c r="H21" s="343"/>
      <c r="I21" s="343"/>
      <c r="J21" s="343"/>
      <c r="K21" s="344"/>
    </row>
    <row r="23" spans="1:14">
      <c r="A23" s="247"/>
      <c r="B23" s="232"/>
      <c r="C23" s="846"/>
      <c r="D23" s="846"/>
      <c r="E23" s="846"/>
      <c r="F23" s="846"/>
      <c r="G23" s="846"/>
      <c r="H23" s="846"/>
      <c r="I23" s="846"/>
      <c r="J23" s="846"/>
      <c r="K23" s="846"/>
      <c r="L23" s="846"/>
      <c r="M23" s="846"/>
      <c r="N23" s="847"/>
    </row>
    <row r="24" spans="1:14">
      <c r="A24" s="248" t="s">
        <v>2</v>
      </c>
      <c r="B24" s="233"/>
      <c r="C24" s="234" t="s">
        <v>92</v>
      </c>
      <c r="D24" s="234" t="s">
        <v>93</v>
      </c>
      <c r="E24" s="234" t="s">
        <v>94</v>
      </c>
      <c r="F24" s="234" t="s">
        <v>95</v>
      </c>
      <c r="G24" s="234" t="s">
        <v>91</v>
      </c>
      <c r="H24" s="234" t="s">
        <v>96</v>
      </c>
      <c r="I24" s="234" t="s">
        <v>97</v>
      </c>
      <c r="J24" s="234" t="s">
        <v>98</v>
      </c>
      <c r="K24" s="234" t="s">
        <v>99</v>
      </c>
      <c r="L24" s="234" t="s">
        <v>100</v>
      </c>
      <c r="M24" s="234" t="s">
        <v>101</v>
      </c>
      <c r="N24" s="234" t="s">
        <v>102</v>
      </c>
    </row>
    <row r="25" spans="1:14">
      <c r="A25" s="249"/>
      <c r="B25" s="235" t="s">
        <v>40</v>
      </c>
      <c r="C25" s="236"/>
      <c r="D25" s="237"/>
      <c r="E25" s="238"/>
      <c r="F25" s="237">
        <f>Lydia!F93</f>
        <v>242200</v>
      </c>
      <c r="G25" s="237"/>
      <c r="H25" s="237"/>
      <c r="I25" s="255"/>
      <c r="J25" s="237"/>
      <c r="K25" s="237"/>
      <c r="L25" s="237"/>
      <c r="M25" s="237"/>
      <c r="N25" s="237"/>
    </row>
    <row r="26" spans="1:14">
      <c r="A26" s="250"/>
      <c r="B26" s="239" t="s">
        <v>84</v>
      </c>
      <c r="C26" s="240"/>
      <c r="D26" s="240"/>
      <c r="E26" s="240"/>
      <c r="F26" s="240">
        <v>242200</v>
      </c>
      <c r="G26" s="240"/>
      <c r="H26" s="240"/>
      <c r="I26" s="240"/>
      <c r="J26" s="240"/>
      <c r="K26" s="240"/>
      <c r="L26" s="240"/>
      <c r="M26" s="240"/>
      <c r="N26" s="240"/>
    </row>
    <row r="27" spans="1:14">
      <c r="A27" s="251"/>
      <c r="B27" s="241" t="s">
        <v>107</v>
      </c>
      <c r="C27" s="242"/>
      <c r="D27" s="243"/>
      <c r="E27" s="243"/>
      <c r="F27" s="243">
        <f>F25-F26</f>
        <v>0</v>
      </c>
      <c r="G27" s="243"/>
      <c r="H27" s="243"/>
      <c r="I27" s="243"/>
      <c r="J27" s="243"/>
      <c r="K27" s="243"/>
      <c r="L27" s="243"/>
      <c r="M27" s="243"/>
      <c r="N27" s="243"/>
    </row>
    <row r="28" spans="1:14">
      <c r="A28" s="248"/>
      <c r="B28" s="244" t="s">
        <v>40</v>
      </c>
      <c r="C28" s="245"/>
      <c r="D28" s="245"/>
      <c r="E28" s="246"/>
      <c r="F28" s="246"/>
      <c r="G28" s="245"/>
      <c r="H28" s="245"/>
      <c r="I28" s="246"/>
      <c r="J28" s="245"/>
      <c r="K28" s="245"/>
      <c r="L28" s="245"/>
      <c r="M28" s="245"/>
      <c r="N28" s="245"/>
    </row>
    <row r="29" spans="1:14">
      <c r="A29" s="250"/>
      <c r="B29" s="239" t="s">
        <v>84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</row>
    <row r="30" spans="1:14">
      <c r="A30" s="251"/>
      <c r="B30" s="241" t="s">
        <v>107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</row>
    <row r="31" spans="1:14">
      <c r="A31" s="249"/>
      <c r="B31" s="235" t="s">
        <v>40</v>
      </c>
      <c r="C31" s="236"/>
      <c r="D31" s="237"/>
      <c r="E31" s="238"/>
      <c r="F31" s="237"/>
      <c r="G31" s="237"/>
      <c r="H31" s="237"/>
      <c r="I31" s="255"/>
      <c r="J31" s="237"/>
      <c r="K31" s="237"/>
      <c r="L31" s="237"/>
      <c r="M31" s="237"/>
      <c r="N31" s="237"/>
    </row>
    <row r="32" spans="1:14">
      <c r="A32" s="250"/>
      <c r="B32" s="239" t="s">
        <v>84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</row>
    <row r="33" spans="1:14">
      <c r="A33" s="251"/>
      <c r="B33" s="241" t="s">
        <v>107</v>
      </c>
      <c r="C33" s="242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</row>
    <row r="34" spans="1:14">
      <c r="A34" s="248"/>
      <c r="B34" s="244" t="s">
        <v>40</v>
      </c>
      <c r="C34" s="245"/>
      <c r="D34" s="245"/>
      <c r="E34" s="246"/>
      <c r="F34" s="246"/>
      <c r="G34" s="245"/>
      <c r="H34" s="245"/>
      <c r="I34" s="246"/>
      <c r="J34" s="245"/>
      <c r="K34" s="245"/>
      <c r="L34" s="245"/>
      <c r="M34" s="245"/>
      <c r="N34" s="245"/>
    </row>
    <row r="35" spans="1:14">
      <c r="A35" s="250"/>
      <c r="B35" s="239" t="s">
        <v>84</v>
      </c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>
      <c r="A36" s="251"/>
      <c r="B36" s="241" t="s">
        <v>107</v>
      </c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</row>
    <row r="37" spans="1:14">
      <c r="A37" s="248"/>
      <c r="B37" s="244" t="s">
        <v>40</v>
      </c>
      <c r="C37" s="245"/>
      <c r="D37" s="245"/>
      <c r="E37" s="246"/>
      <c r="F37" s="246"/>
      <c r="G37" s="245"/>
      <c r="H37" s="245"/>
      <c r="I37" s="246"/>
      <c r="J37" s="245"/>
      <c r="K37" s="245"/>
      <c r="L37" s="245"/>
      <c r="M37" s="245"/>
      <c r="N37" s="245"/>
    </row>
    <row r="38" spans="1:14">
      <c r="A38" s="250"/>
      <c r="B38" s="239" t="s">
        <v>84</v>
      </c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ht="15.75" thickBot="1">
      <c r="A39" s="251"/>
      <c r="B39" s="241" t="s">
        <v>107</v>
      </c>
      <c r="C39" s="243"/>
      <c r="D39" s="243"/>
      <c r="E39" s="243"/>
      <c r="F39" s="243"/>
      <c r="G39" s="243"/>
      <c r="H39" s="346"/>
      <c r="I39" s="243"/>
      <c r="J39" s="243"/>
      <c r="K39" s="243"/>
      <c r="L39" s="243"/>
      <c r="M39" s="243">
        <f>M37-M38</f>
        <v>0</v>
      </c>
      <c r="N39" s="243"/>
    </row>
    <row r="40" spans="1:14" ht="15.75" thickBot="1">
      <c r="H40" s="347"/>
      <c r="I40" s="347">
        <f>I27+I30+I33+I36+I39</f>
        <v>0</v>
      </c>
      <c r="J40" s="347">
        <f>J27+J30+J33+J36+J39</f>
        <v>0</v>
      </c>
      <c r="K40" s="347">
        <f>K27+K30+K33+K36+K39</f>
        <v>0</v>
      </c>
      <c r="L40" s="347">
        <f t="shared" ref="L40" si="0">L27+L30+L33+L36+L39</f>
        <v>0</v>
      </c>
      <c r="M40" s="347">
        <f>M27+M30+M33+M36+M39</f>
        <v>0</v>
      </c>
      <c r="N40" s="347"/>
    </row>
  </sheetData>
  <mergeCells count="3">
    <mergeCell ref="D1:J2"/>
    <mergeCell ref="C4:N4"/>
    <mergeCell ref="C23:N23"/>
  </mergeCells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D69" zoomScale="117" zoomScaleNormal="117" workbookViewId="0">
      <selection activeCell="E96" sqref="E96"/>
    </sheetView>
  </sheetViews>
  <sheetFormatPr defaultColWidth="10.85546875" defaultRowHeight="15"/>
  <cols>
    <col min="1" max="1" width="13.140625" style="17" customWidth="1"/>
    <col min="2" max="2" width="40.7109375" style="17" customWidth="1"/>
    <col min="3" max="3" width="18" style="17" customWidth="1"/>
    <col min="4" max="4" width="14.7109375" style="17" customWidth="1"/>
    <col min="5" max="6" width="18.85546875" style="268" bestFit="1" customWidth="1"/>
    <col min="7" max="7" width="18.7109375" style="268" customWidth="1"/>
    <col min="8" max="8" width="12.42578125" style="17" customWidth="1"/>
    <col min="9" max="9" width="18.7109375" style="17" customWidth="1"/>
    <col min="10" max="10" width="15.5703125" style="17" customWidth="1"/>
    <col min="11" max="11" width="15.42578125" style="17" customWidth="1"/>
    <col min="12" max="12" width="17.7109375" style="17" customWidth="1"/>
    <col min="13" max="13" width="15" style="17" customWidth="1"/>
    <col min="14" max="14" width="29.85546875" style="53" customWidth="1"/>
    <col min="15" max="15" width="41.140625" style="17" customWidth="1"/>
    <col min="16" max="16384" width="10.85546875" style="17"/>
  </cols>
  <sheetData>
    <row r="1" spans="1:14" s="66" customFormat="1" ht="18" customHeight="1">
      <c r="A1" s="848" t="s">
        <v>43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</row>
    <row r="2" spans="1:14" s="66" customFormat="1" ht="18.75">
      <c r="A2" s="849" t="s">
        <v>47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</row>
    <row r="3" spans="1:14" s="66" customFormat="1" ht="27.75" customHeight="1" thickBot="1">
      <c r="A3" s="122" t="s">
        <v>0</v>
      </c>
      <c r="B3" s="123" t="s">
        <v>5</v>
      </c>
      <c r="C3" s="123" t="s">
        <v>10</v>
      </c>
      <c r="D3" s="124" t="s">
        <v>8</v>
      </c>
      <c r="E3" s="124" t="s">
        <v>13</v>
      </c>
      <c r="F3" s="124" t="s">
        <v>34</v>
      </c>
      <c r="G3" s="124" t="s">
        <v>40</v>
      </c>
      <c r="H3" s="124" t="s">
        <v>2</v>
      </c>
      <c r="I3" s="124" t="s">
        <v>3</v>
      </c>
      <c r="J3" s="123" t="s">
        <v>9</v>
      </c>
      <c r="K3" s="123" t="s">
        <v>1</v>
      </c>
      <c r="L3" s="123" t="s">
        <v>4</v>
      </c>
      <c r="M3" s="123" t="s">
        <v>12</v>
      </c>
      <c r="N3" s="125" t="s">
        <v>11</v>
      </c>
    </row>
    <row r="4" spans="1:14" s="13" customFormat="1" ht="18" customHeight="1">
      <c r="A4" s="329">
        <v>45383</v>
      </c>
      <c r="B4" s="330" t="s">
        <v>180</v>
      </c>
      <c r="C4" s="330"/>
      <c r="D4" s="357"/>
      <c r="E4" s="358"/>
      <c r="F4" s="358"/>
      <c r="G4" s="359">
        <v>-242200</v>
      </c>
      <c r="H4" s="360"/>
      <c r="I4" s="361"/>
      <c r="J4" s="362"/>
      <c r="K4" s="363" t="s">
        <v>131</v>
      </c>
      <c r="L4" s="153"/>
      <c r="M4" s="364"/>
      <c r="N4" s="365"/>
    </row>
    <row r="5" spans="1:14" s="13" customFormat="1" ht="13.5" customHeight="1">
      <c r="A5" s="375">
        <v>45384</v>
      </c>
      <c r="B5" s="376" t="s">
        <v>110</v>
      </c>
      <c r="C5" s="376" t="s">
        <v>48</v>
      </c>
      <c r="D5" s="377" t="s">
        <v>14</v>
      </c>
      <c r="E5" s="378"/>
      <c r="F5" s="378">
        <v>51000</v>
      </c>
      <c r="G5" s="705">
        <f>G4-E5+F5</f>
        <v>-191200</v>
      </c>
      <c r="H5" s="380" t="s">
        <v>41</v>
      </c>
      <c r="I5" s="380" t="s">
        <v>18</v>
      </c>
      <c r="J5" s="398" t="s">
        <v>181</v>
      </c>
      <c r="K5" s="376" t="s">
        <v>131</v>
      </c>
      <c r="L5" s="376" t="s">
        <v>44</v>
      </c>
      <c r="M5" s="383"/>
      <c r="N5" s="382"/>
    </row>
    <row r="6" spans="1:14" s="13" customFormat="1" ht="13.5" customHeight="1">
      <c r="A6" s="375">
        <v>45385</v>
      </c>
      <c r="B6" s="376" t="s">
        <v>110</v>
      </c>
      <c r="C6" s="376" t="s">
        <v>48</v>
      </c>
      <c r="D6" s="377" t="s">
        <v>14</v>
      </c>
      <c r="E6" s="378"/>
      <c r="F6" s="378">
        <v>200000</v>
      </c>
      <c r="G6" s="379">
        <f t="shared" ref="G6:G59" si="0">G5-E6+F6</f>
        <v>8800</v>
      </c>
      <c r="H6" s="380" t="s">
        <v>41</v>
      </c>
      <c r="I6" s="380" t="s">
        <v>18</v>
      </c>
      <c r="J6" s="398" t="s">
        <v>198</v>
      </c>
      <c r="K6" s="376" t="s">
        <v>131</v>
      </c>
      <c r="L6" s="376" t="s">
        <v>44</v>
      </c>
      <c r="M6" s="378"/>
      <c r="N6" s="382"/>
    </row>
    <row r="7" spans="1:14">
      <c r="A7" s="140">
        <v>45385</v>
      </c>
      <c r="B7" s="141" t="s">
        <v>196</v>
      </c>
      <c r="C7" s="141" t="s">
        <v>116</v>
      </c>
      <c r="D7" s="142" t="s">
        <v>79</v>
      </c>
      <c r="E7" s="126">
        <v>200000</v>
      </c>
      <c r="F7" s="126"/>
      <c r="G7" s="267">
        <f>G6-E7+F7</f>
        <v>-191200</v>
      </c>
      <c r="H7" s="254" t="s">
        <v>41</v>
      </c>
      <c r="I7" s="128" t="s">
        <v>18</v>
      </c>
      <c r="J7" s="385" t="s">
        <v>198</v>
      </c>
      <c r="K7" s="310" t="s">
        <v>131</v>
      </c>
      <c r="L7" s="128" t="s">
        <v>44</v>
      </c>
      <c r="M7" s="126"/>
      <c r="N7" s="374"/>
    </row>
    <row r="8" spans="1:14">
      <c r="A8" s="375">
        <v>45385</v>
      </c>
      <c r="B8" s="376" t="s">
        <v>110</v>
      </c>
      <c r="C8" s="376" t="s">
        <v>48</v>
      </c>
      <c r="D8" s="377" t="s">
        <v>14</v>
      </c>
      <c r="E8" s="378"/>
      <c r="F8" s="378">
        <v>50000</v>
      </c>
      <c r="G8" s="379">
        <f t="shared" ref="G8:G9" si="1">G7-E8+F8</f>
        <v>-141200</v>
      </c>
      <c r="H8" s="380" t="s">
        <v>41</v>
      </c>
      <c r="I8" s="381" t="s">
        <v>18</v>
      </c>
      <c r="J8" s="398" t="s">
        <v>181</v>
      </c>
      <c r="K8" s="376" t="s">
        <v>131</v>
      </c>
      <c r="L8" s="381" t="s">
        <v>44</v>
      </c>
      <c r="M8" s="378"/>
      <c r="N8" s="382"/>
    </row>
    <row r="9" spans="1:14" ht="16.5" customHeight="1">
      <c r="A9" s="140">
        <v>45385</v>
      </c>
      <c r="B9" s="141" t="s">
        <v>199</v>
      </c>
      <c r="C9" s="141" t="s">
        <v>116</v>
      </c>
      <c r="D9" s="142" t="s">
        <v>79</v>
      </c>
      <c r="E9" s="126">
        <v>50000</v>
      </c>
      <c r="F9" s="126"/>
      <c r="G9" s="267">
        <f t="shared" si="1"/>
        <v>-191200</v>
      </c>
      <c r="H9" s="254" t="s">
        <v>41</v>
      </c>
      <c r="I9" s="128" t="s">
        <v>18</v>
      </c>
      <c r="J9" s="385" t="s">
        <v>200</v>
      </c>
      <c r="K9" s="310" t="s">
        <v>131</v>
      </c>
      <c r="L9" s="128" t="s">
        <v>44</v>
      </c>
      <c r="M9" s="137"/>
      <c r="N9" s="374"/>
    </row>
    <row r="10" spans="1:14">
      <c r="A10" s="375">
        <v>45394</v>
      </c>
      <c r="B10" s="376" t="s">
        <v>110</v>
      </c>
      <c r="C10" s="376" t="s">
        <v>48</v>
      </c>
      <c r="D10" s="377" t="s">
        <v>14</v>
      </c>
      <c r="E10" s="424"/>
      <c r="F10" s="378">
        <v>100000</v>
      </c>
      <c r="G10" s="379">
        <f t="shared" ref="G10:G35" si="2">G9-E10+F10</f>
        <v>-91200</v>
      </c>
      <c r="H10" s="380" t="s">
        <v>41</v>
      </c>
      <c r="I10" s="381" t="s">
        <v>18</v>
      </c>
      <c r="J10" s="398" t="s">
        <v>260</v>
      </c>
      <c r="K10" s="376" t="s">
        <v>131</v>
      </c>
      <c r="L10" s="381" t="s">
        <v>44</v>
      </c>
      <c r="M10" s="424"/>
      <c r="N10" s="382"/>
    </row>
    <row r="11" spans="1:14">
      <c r="A11" s="140">
        <v>45394</v>
      </c>
      <c r="B11" s="141" t="s">
        <v>112</v>
      </c>
      <c r="C11" s="141" t="s">
        <v>113</v>
      </c>
      <c r="D11" s="142" t="s">
        <v>14</v>
      </c>
      <c r="E11" s="137">
        <v>25000</v>
      </c>
      <c r="F11" s="126"/>
      <c r="G11" s="267">
        <f t="shared" si="2"/>
        <v>-116200</v>
      </c>
      <c r="H11" s="254" t="s">
        <v>41</v>
      </c>
      <c r="I11" s="128" t="s">
        <v>18</v>
      </c>
      <c r="J11" s="385" t="s">
        <v>260</v>
      </c>
      <c r="K11" s="310" t="s">
        <v>131</v>
      </c>
      <c r="L11" s="128" t="s">
        <v>44</v>
      </c>
      <c r="M11" s="126"/>
      <c r="N11" s="374" t="s">
        <v>254</v>
      </c>
    </row>
    <row r="12" spans="1:14">
      <c r="A12" s="140">
        <v>45394</v>
      </c>
      <c r="B12" s="141" t="s">
        <v>112</v>
      </c>
      <c r="C12" s="141" t="s">
        <v>113</v>
      </c>
      <c r="D12" s="142" t="s">
        <v>14</v>
      </c>
      <c r="E12" s="137">
        <v>5000</v>
      </c>
      <c r="F12" s="126"/>
      <c r="G12" s="267">
        <f t="shared" si="2"/>
        <v>-121200</v>
      </c>
      <c r="H12" s="254" t="s">
        <v>41</v>
      </c>
      <c r="I12" s="128" t="s">
        <v>18</v>
      </c>
      <c r="J12" s="385" t="s">
        <v>260</v>
      </c>
      <c r="K12" s="310" t="s">
        <v>131</v>
      </c>
      <c r="L12" s="128" t="s">
        <v>44</v>
      </c>
      <c r="M12" s="126"/>
      <c r="N12" s="374" t="s">
        <v>255</v>
      </c>
    </row>
    <row r="13" spans="1:14" ht="17.25" customHeight="1">
      <c r="A13" s="140">
        <v>45394</v>
      </c>
      <c r="B13" s="141" t="s">
        <v>112</v>
      </c>
      <c r="C13" s="141" t="s">
        <v>113</v>
      </c>
      <c r="D13" s="142" t="s">
        <v>14</v>
      </c>
      <c r="E13" s="137">
        <v>10000</v>
      </c>
      <c r="F13" s="126"/>
      <c r="G13" s="267">
        <f t="shared" si="2"/>
        <v>-131200</v>
      </c>
      <c r="H13" s="254" t="s">
        <v>41</v>
      </c>
      <c r="I13" s="128" t="s">
        <v>18</v>
      </c>
      <c r="J13" s="385" t="s">
        <v>260</v>
      </c>
      <c r="K13" s="310" t="s">
        <v>131</v>
      </c>
      <c r="L13" s="128" t="s">
        <v>44</v>
      </c>
      <c r="M13" s="126"/>
      <c r="N13" s="374" t="s">
        <v>256</v>
      </c>
    </row>
    <row r="14" spans="1:14">
      <c r="A14" s="140">
        <v>45394</v>
      </c>
      <c r="B14" s="141" t="s">
        <v>112</v>
      </c>
      <c r="C14" s="141" t="s">
        <v>113</v>
      </c>
      <c r="D14" s="142" t="s">
        <v>14</v>
      </c>
      <c r="E14" s="126">
        <v>35000</v>
      </c>
      <c r="F14" s="126"/>
      <c r="G14" s="267">
        <f t="shared" si="2"/>
        <v>-166200</v>
      </c>
      <c r="H14" s="254" t="s">
        <v>41</v>
      </c>
      <c r="I14" s="128" t="s">
        <v>18</v>
      </c>
      <c r="J14" s="385" t="s">
        <v>260</v>
      </c>
      <c r="K14" s="310" t="s">
        <v>131</v>
      </c>
      <c r="L14" s="128" t="s">
        <v>44</v>
      </c>
      <c r="M14" s="137"/>
      <c r="N14" s="374" t="s">
        <v>257</v>
      </c>
    </row>
    <row r="15" spans="1:14">
      <c r="A15" s="140">
        <v>45394</v>
      </c>
      <c r="B15" s="141" t="s">
        <v>125</v>
      </c>
      <c r="C15" s="141" t="s">
        <v>125</v>
      </c>
      <c r="D15" s="142" t="s">
        <v>14</v>
      </c>
      <c r="E15" s="126">
        <v>10000</v>
      </c>
      <c r="F15" s="126"/>
      <c r="G15" s="267">
        <f t="shared" si="2"/>
        <v>-176200</v>
      </c>
      <c r="H15" s="254" t="s">
        <v>41</v>
      </c>
      <c r="I15" s="128" t="s">
        <v>18</v>
      </c>
      <c r="J15" s="385" t="s">
        <v>260</v>
      </c>
      <c r="K15" s="310" t="s">
        <v>131</v>
      </c>
      <c r="L15" s="128" t="s">
        <v>44</v>
      </c>
      <c r="M15" s="126"/>
      <c r="N15" s="374"/>
    </row>
    <row r="16" spans="1:14" ht="15" customHeight="1">
      <c r="A16" s="140">
        <v>45394</v>
      </c>
      <c r="B16" s="141" t="s">
        <v>258</v>
      </c>
      <c r="C16" s="141" t="s">
        <v>125</v>
      </c>
      <c r="D16" s="142" t="s">
        <v>14</v>
      </c>
      <c r="E16" s="126">
        <v>10000</v>
      </c>
      <c r="F16" s="126"/>
      <c r="G16" s="267">
        <f t="shared" si="2"/>
        <v>-186200</v>
      </c>
      <c r="H16" s="254" t="s">
        <v>41</v>
      </c>
      <c r="I16" s="128" t="s">
        <v>18</v>
      </c>
      <c r="J16" s="385" t="s">
        <v>260</v>
      </c>
      <c r="K16" s="310" t="s">
        <v>131</v>
      </c>
      <c r="L16" s="128" t="s">
        <v>44</v>
      </c>
      <c r="M16" s="126"/>
      <c r="N16" s="374"/>
    </row>
    <row r="17" spans="1:14" ht="15" customHeight="1">
      <c r="A17" s="140">
        <v>45394</v>
      </c>
      <c r="B17" s="310" t="s">
        <v>259</v>
      </c>
      <c r="C17" s="310" t="s">
        <v>125</v>
      </c>
      <c r="D17" s="480" t="s">
        <v>14</v>
      </c>
      <c r="E17" s="126">
        <v>5000</v>
      </c>
      <c r="F17" s="126"/>
      <c r="G17" s="267">
        <f t="shared" si="2"/>
        <v>-191200</v>
      </c>
      <c r="H17" s="254" t="s">
        <v>41</v>
      </c>
      <c r="I17" s="128" t="s">
        <v>18</v>
      </c>
      <c r="J17" s="385" t="s">
        <v>260</v>
      </c>
      <c r="K17" s="310" t="s">
        <v>131</v>
      </c>
      <c r="L17" s="128" t="s">
        <v>44</v>
      </c>
      <c r="M17" s="126"/>
      <c r="N17" s="374"/>
    </row>
    <row r="18" spans="1:14" ht="15" customHeight="1">
      <c r="A18" s="375">
        <v>45395</v>
      </c>
      <c r="B18" s="376" t="s">
        <v>110</v>
      </c>
      <c r="C18" s="376" t="s">
        <v>48</v>
      </c>
      <c r="D18" s="377" t="s">
        <v>265</v>
      </c>
      <c r="E18" s="378"/>
      <c r="F18" s="378">
        <v>250000</v>
      </c>
      <c r="G18" s="379">
        <f t="shared" si="2"/>
        <v>58800</v>
      </c>
      <c r="H18" s="380" t="s">
        <v>41</v>
      </c>
      <c r="I18" s="381" t="s">
        <v>18</v>
      </c>
      <c r="J18" s="398" t="s">
        <v>264</v>
      </c>
      <c r="K18" s="376" t="s">
        <v>131</v>
      </c>
      <c r="L18" s="381" t="s">
        <v>44</v>
      </c>
      <c r="M18" s="378"/>
      <c r="N18" s="382"/>
    </row>
    <row r="19" spans="1:14" ht="15" customHeight="1">
      <c r="A19" s="140">
        <v>45395</v>
      </c>
      <c r="B19" s="141" t="s">
        <v>262</v>
      </c>
      <c r="C19" s="141" t="s">
        <v>113</v>
      </c>
      <c r="D19" s="142" t="s">
        <v>14</v>
      </c>
      <c r="E19" s="126">
        <v>180000</v>
      </c>
      <c r="F19" s="126"/>
      <c r="G19" s="267">
        <f t="shared" si="2"/>
        <v>-121200</v>
      </c>
      <c r="H19" s="254" t="s">
        <v>41</v>
      </c>
      <c r="I19" s="128" t="s">
        <v>18</v>
      </c>
      <c r="J19" s="385" t="s">
        <v>410</v>
      </c>
      <c r="K19" s="310" t="s">
        <v>131</v>
      </c>
      <c r="L19" s="128" t="s">
        <v>44</v>
      </c>
      <c r="M19" s="126"/>
      <c r="N19" s="374"/>
    </row>
    <row r="20" spans="1:14" ht="15" customHeight="1">
      <c r="A20" s="140">
        <v>45395</v>
      </c>
      <c r="B20" s="141" t="s">
        <v>263</v>
      </c>
      <c r="C20" s="141" t="s">
        <v>113</v>
      </c>
      <c r="D20" s="142" t="s">
        <v>14</v>
      </c>
      <c r="E20" s="126">
        <v>70000</v>
      </c>
      <c r="F20" s="126"/>
      <c r="G20" s="267">
        <f t="shared" si="2"/>
        <v>-191200</v>
      </c>
      <c r="H20" s="254" t="s">
        <v>41</v>
      </c>
      <c r="I20" s="128" t="s">
        <v>18</v>
      </c>
      <c r="J20" s="323" t="s">
        <v>410</v>
      </c>
      <c r="K20" s="310" t="s">
        <v>131</v>
      </c>
      <c r="L20" s="128" t="s">
        <v>44</v>
      </c>
      <c r="M20" s="126"/>
      <c r="N20" s="374"/>
    </row>
    <row r="21" spans="1:14" ht="15" customHeight="1">
      <c r="A21" s="140">
        <v>45395</v>
      </c>
      <c r="B21" s="141" t="s">
        <v>306</v>
      </c>
      <c r="C21" s="141" t="s">
        <v>307</v>
      </c>
      <c r="D21" s="142" t="s">
        <v>79</v>
      </c>
      <c r="E21" s="126">
        <v>51000</v>
      </c>
      <c r="F21" s="126"/>
      <c r="G21" s="267">
        <f t="shared" si="2"/>
        <v>-242200</v>
      </c>
      <c r="H21" s="254" t="s">
        <v>41</v>
      </c>
      <c r="I21" s="128" t="s">
        <v>18</v>
      </c>
      <c r="J21" s="323" t="s">
        <v>406</v>
      </c>
      <c r="K21" s="310" t="s">
        <v>131</v>
      </c>
      <c r="L21" s="128" t="s">
        <v>44</v>
      </c>
      <c r="M21" s="126"/>
      <c r="N21" s="374"/>
    </row>
    <row r="22" spans="1:14" ht="15" customHeight="1">
      <c r="A22" s="140">
        <v>45395</v>
      </c>
      <c r="B22" s="141" t="s">
        <v>149</v>
      </c>
      <c r="C22" s="141" t="s">
        <v>149</v>
      </c>
      <c r="D22" s="142" t="s">
        <v>79</v>
      </c>
      <c r="E22" s="126">
        <v>2600</v>
      </c>
      <c r="F22" s="126"/>
      <c r="G22" s="267">
        <f t="shared" si="2"/>
        <v>-244800</v>
      </c>
      <c r="H22" s="254" t="s">
        <v>41</v>
      </c>
      <c r="I22" s="128" t="s">
        <v>18</v>
      </c>
      <c r="J22" s="323" t="s">
        <v>406</v>
      </c>
      <c r="K22" s="310" t="s">
        <v>131</v>
      </c>
      <c r="L22" s="128" t="s">
        <v>44</v>
      </c>
      <c r="M22" s="126"/>
      <c r="N22" s="374"/>
    </row>
    <row r="23" spans="1:14" ht="15.75" customHeight="1">
      <c r="A23" s="375">
        <v>45398</v>
      </c>
      <c r="B23" s="376" t="s">
        <v>110</v>
      </c>
      <c r="C23" s="376" t="s">
        <v>48</v>
      </c>
      <c r="D23" s="377" t="s">
        <v>14</v>
      </c>
      <c r="E23" s="674"/>
      <c r="F23" s="378">
        <v>70000</v>
      </c>
      <c r="G23" s="379">
        <f t="shared" si="2"/>
        <v>-174800</v>
      </c>
      <c r="H23" s="380" t="s">
        <v>41</v>
      </c>
      <c r="I23" s="381" t="s">
        <v>18</v>
      </c>
      <c r="J23" s="425" t="s">
        <v>409</v>
      </c>
      <c r="K23" s="376" t="s">
        <v>131</v>
      </c>
      <c r="L23" s="381" t="s">
        <v>44</v>
      </c>
      <c r="M23" s="378"/>
      <c r="N23" s="382"/>
    </row>
    <row r="24" spans="1:14" ht="14.25" customHeight="1">
      <c r="A24" s="140">
        <v>45398</v>
      </c>
      <c r="B24" s="141" t="s">
        <v>286</v>
      </c>
      <c r="C24" s="141" t="s">
        <v>116</v>
      </c>
      <c r="D24" s="142" t="s">
        <v>79</v>
      </c>
      <c r="E24" s="126">
        <v>70000</v>
      </c>
      <c r="F24" s="132"/>
      <c r="G24" s="267">
        <f t="shared" si="2"/>
        <v>-244800</v>
      </c>
      <c r="H24" s="254" t="s">
        <v>41</v>
      </c>
      <c r="I24" s="128" t="s">
        <v>18</v>
      </c>
      <c r="J24" s="128" t="s">
        <v>408</v>
      </c>
      <c r="K24" s="152" t="s">
        <v>131</v>
      </c>
      <c r="L24" s="148" t="s">
        <v>44</v>
      </c>
      <c r="M24" s="126"/>
      <c r="N24" s="83"/>
    </row>
    <row r="25" spans="1:14" ht="14.25" customHeight="1">
      <c r="A25" s="140">
        <v>45398</v>
      </c>
      <c r="B25" s="141" t="s">
        <v>328</v>
      </c>
      <c r="C25" s="141" t="s">
        <v>48</v>
      </c>
      <c r="D25" s="142" t="s">
        <v>14</v>
      </c>
      <c r="E25" s="126"/>
      <c r="F25" s="132">
        <v>-1306000</v>
      </c>
      <c r="G25" s="267">
        <f t="shared" si="2"/>
        <v>-1550800</v>
      </c>
      <c r="H25" s="673" t="s">
        <v>41</v>
      </c>
      <c r="I25" s="128" t="s">
        <v>18</v>
      </c>
      <c r="J25" s="323" t="s">
        <v>407</v>
      </c>
      <c r="K25" s="430" t="s">
        <v>131</v>
      </c>
      <c r="L25" s="148" t="s">
        <v>44</v>
      </c>
      <c r="M25" s="126"/>
      <c r="N25" s="83"/>
    </row>
    <row r="26" spans="1:14" ht="14.25" customHeight="1">
      <c r="A26" s="375">
        <v>45399</v>
      </c>
      <c r="B26" s="376" t="s">
        <v>110</v>
      </c>
      <c r="C26" s="376" t="s">
        <v>48</v>
      </c>
      <c r="D26" s="377" t="s">
        <v>14</v>
      </c>
      <c r="E26" s="378"/>
      <c r="F26" s="672">
        <v>48000</v>
      </c>
      <c r="G26" s="379">
        <f t="shared" si="2"/>
        <v>-1502800</v>
      </c>
      <c r="H26" s="380" t="s">
        <v>41</v>
      </c>
      <c r="I26" s="381" t="s">
        <v>18</v>
      </c>
      <c r="J26" s="425" t="s">
        <v>287</v>
      </c>
      <c r="K26" s="686" t="s">
        <v>131</v>
      </c>
      <c r="L26" s="685" t="s">
        <v>44</v>
      </c>
      <c r="M26" s="378"/>
      <c r="N26" s="423"/>
    </row>
    <row r="27" spans="1:14" ht="14.25" customHeight="1">
      <c r="A27" s="140">
        <v>45399</v>
      </c>
      <c r="B27" s="141" t="s">
        <v>333</v>
      </c>
      <c r="C27" s="141" t="s">
        <v>118</v>
      </c>
      <c r="D27" s="142" t="s">
        <v>79</v>
      </c>
      <c r="E27" s="126">
        <v>10000</v>
      </c>
      <c r="F27" s="132"/>
      <c r="G27" s="267">
        <f t="shared" si="2"/>
        <v>-1512800</v>
      </c>
      <c r="H27" s="673" t="s">
        <v>41</v>
      </c>
      <c r="I27" s="128" t="s">
        <v>18</v>
      </c>
      <c r="J27" s="323" t="s">
        <v>416</v>
      </c>
      <c r="K27" s="430" t="s">
        <v>131</v>
      </c>
      <c r="L27" s="148" t="s">
        <v>44</v>
      </c>
      <c r="M27" s="126"/>
      <c r="N27" s="83"/>
    </row>
    <row r="28" spans="1:14" ht="14.25" customHeight="1">
      <c r="A28" s="140">
        <v>45400</v>
      </c>
      <c r="B28" s="141" t="s">
        <v>334</v>
      </c>
      <c r="C28" s="141" t="s">
        <v>118</v>
      </c>
      <c r="D28" s="142" t="s">
        <v>79</v>
      </c>
      <c r="E28" s="126">
        <v>13000</v>
      </c>
      <c r="F28" s="132"/>
      <c r="G28" s="267">
        <f t="shared" si="2"/>
        <v>-1525800</v>
      </c>
      <c r="H28" s="673" t="s">
        <v>41</v>
      </c>
      <c r="I28" s="128" t="s">
        <v>18</v>
      </c>
      <c r="J28" s="323" t="s">
        <v>417</v>
      </c>
      <c r="K28" s="430" t="s">
        <v>131</v>
      </c>
      <c r="L28" s="148" t="s">
        <v>44</v>
      </c>
      <c r="M28" s="126"/>
      <c r="N28" s="83"/>
    </row>
    <row r="29" spans="1:14" ht="14.25" customHeight="1">
      <c r="A29" s="140">
        <v>45400</v>
      </c>
      <c r="B29" s="141" t="s">
        <v>335</v>
      </c>
      <c r="C29" s="141" t="s">
        <v>116</v>
      </c>
      <c r="D29" s="142" t="s">
        <v>79</v>
      </c>
      <c r="E29" s="126">
        <v>25000</v>
      </c>
      <c r="F29" s="132"/>
      <c r="G29" s="267">
        <f t="shared" si="2"/>
        <v>-1550800</v>
      </c>
      <c r="H29" s="673" t="s">
        <v>41</v>
      </c>
      <c r="I29" s="128" t="s">
        <v>18</v>
      </c>
      <c r="J29" s="323" t="s">
        <v>418</v>
      </c>
      <c r="K29" s="430" t="s">
        <v>131</v>
      </c>
      <c r="L29" s="148" t="s">
        <v>44</v>
      </c>
      <c r="M29" s="126"/>
      <c r="N29" s="83"/>
    </row>
    <row r="30" spans="1:14" ht="14.25" customHeight="1">
      <c r="A30" s="375">
        <v>45554</v>
      </c>
      <c r="B30" s="376" t="s">
        <v>110</v>
      </c>
      <c r="C30" s="376" t="s">
        <v>48</v>
      </c>
      <c r="D30" s="377" t="s">
        <v>14</v>
      </c>
      <c r="E30" s="378"/>
      <c r="F30" s="672">
        <v>170000</v>
      </c>
      <c r="G30" s="379">
        <f t="shared" si="2"/>
        <v>-1380800</v>
      </c>
      <c r="H30" s="456" t="s">
        <v>41</v>
      </c>
      <c r="I30" s="685" t="s">
        <v>18</v>
      </c>
      <c r="J30" s="425" t="s">
        <v>305</v>
      </c>
      <c r="K30" s="686" t="s">
        <v>131</v>
      </c>
      <c r="L30" s="685" t="s">
        <v>44</v>
      </c>
      <c r="M30" s="378"/>
      <c r="N30" s="423"/>
    </row>
    <row r="31" spans="1:14">
      <c r="A31" s="140">
        <v>45554</v>
      </c>
      <c r="B31" s="141" t="s">
        <v>112</v>
      </c>
      <c r="C31" s="141" t="s">
        <v>112</v>
      </c>
      <c r="D31" s="142" t="s">
        <v>14</v>
      </c>
      <c r="E31" s="126">
        <v>40000</v>
      </c>
      <c r="F31" s="126"/>
      <c r="G31" s="267">
        <f t="shared" si="2"/>
        <v>-1420800</v>
      </c>
      <c r="H31" s="254" t="s">
        <v>41</v>
      </c>
      <c r="I31" s="128" t="s">
        <v>18</v>
      </c>
      <c r="J31" s="323" t="s">
        <v>305</v>
      </c>
      <c r="K31" s="310" t="s">
        <v>131</v>
      </c>
      <c r="L31" s="128" t="s">
        <v>44</v>
      </c>
      <c r="M31" s="126"/>
      <c r="N31" s="83" t="s">
        <v>299</v>
      </c>
    </row>
    <row r="32" spans="1:14" ht="16.5" customHeight="1">
      <c r="A32" s="140">
        <v>45554</v>
      </c>
      <c r="B32" s="141" t="s">
        <v>112</v>
      </c>
      <c r="C32" s="141" t="s">
        <v>112</v>
      </c>
      <c r="D32" s="142" t="s">
        <v>14</v>
      </c>
      <c r="E32" s="126">
        <v>50000</v>
      </c>
      <c r="F32" s="369"/>
      <c r="G32" s="267">
        <f t="shared" si="2"/>
        <v>-1470800</v>
      </c>
      <c r="H32" s="254" t="s">
        <v>41</v>
      </c>
      <c r="I32" s="128" t="s">
        <v>18</v>
      </c>
      <c r="J32" s="323" t="s">
        <v>305</v>
      </c>
      <c r="K32" s="310" t="s">
        <v>131</v>
      </c>
      <c r="L32" s="128" t="s">
        <v>44</v>
      </c>
      <c r="M32" s="137"/>
      <c r="N32" s="83" t="s">
        <v>300</v>
      </c>
    </row>
    <row r="33" spans="1:14" ht="15.75" customHeight="1">
      <c r="A33" s="140">
        <v>45554</v>
      </c>
      <c r="B33" s="141" t="s">
        <v>112</v>
      </c>
      <c r="C33" s="141" t="s">
        <v>112</v>
      </c>
      <c r="D33" s="142" t="s">
        <v>14</v>
      </c>
      <c r="E33" s="137">
        <v>20000</v>
      </c>
      <c r="F33" s="132"/>
      <c r="G33" s="267">
        <f t="shared" si="2"/>
        <v>-1490800</v>
      </c>
      <c r="H33" s="254" t="s">
        <v>41</v>
      </c>
      <c r="I33" s="128" t="s">
        <v>18</v>
      </c>
      <c r="J33" s="323" t="s">
        <v>305</v>
      </c>
      <c r="K33" s="310" t="s">
        <v>131</v>
      </c>
      <c r="L33" s="128" t="s">
        <v>44</v>
      </c>
      <c r="M33" s="137"/>
      <c r="N33" s="83" t="s">
        <v>301</v>
      </c>
    </row>
    <row r="34" spans="1:14" ht="13.5" customHeight="1">
      <c r="A34" s="140">
        <v>45554</v>
      </c>
      <c r="B34" s="141" t="s">
        <v>117</v>
      </c>
      <c r="C34" s="141" t="s">
        <v>48</v>
      </c>
      <c r="D34" s="142" t="s">
        <v>14</v>
      </c>
      <c r="E34" s="137"/>
      <c r="F34" s="132">
        <v>-60000</v>
      </c>
      <c r="G34" s="267">
        <f t="shared" si="2"/>
        <v>-1550800</v>
      </c>
      <c r="H34" s="254" t="s">
        <v>41</v>
      </c>
      <c r="I34" s="128" t="s">
        <v>18</v>
      </c>
      <c r="J34" s="323" t="s">
        <v>305</v>
      </c>
      <c r="K34" s="310" t="s">
        <v>131</v>
      </c>
      <c r="L34" s="128" t="s">
        <v>44</v>
      </c>
      <c r="M34" s="132"/>
      <c r="N34" s="83"/>
    </row>
    <row r="35" spans="1:14" ht="13.5" customHeight="1">
      <c r="A35" s="675">
        <v>45404</v>
      </c>
      <c r="B35" s="676" t="s">
        <v>110</v>
      </c>
      <c r="C35" s="676" t="s">
        <v>48</v>
      </c>
      <c r="D35" s="677" t="s">
        <v>14</v>
      </c>
      <c r="E35" s="687"/>
      <c r="F35" s="672">
        <v>319000</v>
      </c>
      <c r="G35" s="684">
        <f t="shared" si="2"/>
        <v>-1231800</v>
      </c>
      <c r="H35" s="679" t="s">
        <v>41</v>
      </c>
      <c r="I35" s="680" t="s">
        <v>18</v>
      </c>
      <c r="J35" s="398" t="s">
        <v>421</v>
      </c>
      <c r="K35" s="681" t="s">
        <v>131</v>
      </c>
      <c r="L35" s="680" t="s">
        <v>44</v>
      </c>
      <c r="M35" s="678"/>
      <c r="N35" s="682"/>
    </row>
    <row r="36" spans="1:14" ht="13.5" customHeight="1">
      <c r="A36" s="140">
        <v>45404</v>
      </c>
      <c r="B36" s="141" t="s">
        <v>309</v>
      </c>
      <c r="C36" s="141" t="s">
        <v>129</v>
      </c>
      <c r="D36" s="142" t="s">
        <v>79</v>
      </c>
      <c r="E36" s="137">
        <v>319000</v>
      </c>
      <c r="F36" s="132"/>
      <c r="G36" s="267">
        <f t="shared" si="0"/>
        <v>-1550800</v>
      </c>
      <c r="H36" s="254" t="s">
        <v>41</v>
      </c>
      <c r="I36" s="128" t="s">
        <v>18</v>
      </c>
      <c r="J36" s="385" t="s">
        <v>419</v>
      </c>
      <c r="K36" s="310" t="s">
        <v>131</v>
      </c>
      <c r="L36" s="128" t="s">
        <v>44</v>
      </c>
      <c r="M36" s="132"/>
      <c r="N36" s="83"/>
    </row>
    <row r="37" spans="1:14" ht="13.5" customHeight="1">
      <c r="A37" s="375">
        <v>45404</v>
      </c>
      <c r="B37" s="376" t="s">
        <v>110</v>
      </c>
      <c r="C37" s="376" t="s">
        <v>48</v>
      </c>
      <c r="D37" s="377" t="s">
        <v>14</v>
      </c>
      <c r="E37" s="424"/>
      <c r="F37" s="672">
        <v>58000</v>
      </c>
      <c r="G37" s="379">
        <f t="shared" si="0"/>
        <v>-1492800</v>
      </c>
      <c r="H37" s="380" t="s">
        <v>41</v>
      </c>
      <c r="I37" s="381" t="s">
        <v>18</v>
      </c>
      <c r="J37" s="398" t="s">
        <v>427</v>
      </c>
      <c r="K37" s="376" t="s">
        <v>131</v>
      </c>
      <c r="L37" s="381" t="s">
        <v>44</v>
      </c>
      <c r="M37" s="672"/>
      <c r="N37" s="423"/>
    </row>
    <row r="38" spans="1:14" ht="13.5" customHeight="1">
      <c r="A38" s="140">
        <v>45404</v>
      </c>
      <c r="B38" s="141" t="s">
        <v>112</v>
      </c>
      <c r="C38" s="141" t="s">
        <v>113</v>
      </c>
      <c r="D38" s="142" t="s">
        <v>14</v>
      </c>
      <c r="E38" s="137">
        <v>18000</v>
      </c>
      <c r="F38" s="132"/>
      <c r="G38" s="267">
        <f t="shared" si="0"/>
        <v>-1510800</v>
      </c>
      <c r="H38" s="254" t="s">
        <v>41</v>
      </c>
      <c r="I38" s="128" t="s">
        <v>18</v>
      </c>
      <c r="J38" s="385" t="s">
        <v>427</v>
      </c>
      <c r="K38" s="310" t="s">
        <v>131</v>
      </c>
      <c r="L38" s="128" t="s">
        <v>44</v>
      </c>
      <c r="M38" s="132"/>
      <c r="N38" s="83" t="s">
        <v>313</v>
      </c>
    </row>
    <row r="39" spans="1:14" ht="13.5" customHeight="1">
      <c r="A39" s="140">
        <v>45404</v>
      </c>
      <c r="B39" s="141" t="s">
        <v>112</v>
      </c>
      <c r="C39" s="141" t="s">
        <v>113</v>
      </c>
      <c r="D39" s="142" t="s">
        <v>14</v>
      </c>
      <c r="E39" s="137">
        <v>15000</v>
      </c>
      <c r="F39" s="132"/>
      <c r="G39" s="267">
        <f t="shared" si="0"/>
        <v>-1525800</v>
      </c>
      <c r="H39" s="254" t="s">
        <v>41</v>
      </c>
      <c r="I39" s="128" t="s">
        <v>18</v>
      </c>
      <c r="J39" s="385" t="s">
        <v>427</v>
      </c>
      <c r="K39" s="310" t="s">
        <v>131</v>
      </c>
      <c r="L39" s="128" t="s">
        <v>44</v>
      </c>
      <c r="M39" s="132"/>
      <c r="N39" s="83" t="s">
        <v>314</v>
      </c>
    </row>
    <row r="40" spans="1:14" ht="13.5" customHeight="1">
      <c r="A40" s="140">
        <v>45404</v>
      </c>
      <c r="B40" s="141" t="s">
        <v>112</v>
      </c>
      <c r="C40" s="141" t="s">
        <v>113</v>
      </c>
      <c r="D40" s="142" t="s">
        <v>14</v>
      </c>
      <c r="E40" s="132">
        <v>20000</v>
      </c>
      <c r="F40" s="132"/>
      <c r="G40" s="267">
        <f t="shared" si="0"/>
        <v>-1545800</v>
      </c>
      <c r="H40" s="254" t="s">
        <v>41</v>
      </c>
      <c r="I40" s="128" t="s">
        <v>18</v>
      </c>
      <c r="J40" s="385" t="s">
        <v>427</v>
      </c>
      <c r="K40" s="310" t="s">
        <v>131</v>
      </c>
      <c r="L40" s="128" t="s">
        <v>44</v>
      </c>
      <c r="M40" s="132"/>
      <c r="N40" s="83" t="s">
        <v>315</v>
      </c>
    </row>
    <row r="41" spans="1:14" ht="13.5" customHeight="1">
      <c r="A41" s="140">
        <v>45404</v>
      </c>
      <c r="B41" s="141" t="s">
        <v>112</v>
      </c>
      <c r="C41" s="141" t="s">
        <v>113</v>
      </c>
      <c r="D41" s="142" t="s">
        <v>14</v>
      </c>
      <c r="E41" s="126">
        <v>19000</v>
      </c>
      <c r="F41" s="132"/>
      <c r="G41" s="267">
        <f t="shared" si="0"/>
        <v>-1564800</v>
      </c>
      <c r="H41" s="254" t="s">
        <v>41</v>
      </c>
      <c r="I41" s="128" t="s">
        <v>18</v>
      </c>
      <c r="J41" s="385" t="s">
        <v>427</v>
      </c>
      <c r="K41" s="310" t="s">
        <v>131</v>
      </c>
      <c r="L41" s="128" t="s">
        <v>44</v>
      </c>
      <c r="M41" s="132"/>
      <c r="N41" s="83" t="s">
        <v>316</v>
      </c>
    </row>
    <row r="42" spans="1:14" ht="13.5" customHeight="1">
      <c r="A42" s="140">
        <v>45404</v>
      </c>
      <c r="B42" s="141" t="s">
        <v>317</v>
      </c>
      <c r="C42" s="141" t="s">
        <v>48</v>
      </c>
      <c r="D42" s="142" t="s">
        <v>14</v>
      </c>
      <c r="E42" s="137"/>
      <c r="F42" s="132">
        <v>16600</v>
      </c>
      <c r="G42" s="267">
        <f t="shared" si="0"/>
        <v>-1548200</v>
      </c>
      <c r="H42" s="254" t="s">
        <v>41</v>
      </c>
      <c r="I42" s="128" t="s">
        <v>18</v>
      </c>
      <c r="J42" s="385" t="s">
        <v>427</v>
      </c>
      <c r="K42" s="310" t="s">
        <v>131</v>
      </c>
      <c r="L42" s="128" t="s">
        <v>44</v>
      </c>
      <c r="M42" s="137"/>
      <c r="N42" s="83"/>
    </row>
    <row r="43" spans="1:14" ht="13.5" customHeight="1">
      <c r="A43" s="375">
        <v>45405</v>
      </c>
      <c r="B43" s="376" t="s">
        <v>110</v>
      </c>
      <c r="C43" s="376" t="s">
        <v>48</v>
      </c>
      <c r="D43" s="377" t="s">
        <v>14</v>
      </c>
      <c r="E43" s="424"/>
      <c r="F43" s="672">
        <v>17000</v>
      </c>
      <c r="G43" s="379">
        <f t="shared" si="0"/>
        <v>-1531200</v>
      </c>
      <c r="H43" s="380" t="s">
        <v>41</v>
      </c>
      <c r="I43" s="381" t="s">
        <v>18</v>
      </c>
      <c r="J43" s="398" t="s">
        <v>428</v>
      </c>
      <c r="K43" s="376" t="s">
        <v>131</v>
      </c>
      <c r="L43" s="381" t="s">
        <v>44</v>
      </c>
      <c r="M43" s="424"/>
      <c r="N43" s="423"/>
    </row>
    <row r="44" spans="1:14" ht="13.5" customHeight="1">
      <c r="A44" s="140">
        <v>45405</v>
      </c>
      <c r="B44" s="141" t="s">
        <v>112</v>
      </c>
      <c r="C44" s="141" t="s">
        <v>113</v>
      </c>
      <c r="D44" s="142" t="s">
        <v>14</v>
      </c>
      <c r="E44" s="137">
        <v>7000</v>
      </c>
      <c r="F44" s="132"/>
      <c r="G44" s="267">
        <f t="shared" si="0"/>
        <v>-1538200</v>
      </c>
      <c r="H44" s="254" t="s">
        <v>41</v>
      </c>
      <c r="I44" s="128" t="s">
        <v>18</v>
      </c>
      <c r="J44" s="385" t="s">
        <v>428</v>
      </c>
      <c r="K44" s="310" t="s">
        <v>131</v>
      </c>
      <c r="L44" s="128" t="s">
        <v>44</v>
      </c>
      <c r="M44" s="137"/>
      <c r="N44" s="83" t="s">
        <v>148</v>
      </c>
    </row>
    <row r="45" spans="1:14" ht="13.5" customHeight="1">
      <c r="A45" s="140">
        <v>45405</v>
      </c>
      <c r="B45" s="141" t="s">
        <v>112</v>
      </c>
      <c r="C45" s="141" t="s">
        <v>113</v>
      </c>
      <c r="D45" s="142" t="s">
        <v>14</v>
      </c>
      <c r="E45" s="137">
        <v>4000</v>
      </c>
      <c r="F45" s="132"/>
      <c r="G45" s="267">
        <f t="shared" si="0"/>
        <v>-1542200</v>
      </c>
      <c r="H45" s="254" t="s">
        <v>41</v>
      </c>
      <c r="I45" s="128" t="s">
        <v>18</v>
      </c>
      <c r="J45" s="385" t="s">
        <v>428</v>
      </c>
      <c r="K45" s="310" t="s">
        <v>131</v>
      </c>
      <c r="L45" s="128" t="s">
        <v>44</v>
      </c>
      <c r="M45" s="137"/>
      <c r="N45" s="83" t="s">
        <v>155</v>
      </c>
    </row>
    <row r="46" spans="1:14" ht="13.5" customHeight="1">
      <c r="A46" s="140">
        <v>45405</v>
      </c>
      <c r="B46" s="141" t="s">
        <v>112</v>
      </c>
      <c r="C46" s="141" t="s">
        <v>113</v>
      </c>
      <c r="D46" s="142" t="s">
        <v>14</v>
      </c>
      <c r="E46" s="137">
        <v>4000</v>
      </c>
      <c r="F46" s="132"/>
      <c r="G46" s="267">
        <f t="shared" si="0"/>
        <v>-1546200</v>
      </c>
      <c r="H46" s="254" t="s">
        <v>41</v>
      </c>
      <c r="I46" s="128" t="s">
        <v>18</v>
      </c>
      <c r="J46" s="385" t="s">
        <v>428</v>
      </c>
      <c r="K46" s="310" t="s">
        <v>131</v>
      </c>
      <c r="L46" s="128" t="s">
        <v>44</v>
      </c>
      <c r="M46" s="137"/>
      <c r="N46" s="83" t="s">
        <v>156</v>
      </c>
    </row>
    <row r="47" spans="1:14" ht="13.5" customHeight="1">
      <c r="A47" s="375">
        <v>45405</v>
      </c>
      <c r="B47" s="376" t="s">
        <v>110</v>
      </c>
      <c r="C47" s="376" t="s">
        <v>48</v>
      </c>
      <c r="D47" s="377" t="s">
        <v>14</v>
      </c>
      <c r="E47" s="424"/>
      <c r="F47" s="672">
        <v>340000</v>
      </c>
      <c r="G47" s="379">
        <f t="shared" si="0"/>
        <v>-1206200</v>
      </c>
      <c r="H47" s="380" t="s">
        <v>41</v>
      </c>
      <c r="I47" s="381" t="s">
        <v>18</v>
      </c>
      <c r="J47" s="398" t="s">
        <v>441</v>
      </c>
      <c r="K47" s="376" t="s">
        <v>131</v>
      </c>
      <c r="L47" s="381" t="s">
        <v>44</v>
      </c>
      <c r="M47" s="424"/>
      <c r="N47" s="423"/>
    </row>
    <row r="48" spans="1:14" ht="13.5" customHeight="1">
      <c r="A48" s="375">
        <v>45405</v>
      </c>
      <c r="B48" s="376" t="s">
        <v>110</v>
      </c>
      <c r="C48" s="376" t="s">
        <v>48</v>
      </c>
      <c r="D48" s="377" t="s">
        <v>14</v>
      </c>
      <c r="E48" s="424"/>
      <c r="F48" s="672">
        <v>273000</v>
      </c>
      <c r="G48" s="379">
        <f t="shared" si="0"/>
        <v>-933200</v>
      </c>
      <c r="H48" s="380" t="s">
        <v>41</v>
      </c>
      <c r="I48" s="381" t="s">
        <v>18</v>
      </c>
      <c r="J48" s="398" t="s">
        <v>429</v>
      </c>
      <c r="K48" s="376" t="s">
        <v>131</v>
      </c>
      <c r="L48" s="381" t="s">
        <v>44</v>
      </c>
      <c r="M48" s="424"/>
      <c r="N48" s="423"/>
    </row>
    <row r="49" spans="1:14" ht="13.5" customHeight="1">
      <c r="A49" s="140">
        <v>45405</v>
      </c>
      <c r="B49" s="141" t="s">
        <v>342</v>
      </c>
      <c r="C49" s="141" t="s">
        <v>118</v>
      </c>
      <c r="D49" s="142" t="s">
        <v>79</v>
      </c>
      <c r="E49" s="137">
        <v>340000</v>
      </c>
      <c r="F49" s="132"/>
      <c r="G49" s="267">
        <f t="shared" si="0"/>
        <v>-1273200</v>
      </c>
      <c r="H49" s="254" t="s">
        <v>41</v>
      </c>
      <c r="I49" s="128" t="s">
        <v>18</v>
      </c>
      <c r="J49" s="385" t="s">
        <v>440</v>
      </c>
      <c r="K49" s="310" t="s">
        <v>131</v>
      </c>
      <c r="L49" s="128" t="s">
        <v>44</v>
      </c>
      <c r="M49" s="137"/>
      <c r="N49" s="83"/>
    </row>
    <row r="50" spans="1:14" ht="13.5" customHeight="1">
      <c r="A50" s="140">
        <v>45405</v>
      </c>
      <c r="B50" s="141" t="s">
        <v>343</v>
      </c>
      <c r="C50" s="141" t="s">
        <v>118</v>
      </c>
      <c r="D50" s="142" t="s">
        <v>79</v>
      </c>
      <c r="E50" s="137">
        <v>40000</v>
      </c>
      <c r="F50" s="132"/>
      <c r="G50" s="267">
        <f t="shared" si="0"/>
        <v>-1313200</v>
      </c>
      <c r="H50" s="254" t="s">
        <v>41</v>
      </c>
      <c r="I50" s="128" t="s">
        <v>18</v>
      </c>
      <c r="J50" s="385" t="s">
        <v>442</v>
      </c>
      <c r="K50" s="310" t="s">
        <v>131</v>
      </c>
      <c r="L50" s="128" t="s">
        <v>44</v>
      </c>
      <c r="M50" s="137"/>
      <c r="N50" s="83"/>
    </row>
    <row r="51" spans="1:14" ht="13.5" customHeight="1">
      <c r="A51" s="140">
        <v>45405</v>
      </c>
      <c r="B51" s="141" t="s">
        <v>344</v>
      </c>
      <c r="C51" s="141" t="s">
        <v>118</v>
      </c>
      <c r="D51" s="142" t="s">
        <v>79</v>
      </c>
      <c r="E51" s="137">
        <v>72000</v>
      </c>
      <c r="F51" s="132"/>
      <c r="G51" s="267">
        <f t="shared" si="0"/>
        <v>-1385200</v>
      </c>
      <c r="H51" s="254" t="s">
        <v>41</v>
      </c>
      <c r="I51" s="128" t="s">
        <v>18</v>
      </c>
      <c r="J51" s="385" t="s">
        <v>442</v>
      </c>
      <c r="K51" s="310" t="s">
        <v>131</v>
      </c>
      <c r="L51" s="128" t="s">
        <v>44</v>
      </c>
      <c r="M51" s="137"/>
      <c r="N51" s="83"/>
    </row>
    <row r="52" spans="1:14">
      <c r="A52" s="140">
        <v>45405</v>
      </c>
      <c r="B52" s="141" t="s">
        <v>345</v>
      </c>
      <c r="C52" s="141" t="s">
        <v>118</v>
      </c>
      <c r="D52" s="142" t="s">
        <v>79</v>
      </c>
      <c r="E52" s="137">
        <v>16800</v>
      </c>
      <c r="F52" s="126"/>
      <c r="G52" s="267">
        <f t="shared" si="0"/>
        <v>-1402000</v>
      </c>
      <c r="H52" s="254" t="s">
        <v>41</v>
      </c>
      <c r="I52" s="128" t="s">
        <v>18</v>
      </c>
      <c r="J52" s="385" t="s">
        <v>442</v>
      </c>
      <c r="K52" s="310" t="s">
        <v>131</v>
      </c>
      <c r="L52" s="128" t="s">
        <v>44</v>
      </c>
      <c r="M52" s="137"/>
      <c r="N52" s="83"/>
    </row>
    <row r="53" spans="1:14">
      <c r="A53" s="140">
        <v>45405</v>
      </c>
      <c r="B53" s="141" t="s">
        <v>346</v>
      </c>
      <c r="C53" s="141" t="s">
        <v>118</v>
      </c>
      <c r="D53" s="142" t="s">
        <v>79</v>
      </c>
      <c r="E53" s="137">
        <v>43500</v>
      </c>
      <c r="F53" s="126"/>
      <c r="G53" s="267">
        <f t="shared" si="0"/>
        <v>-1445500</v>
      </c>
      <c r="H53" s="254" t="s">
        <v>41</v>
      </c>
      <c r="I53" s="128" t="s">
        <v>18</v>
      </c>
      <c r="J53" s="385" t="s">
        <v>442</v>
      </c>
      <c r="K53" s="310" t="s">
        <v>131</v>
      </c>
      <c r="L53" s="128" t="s">
        <v>44</v>
      </c>
      <c r="M53" s="137"/>
      <c r="N53" s="83"/>
    </row>
    <row r="54" spans="1:14">
      <c r="A54" s="140">
        <v>45405</v>
      </c>
      <c r="B54" s="141" t="s">
        <v>347</v>
      </c>
      <c r="C54" s="141" t="s">
        <v>118</v>
      </c>
      <c r="D54" s="142" t="s">
        <v>79</v>
      </c>
      <c r="E54" s="137">
        <v>9600</v>
      </c>
      <c r="F54" s="126"/>
      <c r="G54" s="267">
        <f t="shared" si="0"/>
        <v>-1455100</v>
      </c>
      <c r="H54" s="254" t="s">
        <v>41</v>
      </c>
      <c r="I54" s="128" t="s">
        <v>18</v>
      </c>
      <c r="J54" s="385" t="s">
        <v>442</v>
      </c>
      <c r="K54" s="310" t="s">
        <v>131</v>
      </c>
      <c r="L54" s="128" t="s">
        <v>44</v>
      </c>
      <c r="M54" s="137"/>
      <c r="N54" s="83"/>
    </row>
    <row r="55" spans="1:14" ht="16.5" customHeight="1">
      <c r="A55" s="375">
        <v>45406</v>
      </c>
      <c r="B55" s="376" t="s">
        <v>110</v>
      </c>
      <c r="C55" s="376" t="s">
        <v>48</v>
      </c>
      <c r="D55" s="377" t="s">
        <v>14</v>
      </c>
      <c r="E55" s="424"/>
      <c r="F55" s="378">
        <v>200000</v>
      </c>
      <c r="G55" s="379">
        <f t="shared" si="0"/>
        <v>-1255100</v>
      </c>
      <c r="H55" s="380" t="s">
        <v>41</v>
      </c>
      <c r="I55" s="381" t="s">
        <v>18</v>
      </c>
      <c r="J55" s="398" t="s">
        <v>430</v>
      </c>
      <c r="K55" s="376" t="s">
        <v>131</v>
      </c>
      <c r="L55" s="381" t="s">
        <v>44</v>
      </c>
      <c r="M55" s="424"/>
      <c r="N55" s="423"/>
    </row>
    <row r="56" spans="1:14">
      <c r="A56" s="140">
        <v>45406</v>
      </c>
      <c r="B56" s="141" t="s">
        <v>348</v>
      </c>
      <c r="C56" s="141" t="s">
        <v>307</v>
      </c>
      <c r="D56" s="142" t="s">
        <v>79</v>
      </c>
      <c r="E56" s="137">
        <v>196000</v>
      </c>
      <c r="F56" s="126"/>
      <c r="G56" s="267">
        <f t="shared" si="0"/>
        <v>-1451100</v>
      </c>
      <c r="H56" s="254" t="s">
        <v>41</v>
      </c>
      <c r="I56" s="128" t="s">
        <v>18</v>
      </c>
      <c r="J56" s="385" t="s">
        <v>443</v>
      </c>
      <c r="K56" s="310" t="s">
        <v>131</v>
      </c>
      <c r="L56" s="128" t="s">
        <v>44</v>
      </c>
      <c r="M56" s="137"/>
      <c r="N56" s="83"/>
    </row>
    <row r="57" spans="1:14">
      <c r="A57" s="140">
        <v>45406</v>
      </c>
      <c r="B57" s="141" t="s">
        <v>348</v>
      </c>
      <c r="C57" s="141" t="s">
        <v>307</v>
      </c>
      <c r="D57" s="142" t="s">
        <v>79</v>
      </c>
      <c r="E57" s="137">
        <v>10000</v>
      </c>
      <c r="F57" s="126"/>
      <c r="G57" s="267">
        <f t="shared" si="0"/>
        <v>-1461100</v>
      </c>
      <c r="H57" s="254" t="s">
        <v>41</v>
      </c>
      <c r="I57" s="128" t="s">
        <v>18</v>
      </c>
      <c r="J57" s="385" t="s">
        <v>443</v>
      </c>
      <c r="K57" s="310" t="s">
        <v>131</v>
      </c>
      <c r="L57" s="128" t="s">
        <v>44</v>
      </c>
      <c r="M57" s="137"/>
      <c r="N57" s="83"/>
    </row>
    <row r="58" spans="1:14">
      <c r="A58" s="375">
        <v>45406</v>
      </c>
      <c r="B58" s="376" t="s">
        <v>110</v>
      </c>
      <c r="C58" s="376" t="s">
        <v>48</v>
      </c>
      <c r="D58" s="377" t="s">
        <v>79</v>
      </c>
      <c r="E58" s="424"/>
      <c r="F58" s="378">
        <v>48000</v>
      </c>
      <c r="G58" s="379">
        <f t="shared" si="0"/>
        <v>-1413100</v>
      </c>
      <c r="H58" s="380" t="s">
        <v>41</v>
      </c>
      <c r="I58" s="381" t="s">
        <v>18</v>
      </c>
      <c r="J58" s="381" t="s">
        <v>444</v>
      </c>
      <c r="K58" s="376" t="s">
        <v>131</v>
      </c>
      <c r="L58" s="381" t="s">
        <v>44</v>
      </c>
      <c r="M58" s="424"/>
      <c r="N58" s="423"/>
    </row>
    <row r="59" spans="1:14">
      <c r="A59" s="140">
        <v>45406</v>
      </c>
      <c r="B59" s="141" t="s">
        <v>112</v>
      </c>
      <c r="C59" s="141" t="s">
        <v>113</v>
      </c>
      <c r="D59" s="393" t="s">
        <v>14</v>
      </c>
      <c r="E59" s="137">
        <v>4000</v>
      </c>
      <c r="F59" s="126"/>
      <c r="G59" s="267">
        <f t="shared" si="0"/>
        <v>-1417100</v>
      </c>
      <c r="H59" s="254" t="s">
        <v>41</v>
      </c>
      <c r="I59" s="128" t="s">
        <v>18</v>
      </c>
      <c r="J59" s="16" t="s">
        <v>444</v>
      </c>
      <c r="K59" s="310" t="s">
        <v>131</v>
      </c>
      <c r="L59" s="128" t="s">
        <v>44</v>
      </c>
      <c r="M59" s="137"/>
      <c r="N59" s="83" t="s">
        <v>354</v>
      </c>
    </row>
    <row r="60" spans="1:14">
      <c r="A60" s="140">
        <v>45406</v>
      </c>
      <c r="B60" s="141" t="s">
        <v>356</v>
      </c>
      <c r="C60" s="141" t="s">
        <v>113</v>
      </c>
      <c r="D60" s="393" t="s">
        <v>14</v>
      </c>
      <c r="E60" s="137">
        <v>13000</v>
      </c>
      <c r="F60" s="126"/>
      <c r="G60" s="267">
        <f t="shared" ref="G60:G93" si="3">G59-E60+F60</f>
        <v>-1430100</v>
      </c>
      <c r="H60" s="254" t="s">
        <v>41</v>
      </c>
      <c r="I60" s="128" t="s">
        <v>18</v>
      </c>
      <c r="J60" s="16" t="s">
        <v>444</v>
      </c>
      <c r="K60" s="310" t="s">
        <v>131</v>
      </c>
      <c r="L60" s="128" t="s">
        <v>44</v>
      </c>
      <c r="M60" s="137"/>
      <c r="N60" s="83" t="s">
        <v>355</v>
      </c>
    </row>
    <row r="61" spans="1:14">
      <c r="A61" s="140">
        <v>45406</v>
      </c>
      <c r="B61" s="141" t="s">
        <v>357</v>
      </c>
      <c r="C61" s="141" t="s">
        <v>113</v>
      </c>
      <c r="D61" s="393" t="s">
        <v>14</v>
      </c>
      <c r="E61" s="137">
        <v>13000</v>
      </c>
      <c r="F61" s="126"/>
      <c r="G61" s="267">
        <f t="shared" si="3"/>
        <v>-1443100</v>
      </c>
      <c r="H61" s="254" t="s">
        <v>41</v>
      </c>
      <c r="I61" s="128" t="s">
        <v>18</v>
      </c>
      <c r="J61" s="16" t="s">
        <v>444</v>
      </c>
      <c r="K61" s="310" t="s">
        <v>131</v>
      </c>
      <c r="L61" s="128" t="s">
        <v>44</v>
      </c>
      <c r="M61" s="137"/>
      <c r="N61" s="83" t="s">
        <v>355</v>
      </c>
    </row>
    <row r="62" spans="1:14">
      <c r="A62" s="140">
        <v>45406</v>
      </c>
      <c r="B62" s="141" t="s">
        <v>356</v>
      </c>
      <c r="C62" s="141" t="s">
        <v>113</v>
      </c>
      <c r="D62" s="393" t="s">
        <v>14</v>
      </c>
      <c r="E62" s="137">
        <v>13000</v>
      </c>
      <c r="F62" s="126"/>
      <c r="G62" s="267">
        <f t="shared" si="3"/>
        <v>-1456100</v>
      </c>
      <c r="H62" s="254" t="s">
        <v>41</v>
      </c>
      <c r="I62" s="128" t="s">
        <v>18</v>
      </c>
      <c r="J62" s="16" t="s">
        <v>444</v>
      </c>
      <c r="K62" s="310" t="s">
        <v>131</v>
      </c>
      <c r="L62" s="128" t="s">
        <v>44</v>
      </c>
      <c r="M62" s="137"/>
      <c r="N62" s="83" t="s">
        <v>358</v>
      </c>
    </row>
    <row r="63" spans="1:14">
      <c r="A63" s="140">
        <v>45406</v>
      </c>
      <c r="B63" s="141" t="s">
        <v>357</v>
      </c>
      <c r="C63" s="141" t="s">
        <v>113</v>
      </c>
      <c r="D63" s="393" t="s">
        <v>14</v>
      </c>
      <c r="E63" s="137">
        <v>13000</v>
      </c>
      <c r="F63" s="126"/>
      <c r="G63" s="267">
        <f t="shared" si="3"/>
        <v>-1469100</v>
      </c>
      <c r="H63" s="254" t="s">
        <v>41</v>
      </c>
      <c r="I63" s="128" t="s">
        <v>18</v>
      </c>
      <c r="J63" s="16" t="s">
        <v>444</v>
      </c>
      <c r="K63" s="310" t="s">
        <v>131</v>
      </c>
      <c r="L63" s="128" t="s">
        <v>44</v>
      </c>
      <c r="M63" s="137"/>
      <c r="N63" s="83" t="s">
        <v>359</v>
      </c>
    </row>
    <row r="64" spans="1:14">
      <c r="A64" s="140">
        <v>45406</v>
      </c>
      <c r="B64" s="141" t="s">
        <v>112</v>
      </c>
      <c r="C64" s="141" t="s">
        <v>113</v>
      </c>
      <c r="D64" s="393" t="s">
        <v>14</v>
      </c>
      <c r="E64" s="137">
        <v>4000</v>
      </c>
      <c r="F64" s="126"/>
      <c r="G64" s="267">
        <f t="shared" si="3"/>
        <v>-1473100</v>
      </c>
      <c r="H64" s="429" t="s">
        <v>41</v>
      </c>
      <c r="I64" s="148" t="s">
        <v>18</v>
      </c>
      <c r="J64" s="16" t="s">
        <v>444</v>
      </c>
      <c r="K64" s="152" t="s">
        <v>131</v>
      </c>
      <c r="L64" s="148" t="s">
        <v>44</v>
      </c>
      <c r="M64" s="132"/>
      <c r="N64" s="370" t="s">
        <v>360</v>
      </c>
    </row>
    <row r="65" spans="1:14">
      <c r="A65" s="375">
        <v>45408</v>
      </c>
      <c r="B65" s="376" t="s">
        <v>110</v>
      </c>
      <c r="C65" s="376" t="s">
        <v>48</v>
      </c>
      <c r="D65" s="693" t="s">
        <v>14</v>
      </c>
      <c r="E65" s="424"/>
      <c r="F65" s="378">
        <v>30000</v>
      </c>
      <c r="G65" s="379">
        <f t="shared" si="3"/>
        <v>-1443100</v>
      </c>
      <c r="H65" s="456" t="s">
        <v>41</v>
      </c>
      <c r="I65" s="685" t="s">
        <v>18</v>
      </c>
      <c r="J65" s="381" t="s">
        <v>445</v>
      </c>
      <c r="K65" s="686" t="s">
        <v>131</v>
      </c>
      <c r="L65" s="685" t="s">
        <v>44</v>
      </c>
      <c r="M65" s="672"/>
      <c r="N65" s="694"/>
    </row>
    <row r="66" spans="1:14">
      <c r="A66" s="140">
        <v>45408</v>
      </c>
      <c r="B66" s="141" t="s">
        <v>112</v>
      </c>
      <c r="C66" s="141" t="s">
        <v>113</v>
      </c>
      <c r="D66" s="393" t="s">
        <v>14</v>
      </c>
      <c r="E66" s="137">
        <v>15000</v>
      </c>
      <c r="F66" s="369"/>
      <c r="G66" s="267">
        <f t="shared" si="3"/>
        <v>-1458100</v>
      </c>
      <c r="H66" s="468" t="s">
        <v>41</v>
      </c>
      <c r="I66" s="469" t="s">
        <v>18</v>
      </c>
      <c r="J66" s="16" t="s">
        <v>445</v>
      </c>
      <c r="K66" s="385" t="s">
        <v>131</v>
      </c>
      <c r="L66" s="469" t="s">
        <v>44</v>
      </c>
      <c r="M66" s="137"/>
      <c r="N66" s="438" t="s">
        <v>362</v>
      </c>
    </row>
    <row r="67" spans="1:14">
      <c r="A67" s="140">
        <v>45408</v>
      </c>
      <c r="B67" s="141" t="s">
        <v>112</v>
      </c>
      <c r="C67" s="141" t="s">
        <v>113</v>
      </c>
      <c r="D67" s="393" t="s">
        <v>14</v>
      </c>
      <c r="E67" s="137">
        <v>15000</v>
      </c>
      <c r="F67" s="369"/>
      <c r="G67" s="470">
        <f t="shared" si="3"/>
        <v>-1473100</v>
      </c>
      <c r="H67" s="468" t="s">
        <v>41</v>
      </c>
      <c r="I67" s="469" t="s">
        <v>18</v>
      </c>
      <c r="J67" s="16" t="s">
        <v>445</v>
      </c>
      <c r="K67" s="385" t="s">
        <v>131</v>
      </c>
      <c r="L67" s="469" t="s">
        <v>44</v>
      </c>
      <c r="M67" s="137"/>
      <c r="N67" s="438" t="s">
        <v>363</v>
      </c>
    </row>
    <row r="68" spans="1:14">
      <c r="A68" s="140">
        <v>45408</v>
      </c>
      <c r="B68" s="141" t="s">
        <v>150</v>
      </c>
      <c r="C68" s="141" t="s">
        <v>118</v>
      </c>
      <c r="D68" s="553" t="s">
        <v>79</v>
      </c>
      <c r="E68" s="554">
        <v>24000</v>
      </c>
      <c r="F68" s="369"/>
      <c r="G68" s="470">
        <f t="shared" si="3"/>
        <v>-1497100</v>
      </c>
      <c r="H68" s="468" t="s">
        <v>41</v>
      </c>
      <c r="I68" s="469" t="s">
        <v>18</v>
      </c>
      <c r="J68" s="16" t="s">
        <v>447</v>
      </c>
      <c r="K68" s="385" t="s">
        <v>131</v>
      </c>
      <c r="L68" s="469" t="s">
        <v>44</v>
      </c>
      <c r="M68" s="137"/>
      <c r="N68" s="438"/>
    </row>
    <row r="69" spans="1:14">
      <c r="A69" s="375">
        <v>45411</v>
      </c>
      <c r="B69" s="376" t="s">
        <v>110</v>
      </c>
      <c r="C69" s="376" t="s">
        <v>48</v>
      </c>
      <c r="D69" s="377" t="s">
        <v>14</v>
      </c>
      <c r="E69" s="424"/>
      <c r="F69" s="378">
        <v>114000</v>
      </c>
      <c r="G69" s="705">
        <f t="shared" si="3"/>
        <v>-1383100</v>
      </c>
      <c r="H69" s="456" t="s">
        <v>41</v>
      </c>
      <c r="I69" s="685" t="s">
        <v>18</v>
      </c>
      <c r="J69" s="381" t="s">
        <v>446</v>
      </c>
      <c r="K69" s="686" t="s">
        <v>131</v>
      </c>
      <c r="L69" s="685" t="s">
        <v>44</v>
      </c>
      <c r="M69" s="424"/>
      <c r="N69" s="694"/>
    </row>
    <row r="70" spans="1:14">
      <c r="A70" s="140">
        <v>45411</v>
      </c>
      <c r="B70" s="141" t="s">
        <v>369</v>
      </c>
      <c r="C70" s="141" t="s">
        <v>113</v>
      </c>
      <c r="D70" s="142" t="s">
        <v>14</v>
      </c>
      <c r="E70" s="137">
        <v>12000</v>
      </c>
      <c r="F70" s="126"/>
      <c r="G70" s="470">
        <f t="shared" si="3"/>
        <v>-1395100</v>
      </c>
      <c r="H70" s="429" t="s">
        <v>41</v>
      </c>
      <c r="I70" s="148" t="s">
        <v>18</v>
      </c>
      <c r="J70" s="16" t="s">
        <v>446</v>
      </c>
      <c r="K70" s="152" t="s">
        <v>131</v>
      </c>
      <c r="L70" s="148" t="s">
        <v>44</v>
      </c>
      <c r="M70" s="137"/>
      <c r="N70" s="370" t="s">
        <v>451</v>
      </c>
    </row>
    <row r="71" spans="1:14">
      <c r="A71" s="140">
        <v>45411</v>
      </c>
      <c r="B71" s="141" t="s">
        <v>370</v>
      </c>
      <c r="C71" s="141" t="s">
        <v>113</v>
      </c>
      <c r="D71" s="142" t="s">
        <v>14</v>
      </c>
      <c r="E71" s="137">
        <v>12000</v>
      </c>
      <c r="F71" s="126"/>
      <c r="G71" s="267">
        <f t="shared" si="3"/>
        <v>-1407100</v>
      </c>
      <c r="H71" s="429" t="s">
        <v>41</v>
      </c>
      <c r="I71" s="148" t="s">
        <v>18</v>
      </c>
      <c r="J71" s="16" t="s">
        <v>446</v>
      </c>
      <c r="K71" s="152" t="s">
        <v>131</v>
      </c>
      <c r="L71" s="148" t="s">
        <v>44</v>
      </c>
      <c r="M71" s="137"/>
      <c r="N71" s="370" t="s">
        <v>451</v>
      </c>
    </row>
    <row r="72" spans="1:14">
      <c r="A72" s="140">
        <v>45411</v>
      </c>
      <c r="B72" s="141" t="s">
        <v>371</v>
      </c>
      <c r="C72" s="141" t="s">
        <v>113</v>
      </c>
      <c r="D72" s="142" t="s">
        <v>14</v>
      </c>
      <c r="E72" s="137">
        <v>12000</v>
      </c>
      <c r="F72" s="126"/>
      <c r="G72" s="267">
        <f t="shared" si="3"/>
        <v>-1419100</v>
      </c>
      <c r="H72" s="429" t="s">
        <v>41</v>
      </c>
      <c r="I72" s="148" t="s">
        <v>18</v>
      </c>
      <c r="J72" s="16" t="s">
        <v>446</v>
      </c>
      <c r="K72" s="152" t="s">
        <v>131</v>
      </c>
      <c r="L72" s="148" t="s">
        <v>44</v>
      </c>
      <c r="M72" s="137"/>
      <c r="N72" s="370" t="s">
        <v>451</v>
      </c>
    </row>
    <row r="73" spans="1:14">
      <c r="A73" s="140">
        <v>45411</v>
      </c>
      <c r="B73" s="141" t="s">
        <v>372</v>
      </c>
      <c r="C73" s="141" t="s">
        <v>113</v>
      </c>
      <c r="D73" s="142" t="s">
        <v>14</v>
      </c>
      <c r="E73" s="137">
        <v>15000</v>
      </c>
      <c r="F73" s="132"/>
      <c r="G73" s="267">
        <f t="shared" si="3"/>
        <v>-1434100</v>
      </c>
      <c r="H73" s="429" t="s">
        <v>41</v>
      </c>
      <c r="I73" s="148" t="s">
        <v>18</v>
      </c>
      <c r="J73" s="16" t="s">
        <v>446</v>
      </c>
      <c r="K73" s="152" t="s">
        <v>131</v>
      </c>
      <c r="L73" s="148" t="s">
        <v>44</v>
      </c>
      <c r="M73" s="137"/>
      <c r="N73" s="370" t="s">
        <v>452</v>
      </c>
    </row>
    <row r="74" spans="1:14" ht="15.75" customHeight="1">
      <c r="A74" s="140">
        <v>45411</v>
      </c>
      <c r="B74" s="141" t="s">
        <v>369</v>
      </c>
      <c r="C74" s="141" t="s">
        <v>113</v>
      </c>
      <c r="D74" s="142" t="s">
        <v>14</v>
      </c>
      <c r="E74" s="137">
        <v>15000</v>
      </c>
      <c r="F74" s="132"/>
      <c r="G74" s="267">
        <f t="shared" si="3"/>
        <v>-1449100</v>
      </c>
      <c r="H74" s="429" t="s">
        <v>41</v>
      </c>
      <c r="I74" s="148" t="s">
        <v>18</v>
      </c>
      <c r="J74" s="16" t="s">
        <v>446</v>
      </c>
      <c r="K74" s="152" t="s">
        <v>131</v>
      </c>
      <c r="L74" s="148" t="s">
        <v>44</v>
      </c>
      <c r="M74" s="137"/>
      <c r="N74" s="438" t="s">
        <v>303</v>
      </c>
    </row>
    <row r="75" spans="1:14" ht="15" customHeight="1">
      <c r="A75" s="140">
        <v>45411</v>
      </c>
      <c r="B75" s="141" t="s">
        <v>370</v>
      </c>
      <c r="C75" s="141" t="s">
        <v>113</v>
      </c>
      <c r="D75" s="142" t="s">
        <v>14</v>
      </c>
      <c r="E75" s="132">
        <v>12000</v>
      </c>
      <c r="F75" s="132"/>
      <c r="G75" s="266">
        <f t="shared" si="3"/>
        <v>-1461100</v>
      </c>
      <c r="H75" s="429" t="s">
        <v>41</v>
      </c>
      <c r="I75" s="148" t="s">
        <v>18</v>
      </c>
      <c r="J75" s="16" t="s">
        <v>446</v>
      </c>
      <c r="K75" s="152" t="s">
        <v>131</v>
      </c>
      <c r="L75" s="148" t="s">
        <v>44</v>
      </c>
      <c r="M75" s="137"/>
      <c r="N75" s="370" t="s">
        <v>359</v>
      </c>
    </row>
    <row r="76" spans="1:14">
      <c r="A76" s="140">
        <v>45411</v>
      </c>
      <c r="B76" s="141" t="s">
        <v>371</v>
      </c>
      <c r="C76" s="141" t="s">
        <v>113</v>
      </c>
      <c r="D76" s="142" t="s">
        <v>14</v>
      </c>
      <c r="E76" s="132">
        <v>10000</v>
      </c>
      <c r="F76" s="126"/>
      <c r="G76" s="266">
        <f t="shared" si="3"/>
        <v>-1471100</v>
      </c>
      <c r="H76" s="254" t="s">
        <v>41</v>
      </c>
      <c r="I76" s="128" t="s">
        <v>18</v>
      </c>
      <c r="J76" s="16" t="s">
        <v>446</v>
      </c>
      <c r="K76" s="310" t="s">
        <v>131</v>
      </c>
      <c r="L76" s="128" t="s">
        <v>44</v>
      </c>
      <c r="M76" s="137"/>
      <c r="N76" s="83" t="s">
        <v>359</v>
      </c>
    </row>
    <row r="77" spans="1:14">
      <c r="A77" s="140">
        <v>45411</v>
      </c>
      <c r="B77" s="141" t="s">
        <v>372</v>
      </c>
      <c r="C77" s="141" t="s">
        <v>113</v>
      </c>
      <c r="D77" s="142" t="s">
        <v>14</v>
      </c>
      <c r="E77" s="132">
        <v>20000</v>
      </c>
      <c r="F77" s="126"/>
      <c r="G77" s="266">
        <f t="shared" si="3"/>
        <v>-1491100</v>
      </c>
      <c r="H77" s="254" t="s">
        <v>41</v>
      </c>
      <c r="I77" s="128" t="s">
        <v>18</v>
      </c>
      <c r="J77" s="16" t="s">
        <v>446</v>
      </c>
      <c r="K77" s="310" t="s">
        <v>131</v>
      </c>
      <c r="L77" s="128" t="s">
        <v>44</v>
      </c>
      <c r="M77" s="137"/>
      <c r="N77" s="83" t="s">
        <v>207</v>
      </c>
    </row>
    <row r="78" spans="1:14">
      <c r="A78" s="375">
        <v>45411</v>
      </c>
      <c r="B78" s="376" t="s">
        <v>110</v>
      </c>
      <c r="C78" s="376" t="s">
        <v>48</v>
      </c>
      <c r="D78" s="377" t="s">
        <v>14</v>
      </c>
      <c r="E78" s="378"/>
      <c r="F78" s="378">
        <v>300000</v>
      </c>
      <c r="G78" s="697">
        <f t="shared" si="3"/>
        <v>-1191100</v>
      </c>
      <c r="H78" s="380" t="s">
        <v>41</v>
      </c>
      <c r="I78" s="381" t="s">
        <v>18</v>
      </c>
      <c r="J78" s="381" t="s">
        <v>450</v>
      </c>
      <c r="K78" s="376" t="s">
        <v>131</v>
      </c>
      <c r="L78" s="381" t="s">
        <v>44</v>
      </c>
      <c r="M78" s="424"/>
      <c r="N78" s="698"/>
    </row>
    <row r="79" spans="1:14">
      <c r="A79" s="140">
        <v>45411</v>
      </c>
      <c r="B79" s="141" t="s">
        <v>373</v>
      </c>
      <c r="C79" s="141" t="s">
        <v>116</v>
      </c>
      <c r="D79" s="142" t="s">
        <v>79</v>
      </c>
      <c r="E79" s="126">
        <v>300000</v>
      </c>
      <c r="F79" s="126"/>
      <c r="G79" s="266">
        <f t="shared" si="3"/>
        <v>-1491100</v>
      </c>
      <c r="H79" s="254" t="s">
        <v>41</v>
      </c>
      <c r="I79" s="128" t="s">
        <v>18</v>
      </c>
      <c r="J79" s="16" t="s">
        <v>450</v>
      </c>
      <c r="K79" s="310" t="s">
        <v>131</v>
      </c>
      <c r="L79" s="128" t="s">
        <v>44</v>
      </c>
      <c r="M79" s="137"/>
      <c r="N79" s="83"/>
    </row>
    <row r="80" spans="1:14">
      <c r="A80" s="375">
        <v>45412</v>
      </c>
      <c r="B80" s="376" t="s">
        <v>110</v>
      </c>
      <c r="C80" s="376" t="s">
        <v>48</v>
      </c>
      <c r="D80" s="377" t="s">
        <v>14</v>
      </c>
      <c r="E80" s="378"/>
      <c r="F80" s="378">
        <v>250000</v>
      </c>
      <c r="G80" s="697">
        <f t="shared" si="3"/>
        <v>-1241100</v>
      </c>
      <c r="H80" s="380" t="s">
        <v>41</v>
      </c>
      <c r="I80" s="381" t="s">
        <v>18</v>
      </c>
      <c r="J80" s="381" t="s">
        <v>454</v>
      </c>
      <c r="K80" s="376" t="s">
        <v>131</v>
      </c>
      <c r="L80" s="381" t="s">
        <v>44</v>
      </c>
      <c r="M80" s="424"/>
      <c r="N80" s="423"/>
    </row>
    <row r="81" spans="1:14">
      <c r="A81" s="375">
        <v>45412</v>
      </c>
      <c r="B81" s="376" t="s">
        <v>110</v>
      </c>
      <c r="C81" s="376" t="s">
        <v>48</v>
      </c>
      <c r="D81" s="377" t="s">
        <v>14</v>
      </c>
      <c r="E81" s="378"/>
      <c r="F81" s="378">
        <v>300000</v>
      </c>
      <c r="G81" s="697">
        <f t="shared" si="3"/>
        <v>-941100</v>
      </c>
      <c r="H81" s="380" t="s">
        <v>41</v>
      </c>
      <c r="I81" s="381" t="s">
        <v>18</v>
      </c>
      <c r="J81" s="381" t="s">
        <v>434</v>
      </c>
      <c r="K81" s="376" t="s">
        <v>131</v>
      </c>
      <c r="L81" s="381" t="s">
        <v>44</v>
      </c>
      <c r="M81" s="424"/>
      <c r="N81" s="423"/>
    </row>
    <row r="82" spans="1:14">
      <c r="A82" s="375">
        <v>45412</v>
      </c>
      <c r="B82" s="376" t="s">
        <v>110</v>
      </c>
      <c r="C82" s="376" t="s">
        <v>48</v>
      </c>
      <c r="D82" s="377" t="s">
        <v>14</v>
      </c>
      <c r="E82" s="378"/>
      <c r="F82" s="378">
        <v>180000</v>
      </c>
      <c r="G82" s="697">
        <f t="shared" si="3"/>
        <v>-761100</v>
      </c>
      <c r="H82" s="380" t="s">
        <v>41</v>
      </c>
      <c r="I82" s="381" t="s">
        <v>18</v>
      </c>
      <c r="J82" s="381" t="s">
        <v>455</v>
      </c>
      <c r="K82" s="376" t="s">
        <v>131</v>
      </c>
      <c r="L82" s="381" t="s">
        <v>44</v>
      </c>
      <c r="M82" s="424"/>
      <c r="N82" s="423"/>
    </row>
    <row r="83" spans="1:14">
      <c r="A83" s="375">
        <v>45412</v>
      </c>
      <c r="B83" s="376" t="s">
        <v>110</v>
      </c>
      <c r="C83" s="376" t="s">
        <v>48</v>
      </c>
      <c r="D83" s="377" t="s">
        <v>14</v>
      </c>
      <c r="E83" s="378"/>
      <c r="F83" s="378">
        <v>155000</v>
      </c>
      <c r="G83" s="697">
        <f t="shared" si="3"/>
        <v>-606100</v>
      </c>
      <c r="H83" s="380" t="s">
        <v>41</v>
      </c>
      <c r="I83" s="381" t="s">
        <v>18</v>
      </c>
      <c r="J83" s="398" t="s">
        <v>456</v>
      </c>
      <c r="K83" s="376" t="s">
        <v>131</v>
      </c>
      <c r="L83" s="381" t="s">
        <v>44</v>
      </c>
      <c r="M83" s="424"/>
      <c r="N83" s="423"/>
    </row>
    <row r="84" spans="1:14">
      <c r="A84" s="140">
        <v>45412</v>
      </c>
      <c r="B84" s="141" t="s">
        <v>377</v>
      </c>
      <c r="C84" s="141" t="s">
        <v>48</v>
      </c>
      <c r="D84" s="480"/>
      <c r="E84" s="126"/>
      <c r="F84" s="126">
        <v>1306000</v>
      </c>
      <c r="G84" s="266">
        <f t="shared" si="3"/>
        <v>699900</v>
      </c>
      <c r="H84" s="254" t="s">
        <v>41</v>
      </c>
      <c r="I84" s="128" t="s">
        <v>18</v>
      </c>
      <c r="J84" s="385" t="s">
        <v>466</v>
      </c>
      <c r="K84" s="310" t="s">
        <v>131</v>
      </c>
      <c r="L84" s="128" t="s">
        <v>44</v>
      </c>
      <c r="M84" s="137"/>
      <c r="N84" s="83"/>
    </row>
    <row r="85" spans="1:14">
      <c r="A85" s="140">
        <v>45412</v>
      </c>
      <c r="B85" s="141" t="s">
        <v>378</v>
      </c>
      <c r="C85" s="141" t="s">
        <v>113</v>
      </c>
      <c r="D85" s="142" t="s">
        <v>14</v>
      </c>
      <c r="E85" s="126">
        <v>250000</v>
      </c>
      <c r="F85" s="126"/>
      <c r="G85" s="266">
        <f t="shared" si="3"/>
        <v>449900</v>
      </c>
      <c r="H85" s="254" t="s">
        <v>41</v>
      </c>
      <c r="I85" s="128" t="s">
        <v>18</v>
      </c>
      <c r="J85" s="385" t="s">
        <v>457</v>
      </c>
      <c r="K85" s="310" t="s">
        <v>131</v>
      </c>
      <c r="L85" s="128" t="s">
        <v>44</v>
      </c>
      <c r="M85" s="137"/>
      <c r="N85" s="83"/>
    </row>
    <row r="86" spans="1:14">
      <c r="A86" s="140">
        <v>45412</v>
      </c>
      <c r="B86" s="141" t="s">
        <v>379</v>
      </c>
      <c r="C86" s="141" t="s">
        <v>130</v>
      </c>
      <c r="D86" s="142" t="s">
        <v>159</v>
      </c>
      <c r="E86" s="126">
        <v>150000</v>
      </c>
      <c r="F86" s="126"/>
      <c r="G86" s="266">
        <f t="shared" si="3"/>
        <v>299900</v>
      </c>
      <c r="H86" s="254" t="s">
        <v>41</v>
      </c>
      <c r="I86" s="128" t="s">
        <v>18</v>
      </c>
      <c r="J86" s="385" t="s">
        <v>458</v>
      </c>
      <c r="K86" s="310" t="s">
        <v>131</v>
      </c>
      <c r="L86" s="128" t="s">
        <v>44</v>
      </c>
      <c r="M86" s="137"/>
      <c r="N86" s="83"/>
    </row>
    <row r="87" spans="1:14">
      <c r="A87" s="140">
        <v>45412</v>
      </c>
      <c r="B87" s="141" t="s">
        <v>380</v>
      </c>
      <c r="C87" s="141" t="s">
        <v>130</v>
      </c>
      <c r="D87" s="142" t="s">
        <v>159</v>
      </c>
      <c r="E87" s="126">
        <v>30000</v>
      </c>
      <c r="F87" s="126"/>
      <c r="G87" s="266">
        <f t="shared" si="3"/>
        <v>269900</v>
      </c>
      <c r="H87" s="254" t="s">
        <v>41</v>
      </c>
      <c r="I87" s="128" t="s">
        <v>18</v>
      </c>
      <c r="J87" s="385" t="s">
        <v>458</v>
      </c>
      <c r="K87" s="310" t="s">
        <v>131</v>
      </c>
      <c r="L87" s="128" t="s">
        <v>44</v>
      </c>
      <c r="M87" s="137"/>
      <c r="N87" s="500"/>
    </row>
    <row r="88" spans="1:14">
      <c r="A88" s="140">
        <v>45412</v>
      </c>
      <c r="B88" s="141" t="s">
        <v>460</v>
      </c>
      <c r="C88" s="141" t="s">
        <v>149</v>
      </c>
      <c r="D88" s="142" t="s">
        <v>79</v>
      </c>
      <c r="E88" s="126">
        <v>3000</v>
      </c>
      <c r="F88" s="126"/>
      <c r="G88" s="266">
        <f t="shared" si="3"/>
        <v>266900</v>
      </c>
      <c r="H88" s="673" t="s">
        <v>41</v>
      </c>
      <c r="I88" s="128" t="s">
        <v>18</v>
      </c>
      <c r="J88" s="323" t="s">
        <v>461</v>
      </c>
      <c r="K88" s="141" t="s">
        <v>131</v>
      </c>
      <c r="L88" s="128" t="s">
        <v>44</v>
      </c>
      <c r="M88" s="137"/>
      <c r="N88" s="500"/>
    </row>
    <row r="89" spans="1:14">
      <c r="A89" s="140">
        <v>45412</v>
      </c>
      <c r="B89" s="141" t="s">
        <v>381</v>
      </c>
      <c r="C89" s="141" t="s">
        <v>130</v>
      </c>
      <c r="D89" s="142" t="s">
        <v>159</v>
      </c>
      <c r="E89" s="126">
        <v>300000</v>
      </c>
      <c r="F89" s="126"/>
      <c r="G89" s="266">
        <f t="shared" si="3"/>
        <v>-33100</v>
      </c>
      <c r="H89" s="254" t="s">
        <v>41</v>
      </c>
      <c r="I89" s="128" t="s">
        <v>18</v>
      </c>
      <c r="J89" s="323" t="s">
        <v>459</v>
      </c>
      <c r="K89" s="310" t="s">
        <v>131</v>
      </c>
      <c r="L89" s="128" t="s">
        <v>44</v>
      </c>
      <c r="M89" s="137"/>
      <c r="N89" s="500"/>
    </row>
    <row r="90" spans="1:14">
      <c r="A90" s="140">
        <v>45412</v>
      </c>
      <c r="B90" s="141" t="s">
        <v>382</v>
      </c>
      <c r="C90" s="141" t="s">
        <v>118</v>
      </c>
      <c r="D90" s="142" t="s">
        <v>79</v>
      </c>
      <c r="E90" s="126">
        <v>70000</v>
      </c>
      <c r="F90" s="126"/>
      <c r="G90" s="266">
        <f t="shared" si="3"/>
        <v>-103100</v>
      </c>
      <c r="H90" s="254" t="s">
        <v>41</v>
      </c>
      <c r="I90" s="128" t="s">
        <v>18</v>
      </c>
      <c r="J90" s="323" t="s">
        <v>467</v>
      </c>
      <c r="K90" s="310" t="s">
        <v>131</v>
      </c>
      <c r="L90" s="128" t="s">
        <v>44</v>
      </c>
      <c r="M90" s="137"/>
      <c r="N90" s="500"/>
    </row>
    <row r="91" spans="1:14">
      <c r="A91" s="140">
        <v>45412</v>
      </c>
      <c r="B91" s="141" t="s">
        <v>433</v>
      </c>
      <c r="C91" s="141" t="s">
        <v>113</v>
      </c>
      <c r="D91" s="142" t="s">
        <v>14</v>
      </c>
      <c r="E91" s="126">
        <v>2000</v>
      </c>
      <c r="F91" s="126"/>
      <c r="G91" s="266">
        <f t="shared" si="3"/>
        <v>-105100</v>
      </c>
      <c r="H91" s="673" t="s">
        <v>41</v>
      </c>
      <c r="I91" s="128" t="s">
        <v>18</v>
      </c>
      <c r="J91" s="323" t="s">
        <v>428</v>
      </c>
      <c r="K91" s="141" t="s">
        <v>131</v>
      </c>
      <c r="L91" s="128" t="s">
        <v>44</v>
      </c>
      <c r="M91" s="137"/>
      <c r="N91" s="500"/>
    </row>
    <row r="92" spans="1:14">
      <c r="A92" s="140">
        <v>45412</v>
      </c>
      <c r="B92" s="141" t="s">
        <v>317</v>
      </c>
      <c r="C92" s="141" t="s">
        <v>48</v>
      </c>
      <c r="D92" s="142" t="s">
        <v>79</v>
      </c>
      <c r="E92" s="126"/>
      <c r="F92" s="126">
        <v>17900</v>
      </c>
      <c r="G92" s="266">
        <f t="shared" si="3"/>
        <v>-87200</v>
      </c>
      <c r="H92" s="254" t="s">
        <v>41</v>
      </c>
      <c r="I92" s="128" t="s">
        <v>18</v>
      </c>
      <c r="J92" s="323"/>
      <c r="K92" s="310" t="s">
        <v>131</v>
      </c>
      <c r="L92" s="128" t="s">
        <v>44</v>
      </c>
      <c r="M92" s="137"/>
      <c r="N92" s="500"/>
    </row>
    <row r="93" spans="1:14" ht="15.75" thickBot="1">
      <c r="A93" s="140">
        <v>45412</v>
      </c>
      <c r="B93" s="141" t="s">
        <v>383</v>
      </c>
      <c r="C93" s="141" t="s">
        <v>48</v>
      </c>
      <c r="D93" s="142" t="s">
        <v>14</v>
      </c>
      <c r="E93" s="126"/>
      <c r="F93" s="126">
        <v>242200</v>
      </c>
      <c r="G93" s="266">
        <f t="shared" si="3"/>
        <v>155000</v>
      </c>
      <c r="H93" s="673" t="s">
        <v>468</v>
      </c>
      <c r="I93" s="128" t="s">
        <v>18</v>
      </c>
      <c r="J93" s="323" t="s">
        <v>464</v>
      </c>
      <c r="K93" s="310" t="s">
        <v>131</v>
      </c>
      <c r="L93" s="128" t="s">
        <v>44</v>
      </c>
      <c r="M93" s="137"/>
      <c r="N93" s="500"/>
    </row>
    <row r="94" spans="1:14" ht="15.75" thickBot="1">
      <c r="A94" s="128"/>
      <c r="B94" s="128"/>
      <c r="C94" s="128"/>
      <c r="D94" s="135"/>
      <c r="E94" s="457">
        <f>SUM(E4:E93)</f>
        <v>3342500</v>
      </c>
      <c r="F94" s="457">
        <f>SUM(F4:F93)+G4</f>
        <v>3497500</v>
      </c>
      <c r="G94" s="458">
        <f>F94-E94</f>
        <v>155000</v>
      </c>
      <c r="H94" s="443"/>
      <c r="I94" s="128"/>
      <c r="J94" s="128"/>
      <c r="K94" s="141"/>
      <c r="L94" s="128"/>
      <c r="M94" s="128"/>
      <c r="N94" s="83"/>
    </row>
    <row r="95" spans="1:14">
      <c r="A95" s="128"/>
      <c r="B95" s="128"/>
      <c r="C95" s="128"/>
      <c r="D95" s="128"/>
      <c r="E95" s="459"/>
      <c r="F95" s="459"/>
      <c r="G95" s="460"/>
      <c r="H95" s="254"/>
      <c r="I95" s="128"/>
      <c r="J95" s="128"/>
      <c r="K95" s="141"/>
      <c r="L95" s="128"/>
      <c r="M95" s="128"/>
      <c r="N95" s="83"/>
    </row>
    <row r="96" spans="1:14">
      <c r="A96" s="128"/>
      <c r="B96" s="128"/>
      <c r="C96" s="128"/>
      <c r="D96" s="128"/>
      <c r="E96" s="137"/>
      <c r="F96" s="137"/>
      <c r="G96" s="461"/>
      <c r="H96" s="254"/>
      <c r="I96" s="128"/>
      <c r="J96" s="128"/>
      <c r="K96" s="141"/>
      <c r="L96" s="128"/>
      <c r="M96" s="128"/>
      <c r="N96" s="83"/>
    </row>
    <row r="97" spans="1:14">
      <c r="A97" s="128"/>
      <c r="B97" s="128"/>
      <c r="C97" s="128"/>
      <c r="D97" s="128"/>
      <c r="E97" s="137"/>
      <c r="F97" s="137"/>
      <c r="G97" s="461"/>
      <c r="H97" s="254"/>
      <c r="I97" s="128"/>
      <c r="J97" s="128"/>
      <c r="K97" s="141"/>
      <c r="L97" s="128"/>
      <c r="M97" s="128"/>
      <c r="N97" s="83"/>
    </row>
    <row r="98" spans="1:14">
      <c r="A98" s="128"/>
      <c r="B98" s="128"/>
      <c r="C98" s="128"/>
      <c r="D98" s="128"/>
      <c r="E98" s="137"/>
      <c r="F98" s="137"/>
      <c r="G98" s="461"/>
      <c r="H98" s="254"/>
      <c r="I98" s="128"/>
      <c r="J98" s="128"/>
      <c r="K98" s="141"/>
      <c r="L98" s="128"/>
      <c r="M98" s="128"/>
      <c r="N98" s="83"/>
    </row>
    <row r="99" spans="1:14">
      <c r="A99" s="128"/>
      <c r="B99" s="128"/>
      <c r="C99" s="128"/>
      <c r="D99" s="128"/>
      <c r="E99" s="137"/>
      <c r="F99" s="137"/>
      <c r="G99" s="461"/>
      <c r="H99" s="254"/>
      <c r="I99" s="128"/>
      <c r="J99" s="128"/>
      <c r="K99" s="141"/>
      <c r="L99" s="128"/>
      <c r="M99" s="128"/>
      <c r="N99" s="83"/>
    </row>
    <row r="100" spans="1:14">
      <c r="A100" s="128"/>
      <c r="B100" s="128"/>
      <c r="C100" s="128"/>
      <c r="D100" s="128"/>
      <c r="E100" s="137"/>
      <c r="F100" s="137"/>
      <c r="G100" s="461"/>
      <c r="H100" s="128"/>
      <c r="I100" s="128"/>
      <c r="J100" s="128"/>
      <c r="K100" s="141"/>
      <c r="L100" s="128"/>
      <c r="M100" s="128"/>
      <c r="N100" s="83"/>
    </row>
    <row r="101" spans="1:14">
      <c r="A101" s="82"/>
      <c r="B101" s="82"/>
      <c r="C101" s="82"/>
      <c r="D101" s="82"/>
      <c r="E101" s="462"/>
      <c r="F101" s="462"/>
      <c r="G101" s="463"/>
      <c r="H101" s="82"/>
      <c r="I101" s="82"/>
      <c r="J101" s="82"/>
      <c r="K101" s="82"/>
      <c r="L101" s="82"/>
      <c r="M101" s="82"/>
      <c r="N101" s="337"/>
    </row>
    <row r="102" spans="1:14">
      <c r="E102" s="392"/>
      <c r="F102" s="392"/>
    </row>
    <row r="103" spans="1:14">
      <c r="E103" s="392"/>
      <c r="F103" s="392"/>
    </row>
  </sheetData>
  <autoFilter ref="A1:N5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A1:N1"/>
    <mergeCell ref="A2:N2"/>
  </mergeCells>
  <pageMargins left="0.7" right="0.7" top="0.75" bottom="0.75" header="0.3" footer="0.3"/>
  <pageSetup paperSize="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zoomScaleNormal="100" workbookViewId="0">
      <selection activeCell="G12" sqref="G12"/>
    </sheetView>
  </sheetViews>
  <sheetFormatPr defaultColWidth="10.85546875" defaultRowHeight="15"/>
  <cols>
    <col min="1" max="1" width="13.140625" style="17" customWidth="1"/>
    <col min="2" max="2" width="29.85546875" style="17" customWidth="1"/>
    <col min="3" max="3" width="18" style="17" customWidth="1"/>
    <col min="4" max="4" width="14.7109375" style="17" customWidth="1"/>
    <col min="5" max="5" width="18.85546875" style="268" bestFit="1" customWidth="1"/>
    <col min="6" max="6" width="15.85546875" style="268" customWidth="1"/>
    <col min="7" max="7" width="18.7109375" style="268" customWidth="1"/>
    <col min="8" max="8" width="12.42578125" style="17" customWidth="1"/>
    <col min="9" max="9" width="18.7109375" style="17" customWidth="1"/>
    <col min="10" max="10" width="15.5703125" style="17" customWidth="1"/>
    <col min="11" max="11" width="15.42578125" style="17" customWidth="1"/>
    <col min="12" max="12" width="17.7109375" style="17" customWidth="1"/>
    <col min="13" max="13" width="15" style="17" customWidth="1"/>
    <col min="14" max="14" width="29.85546875" style="53" customWidth="1"/>
    <col min="15" max="15" width="41.140625" style="17" customWidth="1"/>
    <col min="16" max="16384" width="10.85546875" style="17"/>
  </cols>
  <sheetData>
    <row r="1" spans="1:14" s="66" customFormat="1" ht="31.5">
      <c r="A1" s="848" t="s">
        <v>43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</row>
    <row r="2" spans="1:14" s="66" customFormat="1" ht="18.75">
      <c r="A2" s="849" t="s">
        <v>389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</row>
    <row r="3" spans="1:14" s="66" customFormat="1" ht="45.75" thickBot="1">
      <c r="A3" s="122" t="s">
        <v>0</v>
      </c>
      <c r="B3" s="123" t="s">
        <v>112</v>
      </c>
      <c r="C3" s="123" t="s">
        <v>10</v>
      </c>
      <c r="D3" s="124" t="s">
        <v>8</v>
      </c>
      <c r="E3" s="124" t="s">
        <v>13</v>
      </c>
      <c r="F3" s="124" t="s">
        <v>34</v>
      </c>
      <c r="G3" s="124" t="s">
        <v>40</v>
      </c>
      <c r="H3" s="124" t="s">
        <v>2</v>
      </c>
      <c r="I3" s="124" t="s">
        <v>3</v>
      </c>
      <c r="J3" s="123" t="s">
        <v>9</v>
      </c>
      <c r="K3" s="123" t="s">
        <v>1</v>
      </c>
      <c r="L3" s="123" t="s">
        <v>4</v>
      </c>
      <c r="M3" s="123" t="s">
        <v>12</v>
      </c>
      <c r="N3" s="125" t="s">
        <v>11</v>
      </c>
    </row>
    <row r="4" spans="1:14" s="13" customFormat="1" ht="27.95" customHeight="1">
      <c r="A4" s="329">
        <v>45383</v>
      </c>
      <c r="B4" s="330" t="s">
        <v>182</v>
      </c>
      <c r="C4" s="330"/>
      <c r="D4" s="357"/>
      <c r="E4" s="449"/>
      <c r="F4" s="449"/>
      <c r="G4" s="449">
        <v>0</v>
      </c>
      <c r="H4" s="360"/>
      <c r="I4" s="361"/>
      <c r="J4" s="362"/>
      <c r="K4" s="363"/>
      <c r="L4" s="153"/>
      <c r="M4" s="364"/>
      <c r="N4" s="365"/>
    </row>
    <row r="5" spans="1:14" s="13" customFormat="1" ht="13.5" customHeight="1" thickBot="1">
      <c r="A5" s="667"/>
      <c r="B5" s="527"/>
      <c r="C5" s="527"/>
      <c r="D5" s="668"/>
      <c r="E5" s="528"/>
      <c r="F5" s="528"/>
      <c r="G5" s="528">
        <f>G4-E5+F5</f>
        <v>0</v>
      </c>
      <c r="H5" s="532"/>
      <c r="I5" s="532" t="s">
        <v>18</v>
      </c>
      <c r="J5" s="425"/>
      <c r="K5" s="527" t="s">
        <v>131</v>
      </c>
      <c r="L5" s="527" t="s">
        <v>44</v>
      </c>
      <c r="M5" s="669"/>
      <c r="N5" s="529"/>
    </row>
    <row r="6" spans="1:14" ht="15.75" thickBot="1">
      <c r="E6" s="533">
        <f>SUM(E4:E5)</f>
        <v>0</v>
      </c>
      <c r="F6" s="534">
        <f>SUM(F4:F5)+G4</f>
        <v>0</v>
      </c>
      <c r="G6" s="535">
        <f>F6-E6</f>
        <v>0</v>
      </c>
    </row>
  </sheetData>
  <autoFilter ref="A1:N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A1:N1"/>
    <mergeCell ref="A2:N2"/>
  </mergeCells>
  <pageMargins left="0.7" right="0.7" top="0.75" bottom="0.75" header="0.3" footer="0.3"/>
  <pageSetup paperSize="9" scale="75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A144" zoomScaleNormal="100" workbookViewId="0">
      <selection activeCell="F119" sqref="F119"/>
    </sheetView>
  </sheetViews>
  <sheetFormatPr defaultColWidth="10.85546875" defaultRowHeight="15"/>
  <cols>
    <col min="1" max="1" width="13.140625" style="17" customWidth="1"/>
    <col min="2" max="2" width="29.85546875" style="17" customWidth="1"/>
    <col min="3" max="3" width="18" style="17" customWidth="1"/>
    <col min="4" max="4" width="14.7109375" style="17" customWidth="1"/>
    <col min="5" max="5" width="18.85546875" style="268" bestFit="1" customWidth="1"/>
    <col min="6" max="6" width="15.85546875" style="268" customWidth="1"/>
    <col min="7" max="7" width="18.7109375" style="268" customWidth="1"/>
    <col min="8" max="8" width="12.42578125" style="17" customWidth="1"/>
    <col min="9" max="9" width="18.7109375" style="17" customWidth="1"/>
    <col min="10" max="10" width="15.5703125" style="17" customWidth="1"/>
    <col min="11" max="11" width="15.42578125" style="17" customWidth="1"/>
    <col min="12" max="12" width="17.7109375" style="17" customWidth="1"/>
    <col min="13" max="13" width="15" style="17" customWidth="1"/>
    <col min="14" max="14" width="29.85546875" style="53" customWidth="1"/>
    <col min="15" max="15" width="41.140625" style="17" customWidth="1"/>
    <col min="16" max="16384" width="10.85546875" style="17"/>
  </cols>
  <sheetData>
    <row r="1" spans="1:14" s="66" customFormat="1" ht="31.5">
      <c r="A1" s="848" t="s">
        <v>43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</row>
    <row r="2" spans="1:14" s="66" customFormat="1" ht="18.75">
      <c r="A2" s="849" t="s">
        <v>124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</row>
    <row r="3" spans="1:14" s="66" customFormat="1" ht="45.75" thickBot="1">
      <c r="A3" s="122" t="s">
        <v>0</v>
      </c>
      <c r="B3" s="123" t="s">
        <v>5</v>
      </c>
      <c r="C3" s="123" t="s">
        <v>10</v>
      </c>
      <c r="D3" s="124" t="s">
        <v>8</v>
      </c>
      <c r="E3" s="124" t="s">
        <v>13</v>
      </c>
      <c r="F3" s="124" t="s">
        <v>34</v>
      </c>
      <c r="G3" s="124" t="s">
        <v>40</v>
      </c>
      <c r="H3" s="124" t="s">
        <v>2</v>
      </c>
      <c r="I3" s="124" t="s">
        <v>3</v>
      </c>
      <c r="J3" s="123" t="s">
        <v>9</v>
      </c>
      <c r="K3" s="123" t="s">
        <v>1</v>
      </c>
      <c r="L3" s="123" t="s">
        <v>4</v>
      </c>
      <c r="M3" s="123" t="s">
        <v>12</v>
      </c>
      <c r="N3" s="125" t="s">
        <v>11</v>
      </c>
    </row>
    <row r="4" spans="1:14" s="13" customFormat="1" ht="27.95" customHeight="1">
      <c r="A4" s="329">
        <v>45383</v>
      </c>
      <c r="B4" s="330" t="s">
        <v>188</v>
      </c>
      <c r="C4" s="330"/>
      <c r="D4" s="357"/>
      <c r="E4" s="449"/>
      <c r="F4" s="449"/>
      <c r="G4" s="449">
        <v>35000</v>
      </c>
      <c r="H4" s="360"/>
      <c r="I4" s="361"/>
      <c r="J4" s="362"/>
      <c r="K4" s="363"/>
      <c r="L4" s="153"/>
      <c r="M4" s="364"/>
      <c r="N4" s="365"/>
    </row>
    <row r="5" spans="1:14" s="13" customFormat="1" ht="13.5" customHeight="1">
      <c r="A5" s="375">
        <v>45384</v>
      </c>
      <c r="B5" s="376" t="s">
        <v>110</v>
      </c>
      <c r="C5" s="376" t="s">
        <v>48</v>
      </c>
      <c r="D5" s="377" t="s">
        <v>120</v>
      </c>
      <c r="E5" s="378"/>
      <c r="F5" s="378">
        <v>66000</v>
      </c>
      <c r="G5" s="378">
        <f>G4-E5+F5</f>
        <v>101000</v>
      </c>
      <c r="H5" s="380" t="s">
        <v>126</v>
      </c>
      <c r="I5" s="380" t="s">
        <v>18</v>
      </c>
      <c r="J5" s="425" t="s">
        <v>189</v>
      </c>
      <c r="K5" s="376" t="s">
        <v>131</v>
      </c>
      <c r="L5" s="376" t="s">
        <v>44</v>
      </c>
      <c r="M5" s="383"/>
      <c r="N5" s="382"/>
    </row>
    <row r="6" spans="1:14" s="13" customFormat="1" ht="13.5" customHeight="1">
      <c r="A6" s="140">
        <v>45384</v>
      </c>
      <c r="B6" s="141" t="s">
        <v>112</v>
      </c>
      <c r="C6" s="141" t="s">
        <v>113</v>
      </c>
      <c r="D6" s="142" t="s">
        <v>120</v>
      </c>
      <c r="E6" s="126">
        <v>8000</v>
      </c>
      <c r="F6" s="126"/>
      <c r="G6" s="126">
        <f t="shared" ref="G6:G74" si="0">G5-E6+F6</f>
        <v>93000</v>
      </c>
      <c r="H6" s="254" t="s">
        <v>126</v>
      </c>
      <c r="I6" s="254" t="s">
        <v>18</v>
      </c>
      <c r="J6" s="323" t="s">
        <v>189</v>
      </c>
      <c r="K6" s="310" t="s">
        <v>131</v>
      </c>
      <c r="L6" s="310" t="s">
        <v>44</v>
      </c>
      <c r="M6" s="373"/>
      <c r="N6" s="374" t="s">
        <v>127</v>
      </c>
    </row>
    <row r="7" spans="1:14">
      <c r="A7" s="140">
        <v>45384</v>
      </c>
      <c r="B7" s="141" t="s">
        <v>112</v>
      </c>
      <c r="C7" s="141" t="s">
        <v>113</v>
      </c>
      <c r="D7" s="142" t="s">
        <v>120</v>
      </c>
      <c r="E7" s="126">
        <v>8000</v>
      </c>
      <c r="F7" s="126"/>
      <c r="G7" s="126">
        <f>G6-E7+F7</f>
        <v>85000</v>
      </c>
      <c r="H7" s="254" t="s">
        <v>126</v>
      </c>
      <c r="I7" s="128" t="s">
        <v>18</v>
      </c>
      <c r="J7" s="323" t="s">
        <v>189</v>
      </c>
      <c r="K7" s="310" t="s">
        <v>131</v>
      </c>
      <c r="L7" s="128" t="s">
        <v>44</v>
      </c>
      <c r="M7" s="128"/>
      <c r="N7" s="374" t="s">
        <v>158</v>
      </c>
    </row>
    <row r="8" spans="1:14">
      <c r="A8" s="140">
        <v>45384</v>
      </c>
      <c r="B8" s="141" t="s">
        <v>112</v>
      </c>
      <c r="C8" s="141" t="s">
        <v>113</v>
      </c>
      <c r="D8" s="142" t="s">
        <v>120</v>
      </c>
      <c r="E8" s="126">
        <v>9000</v>
      </c>
      <c r="F8" s="126"/>
      <c r="G8" s="126">
        <f t="shared" ref="G8:G32" si="1">G7-E8+F8</f>
        <v>76000</v>
      </c>
      <c r="H8" s="254" t="s">
        <v>126</v>
      </c>
      <c r="I8" s="128" t="s">
        <v>18</v>
      </c>
      <c r="J8" s="323" t="s">
        <v>189</v>
      </c>
      <c r="K8" s="310" t="s">
        <v>131</v>
      </c>
      <c r="L8" s="128" t="s">
        <v>44</v>
      </c>
      <c r="M8" s="128"/>
      <c r="N8" s="374" t="s">
        <v>192</v>
      </c>
    </row>
    <row r="9" spans="1:14">
      <c r="A9" s="140">
        <v>45384</v>
      </c>
      <c r="B9" s="141" t="s">
        <v>112</v>
      </c>
      <c r="C9" s="141" t="s">
        <v>113</v>
      </c>
      <c r="D9" s="142" t="s">
        <v>120</v>
      </c>
      <c r="E9" s="126">
        <v>12000</v>
      </c>
      <c r="F9" s="126"/>
      <c r="G9" s="126">
        <f t="shared" si="1"/>
        <v>64000</v>
      </c>
      <c r="H9" s="254" t="s">
        <v>126</v>
      </c>
      <c r="I9" s="128" t="s">
        <v>18</v>
      </c>
      <c r="J9" s="323" t="s">
        <v>189</v>
      </c>
      <c r="K9" s="310" t="s">
        <v>131</v>
      </c>
      <c r="L9" s="128" t="s">
        <v>44</v>
      </c>
      <c r="M9" s="128"/>
      <c r="N9" s="374" t="s">
        <v>194</v>
      </c>
    </row>
    <row r="10" spans="1:14">
      <c r="A10" s="140">
        <v>45384</v>
      </c>
      <c r="B10" s="141" t="s">
        <v>112</v>
      </c>
      <c r="C10" s="141" t="s">
        <v>113</v>
      </c>
      <c r="D10" s="142" t="s">
        <v>120</v>
      </c>
      <c r="E10" s="126">
        <v>9000</v>
      </c>
      <c r="F10" s="126"/>
      <c r="G10" s="126">
        <f t="shared" si="1"/>
        <v>55000</v>
      </c>
      <c r="H10" s="254" t="s">
        <v>126</v>
      </c>
      <c r="I10" s="128" t="s">
        <v>18</v>
      </c>
      <c r="J10" s="323" t="s">
        <v>189</v>
      </c>
      <c r="K10" s="310" t="s">
        <v>131</v>
      </c>
      <c r="L10" s="128" t="s">
        <v>44</v>
      </c>
      <c r="M10" s="128"/>
      <c r="N10" s="374" t="s">
        <v>195</v>
      </c>
    </row>
    <row r="11" spans="1:14">
      <c r="A11" s="140">
        <v>45384</v>
      </c>
      <c r="B11" s="141" t="s">
        <v>112</v>
      </c>
      <c r="C11" s="141" t="s">
        <v>113</v>
      </c>
      <c r="D11" s="142" t="s">
        <v>120</v>
      </c>
      <c r="E11" s="126">
        <v>8000</v>
      </c>
      <c r="F11" s="126"/>
      <c r="G11" s="126">
        <f t="shared" si="1"/>
        <v>47000</v>
      </c>
      <c r="H11" s="254" t="s">
        <v>126</v>
      </c>
      <c r="I11" s="128" t="s">
        <v>18</v>
      </c>
      <c r="J11" s="323" t="s">
        <v>189</v>
      </c>
      <c r="K11" s="310" t="s">
        <v>131</v>
      </c>
      <c r="L11" s="128" t="s">
        <v>44</v>
      </c>
      <c r="M11" s="128"/>
      <c r="N11" s="374" t="s">
        <v>193</v>
      </c>
    </row>
    <row r="12" spans="1:14">
      <c r="A12" s="140">
        <v>45384</v>
      </c>
      <c r="B12" s="141" t="s">
        <v>125</v>
      </c>
      <c r="C12" s="141" t="s">
        <v>125</v>
      </c>
      <c r="D12" s="142" t="s">
        <v>120</v>
      </c>
      <c r="E12" s="126">
        <v>10000</v>
      </c>
      <c r="F12" s="126"/>
      <c r="G12" s="126">
        <f t="shared" si="1"/>
        <v>37000</v>
      </c>
      <c r="H12" s="254" t="s">
        <v>126</v>
      </c>
      <c r="I12" s="128" t="s">
        <v>18</v>
      </c>
      <c r="J12" s="323" t="s">
        <v>189</v>
      </c>
      <c r="K12" s="310" t="s">
        <v>131</v>
      </c>
      <c r="L12" s="128" t="s">
        <v>44</v>
      </c>
      <c r="M12" s="128"/>
      <c r="N12" s="374"/>
    </row>
    <row r="13" spans="1:14">
      <c r="A13" s="140">
        <v>45385</v>
      </c>
      <c r="B13" s="141" t="s">
        <v>117</v>
      </c>
      <c r="C13" s="141" t="s">
        <v>48</v>
      </c>
      <c r="D13" s="142" t="s">
        <v>120</v>
      </c>
      <c r="E13" s="126"/>
      <c r="F13" s="126">
        <v>-7000</v>
      </c>
      <c r="G13" s="126">
        <f>G12-E13+F13</f>
        <v>30000</v>
      </c>
      <c r="H13" s="254" t="s">
        <v>126</v>
      </c>
      <c r="I13" s="128" t="s">
        <v>18</v>
      </c>
      <c r="J13" s="323" t="s">
        <v>189</v>
      </c>
      <c r="K13" s="310" t="s">
        <v>131</v>
      </c>
      <c r="L13" s="128" t="s">
        <v>44</v>
      </c>
      <c r="M13" s="128"/>
      <c r="N13" s="374"/>
    </row>
    <row r="14" spans="1:14">
      <c r="A14" s="375">
        <v>45385</v>
      </c>
      <c r="B14" s="376" t="s">
        <v>110</v>
      </c>
      <c r="C14" s="376" t="s">
        <v>48</v>
      </c>
      <c r="D14" s="377" t="s">
        <v>120</v>
      </c>
      <c r="E14" s="378"/>
      <c r="F14" s="378">
        <v>66000</v>
      </c>
      <c r="G14" s="378">
        <f t="shared" si="1"/>
        <v>96000</v>
      </c>
      <c r="H14" s="380" t="s">
        <v>126</v>
      </c>
      <c r="I14" s="381" t="s">
        <v>18</v>
      </c>
      <c r="J14" s="425" t="s">
        <v>201</v>
      </c>
      <c r="K14" s="376" t="s">
        <v>131</v>
      </c>
      <c r="L14" s="381" t="s">
        <v>44</v>
      </c>
      <c r="M14" s="381"/>
      <c r="N14" s="382"/>
    </row>
    <row r="15" spans="1:14">
      <c r="A15" s="140">
        <v>45385</v>
      </c>
      <c r="B15" s="141" t="s">
        <v>112</v>
      </c>
      <c r="C15" s="141" t="s">
        <v>113</v>
      </c>
      <c r="D15" s="142" t="s">
        <v>120</v>
      </c>
      <c r="E15" s="126">
        <v>8000</v>
      </c>
      <c r="F15" s="126"/>
      <c r="G15" s="126">
        <f t="shared" si="1"/>
        <v>88000</v>
      </c>
      <c r="H15" s="254" t="s">
        <v>126</v>
      </c>
      <c r="I15" s="128" t="s">
        <v>18</v>
      </c>
      <c r="J15" s="323" t="s">
        <v>201</v>
      </c>
      <c r="K15" s="310" t="s">
        <v>131</v>
      </c>
      <c r="L15" s="128" t="s">
        <v>44</v>
      </c>
      <c r="M15" s="128"/>
      <c r="N15" s="374" t="s">
        <v>127</v>
      </c>
    </row>
    <row r="16" spans="1:14">
      <c r="A16" s="140">
        <v>45385</v>
      </c>
      <c r="B16" s="141" t="s">
        <v>112</v>
      </c>
      <c r="C16" s="141" t="s">
        <v>113</v>
      </c>
      <c r="D16" s="142" t="s">
        <v>120</v>
      </c>
      <c r="E16" s="369">
        <v>8000</v>
      </c>
      <c r="F16" s="126"/>
      <c r="G16" s="126">
        <f t="shared" si="1"/>
        <v>80000</v>
      </c>
      <c r="H16" s="254" t="s">
        <v>126</v>
      </c>
      <c r="I16" s="128" t="s">
        <v>18</v>
      </c>
      <c r="J16" s="323" t="s">
        <v>201</v>
      </c>
      <c r="K16" s="310" t="s">
        <v>131</v>
      </c>
      <c r="L16" s="128" t="s">
        <v>44</v>
      </c>
      <c r="M16" s="128"/>
      <c r="N16" s="374" t="s">
        <v>143</v>
      </c>
    </row>
    <row r="17" spans="1:14">
      <c r="A17" s="140">
        <v>45385</v>
      </c>
      <c r="B17" s="141" t="s">
        <v>112</v>
      </c>
      <c r="C17" s="141" t="s">
        <v>113</v>
      </c>
      <c r="D17" s="142" t="s">
        <v>120</v>
      </c>
      <c r="E17" s="126">
        <v>11000</v>
      </c>
      <c r="F17" s="126"/>
      <c r="G17" s="126">
        <f t="shared" si="1"/>
        <v>69000</v>
      </c>
      <c r="H17" s="254" t="s">
        <v>126</v>
      </c>
      <c r="I17" s="128" t="s">
        <v>18</v>
      </c>
      <c r="J17" s="323" t="s">
        <v>201</v>
      </c>
      <c r="K17" s="310" t="s">
        <v>131</v>
      </c>
      <c r="L17" s="128" t="s">
        <v>44</v>
      </c>
      <c r="M17" s="128"/>
      <c r="N17" s="374" t="s">
        <v>202</v>
      </c>
    </row>
    <row r="18" spans="1:14">
      <c r="A18" s="140">
        <v>45385</v>
      </c>
      <c r="B18" s="141" t="s">
        <v>112</v>
      </c>
      <c r="C18" s="141" t="s">
        <v>113</v>
      </c>
      <c r="D18" s="142" t="s">
        <v>120</v>
      </c>
      <c r="E18" s="126">
        <v>12000</v>
      </c>
      <c r="F18" s="126"/>
      <c r="G18" s="126">
        <f t="shared" si="1"/>
        <v>57000</v>
      </c>
      <c r="H18" s="254" t="s">
        <v>126</v>
      </c>
      <c r="I18" s="128" t="s">
        <v>18</v>
      </c>
      <c r="J18" s="323" t="s">
        <v>201</v>
      </c>
      <c r="K18" s="310" t="s">
        <v>131</v>
      </c>
      <c r="L18" s="128" t="s">
        <v>44</v>
      </c>
      <c r="M18" s="128"/>
      <c r="N18" s="445" t="s">
        <v>203</v>
      </c>
    </row>
    <row r="19" spans="1:14">
      <c r="A19" s="140">
        <v>45385</v>
      </c>
      <c r="B19" s="141" t="s">
        <v>112</v>
      </c>
      <c r="C19" s="141" t="s">
        <v>113</v>
      </c>
      <c r="D19" s="142" t="s">
        <v>120</v>
      </c>
      <c r="E19" s="369">
        <v>15000</v>
      </c>
      <c r="F19" s="126"/>
      <c r="G19" s="126">
        <f t="shared" si="1"/>
        <v>42000</v>
      </c>
      <c r="H19" s="254" t="s">
        <v>126</v>
      </c>
      <c r="I19" s="128" t="s">
        <v>18</v>
      </c>
      <c r="J19" s="323" t="s">
        <v>201</v>
      </c>
      <c r="K19" s="310" t="s">
        <v>131</v>
      </c>
      <c r="L19" s="128" t="s">
        <v>44</v>
      </c>
      <c r="M19" s="128"/>
      <c r="N19" s="445" t="s">
        <v>204</v>
      </c>
    </row>
    <row r="20" spans="1:14">
      <c r="A20" s="140">
        <v>45385</v>
      </c>
      <c r="B20" s="141" t="s">
        <v>125</v>
      </c>
      <c r="C20" s="141" t="s">
        <v>125</v>
      </c>
      <c r="D20" s="142" t="s">
        <v>120</v>
      </c>
      <c r="E20" s="126">
        <v>10000</v>
      </c>
      <c r="F20" s="126"/>
      <c r="G20" s="126">
        <f t="shared" si="1"/>
        <v>32000</v>
      </c>
      <c r="H20" s="254" t="s">
        <v>126</v>
      </c>
      <c r="I20" s="128" t="s">
        <v>18</v>
      </c>
      <c r="J20" s="323" t="s">
        <v>201</v>
      </c>
      <c r="K20" s="310" t="s">
        <v>131</v>
      </c>
      <c r="L20" s="128" t="s">
        <v>44</v>
      </c>
      <c r="M20" s="128"/>
      <c r="N20" s="374"/>
    </row>
    <row r="21" spans="1:14">
      <c r="A21" s="140">
        <v>45386</v>
      </c>
      <c r="B21" s="141" t="s">
        <v>117</v>
      </c>
      <c r="C21" s="141" t="s">
        <v>48</v>
      </c>
      <c r="D21" s="142" t="s">
        <v>120</v>
      </c>
      <c r="E21" s="126"/>
      <c r="F21" s="126">
        <v>-7000</v>
      </c>
      <c r="G21" s="126">
        <f t="shared" si="1"/>
        <v>25000</v>
      </c>
      <c r="H21" s="254" t="s">
        <v>126</v>
      </c>
      <c r="I21" s="128" t="s">
        <v>18</v>
      </c>
      <c r="J21" s="323" t="s">
        <v>201</v>
      </c>
      <c r="K21" s="310" t="s">
        <v>131</v>
      </c>
      <c r="L21" s="128" t="s">
        <v>44</v>
      </c>
      <c r="M21" s="128"/>
      <c r="N21" s="374"/>
    </row>
    <row r="22" spans="1:14">
      <c r="A22" s="375">
        <v>45386</v>
      </c>
      <c r="B22" s="376" t="s">
        <v>110</v>
      </c>
      <c r="C22" s="376" t="s">
        <v>48</v>
      </c>
      <c r="D22" s="377" t="s">
        <v>120</v>
      </c>
      <c r="E22" s="378"/>
      <c r="F22" s="378">
        <v>60000</v>
      </c>
      <c r="G22" s="378">
        <f t="shared" si="1"/>
        <v>85000</v>
      </c>
      <c r="H22" s="380" t="s">
        <v>126</v>
      </c>
      <c r="I22" s="381" t="s">
        <v>18</v>
      </c>
      <c r="J22" s="425" t="s">
        <v>191</v>
      </c>
      <c r="K22" s="376" t="s">
        <v>131</v>
      </c>
      <c r="L22" s="381" t="s">
        <v>44</v>
      </c>
      <c r="M22" s="381"/>
      <c r="N22" s="382"/>
    </row>
    <row r="23" spans="1:14">
      <c r="A23" s="140">
        <v>45386</v>
      </c>
      <c r="B23" s="141" t="s">
        <v>112</v>
      </c>
      <c r="C23" s="141" t="s">
        <v>113</v>
      </c>
      <c r="D23" s="142" t="s">
        <v>120</v>
      </c>
      <c r="E23" s="126">
        <v>8000</v>
      </c>
      <c r="F23" s="126"/>
      <c r="G23" s="126">
        <f t="shared" si="1"/>
        <v>77000</v>
      </c>
      <c r="H23" s="254" t="s">
        <v>126</v>
      </c>
      <c r="I23" s="128" t="s">
        <v>18</v>
      </c>
      <c r="J23" s="323" t="s">
        <v>191</v>
      </c>
      <c r="K23" s="310" t="s">
        <v>131</v>
      </c>
      <c r="L23" s="128" t="s">
        <v>44</v>
      </c>
      <c r="M23" s="128"/>
      <c r="N23" s="374" t="s">
        <v>127</v>
      </c>
    </row>
    <row r="24" spans="1:14">
      <c r="A24" s="140">
        <v>45386</v>
      </c>
      <c r="B24" s="464" t="s">
        <v>112</v>
      </c>
      <c r="C24" s="141" t="s">
        <v>113</v>
      </c>
      <c r="D24" s="142" t="s">
        <v>120</v>
      </c>
      <c r="E24" s="369">
        <v>12000</v>
      </c>
      <c r="F24" s="369"/>
      <c r="G24" s="369">
        <f t="shared" si="1"/>
        <v>65000</v>
      </c>
      <c r="H24" s="465" t="s">
        <v>126</v>
      </c>
      <c r="I24" s="466" t="s">
        <v>18</v>
      </c>
      <c r="J24" s="323" t="s">
        <v>191</v>
      </c>
      <c r="K24" s="464" t="s">
        <v>131</v>
      </c>
      <c r="L24" s="466" t="s">
        <v>44</v>
      </c>
      <c r="M24" s="466"/>
      <c r="N24" s="445" t="s">
        <v>208</v>
      </c>
    </row>
    <row r="25" spans="1:14">
      <c r="A25" s="140">
        <v>45386</v>
      </c>
      <c r="B25" s="464" t="s">
        <v>112</v>
      </c>
      <c r="C25" s="141" t="s">
        <v>113</v>
      </c>
      <c r="D25" s="142" t="s">
        <v>120</v>
      </c>
      <c r="E25" s="369">
        <v>8000</v>
      </c>
      <c r="F25" s="126"/>
      <c r="G25" s="126">
        <f t="shared" si="1"/>
        <v>57000</v>
      </c>
      <c r="H25" s="254" t="s">
        <v>126</v>
      </c>
      <c r="I25" s="128" t="s">
        <v>18</v>
      </c>
      <c r="J25" s="323" t="s">
        <v>191</v>
      </c>
      <c r="K25" s="310" t="s">
        <v>131</v>
      </c>
      <c r="L25" s="128" t="s">
        <v>44</v>
      </c>
      <c r="M25" s="128"/>
      <c r="N25" s="445" t="s">
        <v>209</v>
      </c>
    </row>
    <row r="26" spans="1:14">
      <c r="A26" s="140">
        <v>45386</v>
      </c>
      <c r="B26" s="141" t="s">
        <v>112</v>
      </c>
      <c r="C26" s="141" t="s">
        <v>113</v>
      </c>
      <c r="D26" s="142" t="s">
        <v>120</v>
      </c>
      <c r="E26" s="126">
        <v>8000</v>
      </c>
      <c r="F26" s="126"/>
      <c r="G26" s="126">
        <f t="shared" si="1"/>
        <v>49000</v>
      </c>
      <c r="H26" s="254" t="s">
        <v>126</v>
      </c>
      <c r="I26" s="128" t="s">
        <v>18</v>
      </c>
      <c r="J26" s="323" t="s">
        <v>191</v>
      </c>
      <c r="K26" s="310" t="s">
        <v>131</v>
      </c>
      <c r="L26" s="128" t="s">
        <v>44</v>
      </c>
      <c r="M26" s="128"/>
      <c r="N26" s="374" t="s">
        <v>210</v>
      </c>
    </row>
    <row r="27" spans="1:14">
      <c r="A27" s="140">
        <v>45386</v>
      </c>
      <c r="B27" s="141" t="s">
        <v>112</v>
      </c>
      <c r="C27" s="141" t="s">
        <v>113</v>
      </c>
      <c r="D27" s="142" t="s">
        <v>120</v>
      </c>
      <c r="E27" s="126">
        <v>12000</v>
      </c>
      <c r="F27" s="126"/>
      <c r="G27" s="126">
        <f t="shared" si="1"/>
        <v>37000</v>
      </c>
      <c r="H27" s="254" t="s">
        <v>126</v>
      </c>
      <c r="I27" s="128" t="s">
        <v>18</v>
      </c>
      <c r="J27" s="323" t="s">
        <v>191</v>
      </c>
      <c r="K27" s="310" t="s">
        <v>131</v>
      </c>
      <c r="L27" s="128" t="s">
        <v>44</v>
      </c>
      <c r="M27" s="128"/>
      <c r="N27" s="374" t="s">
        <v>211</v>
      </c>
    </row>
    <row r="28" spans="1:14">
      <c r="A28" s="140">
        <v>45386</v>
      </c>
      <c r="B28" s="464" t="s">
        <v>125</v>
      </c>
      <c r="C28" s="464" t="s">
        <v>125</v>
      </c>
      <c r="D28" s="142" t="s">
        <v>120</v>
      </c>
      <c r="E28" s="369">
        <v>10000</v>
      </c>
      <c r="F28" s="126"/>
      <c r="G28" s="126">
        <f t="shared" si="1"/>
        <v>27000</v>
      </c>
      <c r="H28" s="254" t="s">
        <v>126</v>
      </c>
      <c r="I28" s="128" t="s">
        <v>18</v>
      </c>
      <c r="J28" s="323" t="s">
        <v>191</v>
      </c>
      <c r="K28" s="310" t="s">
        <v>131</v>
      </c>
      <c r="L28" s="128" t="s">
        <v>44</v>
      </c>
      <c r="M28" s="128"/>
      <c r="N28" s="374"/>
    </row>
    <row r="29" spans="1:14">
      <c r="A29" s="140">
        <v>45387</v>
      </c>
      <c r="B29" s="141" t="s">
        <v>117</v>
      </c>
      <c r="C29" s="141" t="s">
        <v>48</v>
      </c>
      <c r="D29" s="142" t="s">
        <v>120</v>
      </c>
      <c r="E29" s="126"/>
      <c r="F29" s="126">
        <v>-2000</v>
      </c>
      <c r="G29" s="126">
        <f t="shared" si="1"/>
        <v>25000</v>
      </c>
      <c r="H29" s="254" t="s">
        <v>126</v>
      </c>
      <c r="I29" s="128" t="s">
        <v>18</v>
      </c>
      <c r="J29" s="323" t="s">
        <v>191</v>
      </c>
      <c r="K29" s="310" t="s">
        <v>131</v>
      </c>
      <c r="L29" s="128" t="s">
        <v>44</v>
      </c>
      <c r="M29" s="128"/>
      <c r="N29" s="374"/>
    </row>
    <row r="30" spans="1:14">
      <c r="A30" s="375">
        <v>45387</v>
      </c>
      <c r="B30" s="376" t="s">
        <v>110</v>
      </c>
      <c r="C30" s="376" t="s">
        <v>48</v>
      </c>
      <c r="D30" s="377" t="s">
        <v>120</v>
      </c>
      <c r="E30" s="378"/>
      <c r="F30" s="378">
        <v>70000</v>
      </c>
      <c r="G30" s="378">
        <f t="shared" si="1"/>
        <v>95000</v>
      </c>
      <c r="H30" s="380" t="s">
        <v>126</v>
      </c>
      <c r="I30" s="381" t="s">
        <v>18</v>
      </c>
      <c r="J30" s="425" t="s">
        <v>190</v>
      </c>
      <c r="K30" s="376" t="s">
        <v>131</v>
      </c>
      <c r="L30" s="381" t="s">
        <v>44</v>
      </c>
      <c r="M30" s="381"/>
      <c r="N30" s="382"/>
    </row>
    <row r="31" spans="1:14">
      <c r="A31" s="140">
        <v>45387</v>
      </c>
      <c r="B31" s="141" t="s">
        <v>112</v>
      </c>
      <c r="C31" s="141" t="s">
        <v>113</v>
      </c>
      <c r="D31" s="142" t="s">
        <v>120</v>
      </c>
      <c r="E31" s="126">
        <v>8000</v>
      </c>
      <c r="F31" s="132"/>
      <c r="G31" s="126">
        <f t="shared" si="1"/>
        <v>87000</v>
      </c>
      <c r="H31" s="254" t="s">
        <v>126</v>
      </c>
      <c r="I31" s="148" t="s">
        <v>18</v>
      </c>
      <c r="J31" s="323" t="s">
        <v>190</v>
      </c>
      <c r="K31" s="152" t="s">
        <v>131</v>
      </c>
      <c r="L31" s="148" t="s">
        <v>44</v>
      </c>
      <c r="M31" s="148"/>
      <c r="N31" s="83" t="s">
        <v>127</v>
      </c>
    </row>
    <row r="32" spans="1:14">
      <c r="A32" s="140">
        <v>45387</v>
      </c>
      <c r="B32" s="141" t="s">
        <v>112</v>
      </c>
      <c r="C32" s="141" t="s">
        <v>113</v>
      </c>
      <c r="D32" s="142" t="s">
        <v>120</v>
      </c>
      <c r="E32" s="126">
        <v>12000</v>
      </c>
      <c r="F32" s="126"/>
      <c r="G32" s="126">
        <f t="shared" si="1"/>
        <v>75000</v>
      </c>
      <c r="H32" s="254" t="s">
        <v>126</v>
      </c>
      <c r="I32" s="128" t="s">
        <v>18</v>
      </c>
      <c r="J32" s="323" t="s">
        <v>190</v>
      </c>
      <c r="K32" s="310" t="s">
        <v>131</v>
      </c>
      <c r="L32" s="128" t="s">
        <v>44</v>
      </c>
      <c r="M32" s="128"/>
      <c r="N32" s="83" t="s">
        <v>215</v>
      </c>
    </row>
    <row r="33" spans="1:15">
      <c r="A33" s="140">
        <v>45387</v>
      </c>
      <c r="B33" s="141" t="s">
        <v>112</v>
      </c>
      <c r="C33" s="141" t="s">
        <v>113</v>
      </c>
      <c r="D33" s="142" t="s">
        <v>120</v>
      </c>
      <c r="E33" s="126">
        <v>17000</v>
      </c>
      <c r="F33" s="369"/>
      <c r="G33" s="126">
        <f t="shared" si="0"/>
        <v>58000</v>
      </c>
      <c r="H33" s="254" t="s">
        <v>126</v>
      </c>
      <c r="I33" s="128" t="s">
        <v>18</v>
      </c>
      <c r="J33" s="323" t="s">
        <v>190</v>
      </c>
      <c r="K33" s="310" t="s">
        <v>131</v>
      </c>
      <c r="L33" s="128" t="s">
        <v>44</v>
      </c>
      <c r="M33" s="128"/>
      <c r="N33" s="83" t="s">
        <v>216</v>
      </c>
      <c r="O33" s="82"/>
    </row>
    <row r="34" spans="1:15">
      <c r="A34" s="140">
        <v>45387</v>
      </c>
      <c r="B34" s="141" t="s">
        <v>112</v>
      </c>
      <c r="C34" s="141" t="s">
        <v>113</v>
      </c>
      <c r="D34" s="142" t="s">
        <v>120</v>
      </c>
      <c r="E34" s="126">
        <v>11000</v>
      </c>
      <c r="F34" s="369"/>
      <c r="G34" s="126">
        <f t="shared" si="0"/>
        <v>47000</v>
      </c>
      <c r="H34" s="254" t="s">
        <v>126</v>
      </c>
      <c r="I34" s="128" t="s">
        <v>18</v>
      </c>
      <c r="J34" s="323" t="s">
        <v>190</v>
      </c>
      <c r="K34" s="310" t="s">
        <v>131</v>
      </c>
      <c r="L34" s="128" t="s">
        <v>44</v>
      </c>
      <c r="M34" s="128"/>
      <c r="N34" s="83" t="s">
        <v>217</v>
      </c>
      <c r="O34" s="82"/>
    </row>
    <row r="35" spans="1:15">
      <c r="A35" s="140">
        <v>45387</v>
      </c>
      <c r="B35" s="141" t="s">
        <v>112</v>
      </c>
      <c r="C35" s="141" t="s">
        <v>113</v>
      </c>
      <c r="D35" s="142" t="s">
        <v>120</v>
      </c>
      <c r="E35" s="126">
        <v>12000</v>
      </c>
      <c r="F35" s="369"/>
      <c r="G35" s="126">
        <f t="shared" si="0"/>
        <v>35000</v>
      </c>
      <c r="H35" s="254" t="s">
        <v>126</v>
      </c>
      <c r="I35" s="128" t="s">
        <v>18</v>
      </c>
      <c r="J35" s="323" t="s">
        <v>190</v>
      </c>
      <c r="K35" s="310" t="s">
        <v>131</v>
      </c>
      <c r="L35" s="128" t="s">
        <v>44</v>
      </c>
      <c r="M35" s="128"/>
      <c r="N35" s="83" t="s">
        <v>204</v>
      </c>
      <c r="O35" s="82"/>
    </row>
    <row r="36" spans="1:15" ht="15.75" customHeight="1">
      <c r="A36" s="140">
        <v>45387</v>
      </c>
      <c r="B36" s="464" t="s">
        <v>125</v>
      </c>
      <c r="C36" s="464" t="s">
        <v>125</v>
      </c>
      <c r="D36" s="142" t="s">
        <v>120</v>
      </c>
      <c r="E36" s="145">
        <v>10000</v>
      </c>
      <c r="F36" s="132"/>
      <c r="G36" s="126">
        <f>G35-E36+F36</f>
        <v>25000</v>
      </c>
      <c r="H36" s="254" t="s">
        <v>126</v>
      </c>
      <c r="I36" s="128" t="s">
        <v>18</v>
      </c>
      <c r="J36" s="323" t="s">
        <v>190</v>
      </c>
      <c r="K36" s="310" t="s">
        <v>131</v>
      </c>
      <c r="L36" s="128" t="s">
        <v>44</v>
      </c>
      <c r="M36" s="128"/>
      <c r="N36" s="83"/>
    </row>
    <row r="37" spans="1:15" ht="15.75" customHeight="1">
      <c r="A37" s="140">
        <v>45389</v>
      </c>
      <c r="B37" s="464" t="s">
        <v>112</v>
      </c>
      <c r="C37" s="464" t="s">
        <v>113</v>
      </c>
      <c r="D37" s="142" t="s">
        <v>120</v>
      </c>
      <c r="E37" s="145">
        <v>18000</v>
      </c>
      <c r="F37" s="132"/>
      <c r="G37" s="126">
        <f t="shared" ref="G37:G46" si="2">G36-E37+F37</f>
        <v>7000</v>
      </c>
      <c r="H37" s="673" t="s">
        <v>126</v>
      </c>
      <c r="I37" s="128" t="s">
        <v>18</v>
      </c>
      <c r="J37" s="323" t="s">
        <v>227</v>
      </c>
      <c r="K37" s="141" t="s">
        <v>131</v>
      </c>
      <c r="L37" s="128" t="s">
        <v>44</v>
      </c>
      <c r="M37" s="128"/>
      <c r="N37" s="83" t="s">
        <v>228</v>
      </c>
    </row>
    <row r="38" spans="1:15" ht="15.75" customHeight="1">
      <c r="A38" s="140">
        <v>45389</v>
      </c>
      <c r="B38" s="464" t="s">
        <v>112</v>
      </c>
      <c r="C38" s="464" t="s">
        <v>113</v>
      </c>
      <c r="D38" s="142" t="s">
        <v>120</v>
      </c>
      <c r="E38" s="145">
        <v>20000</v>
      </c>
      <c r="F38" s="132"/>
      <c r="G38" s="126">
        <f t="shared" si="2"/>
        <v>-13000</v>
      </c>
      <c r="H38" s="673" t="s">
        <v>126</v>
      </c>
      <c r="I38" s="128" t="s">
        <v>18</v>
      </c>
      <c r="J38" s="323" t="s">
        <v>227</v>
      </c>
      <c r="K38" s="141" t="s">
        <v>131</v>
      </c>
      <c r="L38" s="128" t="s">
        <v>44</v>
      </c>
      <c r="M38" s="128"/>
      <c r="N38" s="83" t="s">
        <v>229</v>
      </c>
    </row>
    <row r="39" spans="1:15" ht="15.75" customHeight="1">
      <c r="A39" s="140">
        <v>45389</v>
      </c>
      <c r="B39" s="464" t="s">
        <v>112</v>
      </c>
      <c r="C39" s="464" t="s">
        <v>113</v>
      </c>
      <c r="D39" s="142" t="s">
        <v>120</v>
      </c>
      <c r="E39" s="145">
        <v>12000</v>
      </c>
      <c r="F39" s="132"/>
      <c r="G39" s="126">
        <f t="shared" si="2"/>
        <v>-25000</v>
      </c>
      <c r="H39" s="673" t="s">
        <v>126</v>
      </c>
      <c r="I39" s="128" t="s">
        <v>18</v>
      </c>
      <c r="J39" s="323" t="s">
        <v>227</v>
      </c>
      <c r="K39" s="141" t="s">
        <v>131</v>
      </c>
      <c r="L39" s="128" t="s">
        <v>44</v>
      </c>
      <c r="M39" s="128"/>
      <c r="N39" s="83" t="s">
        <v>211</v>
      </c>
    </row>
    <row r="40" spans="1:15" ht="15.75" customHeight="1">
      <c r="A40" s="140">
        <v>45389</v>
      </c>
      <c r="B40" s="464" t="s">
        <v>125</v>
      </c>
      <c r="C40" s="464" t="s">
        <v>125</v>
      </c>
      <c r="D40" s="142" t="s">
        <v>120</v>
      </c>
      <c r="E40" s="145">
        <v>10000</v>
      </c>
      <c r="F40" s="132"/>
      <c r="G40" s="126">
        <f t="shared" si="2"/>
        <v>-35000</v>
      </c>
      <c r="H40" s="673" t="s">
        <v>126</v>
      </c>
      <c r="I40" s="128" t="s">
        <v>18</v>
      </c>
      <c r="J40" s="323" t="s">
        <v>227</v>
      </c>
      <c r="K40" s="141" t="s">
        <v>131</v>
      </c>
      <c r="L40" s="128" t="s">
        <v>44</v>
      </c>
      <c r="M40" s="128"/>
      <c r="N40" s="83"/>
    </row>
    <row r="41" spans="1:15" ht="15.75" customHeight="1">
      <c r="A41" s="140">
        <v>45390</v>
      </c>
      <c r="B41" s="464" t="s">
        <v>110</v>
      </c>
      <c r="C41" s="464" t="s">
        <v>48</v>
      </c>
      <c r="D41" s="142" t="s">
        <v>120</v>
      </c>
      <c r="E41" s="145"/>
      <c r="F41" s="132">
        <v>58000</v>
      </c>
      <c r="G41" s="126">
        <f t="shared" si="2"/>
        <v>23000</v>
      </c>
      <c r="H41" s="673" t="s">
        <v>126</v>
      </c>
      <c r="I41" s="128" t="s">
        <v>18</v>
      </c>
      <c r="J41" s="323" t="s">
        <v>227</v>
      </c>
      <c r="K41" s="141" t="s">
        <v>131</v>
      </c>
      <c r="L41" s="128" t="s">
        <v>44</v>
      </c>
      <c r="M41" s="128"/>
      <c r="N41" s="83"/>
    </row>
    <row r="42" spans="1:15" ht="15.75" customHeight="1">
      <c r="A42" s="375">
        <v>45390</v>
      </c>
      <c r="B42" s="376" t="s">
        <v>110</v>
      </c>
      <c r="C42" s="376" t="s">
        <v>48</v>
      </c>
      <c r="D42" s="377" t="s">
        <v>120</v>
      </c>
      <c r="E42" s="477"/>
      <c r="F42" s="672">
        <v>64000</v>
      </c>
      <c r="G42" s="378">
        <f t="shared" si="2"/>
        <v>87000</v>
      </c>
      <c r="H42" s="380" t="s">
        <v>126</v>
      </c>
      <c r="I42" s="381" t="s">
        <v>18</v>
      </c>
      <c r="J42" s="425" t="s">
        <v>222</v>
      </c>
      <c r="K42" s="376" t="s">
        <v>131</v>
      </c>
      <c r="L42" s="381" t="s">
        <v>44</v>
      </c>
      <c r="M42" s="381"/>
      <c r="N42" s="423"/>
    </row>
    <row r="43" spans="1:15" ht="15.75" customHeight="1">
      <c r="A43" s="140">
        <v>45390</v>
      </c>
      <c r="B43" s="141" t="s">
        <v>112</v>
      </c>
      <c r="C43" s="141" t="s">
        <v>113</v>
      </c>
      <c r="D43" s="142" t="s">
        <v>120</v>
      </c>
      <c r="E43" s="145">
        <v>8000</v>
      </c>
      <c r="F43" s="132"/>
      <c r="G43" s="126">
        <f t="shared" si="2"/>
        <v>79000</v>
      </c>
      <c r="H43" s="254" t="s">
        <v>126</v>
      </c>
      <c r="I43" s="128" t="s">
        <v>18</v>
      </c>
      <c r="J43" s="323" t="s">
        <v>222</v>
      </c>
      <c r="K43" s="310" t="s">
        <v>131</v>
      </c>
      <c r="L43" s="128" t="s">
        <v>44</v>
      </c>
      <c r="M43" s="128"/>
      <c r="N43" s="83" t="s">
        <v>127</v>
      </c>
    </row>
    <row r="44" spans="1:15" ht="15.75" customHeight="1">
      <c r="A44" s="140">
        <v>45390</v>
      </c>
      <c r="B44" s="141" t="s">
        <v>112</v>
      </c>
      <c r="C44" s="141" t="s">
        <v>113</v>
      </c>
      <c r="D44" s="142" t="s">
        <v>120</v>
      </c>
      <c r="E44" s="145">
        <v>8000</v>
      </c>
      <c r="F44" s="132"/>
      <c r="G44" s="126">
        <f t="shared" si="2"/>
        <v>71000</v>
      </c>
      <c r="H44" s="254" t="s">
        <v>126</v>
      </c>
      <c r="I44" s="128" t="s">
        <v>18</v>
      </c>
      <c r="J44" s="323" t="s">
        <v>222</v>
      </c>
      <c r="K44" s="310" t="s">
        <v>131</v>
      </c>
      <c r="L44" s="128" t="s">
        <v>44</v>
      </c>
      <c r="M44" s="128"/>
      <c r="N44" s="83" t="s">
        <v>223</v>
      </c>
    </row>
    <row r="45" spans="1:15" ht="15.75" customHeight="1">
      <c r="A45" s="140">
        <v>45390</v>
      </c>
      <c r="B45" s="141" t="s">
        <v>112</v>
      </c>
      <c r="C45" s="141" t="s">
        <v>113</v>
      </c>
      <c r="D45" s="142" t="s">
        <v>120</v>
      </c>
      <c r="E45" s="145">
        <v>5000</v>
      </c>
      <c r="F45" s="132"/>
      <c r="G45" s="126">
        <f t="shared" si="2"/>
        <v>66000</v>
      </c>
      <c r="H45" s="254" t="s">
        <v>126</v>
      </c>
      <c r="I45" s="128" t="s">
        <v>18</v>
      </c>
      <c r="J45" s="323" t="s">
        <v>222</v>
      </c>
      <c r="K45" s="310" t="s">
        <v>131</v>
      </c>
      <c r="L45" s="128" t="s">
        <v>44</v>
      </c>
      <c r="M45" s="128"/>
      <c r="N45" s="83" t="s">
        <v>224</v>
      </c>
    </row>
    <row r="46" spans="1:15" ht="15.75" customHeight="1">
      <c r="A46" s="140">
        <v>45390</v>
      </c>
      <c r="B46" s="141" t="s">
        <v>112</v>
      </c>
      <c r="C46" s="141" t="s">
        <v>113</v>
      </c>
      <c r="D46" s="142" t="s">
        <v>120</v>
      </c>
      <c r="E46" s="145">
        <v>13000</v>
      </c>
      <c r="F46" s="132"/>
      <c r="G46" s="126">
        <f t="shared" si="2"/>
        <v>53000</v>
      </c>
      <c r="H46" s="254" t="s">
        <v>126</v>
      </c>
      <c r="I46" s="128" t="s">
        <v>18</v>
      </c>
      <c r="J46" s="323" t="s">
        <v>222</v>
      </c>
      <c r="K46" s="310" t="s">
        <v>131</v>
      </c>
      <c r="L46" s="128" t="s">
        <v>44</v>
      </c>
      <c r="M46" s="128"/>
      <c r="N46" s="83" t="s">
        <v>225</v>
      </c>
    </row>
    <row r="47" spans="1:15" ht="15.75" customHeight="1">
      <c r="A47" s="140">
        <v>45390</v>
      </c>
      <c r="B47" s="141" t="s">
        <v>112</v>
      </c>
      <c r="C47" s="141" t="s">
        <v>113</v>
      </c>
      <c r="D47" s="142" t="s">
        <v>120</v>
      </c>
      <c r="E47" s="145">
        <v>7000</v>
      </c>
      <c r="F47" s="132"/>
      <c r="G47" s="126">
        <f t="shared" si="0"/>
        <v>46000</v>
      </c>
      <c r="H47" s="254" t="s">
        <v>126</v>
      </c>
      <c r="I47" s="128" t="s">
        <v>18</v>
      </c>
      <c r="J47" s="323" t="s">
        <v>222</v>
      </c>
      <c r="K47" s="310" t="s">
        <v>131</v>
      </c>
      <c r="L47" s="128" t="s">
        <v>44</v>
      </c>
      <c r="M47" s="128"/>
      <c r="N47" s="83" t="s">
        <v>226</v>
      </c>
    </row>
    <row r="48" spans="1:15" ht="15.75" customHeight="1">
      <c r="A48" s="375">
        <v>45391</v>
      </c>
      <c r="B48" s="376" t="s">
        <v>110</v>
      </c>
      <c r="C48" s="376" t="s">
        <v>48</v>
      </c>
      <c r="D48" s="377" t="s">
        <v>120</v>
      </c>
      <c r="E48" s="477"/>
      <c r="F48" s="672">
        <v>70000</v>
      </c>
      <c r="G48" s="378">
        <f t="shared" si="0"/>
        <v>116000</v>
      </c>
      <c r="H48" s="380" t="s">
        <v>126</v>
      </c>
      <c r="I48" s="381" t="s">
        <v>18</v>
      </c>
      <c r="J48" s="425" t="s">
        <v>241</v>
      </c>
      <c r="K48" s="376" t="s">
        <v>131</v>
      </c>
      <c r="L48" s="381" t="s">
        <v>44</v>
      </c>
      <c r="M48" s="381"/>
      <c r="N48" s="423"/>
    </row>
    <row r="49" spans="1:14" ht="15.75" customHeight="1">
      <c r="A49" s="140">
        <v>45391</v>
      </c>
      <c r="B49" s="141" t="s">
        <v>112</v>
      </c>
      <c r="C49" s="141" t="s">
        <v>113</v>
      </c>
      <c r="D49" s="142" t="s">
        <v>120</v>
      </c>
      <c r="E49" s="145">
        <v>8000</v>
      </c>
      <c r="F49" s="132"/>
      <c r="G49" s="126">
        <f t="shared" si="0"/>
        <v>108000</v>
      </c>
      <c r="H49" s="254" t="s">
        <v>126</v>
      </c>
      <c r="I49" s="128" t="s">
        <v>18</v>
      </c>
      <c r="J49" s="323" t="s">
        <v>241</v>
      </c>
      <c r="K49" s="310" t="s">
        <v>131</v>
      </c>
      <c r="L49" s="128" t="s">
        <v>44</v>
      </c>
      <c r="M49" s="128"/>
      <c r="N49" s="83" t="s">
        <v>127</v>
      </c>
    </row>
    <row r="50" spans="1:14" ht="15.75" customHeight="1">
      <c r="A50" s="140">
        <v>45391</v>
      </c>
      <c r="B50" s="141" t="s">
        <v>112</v>
      </c>
      <c r="C50" s="141" t="s">
        <v>113</v>
      </c>
      <c r="D50" s="142" t="s">
        <v>120</v>
      </c>
      <c r="E50" s="145">
        <v>18000</v>
      </c>
      <c r="F50" s="132"/>
      <c r="G50" s="126">
        <f t="shared" si="0"/>
        <v>90000</v>
      </c>
      <c r="H50" s="254" t="s">
        <v>126</v>
      </c>
      <c r="I50" s="128" t="s">
        <v>18</v>
      </c>
      <c r="J50" s="323" t="s">
        <v>241</v>
      </c>
      <c r="K50" s="310" t="s">
        <v>131</v>
      </c>
      <c r="L50" s="128" t="s">
        <v>44</v>
      </c>
      <c r="M50" s="128"/>
      <c r="N50" s="83" t="s">
        <v>230</v>
      </c>
    </row>
    <row r="51" spans="1:14" ht="15.75" customHeight="1">
      <c r="A51" s="140">
        <v>45391</v>
      </c>
      <c r="B51" s="141" t="s">
        <v>112</v>
      </c>
      <c r="C51" s="141" t="s">
        <v>113</v>
      </c>
      <c r="D51" s="142" t="s">
        <v>120</v>
      </c>
      <c r="E51" s="145">
        <v>12000</v>
      </c>
      <c r="F51" s="132"/>
      <c r="G51" s="126">
        <f t="shared" si="0"/>
        <v>78000</v>
      </c>
      <c r="H51" s="254" t="s">
        <v>126</v>
      </c>
      <c r="I51" s="128" t="s">
        <v>18</v>
      </c>
      <c r="J51" s="323" t="s">
        <v>241</v>
      </c>
      <c r="K51" s="310" t="s">
        <v>131</v>
      </c>
      <c r="L51" s="128" t="s">
        <v>44</v>
      </c>
      <c r="M51" s="128"/>
      <c r="N51" s="83" t="s">
        <v>231</v>
      </c>
    </row>
    <row r="52" spans="1:14" ht="15.75" customHeight="1">
      <c r="A52" s="140">
        <v>45391</v>
      </c>
      <c r="B52" s="141" t="s">
        <v>112</v>
      </c>
      <c r="C52" s="141" t="s">
        <v>113</v>
      </c>
      <c r="D52" s="142" t="s">
        <v>120</v>
      </c>
      <c r="E52" s="145">
        <v>16000</v>
      </c>
      <c r="F52" s="132"/>
      <c r="G52" s="126">
        <f t="shared" si="0"/>
        <v>62000</v>
      </c>
      <c r="H52" s="254" t="s">
        <v>126</v>
      </c>
      <c r="I52" s="128" t="s">
        <v>18</v>
      </c>
      <c r="J52" s="323" t="s">
        <v>241</v>
      </c>
      <c r="K52" s="310" t="s">
        <v>131</v>
      </c>
      <c r="L52" s="128" t="s">
        <v>44</v>
      </c>
      <c r="M52" s="128"/>
      <c r="N52" s="83" t="s">
        <v>232</v>
      </c>
    </row>
    <row r="53" spans="1:14" ht="15.75" customHeight="1">
      <c r="A53" s="140">
        <v>45391</v>
      </c>
      <c r="B53" s="141" t="s">
        <v>125</v>
      </c>
      <c r="C53" s="141" t="s">
        <v>125</v>
      </c>
      <c r="D53" s="142" t="s">
        <v>120</v>
      </c>
      <c r="E53" s="145">
        <v>10000</v>
      </c>
      <c r="F53" s="132"/>
      <c r="G53" s="126">
        <f t="shared" si="0"/>
        <v>52000</v>
      </c>
      <c r="H53" s="254" t="s">
        <v>126</v>
      </c>
      <c r="I53" s="128" t="s">
        <v>18</v>
      </c>
      <c r="J53" s="323" t="s">
        <v>241</v>
      </c>
      <c r="K53" s="310" t="s">
        <v>131</v>
      </c>
      <c r="L53" s="128" t="s">
        <v>44</v>
      </c>
      <c r="M53" s="128"/>
      <c r="N53" s="83"/>
    </row>
    <row r="54" spans="1:14" ht="15.75" customHeight="1">
      <c r="A54" s="140">
        <v>45391</v>
      </c>
      <c r="B54" s="141" t="s">
        <v>240</v>
      </c>
      <c r="C54" s="141" t="s">
        <v>48</v>
      </c>
      <c r="D54" s="142" t="s">
        <v>120</v>
      </c>
      <c r="E54" s="145"/>
      <c r="F54" s="132">
        <v>6000</v>
      </c>
      <c r="G54" s="126">
        <f t="shared" si="0"/>
        <v>58000</v>
      </c>
      <c r="H54" s="254" t="s">
        <v>126</v>
      </c>
      <c r="I54" s="128" t="s">
        <v>18</v>
      </c>
      <c r="J54" s="323" t="s">
        <v>241</v>
      </c>
      <c r="K54" s="310" t="s">
        <v>131</v>
      </c>
      <c r="L54" s="128" t="s">
        <v>44</v>
      </c>
      <c r="M54" s="128"/>
      <c r="N54" s="83"/>
    </row>
    <row r="55" spans="1:14" ht="15.75" customHeight="1">
      <c r="A55" s="375">
        <v>45392</v>
      </c>
      <c r="B55" s="376" t="s">
        <v>110</v>
      </c>
      <c r="C55" s="376" t="s">
        <v>48</v>
      </c>
      <c r="D55" s="377" t="s">
        <v>120</v>
      </c>
      <c r="E55" s="477"/>
      <c r="F55" s="672">
        <v>59000</v>
      </c>
      <c r="G55" s="378">
        <f t="shared" si="0"/>
        <v>117000</v>
      </c>
      <c r="H55" s="380" t="s">
        <v>126</v>
      </c>
      <c r="I55" s="381" t="s">
        <v>18</v>
      </c>
      <c r="J55" s="425" t="s">
        <v>244</v>
      </c>
      <c r="K55" s="376" t="s">
        <v>131</v>
      </c>
      <c r="L55" s="381" t="s">
        <v>44</v>
      </c>
      <c r="M55" s="381"/>
      <c r="N55" s="423"/>
    </row>
    <row r="56" spans="1:14" ht="15.75" customHeight="1">
      <c r="A56" s="140">
        <v>45392</v>
      </c>
      <c r="B56" s="141" t="s">
        <v>112</v>
      </c>
      <c r="C56" s="141" t="s">
        <v>113</v>
      </c>
      <c r="D56" s="142" t="s">
        <v>120</v>
      </c>
      <c r="E56" s="145">
        <v>20000</v>
      </c>
      <c r="F56" s="132"/>
      <c r="G56" s="126">
        <f t="shared" si="0"/>
        <v>97000</v>
      </c>
      <c r="H56" s="254" t="s">
        <v>126</v>
      </c>
      <c r="I56" s="128" t="s">
        <v>18</v>
      </c>
      <c r="J56" s="323" t="s">
        <v>244</v>
      </c>
      <c r="K56" s="310" t="s">
        <v>131</v>
      </c>
      <c r="L56" s="128" t="s">
        <v>44</v>
      </c>
      <c r="M56" s="128"/>
      <c r="N56" s="83" t="s">
        <v>242</v>
      </c>
    </row>
    <row r="57" spans="1:14" ht="15.75" customHeight="1">
      <c r="A57" s="140">
        <v>45392</v>
      </c>
      <c r="B57" s="141" t="s">
        <v>112</v>
      </c>
      <c r="C57" s="141" t="s">
        <v>113</v>
      </c>
      <c r="D57" s="142" t="s">
        <v>120</v>
      </c>
      <c r="E57" s="145">
        <v>18000</v>
      </c>
      <c r="F57" s="132"/>
      <c r="G57" s="126">
        <f t="shared" si="0"/>
        <v>79000</v>
      </c>
      <c r="H57" s="254" t="s">
        <v>126</v>
      </c>
      <c r="I57" s="128" t="s">
        <v>18</v>
      </c>
      <c r="J57" s="323" t="s">
        <v>244</v>
      </c>
      <c r="K57" s="310" t="s">
        <v>131</v>
      </c>
      <c r="L57" s="128" t="s">
        <v>44</v>
      </c>
      <c r="M57" s="128"/>
      <c r="N57" s="83" t="s">
        <v>243</v>
      </c>
    </row>
    <row r="58" spans="1:14" ht="15.75" customHeight="1">
      <c r="A58" s="140">
        <v>45392</v>
      </c>
      <c r="B58" s="141" t="s">
        <v>112</v>
      </c>
      <c r="C58" s="141" t="s">
        <v>113</v>
      </c>
      <c r="D58" s="142" t="s">
        <v>120</v>
      </c>
      <c r="E58" s="145">
        <v>12000</v>
      </c>
      <c r="F58" s="132"/>
      <c r="G58" s="126">
        <f t="shared" si="0"/>
        <v>67000</v>
      </c>
      <c r="H58" s="254" t="s">
        <v>126</v>
      </c>
      <c r="I58" s="128" t="s">
        <v>18</v>
      </c>
      <c r="J58" s="323" t="s">
        <v>244</v>
      </c>
      <c r="K58" s="310" t="s">
        <v>131</v>
      </c>
      <c r="L58" s="128" t="s">
        <v>44</v>
      </c>
      <c r="M58" s="128"/>
      <c r="N58" s="83" t="s">
        <v>211</v>
      </c>
    </row>
    <row r="59" spans="1:14" ht="15.75" customHeight="1">
      <c r="A59" s="140">
        <v>45392</v>
      </c>
      <c r="B59" s="141" t="s">
        <v>125</v>
      </c>
      <c r="C59" s="141" t="s">
        <v>125</v>
      </c>
      <c r="D59" s="142" t="s">
        <v>120</v>
      </c>
      <c r="E59" s="145">
        <v>10000</v>
      </c>
      <c r="F59" s="132"/>
      <c r="G59" s="126">
        <f t="shared" si="0"/>
        <v>57000</v>
      </c>
      <c r="H59" s="254" t="s">
        <v>126</v>
      </c>
      <c r="I59" s="128" t="s">
        <v>18</v>
      </c>
      <c r="J59" s="323" t="s">
        <v>244</v>
      </c>
      <c r="K59" s="141" t="s">
        <v>131</v>
      </c>
      <c r="L59" s="128" t="s">
        <v>44</v>
      </c>
      <c r="M59" s="128"/>
      <c r="N59" s="83"/>
    </row>
    <row r="60" spans="1:14" ht="15.75" customHeight="1">
      <c r="A60" s="140">
        <v>45393</v>
      </c>
      <c r="B60" s="141" t="s">
        <v>117</v>
      </c>
      <c r="C60" s="141" t="s">
        <v>48</v>
      </c>
      <c r="D60" s="142" t="s">
        <v>120</v>
      </c>
      <c r="E60" s="145"/>
      <c r="F60" s="132">
        <v>1000</v>
      </c>
      <c r="G60" s="126">
        <f t="shared" si="0"/>
        <v>58000</v>
      </c>
      <c r="H60" s="254" t="s">
        <v>126</v>
      </c>
      <c r="I60" s="128" t="s">
        <v>18</v>
      </c>
      <c r="J60" s="323" t="s">
        <v>244</v>
      </c>
      <c r="K60" s="310" t="s">
        <v>131</v>
      </c>
      <c r="L60" s="128" t="s">
        <v>44</v>
      </c>
      <c r="M60" s="128"/>
      <c r="N60" s="83"/>
    </row>
    <row r="61" spans="1:14" ht="15.75" customHeight="1">
      <c r="A61" s="375">
        <v>45394</v>
      </c>
      <c r="B61" s="376" t="s">
        <v>110</v>
      </c>
      <c r="C61" s="376" t="s">
        <v>48</v>
      </c>
      <c r="D61" s="377" t="s">
        <v>120</v>
      </c>
      <c r="E61" s="477"/>
      <c r="F61" s="672">
        <v>67000</v>
      </c>
      <c r="G61" s="378">
        <f t="shared" si="0"/>
        <v>125000</v>
      </c>
      <c r="H61" s="380" t="s">
        <v>126</v>
      </c>
      <c r="I61" s="381" t="s">
        <v>18</v>
      </c>
      <c r="J61" s="425" t="s">
        <v>266</v>
      </c>
      <c r="K61" s="376" t="s">
        <v>131</v>
      </c>
      <c r="L61" s="381" t="s">
        <v>44</v>
      </c>
      <c r="M61" s="381"/>
      <c r="N61" s="423"/>
    </row>
    <row r="62" spans="1:14" ht="15.75" customHeight="1">
      <c r="A62" s="140">
        <v>45394</v>
      </c>
      <c r="B62" s="141" t="s">
        <v>112</v>
      </c>
      <c r="C62" s="141" t="s">
        <v>113</v>
      </c>
      <c r="D62" s="142" t="s">
        <v>120</v>
      </c>
      <c r="E62" s="145">
        <v>8000</v>
      </c>
      <c r="F62" s="132"/>
      <c r="G62" s="126">
        <f t="shared" si="0"/>
        <v>117000</v>
      </c>
      <c r="H62" s="254" t="s">
        <v>126</v>
      </c>
      <c r="I62" s="128" t="s">
        <v>18</v>
      </c>
      <c r="J62" s="323" t="s">
        <v>266</v>
      </c>
      <c r="K62" s="310" t="s">
        <v>131</v>
      </c>
      <c r="L62" s="128" t="s">
        <v>44</v>
      </c>
      <c r="M62" s="128"/>
      <c r="N62" s="83" t="s">
        <v>127</v>
      </c>
    </row>
    <row r="63" spans="1:14" ht="15.75" customHeight="1">
      <c r="A63" s="140">
        <v>45394</v>
      </c>
      <c r="B63" s="141" t="s">
        <v>112</v>
      </c>
      <c r="C63" s="141" t="s">
        <v>113</v>
      </c>
      <c r="D63" s="142" t="s">
        <v>120</v>
      </c>
      <c r="E63" s="145">
        <v>18000</v>
      </c>
      <c r="F63" s="132"/>
      <c r="G63" s="126">
        <f t="shared" si="0"/>
        <v>99000</v>
      </c>
      <c r="H63" s="254" t="s">
        <v>126</v>
      </c>
      <c r="I63" s="128" t="s">
        <v>18</v>
      </c>
      <c r="J63" s="323" t="s">
        <v>266</v>
      </c>
      <c r="K63" s="310" t="s">
        <v>131</v>
      </c>
      <c r="L63" s="128" t="s">
        <v>44</v>
      </c>
      <c r="M63" s="128"/>
      <c r="N63" s="83" t="s">
        <v>245</v>
      </c>
    </row>
    <row r="64" spans="1:14" ht="15.75" customHeight="1">
      <c r="A64" s="140">
        <v>45394</v>
      </c>
      <c r="B64" s="141" t="s">
        <v>112</v>
      </c>
      <c r="C64" s="141" t="s">
        <v>113</v>
      </c>
      <c r="D64" s="142" t="s">
        <v>120</v>
      </c>
      <c r="E64" s="145">
        <v>9000</v>
      </c>
      <c r="F64" s="132"/>
      <c r="G64" s="126">
        <f t="shared" si="0"/>
        <v>90000</v>
      </c>
      <c r="H64" s="254" t="s">
        <v>126</v>
      </c>
      <c r="I64" s="128" t="s">
        <v>18</v>
      </c>
      <c r="J64" s="323" t="s">
        <v>266</v>
      </c>
      <c r="K64" s="310" t="s">
        <v>131</v>
      </c>
      <c r="L64" s="128" t="s">
        <v>44</v>
      </c>
      <c r="M64" s="128"/>
      <c r="N64" s="83" t="s">
        <v>246</v>
      </c>
    </row>
    <row r="65" spans="1:14" ht="15.75" customHeight="1">
      <c r="A65" s="140">
        <v>45394</v>
      </c>
      <c r="B65" s="141" t="s">
        <v>112</v>
      </c>
      <c r="C65" s="141" t="s">
        <v>113</v>
      </c>
      <c r="D65" s="142" t="s">
        <v>120</v>
      </c>
      <c r="E65" s="145">
        <v>11000</v>
      </c>
      <c r="F65" s="132"/>
      <c r="G65" s="126">
        <f t="shared" si="0"/>
        <v>79000</v>
      </c>
      <c r="H65" s="254" t="s">
        <v>126</v>
      </c>
      <c r="I65" s="128" t="s">
        <v>18</v>
      </c>
      <c r="J65" s="323" t="s">
        <v>266</v>
      </c>
      <c r="K65" s="310" t="s">
        <v>131</v>
      </c>
      <c r="L65" s="128" t="s">
        <v>44</v>
      </c>
      <c r="M65" s="128"/>
      <c r="N65" s="83" t="s">
        <v>247</v>
      </c>
    </row>
    <row r="66" spans="1:14" ht="15.75" customHeight="1">
      <c r="A66" s="140">
        <v>45394</v>
      </c>
      <c r="B66" s="141" t="s">
        <v>112</v>
      </c>
      <c r="C66" s="141" t="s">
        <v>113</v>
      </c>
      <c r="D66" s="142" t="s">
        <v>120</v>
      </c>
      <c r="E66" s="145">
        <v>12000</v>
      </c>
      <c r="F66" s="132"/>
      <c r="G66" s="126">
        <f t="shared" si="0"/>
        <v>67000</v>
      </c>
      <c r="H66" s="254" t="s">
        <v>126</v>
      </c>
      <c r="I66" s="128" t="s">
        <v>18</v>
      </c>
      <c r="J66" s="323" t="s">
        <v>266</v>
      </c>
      <c r="K66" s="310" t="s">
        <v>131</v>
      </c>
      <c r="L66" s="128" t="s">
        <v>44</v>
      </c>
      <c r="M66" s="128"/>
      <c r="N66" s="83" t="s">
        <v>248</v>
      </c>
    </row>
    <row r="67" spans="1:14" ht="15.75" customHeight="1">
      <c r="A67" s="140">
        <v>45394</v>
      </c>
      <c r="B67" s="141" t="s">
        <v>125</v>
      </c>
      <c r="C67" s="141" t="s">
        <v>125</v>
      </c>
      <c r="D67" s="142" t="s">
        <v>120</v>
      </c>
      <c r="E67" s="145">
        <v>5000</v>
      </c>
      <c r="F67" s="132"/>
      <c r="G67" s="126">
        <f t="shared" si="0"/>
        <v>62000</v>
      </c>
      <c r="H67" s="254" t="s">
        <v>126</v>
      </c>
      <c r="I67" s="128" t="s">
        <v>18</v>
      </c>
      <c r="J67" s="323" t="s">
        <v>266</v>
      </c>
      <c r="K67" s="310" t="s">
        <v>131</v>
      </c>
      <c r="L67" s="128" t="s">
        <v>44</v>
      </c>
      <c r="M67" s="128"/>
      <c r="N67" s="83"/>
    </row>
    <row r="68" spans="1:14" ht="15.75" customHeight="1">
      <c r="A68" s="140">
        <v>45394</v>
      </c>
      <c r="B68" s="141" t="s">
        <v>125</v>
      </c>
      <c r="C68" s="141" t="s">
        <v>125</v>
      </c>
      <c r="D68" s="142" t="s">
        <v>120</v>
      </c>
      <c r="E68" s="145">
        <v>5000</v>
      </c>
      <c r="F68" s="132"/>
      <c r="G68" s="126">
        <f t="shared" si="0"/>
        <v>57000</v>
      </c>
      <c r="H68" s="254" t="s">
        <v>126</v>
      </c>
      <c r="I68" s="128" t="s">
        <v>18</v>
      </c>
      <c r="J68" s="323" t="s">
        <v>266</v>
      </c>
      <c r="K68" s="310" t="s">
        <v>131</v>
      </c>
      <c r="L68" s="128" t="s">
        <v>44</v>
      </c>
      <c r="M68" s="128"/>
      <c r="N68" s="83"/>
    </row>
    <row r="69" spans="1:14" ht="15.75" customHeight="1">
      <c r="A69" s="140">
        <v>45395</v>
      </c>
      <c r="B69" s="141" t="s">
        <v>117</v>
      </c>
      <c r="C69" s="141" t="s">
        <v>48</v>
      </c>
      <c r="D69" s="142" t="s">
        <v>120</v>
      </c>
      <c r="E69" s="145"/>
      <c r="F69" s="132">
        <v>1000</v>
      </c>
      <c r="G69" s="126">
        <f t="shared" si="0"/>
        <v>58000</v>
      </c>
      <c r="H69" s="254" t="s">
        <v>126</v>
      </c>
      <c r="I69" s="128" t="s">
        <v>18</v>
      </c>
      <c r="J69" s="323" t="s">
        <v>266</v>
      </c>
      <c r="K69" s="310" t="s">
        <v>131</v>
      </c>
      <c r="L69" s="128" t="s">
        <v>44</v>
      </c>
      <c r="M69" s="128"/>
      <c r="N69" s="83"/>
    </row>
    <row r="70" spans="1:14" ht="15.75" customHeight="1">
      <c r="A70" s="375">
        <v>45397</v>
      </c>
      <c r="B70" s="376" t="s">
        <v>110</v>
      </c>
      <c r="C70" s="376" t="s">
        <v>48</v>
      </c>
      <c r="D70" s="377" t="s">
        <v>120</v>
      </c>
      <c r="E70" s="477"/>
      <c r="F70" s="672">
        <v>104000</v>
      </c>
      <c r="G70" s="378">
        <f t="shared" si="0"/>
        <v>162000</v>
      </c>
      <c r="H70" s="380" t="s">
        <v>126</v>
      </c>
      <c r="I70" s="381" t="s">
        <v>18</v>
      </c>
      <c r="J70" s="425" t="s">
        <v>277</v>
      </c>
      <c r="K70" s="376" t="s">
        <v>131</v>
      </c>
      <c r="L70" s="381" t="s">
        <v>44</v>
      </c>
      <c r="M70" s="381"/>
      <c r="N70" s="423"/>
    </row>
    <row r="71" spans="1:14" ht="15.75" customHeight="1">
      <c r="A71" s="140">
        <v>45397</v>
      </c>
      <c r="B71" s="141" t="s">
        <v>112</v>
      </c>
      <c r="C71" s="141" t="s">
        <v>113</v>
      </c>
      <c r="D71" s="142" t="s">
        <v>120</v>
      </c>
      <c r="E71" s="145">
        <v>15000</v>
      </c>
      <c r="F71" s="132"/>
      <c r="G71" s="126">
        <f t="shared" si="0"/>
        <v>147000</v>
      </c>
      <c r="H71" s="254" t="s">
        <v>126</v>
      </c>
      <c r="I71" s="128" t="s">
        <v>18</v>
      </c>
      <c r="J71" s="323" t="s">
        <v>277</v>
      </c>
      <c r="K71" s="310" t="s">
        <v>131</v>
      </c>
      <c r="L71" s="128" t="s">
        <v>44</v>
      </c>
      <c r="M71" s="128"/>
      <c r="N71" s="83" t="s">
        <v>267</v>
      </c>
    </row>
    <row r="72" spans="1:14" ht="15.75" customHeight="1">
      <c r="A72" s="140">
        <v>45397</v>
      </c>
      <c r="B72" s="141" t="s">
        <v>112</v>
      </c>
      <c r="C72" s="141" t="s">
        <v>113</v>
      </c>
      <c r="D72" s="142" t="s">
        <v>120</v>
      </c>
      <c r="E72" s="145">
        <v>14000</v>
      </c>
      <c r="F72" s="132"/>
      <c r="G72" s="126">
        <f t="shared" si="0"/>
        <v>133000</v>
      </c>
      <c r="H72" s="254" t="s">
        <v>126</v>
      </c>
      <c r="I72" s="128" t="s">
        <v>18</v>
      </c>
      <c r="J72" s="323" t="s">
        <v>277</v>
      </c>
      <c r="K72" s="310" t="s">
        <v>131</v>
      </c>
      <c r="L72" s="128" t="s">
        <v>44</v>
      </c>
      <c r="M72" s="128"/>
      <c r="N72" s="83" t="s">
        <v>268</v>
      </c>
    </row>
    <row r="73" spans="1:14" ht="26.25" customHeight="1">
      <c r="A73" s="140">
        <v>45397</v>
      </c>
      <c r="B73" s="141" t="s">
        <v>112</v>
      </c>
      <c r="C73" s="141" t="s">
        <v>113</v>
      </c>
      <c r="D73" s="142" t="s">
        <v>120</v>
      </c>
      <c r="E73" s="145">
        <v>8000</v>
      </c>
      <c r="F73" s="132"/>
      <c r="G73" s="126">
        <f t="shared" si="0"/>
        <v>125000</v>
      </c>
      <c r="H73" s="254" t="s">
        <v>126</v>
      </c>
      <c r="I73" s="128" t="s">
        <v>18</v>
      </c>
      <c r="J73" s="323" t="s">
        <v>277</v>
      </c>
      <c r="K73" s="310" t="s">
        <v>131</v>
      </c>
      <c r="L73" s="128" t="s">
        <v>44</v>
      </c>
      <c r="M73" s="128"/>
      <c r="N73" s="83" t="s">
        <v>127</v>
      </c>
    </row>
    <row r="74" spans="1:14" ht="15.75" customHeight="1">
      <c r="A74" s="140">
        <v>45397</v>
      </c>
      <c r="B74" s="141" t="s">
        <v>112</v>
      </c>
      <c r="C74" s="141" t="s">
        <v>113</v>
      </c>
      <c r="D74" s="142" t="s">
        <v>120</v>
      </c>
      <c r="E74" s="145">
        <v>20000</v>
      </c>
      <c r="F74" s="132"/>
      <c r="G74" s="126">
        <f t="shared" si="0"/>
        <v>105000</v>
      </c>
      <c r="H74" s="254" t="s">
        <v>126</v>
      </c>
      <c r="I74" s="128" t="s">
        <v>18</v>
      </c>
      <c r="J74" s="323" t="s">
        <v>277</v>
      </c>
      <c r="K74" s="310" t="s">
        <v>131</v>
      </c>
      <c r="L74" s="128" t="s">
        <v>44</v>
      </c>
      <c r="M74" s="128"/>
      <c r="N74" s="83" t="s">
        <v>269</v>
      </c>
    </row>
    <row r="75" spans="1:14" ht="15.75" customHeight="1">
      <c r="A75" s="140">
        <v>45397</v>
      </c>
      <c r="B75" s="141" t="s">
        <v>112</v>
      </c>
      <c r="C75" s="141" t="s">
        <v>113</v>
      </c>
      <c r="D75" s="142" t="s">
        <v>120</v>
      </c>
      <c r="E75" s="145">
        <v>15000</v>
      </c>
      <c r="F75" s="132"/>
      <c r="G75" s="126">
        <f t="shared" ref="G75:G103" si="3">G74-E75+F75</f>
        <v>90000</v>
      </c>
      <c r="H75" s="254" t="s">
        <v>126</v>
      </c>
      <c r="I75" s="128" t="s">
        <v>18</v>
      </c>
      <c r="J75" s="323" t="s">
        <v>277</v>
      </c>
      <c r="K75" s="310" t="s">
        <v>131</v>
      </c>
      <c r="L75" s="128" t="s">
        <v>44</v>
      </c>
      <c r="M75" s="128"/>
      <c r="N75" s="83" t="s">
        <v>270</v>
      </c>
    </row>
    <row r="76" spans="1:14" ht="15.75" customHeight="1">
      <c r="A76" s="140">
        <v>45397</v>
      </c>
      <c r="B76" s="141" t="s">
        <v>112</v>
      </c>
      <c r="C76" s="141" t="s">
        <v>113</v>
      </c>
      <c r="D76" s="142" t="s">
        <v>120</v>
      </c>
      <c r="E76" s="145">
        <v>20000</v>
      </c>
      <c r="F76" s="132"/>
      <c r="G76" s="126">
        <f t="shared" si="3"/>
        <v>70000</v>
      </c>
      <c r="H76" s="254" t="s">
        <v>126</v>
      </c>
      <c r="I76" s="128" t="s">
        <v>18</v>
      </c>
      <c r="J76" s="323" t="s">
        <v>277</v>
      </c>
      <c r="K76" s="310" t="s">
        <v>131</v>
      </c>
      <c r="L76" s="128" t="s">
        <v>44</v>
      </c>
      <c r="M76" s="128"/>
      <c r="N76" s="83" t="s">
        <v>271</v>
      </c>
    </row>
    <row r="77" spans="1:14" ht="15.75" customHeight="1">
      <c r="A77" s="140">
        <v>45397</v>
      </c>
      <c r="B77" s="141" t="s">
        <v>125</v>
      </c>
      <c r="C77" s="141" t="s">
        <v>125</v>
      </c>
      <c r="D77" s="142" t="s">
        <v>120</v>
      </c>
      <c r="E77" s="145">
        <v>10000</v>
      </c>
      <c r="F77" s="132"/>
      <c r="G77" s="126">
        <f t="shared" si="3"/>
        <v>60000</v>
      </c>
      <c r="H77" s="254" t="s">
        <v>126</v>
      </c>
      <c r="I77" s="128" t="s">
        <v>18</v>
      </c>
      <c r="J77" s="323" t="s">
        <v>277</v>
      </c>
      <c r="K77" s="310" t="s">
        <v>131</v>
      </c>
      <c r="L77" s="128" t="s">
        <v>44</v>
      </c>
      <c r="M77" s="128"/>
      <c r="N77" s="83"/>
    </row>
    <row r="78" spans="1:14" ht="15.75" customHeight="1">
      <c r="A78" s="140">
        <v>45398</v>
      </c>
      <c r="B78" s="141" t="s">
        <v>117</v>
      </c>
      <c r="C78" s="141" t="s">
        <v>48</v>
      </c>
      <c r="D78" s="142" t="s">
        <v>120</v>
      </c>
      <c r="E78" s="145"/>
      <c r="F78" s="132">
        <v>-2000</v>
      </c>
      <c r="G78" s="126">
        <f t="shared" si="3"/>
        <v>58000</v>
      </c>
      <c r="H78" s="254" t="s">
        <v>126</v>
      </c>
      <c r="I78" s="128" t="s">
        <v>18</v>
      </c>
      <c r="J78" s="323" t="s">
        <v>277</v>
      </c>
      <c r="K78" s="310" t="s">
        <v>131</v>
      </c>
      <c r="L78" s="128" t="s">
        <v>44</v>
      </c>
      <c r="M78" s="128"/>
      <c r="N78" s="83"/>
    </row>
    <row r="79" spans="1:14" ht="15.75" customHeight="1">
      <c r="A79" s="375">
        <v>45398</v>
      </c>
      <c r="B79" s="376" t="s">
        <v>110</v>
      </c>
      <c r="C79" s="376" t="s">
        <v>48</v>
      </c>
      <c r="D79" s="377" t="s">
        <v>120</v>
      </c>
      <c r="E79" s="477"/>
      <c r="F79" s="672">
        <v>54000</v>
      </c>
      <c r="G79" s="378">
        <f t="shared" si="3"/>
        <v>112000</v>
      </c>
      <c r="H79" s="380" t="s">
        <v>126</v>
      </c>
      <c r="I79" s="381" t="s">
        <v>18</v>
      </c>
      <c r="J79" s="425" t="s">
        <v>278</v>
      </c>
      <c r="K79" s="376" t="s">
        <v>131</v>
      </c>
      <c r="L79" s="381" t="s">
        <v>44</v>
      </c>
      <c r="M79" s="381"/>
      <c r="N79" s="423"/>
    </row>
    <row r="80" spans="1:14" ht="15.75" customHeight="1">
      <c r="A80" s="140">
        <v>45398</v>
      </c>
      <c r="B80" s="141" t="s">
        <v>112</v>
      </c>
      <c r="C80" s="141" t="s">
        <v>113</v>
      </c>
      <c r="D80" s="142" t="s">
        <v>120</v>
      </c>
      <c r="E80" s="145">
        <v>8000</v>
      </c>
      <c r="F80" s="132"/>
      <c r="G80" s="126">
        <f t="shared" si="3"/>
        <v>104000</v>
      </c>
      <c r="H80" s="254" t="s">
        <v>126</v>
      </c>
      <c r="I80" s="128" t="s">
        <v>18</v>
      </c>
      <c r="J80" s="323" t="s">
        <v>278</v>
      </c>
      <c r="K80" s="310" t="s">
        <v>131</v>
      </c>
      <c r="L80" s="128" t="s">
        <v>44</v>
      </c>
      <c r="M80" s="128"/>
      <c r="N80" s="83" t="s">
        <v>127</v>
      </c>
    </row>
    <row r="81" spans="1:14" ht="15.75" customHeight="1">
      <c r="A81" s="140">
        <v>45398</v>
      </c>
      <c r="B81" s="141" t="s">
        <v>112</v>
      </c>
      <c r="C81" s="141" t="s">
        <v>113</v>
      </c>
      <c r="D81" s="142" t="s">
        <v>120</v>
      </c>
      <c r="E81" s="145">
        <v>9000</v>
      </c>
      <c r="F81" s="132"/>
      <c r="G81" s="126">
        <f t="shared" si="3"/>
        <v>95000</v>
      </c>
      <c r="H81" s="254" t="s">
        <v>126</v>
      </c>
      <c r="I81" s="128" t="s">
        <v>18</v>
      </c>
      <c r="J81" s="323" t="s">
        <v>278</v>
      </c>
      <c r="K81" s="310" t="s">
        <v>131</v>
      </c>
      <c r="L81" s="128" t="s">
        <v>44</v>
      </c>
      <c r="M81" s="128"/>
      <c r="N81" s="83" t="s">
        <v>279</v>
      </c>
    </row>
    <row r="82" spans="1:14" ht="15.75" customHeight="1">
      <c r="A82" s="140">
        <v>45398</v>
      </c>
      <c r="B82" s="141" t="s">
        <v>112</v>
      </c>
      <c r="C82" s="141" t="s">
        <v>113</v>
      </c>
      <c r="D82" s="142" t="s">
        <v>120</v>
      </c>
      <c r="E82" s="145">
        <v>15000</v>
      </c>
      <c r="F82" s="132"/>
      <c r="G82" s="126">
        <f t="shared" si="3"/>
        <v>80000</v>
      </c>
      <c r="H82" s="254" t="s">
        <v>126</v>
      </c>
      <c r="I82" s="128" t="s">
        <v>18</v>
      </c>
      <c r="J82" s="323" t="s">
        <v>278</v>
      </c>
      <c r="K82" s="310" t="s">
        <v>131</v>
      </c>
      <c r="L82" s="128" t="s">
        <v>44</v>
      </c>
      <c r="M82" s="128"/>
      <c r="N82" s="83" t="s">
        <v>280</v>
      </c>
    </row>
    <row r="83" spans="1:14" ht="15.75" customHeight="1">
      <c r="A83" s="140">
        <v>45398</v>
      </c>
      <c r="B83" s="141" t="s">
        <v>112</v>
      </c>
      <c r="C83" s="141" t="s">
        <v>113</v>
      </c>
      <c r="D83" s="142" t="s">
        <v>120</v>
      </c>
      <c r="E83" s="145">
        <v>8000</v>
      </c>
      <c r="F83" s="132"/>
      <c r="G83" s="126">
        <f t="shared" si="3"/>
        <v>72000</v>
      </c>
      <c r="H83" s="254" t="s">
        <v>126</v>
      </c>
      <c r="I83" s="128" t="s">
        <v>18</v>
      </c>
      <c r="J83" s="323" t="s">
        <v>278</v>
      </c>
      <c r="K83" s="310" t="s">
        <v>131</v>
      </c>
      <c r="L83" s="128" t="s">
        <v>44</v>
      </c>
      <c r="M83" s="128"/>
      <c r="N83" s="83" t="s">
        <v>281</v>
      </c>
    </row>
    <row r="84" spans="1:14" ht="15.75" customHeight="1">
      <c r="A84" s="140">
        <v>45398</v>
      </c>
      <c r="B84" s="141" t="s">
        <v>112</v>
      </c>
      <c r="C84" s="141" t="s">
        <v>113</v>
      </c>
      <c r="D84" s="142" t="s">
        <v>120</v>
      </c>
      <c r="E84" s="145">
        <v>14000</v>
      </c>
      <c r="F84" s="132"/>
      <c r="G84" s="126">
        <f t="shared" si="3"/>
        <v>58000</v>
      </c>
      <c r="H84" s="254" t="s">
        <v>126</v>
      </c>
      <c r="I84" s="128" t="s">
        <v>18</v>
      </c>
      <c r="J84" s="323" t="s">
        <v>278</v>
      </c>
      <c r="K84" s="310" t="s">
        <v>131</v>
      </c>
      <c r="L84" s="128" t="s">
        <v>44</v>
      </c>
      <c r="M84" s="128"/>
      <c r="N84" s="83" t="s">
        <v>282</v>
      </c>
    </row>
    <row r="85" spans="1:14" ht="15.75" customHeight="1">
      <c r="A85" s="375">
        <v>45399</v>
      </c>
      <c r="B85" s="376" t="s">
        <v>110</v>
      </c>
      <c r="C85" s="376" t="s">
        <v>48</v>
      </c>
      <c r="D85" s="377" t="s">
        <v>120</v>
      </c>
      <c r="E85" s="477"/>
      <c r="F85" s="672">
        <v>63000</v>
      </c>
      <c r="G85" s="378">
        <f t="shared" si="3"/>
        <v>121000</v>
      </c>
      <c r="H85" s="380" t="s">
        <v>126</v>
      </c>
      <c r="I85" s="381" t="s">
        <v>18</v>
      </c>
      <c r="J85" s="425" t="s">
        <v>289</v>
      </c>
      <c r="K85" s="376" t="s">
        <v>131</v>
      </c>
      <c r="L85" s="381" t="s">
        <v>44</v>
      </c>
      <c r="M85" s="381"/>
      <c r="N85" s="423"/>
    </row>
    <row r="86" spans="1:14" ht="15.75" customHeight="1">
      <c r="A86" s="140">
        <v>45399</v>
      </c>
      <c r="B86" s="141" t="s">
        <v>112</v>
      </c>
      <c r="C86" s="141" t="s">
        <v>113</v>
      </c>
      <c r="D86" s="142" t="s">
        <v>120</v>
      </c>
      <c r="E86" s="145">
        <v>8000</v>
      </c>
      <c r="F86" s="132"/>
      <c r="G86" s="126">
        <f t="shared" si="3"/>
        <v>113000</v>
      </c>
      <c r="H86" s="254" t="s">
        <v>126</v>
      </c>
      <c r="I86" s="128" t="s">
        <v>18</v>
      </c>
      <c r="J86" s="323" t="s">
        <v>289</v>
      </c>
      <c r="K86" s="310" t="s">
        <v>131</v>
      </c>
      <c r="L86" s="128" t="s">
        <v>44</v>
      </c>
      <c r="M86" s="128"/>
      <c r="N86" s="83" t="s">
        <v>127</v>
      </c>
    </row>
    <row r="87" spans="1:14" ht="15.75" customHeight="1">
      <c r="A87" s="140">
        <v>45399</v>
      </c>
      <c r="B87" s="141" t="s">
        <v>112</v>
      </c>
      <c r="C87" s="141" t="s">
        <v>113</v>
      </c>
      <c r="D87" s="142" t="s">
        <v>120</v>
      </c>
      <c r="E87" s="145">
        <v>7000</v>
      </c>
      <c r="F87" s="132"/>
      <c r="G87" s="126">
        <f t="shared" si="3"/>
        <v>106000</v>
      </c>
      <c r="H87" s="254" t="s">
        <v>126</v>
      </c>
      <c r="I87" s="128" t="s">
        <v>18</v>
      </c>
      <c r="J87" s="323" t="s">
        <v>289</v>
      </c>
      <c r="K87" s="310" t="s">
        <v>131</v>
      </c>
      <c r="L87" s="128" t="s">
        <v>44</v>
      </c>
      <c r="M87" s="128"/>
      <c r="N87" s="83" t="s">
        <v>145</v>
      </c>
    </row>
    <row r="88" spans="1:14" ht="15.75" customHeight="1">
      <c r="A88" s="140">
        <v>45399</v>
      </c>
      <c r="B88" s="141" t="s">
        <v>112</v>
      </c>
      <c r="C88" s="141" t="s">
        <v>113</v>
      </c>
      <c r="D88" s="142" t="s">
        <v>120</v>
      </c>
      <c r="E88" s="145">
        <v>9000</v>
      </c>
      <c r="F88" s="132"/>
      <c r="G88" s="126">
        <f t="shared" si="3"/>
        <v>97000</v>
      </c>
      <c r="H88" s="254" t="s">
        <v>126</v>
      </c>
      <c r="I88" s="128" t="s">
        <v>18</v>
      </c>
      <c r="J88" s="323" t="s">
        <v>289</v>
      </c>
      <c r="K88" s="310" t="s">
        <v>131</v>
      </c>
      <c r="L88" s="128" t="s">
        <v>44</v>
      </c>
      <c r="M88" s="128"/>
      <c r="N88" s="83" t="s">
        <v>290</v>
      </c>
    </row>
    <row r="89" spans="1:14" ht="15.75" customHeight="1">
      <c r="A89" s="140">
        <v>45399</v>
      </c>
      <c r="B89" s="141" t="s">
        <v>112</v>
      </c>
      <c r="C89" s="141" t="s">
        <v>113</v>
      </c>
      <c r="D89" s="142" t="s">
        <v>120</v>
      </c>
      <c r="E89" s="145">
        <v>9000</v>
      </c>
      <c r="F89" s="132"/>
      <c r="G89" s="126">
        <f t="shared" si="3"/>
        <v>88000</v>
      </c>
      <c r="H89" s="254" t="s">
        <v>126</v>
      </c>
      <c r="I89" s="128" t="s">
        <v>18</v>
      </c>
      <c r="J89" s="323" t="s">
        <v>289</v>
      </c>
      <c r="K89" s="310" t="s">
        <v>131</v>
      </c>
      <c r="L89" s="128" t="s">
        <v>44</v>
      </c>
      <c r="M89" s="128"/>
      <c r="N89" s="83" t="s">
        <v>291</v>
      </c>
    </row>
    <row r="90" spans="1:14" ht="15.75" customHeight="1">
      <c r="A90" s="140">
        <v>45399</v>
      </c>
      <c r="B90" s="141" t="s">
        <v>112</v>
      </c>
      <c r="C90" s="141" t="s">
        <v>113</v>
      </c>
      <c r="D90" s="142" t="s">
        <v>120</v>
      </c>
      <c r="E90" s="145">
        <v>8000</v>
      </c>
      <c r="F90" s="132"/>
      <c r="G90" s="126">
        <f t="shared" si="3"/>
        <v>80000</v>
      </c>
      <c r="H90" s="254" t="s">
        <v>126</v>
      </c>
      <c r="I90" s="128" t="s">
        <v>18</v>
      </c>
      <c r="J90" s="323" t="s">
        <v>289</v>
      </c>
      <c r="K90" s="310" t="s">
        <v>131</v>
      </c>
      <c r="L90" s="128" t="s">
        <v>44</v>
      </c>
      <c r="M90" s="128"/>
      <c r="N90" s="83" t="s">
        <v>292</v>
      </c>
    </row>
    <row r="91" spans="1:14" ht="15.75" customHeight="1">
      <c r="A91" s="140">
        <v>45399</v>
      </c>
      <c r="B91" s="141" t="s">
        <v>112</v>
      </c>
      <c r="C91" s="141" t="s">
        <v>113</v>
      </c>
      <c r="D91" s="142" t="s">
        <v>120</v>
      </c>
      <c r="E91" s="145">
        <v>11000</v>
      </c>
      <c r="F91" s="132"/>
      <c r="G91" s="126">
        <f t="shared" si="3"/>
        <v>69000</v>
      </c>
      <c r="H91" s="254" t="s">
        <v>126</v>
      </c>
      <c r="I91" s="128" t="s">
        <v>18</v>
      </c>
      <c r="J91" s="323" t="s">
        <v>289</v>
      </c>
      <c r="K91" s="310" t="s">
        <v>131</v>
      </c>
      <c r="L91" s="128" t="s">
        <v>44</v>
      </c>
      <c r="M91" s="128"/>
      <c r="N91" s="83" t="s">
        <v>293</v>
      </c>
    </row>
    <row r="92" spans="1:14" ht="15.75" customHeight="1">
      <c r="A92" s="140">
        <v>45399</v>
      </c>
      <c r="B92" s="141" t="s">
        <v>125</v>
      </c>
      <c r="C92" s="141" t="s">
        <v>125</v>
      </c>
      <c r="D92" s="142" t="s">
        <v>120</v>
      </c>
      <c r="E92" s="145">
        <v>5000</v>
      </c>
      <c r="F92" s="132"/>
      <c r="G92" s="126">
        <f t="shared" si="3"/>
        <v>64000</v>
      </c>
      <c r="H92" s="254" t="s">
        <v>126</v>
      </c>
      <c r="I92" s="128" t="s">
        <v>18</v>
      </c>
      <c r="J92" s="323" t="s">
        <v>289</v>
      </c>
      <c r="K92" s="310" t="s">
        <v>131</v>
      </c>
      <c r="L92" s="128" t="s">
        <v>44</v>
      </c>
      <c r="M92" s="128"/>
      <c r="N92" s="83"/>
    </row>
    <row r="93" spans="1:14" ht="15.75" customHeight="1">
      <c r="A93" s="140">
        <v>45399</v>
      </c>
      <c r="B93" s="141" t="s">
        <v>125</v>
      </c>
      <c r="C93" s="141" t="s">
        <v>125</v>
      </c>
      <c r="D93" s="142" t="s">
        <v>120</v>
      </c>
      <c r="E93" s="145">
        <v>5000</v>
      </c>
      <c r="F93" s="132"/>
      <c r="G93" s="126">
        <f t="shared" si="3"/>
        <v>59000</v>
      </c>
      <c r="H93" s="254" t="s">
        <v>126</v>
      </c>
      <c r="I93" s="128" t="s">
        <v>18</v>
      </c>
      <c r="J93" s="323" t="s">
        <v>289</v>
      </c>
      <c r="K93" s="310" t="s">
        <v>131</v>
      </c>
      <c r="L93" s="128" t="s">
        <v>44</v>
      </c>
      <c r="M93" s="128"/>
      <c r="N93" s="83"/>
    </row>
    <row r="94" spans="1:14" ht="15.75" customHeight="1">
      <c r="A94" s="140">
        <v>45400</v>
      </c>
      <c r="B94" s="141" t="s">
        <v>288</v>
      </c>
      <c r="C94" s="141" t="s">
        <v>48</v>
      </c>
      <c r="D94" s="142" t="s">
        <v>120</v>
      </c>
      <c r="E94" s="145"/>
      <c r="F94" s="132">
        <v>-1000</v>
      </c>
      <c r="G94" s="126">
        <f t="shared" si="3"/>
        <v>58000</v>
      </c>
      <c r="H94" s="254" t="s">
        <v>126</v>
      </c>
      <c r="I94" s="128" t="s">
        <v>18</v>
      </c>
      <c r="J94" s="323" t="s">
        <v>289</v>
      </c>
      <c r="K94" s="310" t="s">
        <v>131</v>
      </c>
      <c r="L94" s="128" t="s">
        <v>44</v>
      </c>
      <c r="M94" s="128"/>
      <c r="N94" s="83"/>
    </row>
    <row r="95" spans="1:14" ht="15.75" customHeight="1">
      <c r="A95" s="375">
        <v>45400</v>
      </c>
      <c r="B95" s="376" t="s">
        <v>110</v>
      </c>
      <c r="C95" s="376" t="s">
        <v>48</v>
      </c>
      <c r="D95" s="377" t="s">
        <v>120</v>
      </c>
      <c r="E95" s="477"/>
      <c r="F95" s="672">
        <v>71000</v>
      </c>
      <c r="G95" s="378">
        <f t="shared" si="3"/>
        <v>129000</v>
      </c>
      <c r="H95" s="380" t="s">
        <v>126</v>
      </c>
      <c r="I95" s="381" t="s">
        <v>18</v>
      </c>
      <c r="J95" s="425" t="s">
        <v>294</v>
      </c>
      <c r="K95" s="376" t="s">
        <v>131</v>
      </c>
      <c r="L95" s="381" t="s">
        <v>44</v>
      </c>
      <c r="M95" s="381"/>
      <c r="N95" s="423"/>
    </row>
    <row r="96" spans="1:14" ht="15.75" customHeight="1">
      <c r="A96" s="140">
        <v>45400</v>
      </c>
      <c r="B96" s="141" t="s">
        <v>112</v>
      </c>
      <c r="C96" s="141" t="s">
        <v>113</v>
      </c>
      <c r="D96" s="142" t="s">
        <v>120</v>
      </c>
      <c r="E96" s="145">
        <v>8000</v>
      </c>
      <c r="F96" s="132"/>
      <c r="G96" s="126">
        <f t="shared" si="3"/>
        <v>121000</v>
      </c>
      <c r="H96" s="254" t="s">
        <v>126</v>
      </c>
      <c r="I96" s="128" t="s">
        <v>18</v>
      </c>
      <c r="J96" s="323" t="s">
        <v>294</v>
      </c>
      <c r="K96" s="310" t="s">
        <v>131</v>
      </c>
      <c r="L96" s="128" t="s">
        <v>44</v>
      </c>
      <c r="M96" s="128"/>
      <c r="N96" s="83" t="s">
        <v>127</v>
      </c>
    </row>
    <row r="97" spans="1:14" ht="15.75" customHeight="1">
      <c r="A97" s="140">
        <v>45400</v>
      </c>
      <c r="B97" s="141" t="s">
        <v>112</v>
      </c>
      <c r="C97" s="141" t="s">
        <v>113</v>
      </c>
      <c r="D97" s="142" t="s">
        <v>120</v>
      </c>
      <c r="E97" s="145">
        <v>16000</v>
      </c>
      <c r="F97" s="132"/>
      <c r="G97" s="126">
        <f t="shared" si="3"/>
        <v>105000</v>
      </c>
      <c r="H97" s="254" t="s">
        <v>126</v>
      </c>
      <c r="I97" s="128" t="s">
        <v>18</v>
      </c>
      <c r="J97" s="323" t="s">
        <v>294</v>
      </c>
      <c r="K97" s="310" t="s">
        <v>131</v>
      </c>
      <c r="L97" s="128" t="s">
        <v>44</v>
      </c>
      <c r="M97" s="128"/>
      <c r="N97" s="83" t="s">
        <v>295</v>
      </c>
    </row>
    <row r="98" spans="1:14" ht="15.75" customHeight="1">
      <c r="A98" s="140">
        <v>45400</v>
      </c>
      <c r="B98" s="141" t="s">
        <v>112</v>
      </c>
      <c r="C98" s="141" t="s">
        <v>113</v>
      </c>
      <c r="D98" s="142" t="s">
        <v>120</v>
      </c>
      <c r="E98" s="145">
        <v>10000</v>
      </c>
      <c r="F98" s="132"/>
      <c r="G98" s="126">
        <f t="shared" si="3"/>
        <v>95000</v>
      </c>
      <c r="H98" s="254" t="s">
        <v>126</v>
      </c>
      <c r="I98" s="128" t="s">
        <v>18</v>
      </c>
      <c r="J98" s="323" t="s">
        <v>294</v>
      </c>
      <c r="K98" s="310" t="s">
        <v>131</v>
      </c>
      <c r="L98" s="128" t="s">
        <v>44</v>
      </c>
      <c r="M98" s="128"/>
      <c r="N98" s="83" t="s">
        <v>296</v>
      </c>
    </row>
    <row r="99" spans="1:14" ht="15.75" customHeight="1">
      <c r="A99" s="140">
        <v>45400</v>
      </c>
      <c r="B99" s="141" t="s">
        <v>112</v>
      </c>
      <c r="C99" s="141" t="s">
        <v>113</v>
      </c>
      <c r="D99" s="142" t="s">
        <v>120</v>
      </c>
      <c r="E99" s="145">
        <v>10000</v>
      </c>
      <c r="F99" s="132"/>
      <c r="G99" s="126">
        <f t="shared" si="3"/>
        <v>85000</v>
      </c>
      <c r="H99" s="254" t="s">
        <v>126</v>
      </c>
      <c r="I99" s="128" t="s">
        <v>18</v>
      </c>
      <c r="J99" s="323" t="s">
        <v>294</v>
      </c>
      <c r="K99" s="310" t="s">
        <v>131</v>
      </c>
      <c r="L99" s="128" t="s">
        <v>44</v>
      </c>
      <c r="M99" s="128"/>
      <c r="N99" s="83" t="s">
        <v>297</v>
      </c>
    </row>
    <row r="100" spans="1:14" ht="15.75" customHeight="1">
      <c r="A100" s="140">
        <v>45400</v>
      </c>
      <c r="B100" s="141" t="s">
        <v>112</v>
      </c>
      <c r="C100" s="141" t="s">
        <v>113</v>
      </c>
      <c r="D100" s="142" t="s">
        <v>120</v>
      </c>
      <c r="E100" s="145">
        <v>15000</v>
      </c>
      <c r="F100" s="132"/>
      <c r="G100" s="126">
        <f t="shared" si="3"/>
        <v>70000</v>
      </c>
      <c r="H100" s="254" t="s">
        <v>126</v>
      </c>
      <c r="I100" s="128" t="s">
        <v>18</v>
      </c>
      <c r="J100" s="323" t="s">
        <v>294</v>
      </c>
      <c r="K100" s="310" t="s">
        <v>131</v>
      </c>
      <c r="L100" s="128" t="s">
        <v>44</v>
      </c>
      <c r="M100" s="128"/>
      <c r="N100" s="83" t="s">
        <v>298</v>
      </c>
    </row>
    <row r="101" spans="1:14" ht="15.75" customHeight="1">
      <c r="A101" s="140">
        <v>45400</v>
      </c>
      <c r="B101" s="141" t="s">
        <v>125</v>
      </c>
      <c r="C101" s="141" t="s">
        <v>125</v>
      </c>
      <c r="D101" s="142" t="s">
        <v>120</v>
      </c>
      <c r="E101" s="145">
        <v>6000</v>
      </c>
      <c r="F101" s="132"/>
      <c r="G101" s="126">
        <f t="shared" si="3"/>
        <v>64000</v>
      </c>
      <c r="H101" s="254" t="s">
        <v>126</v>
      </c>
      <c r="I101" s="128" t="s">
        <v>18</v>
      </c>
      <c r="J101" s="323" t="s">
        <v>294</v>
      </c>
      <c r="K101" s="310" t="s">
        <v>131</v>
      </c>
      <c r="L101" s="128" t="s">
        <v>44</v>
      </c>
      <c r="M101" s="128"/>
      <c r="N101" s="83"/>
    </row>
    <row r="102" spans="1:14" ht="15.75" customHeight="1">
      <c r="A102" s="140">
        <v>45400</v>
      </c>
      <c r="B102" s="141" t="s">
        <v>125</v>
      </c>
      <c r="C102" s="141" t="s">
        <v>125</v>
      </c>
      <c r="D102" s="142" t="s">
        <v>120</v>
      </c>
      <c r="E102" s="145">
        <v>4000</v>
      </c>
      <c r="F102" s="132"/>
      <c r="G102" s="126">
        <f t="shared" si="3"/>
        <v>60000</v>
      </c>
      <c r="H102" s="254" t="s">
        <v>126</v>
      </c>
      <c r="I102" s="128" t="s">
        <v>18</v>
      </c>
      <c r="J102" s="323" t="s">
        <v>294</v>
      </c>
      <c r="K102" s="310" t="s">
        <v>131</v>
      </c>
      <c r="L102" s="128" t="s">
        <v>44</v>
      </c>
      <c r="M102" s="128"/>
      <c r="N102" s="83"/>
    </row>
    <row r="103" spans="1:14" ht="15.75" customHeight="1">
      <c r="A103" s="140">
        <v>45401</v>
      </c>
      <c r="B103" s="141" t="s">
        <v>117</v>
      </c>
      <c r="C103" s="141" t="s">
        <v>48</v>
      </c>
      <c r="D103" s="142" t="s">
        <v>120</v>
      </c>
      <c r="E103" s="145"/>
      <c r="F103" s="683"/>
      <c r="G103" s="126">
        <f t="shared" si="3"/>
        <v>60000</v>
      </c>
      <c r="H103" s="254" t="s">
        <v>126</v>
      </c>
      <c r="I103" s="128" t="s">
        <v>18</v>
      </c>
      <c r="J103" s="323" t="s">
        <v>294</v>
      </c>
      <c r="K103" s="310" t="s">
        <v>131</v>
      </c>
      <c r="L103" s="128" t="s">
        <v>44</v>
      </c>
      <c r="M103" s="128"/>
      <c r="N103" s="83"/>
    </row>
    <row r="104" spans="1:14" ht="15.75" customHeight="1">
      <c r="A104" s="375">
        <v>45401</v>
      </c>
      <c r="B104" s="376" t="s">
        <v>110</v>
      </c>
      <c r="C104" s="376" t="s">
        <v>48</v>
      </c>
      <c r="D104" s="377" t="s">
        <v>120</v>
      </c>
      <c r="E104" s="477"/>
      <c r="F104" s="672">
        <v>78000</v>
      </c>
      <c r="G104" s="378">
        <f t="shared" ref="G104:G152" si="4">G103-E104+F104</f>
        <v>138000</v>
      </c>
      <c r="H104" s="380" t="s">
        <v>126</v>
      </c>
      <c r="I104" s="381" t="s">
        <v>18</v>
      </c>
      <c r="J104" s="425" t="s">
        <v>302</v>
      </c>
      <c r="K104" s="376" t="s">
        <v>131</v>
      </c>
      <c r="L104" s="381" t="s">
        <v>44</v>
      </c>
      <c r="M104" s="381"/>
      <c r="N104" s="423"/>
    </row>
    <row r="105" spans="1:14" ht="15.75" customHeight="1">
      <c r="A105" s="140">
        <v>45401</v>
      </c>
      <c r="B105" s="141" t="s">
        <v>112</v>
      </c>
      <c r="C105" s="141" t="s">
        <v>113</v>
      </c>
      <c r="D105" s="142" t="s">
        <v>120</v>
      </c>
      <c r="E105" s="145">
        <v>8000</v>
      </c>
      <c r="F105" s="132"/>
      <c r="G105" s="126">
        <f t="shared" si="4"/>
        <v>130000</v>
      </c>
      <c r="H105" s="254" t="s">
        <v>126</v>
      </c>
      <c r="I105" s="128" t="s">
        <v>18</v>
      </c>
      <c r="J105" s="323" t="s">
        <v>302</v>
      </c>
      <c r="K105" s="310" t="s">
        <v>131</v>
      </c>
      <c r="L105" s="128" t="s">
        <v>44</v>
      </c>
      <c r="M105" s="128"/>
      <c r="N105" s="83" t="s">
        <v>127</v>
      </c>
    </row>
    <row r="106" spans="1:14" ht="15.75" customHeight="1">
      <c r="A106" s="140">
        <v>45401</v>
      </c>
      <c r="B106" s="141" t="s">
        <v>112</v>
      </c>
      <c r="C106" s="141" t="s">
        <v>113</v>
      </c>
      <c r="D106" s="142" t="s">
        <v>120</v>
      </c>
      <c r="E106" s="145">
        <v>20000</v>
      </c>
      <c r="F106" s="132"/>
      <c r="G106" s="126">
        <f t="shared" si="4"/>
        <v>110000</v>
      </c>
      <c r="H106" s="254" t="s">
        <v>126</v>
      </c>
      <c r="I106" s="128" t="s">
        <v>18</v>
      </c>
      <c r="J106" s="323" t="s">
        <v>302</v>
      </c>
      <c r="K106" s="310" t="s">
        <v>131</v>
      </c>
      <c r="L106" s="128" t="s">
        <v>44</v>
      </c>
      <c r="M106" s="128"/>
      <c r="N106" s="83" t="s">
        <v>206</v>
      </c>
    </row>
    <row r="107" spans="1:14" ht="15.75" customHeight="1">
      <c r="A107" s="140">
        <v>45401</v>
      </c>
      <c r="B107" s="141" t="s">
        <v>112</v>
      </c>
      <c r="C107" s="141" t="s">
        <v>113</v>
      </c>
      <c r="D107" s="142" t="s">
        <v>120</v>
      </c>
      <c r="E107" s="145">
        <v>20000</v>
      </c>
      <c r="F107" s="132"/>
      <c r="G107" s="126">
        <f t="shared" si="4"/>
        <v>90000</v>
      </c>
      <c r="H107" s="254" t="s">
        <v>126</v>
      </c>
      <c r="I107" s="128" t="s">
        <v>18</v>
      </c>
      <c r="J107" s="323" t="s">
        <v>302</v>
      </c>
      <c r="K107" s="310" t="s">
        <v>131</v>
      </c>
      <c r="L107" s="128" t="s">
        <v>44</v>
      </c>
      <c r="M107" s="128"/>
      <c r="N107" s="83" t="s">
        <v>303</v>
      </c>
    </row>
    <row r="108" spans="1:14" ht="15.75" customHeight="1">
      <c r="A108" s="140">
        <v>45401</v>
      </c>
      <c r="B108" s="141" t="s">
        <v>112</v>
      </c>
      <c r="C108" s="141" t="s">
        <v>113</v>
      </c>
      <c r="D108" s="142" t="s">
        <v>120</v>
      </c>
      <c r="E108" s="145">
        <v>22000</v>
      </c>
      <c r="F108" s="132"/>
      <c r="G108" s="126">
        <f t="shared" si="4"/>
        <v>68000</v>
      </c>
      <c r="H108" s="254" t="s">
        <v>126</v>
      </c>
      <c r="I108" s="128" t="s">
        <v>18</v>
      </c>
      <c r="J108" s="323" t="s">
        <v>302</v>
      </c>
      <c r="K108" s="310" t="s">
        <v>131</v>
      </c>
      <c r="L108" s="128" t="s">
        <v>44</v>
      </c>
      <c r="M108" s="128"/>
      <c r="N108" s="83" t="s">
        <v>304</v>
      </c>
    </row>
    <row r="109" spans="1:14" ht="15.75" customHeight="1">
      <c r="A109" s="140">
        <v>45401</v>
      </c>
      <c r="B109" s="141" t="s">
        <v>125</v>
      </c>
      <c r="C109" s="141" t="s">
        <v>125</v>
      </c>
      <c r="D109" s="142" t="s">
        <v>120</v>
      </c>
      <c r="E109" s="145">
        <v>6000</v>
      </c>
      <c r="F109" s="132"/>
      <c r="G109" s="126">
        <f t="shared" si="4"/>
        <v>62000</v>
      </c>
      <c r="H109" s="254" t="s">
        <v>126</v>
      </c>
      <c r="I109" s="128" t="s">
        <v>18</v>
      </c>
      <c r="J109" s="323" t="s">
        <v>302</v>
      </c>
      <c r="K109" s="310" t="s">
        <v>131</v>
      </c>
      <c r="L109" s="128" t="s">
        <v>44</v>
      </c>
      <c r="M109" s="128"/>
      <c r="N109" s="83"/>
    </row>
    <row r="110" spans="1:14" ht="15.75" customHeight="1">
      <c r="A110" s="140">
        <v>45401</v>
      </c>
      <c r="B110" s="141" t="s">
        <v>125</v>
      </c>
      <c r="C110" s="141" t="s">
        <v>125</v>
      </c>
      <c r="D110" s="142" t="s">
        <v>120</v>
      </c>
      <c r="E110" s="145">
        <v>4000</v>
      </c>
      <c r="F110" s="132"/>
      <c r="G110" s="126">
        <f t="shared" si="4"/>
        <v>58000</v>
      </c>
      <c r="H110" s="254" t="s">
        <v>126</v>
      </c>
      <c r="I110" s="128" t="s">
        <v>18</v>
      </c>
      <c r="J110" s="323" t="s">
        <v>302</v>
      </c>
      <c r="K110" s="310" t="s">
        <v>131</v>
      </c>
      <c r="L110" s="128" t="s">
        <v>44</v>
      </c>
      <c r="M110" s="128"/>
      <c r="N110" s="83"/>
    </row>
    <row r="111" spans="1:14" ht="15.75" customHeight="1">
      <c r="A111" s="140">
        <v>45403</v>
      </c>
      <c r="B111" s="141" t="s">
        <v>112</v>
      </c>
      <c r="C111" s="141" t="s">
        <v>113</v>
      </c>
      <c r="D111" s="142" t="s">
        <v>120</v>
      </c>
      <c r="E111" s="145">
        <v>18000</v>
      </c>
      <c r="F111" s="132"/>
      <c r="G111" s="126">
        <f t="shared" si="4"/>
        <v>40000</v>
      </c>
      <c r="H111" s="254" t="s">
        <v>126</v>
      </c>
      <c r="I111" s="128" t="s">
        <v>18</v>
      </c>
      <c r="J111" s="323" t="s">
        <v>318</v>
      </c>
      <c r="K111" s="310" t="s">
        <v>131</v>
      </c>
      <c r="L111" s="128" t="s">
        <v>44</v>
      </c>
      <c r="M111" s="128"/>
      <c r="N111" s="83" t="s">
        <v>319</v>
      </c>
    </row>
    <row r="112" spans="1:14" ht="15.75" customHeight="1">
      <c r="A112" s="140">
        <v>45403</v>
      </c>
      <c r="B112" s="141" t="s">
        <v>112</v>
      </c>
      <c r="C112" s="141" t="s">
        <v>113</v>
      </c>
      <c r="D112" s="142" t="s">
        <v>120</v>
      </c>
      <c r="E112" s="145">
        <v>6000</v>
      </c>
      <c r="F112" s="132"/>
      <c r="G112" s="126">
        <f t="shared" si="4"/>
        <v>34000</v>
      </c>
      <c r="H112" s="254" t="s">
        <v>126</v>
      </c>
      <c r="I112" s="128" t="s">
        <v>18</v>
      </c>
      <c r="J112" s="323" t="s">
        <v>318</v>
      </c>
      <c r="K112" s="310" t="s">
        <v>131</v>
      </c>
      <c r="L112" s="128" t="s">
        <v>44</v>
      </c>
      <c r="M112" s="128"/>
      <c r="N112" s="83" t="s">
        <v>320</v>
      </c>
    </row>
    <row r="113" spans="1:14" ht="15.75" customHeight="1">
      <c r="A113" s="140">
        <v>45403</v>
      </c>
      <c r="B113" s="141" t="s">
        <v>112</v>
      </c>
      <c r="C113" s="141" t="s">
        <v>113</v>
      </c>
      <c r="D113" s="142" t="s">
        <v>120</v>
      </c>
      <c r="E113" s="145">
        <v>20000</v>
      </c>
      <c r="F113" s="132"/>
      <c r="G113" s="126">
        <f t="shared" si="4"/>
        <v>14000</v>
      </c>
      <c r="H113" s="254" t="s">
        <v>126</v>
      </c>
      <c r="I113" s="128" t="s">
        <v>18</v>
      </c>
      <c r="J113" s="323" t="s">
        <v>318</v>
      </c>
      <c r="K113" s="310" t="s">
        <v>131</v>
      </c>
      <c r="L113" s="128" t="s">
        <v>44</v>
      </c>
      <c r="M113" s="128"/>
      <c r="N113" s="83" t="s">
        <v>321</v>
      </c>
    </row>
    <row r="114" spans="1:14" ht="15.75" customHeight="1">
      <c r="A114" s="140">
        <v>45403</v>
      </c>
      <c r="B114" s="141" t="s">
        <v>125</v>
      </c>
      <c r="C114" s="141" t="s">
        <v>125</v>
      </c>
      <c r="D114" s="142" t="s">
        <v>120</v>
      </c>
      <c r="E114" s="145">
        <v>5000</v>
      </c>
      <c r="F114" s="132"/>
      <c r="G114" s="126">
        <f t="shared" si="4"/>
        <v>9000</v>
      </c>
      <c r="H114" s="254" t="s">
        <v>126</v>
      </c>
      <c r="I114" s="128" t="s">
        <v>18</v>
      </c>
      <c r="J114" s="323" t="s">
        <v>318</v>
      </c>
      <c r="K114" s="310" t="s">
        <v>131</v>
      </c>
      <c r="L114" s="128" t="s">
        <v>44</v>
      </c>
      <c r="M114" s="128"/>
      <c r="N114" s="83"/>
    </row>
    <row r="115" spans="1:14" ht="15.75" customHeight="1">
      <c r="A115" s="375">
        <v>45404</v>
      </c>
      <c r="B115" s="376" t="s">
        <v>110</v>
      </c>
      <c r="C115" s="376" t="s">
        <v>48</v>
      </c>
      <c r="D115" s="377" t="s">
        <v>120</v>
      </c>
      <c r="E115" s="477"/>
      <c r="F115" s="672">
        <v>110000</v>
      </c>
      <c r="G115" s="378">
        <f t="shared" si="4"/>
        <v>119000</v>
      </c>
      <c r="H115" s="380" t="s">
        <v>126</v>
      </c>
      <c r="I115" s="381" t="s">
        <v>18</v>
      </c>
      <c r="J115" s="425" t="s">
        <v>318</v>
      </c>
      <c r="K115" s="376" t="s">
        <v>131</v>
      </c>
      <c r="L115" s="381" t="s">
        <v>44</v>
      </c>
      <c r="M115" s="381"/>
      <c r="N115" s="423"/>
    </row>
    <row r="116" spans="1:14" ht="15.75" customHeight="1">
      <c r="A116" s="140">
        <v>45404</v>
      </c>
      <c r="B116" s="141" t="s">
        <v>112</v>
      </c>
      <c r="C116" s="141" t="s">
        <v>113</v>
      </c>
      <c r="D116" s="142" t="s">
        <v>120</v>
      </c>
      <c r="E116" s="145">
        <v>8000</v>
      </c>
      <c r="F116" s="132"/>
      <c r="G116" s="126">
        <f t="shared" si="4"/>
        <v>111000</v>
      </c>
      <c r="H116" s="254" t="s">
        <v>126</v>
      </c>
      <c r="I116" s="128" t="s">
        <v>18</v>
      </c>
      <c r="J116" s="323" t="s">
        <v>318</v>
      </c>
      <c r="K116" s="310" t="s">
        <v>131</v>
      </c>
      <c r="L116" s="128" t="s">
        <v>44</v>
      </c>
      <c r="M116" s="128"/>
      <c r="N116" s="83" t="s">
        <v>127</v>
      </c>
    </row>
    <row r="117" spans="1:14" ht="15.75" customHeight="1">
      <c r="A117" s="140">
        <v>45404</v>
      </c>
      <c r="B117" s="141" t="s">
        <v>112</v>
      </c>
      <c r="C117" s="141" t="s">
        <v>113</v>
      </c>
      <c r="D117" s="142" t="s">
        <v>120</v>
      </c>
      <c r="E117" s="145">
        <v>10000</v>
      </c>
      <c r="F117" s="132"/>
      <c r="G117" s="126">
        <f t="shared" si="4"/>
        <v>101000</v>
      </c>
      <c r="H117" s="254" t="s">
        <v>126</v>
      </c>
      <c r="I117" s="128" t="s">
        <v>18</v>
      </c>
      <c r="J117" s="323" t="s">
        <v>318</v>
      </c>
      <c r="K117" s="310" t="s">
        <v>131</v>
      </c>
      <c r="L117" s="128" t="s">
        <v>44</v>
      </c>
      <c r="M117" s="128"/>
      <c r="N117" s="83" t="s">
        <v>142</v>
      </c>
    </row>
    <row r="118" spans="1:14" ht="15.75" customHeight="1">
      <c r="A118" s="140">
        <v>45404</v>
      </c>
      <c r="B118" s="141" t="s">
        <v>112</v>
      </c>
      <c r="C118" s="141" t="s">
        <v>113</v>
      </c>
      <c r="D118" s="142" t="s">
        <v>120</v>
      </c>
      <c r="E118" s="145">
        <v>15000</v>
      </c>
      <c r="F118" s="132"/>
      <c r="G118" s="126">
        <f t="shared" si="4"/>
        <v>86000</v>
      </c>
      <c r="H118" s="254" t="s">
        <v>126</v>
      </c>
      <c r="I118" s="128" t="s">
        <v>18</v>
      </c>
      <c r="J118" s="323" t="s">
        <v>318</v>
      </c>
      <c r="K118" s="310" t="s">
        <v>131</v>
      </c>
      <c r="L118" s="128" t="s">
        <v>44</v>
      </c>
      <c r="M118" s="128"/>
      <c r="N118" s="83" t="s">
        <v>322</v>
      </c>
    </row>
    <row r="119" spans="1:14" ht="15.75" customHeight="1">
      <c r="A119" s="140">
        <v>45404</v>
      </c>
      <c r="B119" s="141" t="s">
        <v>112</v>
      </c>
      <c r="C119" s="141" t="s">
        <v>113</v>
      </c>
      <c r="D119" s="142" t="s">
        <v>120</v>
      </c>
      <c r="E119" s="145">
        <v>8000</v>
      </c>
      <c r="F119" s="132"/>
      <c r="G119" s="126">
        <f t="shared" si="4"/>
        <v>78000</v>
      </c>
      <c r="H119" s="254" t="s">
        <v>126</v>
      </c>
      <c r="I119" s="128" t="s">
        <v>18</v>
      </c>
      <c r="J119" s="323" t="s">
        <v>318</v>
      </c>
      <c r="K119" s="310" t="s">
        <v>131</v>
      </c>
      <c r="L119" s="128" t="s">
        <v>44</v>
      </c>
      <c r="M119" s="128"/>
      <c r="N119" s="83" t="s">
        <v>323</v>
      </c>
    </row>
    <row r="120" spans="1:14" ht="15.75" customHeight="1">
      <c r="A120" s="140">
        <v>45404</v>
      </c>
      <c r="B120" s="141" t="s">
        <v>112</v>
      </c>
      <c r="C120" s="141" t="s">
        <v>113</v>
      </c>
      <c r="D120" s="142" t="s">
        <v>120</v>
      </c>
      <c r="E120" s="145">
        <v>10000</v>
      </c>
      <c r="F120" s="132"/>
      <c r="G120" s="126">
        <f t="shared" si="4"/>
        <v>68000</v>
      </c>
      <c r="H120" s="254" t="s">
        <v>126</v>
      </c>
      <c r="I120" s="128" t="s">
        <v>18</v>
      </c>
      <c r="J120" s="323" t="s">
        <v>318</v>
      </c>
      <c r="K120" s="310" t="s">
        <v>131</v>
      </c>
      <c r="L120" s="128" t="s">
        <v>44</v>
      </c>
      <c r="M120" s="128"/>
      <c r="N120" s="83" t="s">
        <v>324</v>
      </c>
    </row>
    <row r="121" spans="1:14" ht="15.75" customHeight="1">
      <c r="A121" s="140">
        <v>45404</v>
      </c>
      <c r="B121" s="141" t="s">
        <v>125</v>
      </c>
      <c r="C121" s="141" t="s">
        <v>125</v>
      </c>
      <c r="D121" s="142" t="s">
        <v>120</v>
      </c>
      <c r="E121" s="145">
        <v>10000</v>
      </c>
      <c r="F121" s="132"/>
      <c r="G121" s="126">
        <f t="shared" si="4"/>
        <v>58000</v>
      </c>
      <c r="H121" s="254" t="s">
        <v>126</v>
      </c>
      <c r="I121" s="128" t="s">
        <v>18</v>
      </c>
      <c r="J121" s="323" t="s">
        <v>318</v>
      </c>
      <c r="K121" s="310" t="s">
        <v>131</v>
      </c>
      <c r="L121" s="128" t="s">
        <v>44</v>
      </c>
      <c r="M121" s="128"/>
      <c r="N121" s="83"/>
    </row>
    <row r="122" spans="1:14" ht="15.75" customHeight="1">
      <c r="A122" s="375">
        <v>45405</v>
      </c>
      <c r="B122" s="376" t="s">
        <v>110</v>
      </c>
      <c r="C122" s="376" t="s">
        <v>48</v>
      </c>
      <c r="D122" s="377" t="s">
        <v>120</v>
      </c>
      <c r="E122" s="477"/>
      <c r="F122" s="672">
        <v>47000</v>
      </c>
      <c r="G122" s="378">
        <f t="shared" si="4"/>
        <v>105000</v>
      </c>
      <c r="H122" s="380" t="s">
        <v>126</v>
      </c>
      <c r="I122" s="381" t="s">
        <v>18</v>
      </c>
      <c r="J122" s="425" t="s">
        <v>325</v>
      </c>
      <c r="K122" s="376" t="s">
        <v>131</v>
      </c>
      <c r="L122" s="381" t="s">
        <v>44</v>
      </c>
      <c r="M122" s="381"/>
      <c r="N122" s="423"/>
    </row>
    <row r="123" spans="1:14" ht="15.75" customHeight="1">
      <c r="A123" s="140">
        <v>45405</v>
      </c>
      <c r="B123" s="141" t="s">
        <v>112</v>
      </c>
      <c r="C123" s="141" t="s">
        <v>113</v>
      </c>
      <c r="D123" s="142" t="s">
        <v>120</v>
      </c>
      <c r="E123" s="145">
        <v>8000</v>
      </c>
      <c r="F123" s="132"/>
      <c r="G123" s="126">
        <f t="shared" si="4"/>
        <v>97000</v>
      </c>
      <c r="H123" s="254" t="s">
        <v>126</v>
      </c>
      <c r="I123" s="128" t="s">
        <v>18</v>
      </c>
      <c r="J123" s="323" t="s">
        <v>325</v>
      </c>
      <c r="K123" s="310" t="s">
        <v>131</v>
      </c>
      <c r="L123" s="128" t="s">
        <v>44</v>
      </c>
      <c r="M123" s="128"/>
      <c r="N123" s="83" t="s">
        <v>127</v>
      </c>
    </row>
    <row r="124" spans="1:14" ht="15.75" customHeight="1">
      <c r="A124" s="140">
        <v>45405</v>
      </c>
      <c r="B124" s="141" t="s">
        <v>112</v>
      </c>
      <c r="C124" s="141" t="s">
        <v>113</v>
      </c>
      <c r="D124" s="142" t="s">
        <v>120</v>
      </c>
      <c r="E124" s="145">
        <v>9000</v>
      </c>
      <c r="F124" s="132"/>
      <c r="G124" s="126">
        <f t="shared" si="4"/>
        <v>88000</v>
      </c>
      <c r="H124" s="254" t="s">
        <v>126</v>
      </c>
      <c r="I124" s="128" t="s">
        <v>18</v>
      </c>
      <c r="J124" s="323" t="s">
        <v>325</v>
      </c>
      <c r="K124" s="310" t="s">
        <v>131</v>
      </c>
      <c r="L124" s="128" t="s">
        <v>44</v>
      </c>
      <c r="M124" s="128"/>
      <c r="N124" s="83" t="s">
        <v>326</v>
      </c>
    </row>
    <row r="125" spans="1:14" ht="15.75" customHeight="1">
      <c r="A125" s="140">
        <v>45405</v>
      </c>
      <c r="B125" s="141" t="s">
        <v>112</v>
      </c>
      <c r="C125" s="141" t="s">
        <v>113</v>
      </c>
      <c r="D125" s="142" t="s">
        <v>120</v>
      </c>
      <c r="E125" s="145">
        <v>9000</v>
      </c>
      <c r="F125" s="132"/>
      <c r="G125" s="126">
        <f t="shared" si="4"/>
        <v>79000</v>
      </c>
      <c r="H125" s="254" t="s">
        <v>126</v>
      </c>
      <c r="I125" s="128" t="s">
        <v>18</v>
      </c>
      <c r="J125" s="323" t="s">
        <v>325</v>
      </c>
      <c r="K125" s="310" t="s">
        <v>131</v>
      </c>
      <c r="L125" s="128" t="s">
        <v>44</v>
      </c>
      <c r="M125" s="128"/>
      <c r="N125" s="83" t="s">
        <v>327</v>
      </c>
    </row>
    <row r="126" spans="1:14" ht="15.75" customHeight="1">
      <c r="A126" s="140">
        <v>45405</v>
      </c>
      <c r="B126" s="141" t="s">
        <v>112</v>
      </c>
      <c r="C126" s="141" t="s">
        <v>113</v>
      </c>
      <c r="D126" s="142" t="s">
        <v>120</v>
      </c>
      <c r="E126" s="371">
        <v>9000</v>
      </c>
      <c r="F126" s="131"/>
      <c r="G126" s="134">
        <f t="shared" si="4"/>
        <v>70000</v>
      </c>
      <c r="H126" s="254" t="s">
        <v>126</v>
      </c>
      <c r="I126" s="133" t="s">
        <v>18</v>
      </c>
      <c r="J126" s="323" t="s">
        <v>325</v>
      </c>
      <c r="K126" s="310" t="s">
        <v>131</v>
      </c>
      <c r="L126" s="133" t="s">
        <v>44</v>
      </c>
      <c r="M126" s="133"/>
      <c r="N126" s="489" t="s">
        <v>193</v>
      </c>
    </row>
    <row r="127" spans="1:14">
      <c r="A127" s="140">
        <v>45405</v>
      </c>
      <c r="B127" s="141" t="s">
        <v>125</v>
      </c>
      <c r="C127" s="141" t="s">
        <v>125</v>
      </c>
      <c r="D127" s="142" t="s">
        <v>120</v>
      </c>
      <c r="E127" s="126">
        <v>5000</v>
      </c>
      <c r="F127" s="126"/>
      <c r="G127" s="134">
        <f t="shared" si="4"/>
        <v>65000</v>
      </c>
      <c r="H127" s="254" t="s">
        <v>126</v>
      </c>
      <c r="I127" s="133" t="s">
        <v>18</v>
      </c>
      <c r="J127" s="323" t="s">
        <v>325</v>
      </c>
      <c r="K127" s="310" t="s">
        <v>131</v>
      </c>
      <c r="L127" s="133" t="s">
        <v>44</v>
      </c>
      <c r="M127" s="128"/>
      <c r="N127" s="128"/>
    </row>
    <row r="128" spans="1:14">
      <c r="A128" s="140">
        <v>45406</v>
      </c>
      <c r="B128" s="128" t="s">
        <v>117</v>
      </c>
      <c r="C128" s="141" t="s">
        <v>48</v>
      </c>
      <c r="D128" s="142" t="s">
        <v>120</v>
      </c>
      <c r="E128" s="137"/>
      <c r="F128" s="137">
        <v>-4000</v>
      </c>
      <c r="G128" s="134">
        <f t="shared" si="4"/>
        <v>61000</v>
      </c>
      <c r="H128" s="254" t="s">
        <v>126</v>
      </c>
      <c r="I128" s="133" t="s">
        <v>18</v>
      </c>
      <c r="J128" s="323" t="s">
        <v>325</v>
      </c>
      <c r="K128" s="310" t="s">
        <v>131</v>
      </c>
      <c r="L128" s="133" t="s">
        <v>44</v>
      </c>
      <c r="M128" s="128"/>
      <c r="N128" s="83"/>
    </row>
    <row r="129" spans="1:14">
      <c r="A129" s="375">
        <v>45406</v>
      </c>
      <c r="B129" s="381" t="s">
        <v>110</v>
      </c>
      <c r="C129" s="376" t="s">
        <v>48</v>
      </c>
      <c r="D129" s="377" t="s">
        <v>120</v>
      </c>
      <c r="E129" s="424"/>
      <c r="F129" s="690">
        <v>71000</v>
      </c>
      <c r="G129" s="494">
        <f t="shared" si="4"/>
        <v>132000</v>
      </c>
      <c r="H129" s="380" t="s">
        <v>126</v>
      </c>
      <c r="I129" s="691" t="s">
        <v>18</v>
      </c>
      <c r="J129" s="425" t="s">
        <v>349</v>
      </c>
      <c r="K129" s="376" t="s">
        <v>131</v>
      </c>
      <c r="L129" s="691" t="s">
        <v>44</v>
      </c>
      <c r="M129" s="381"/>
      <c r="N129" s="423"/>
    </row>
    <row r="130" spans="1:14">
      <c r="A130" s="140">
        <v>45406</v>
      </c>
      <c r="B130" s="141" t="s">
        <v>112</v>
      </c>
      <c r="C130" s="141" t="s">
        <v>113</v>
      </c>
      <c r="D130" s="142" t="s">
        <v>120</v>
      </c>
      <c r="E130" s="487">
        <v>8000</v>
      </c>
      <c r="F130" s="689"/>
      <c r="G130" s="670">
        <f t="shared" si="4"/>
        <v>124000</v>
      </c>
      <c r="H130" s="465" t="s">
        <v>126</v>
      </c>
      <c r="I130" s="671" t="s">
        <v>18</v>
      </c>
      <c r="J130" s="323" t="s">
        <v>349</v>
      </c>
      <c r="K130" s="310" t="s">
        <v>131</v>
      </c>
      <c r="L130" s="671" t="s">
        <v>44</v>
      </c>
      <c r="M130" s="466"/>
      <c r="N130" s="488" t="s">
        <v>127</v>
      </c>
    </row>
    <row r="131" spans="1:14">
      <c r="A131" s="140">
        <v>45406</v>
      </c>
      <c r="B131" s="141" t="s">
        <v>112</v>
      </c>
      <c r="C131" s="141" t="s">
        <v>113</v>
      </c>
      <c r="D131" s="142" t="s">
        <v>120</v>
      </c>
      <c r="E131" s="525">
        <v>15000</v>
      </c>
      <c r="F131" s="688"/>
      <c r="G131" s="134">
        <f t="shared" si="4"/>
        <v>109000</v>
      </c>
      <c r="H131" s="254" t="s">
        <v>126</v>
      </c>
      <c r="I131" s="133" t="s">
        <v>18</v>
      </c>
      <c r="J131" s="323" t="s">
        <v>349</v>
      </c>
      <c r="K131" s="310" t="s">
        <v>131</v>
      </c>
      <c r="L131" s="133" t="s">
        <v>44</v>
      </c>
      <c r="M131" s="128"/>
      <c r="N131" s="83" t="s">
        <v>350</v>
      </c>
    </row>
    <row r="132" spans="1:14">
      <c r="A132" s="140">
        <v>45406</v>
      </c>
      <c r="B132" s="141" t="s">
        <v>112</v>
      </c>
      <c r="C132" s="141" t="s">
        <v>113</v>
      </c>
      <c r="D132" s="142" t="s">
        <v>120</v>
      </c>
      <c r="E132" s="525">
        <v>10000</v>
      </c>
      <c r="F132" s="688"/>
      <c r="G132" s="134">
        <f t="shared" si="4"/>
        <v>99000</v>
      </c>
      <c r="H132" s="254" t="s">
        <v>126</v>
      </c>
      <c r="I132" s="133" t="s">
        <v>18</v>
      </c>
      <c r="J132" s="323" t="s">
        <v>349</v>
      </c>
      <c r="K132" s="310" t="s">
        <v>131</v>
      </c>
      <c r="L132" s="133" t="s">
        <v>44</v>
      </c>
      <c r="M132" s="128"/>
      <c r="N132" s="83" t="s">
        <v>351</v>
      </c>
    </row>
    <row r="133" spans="1:14">
      <c r="A133" s="140">
        <v>45406</v>
      </c>
      <c r="B133" s="141" t="s">
        <v>112</v>
      </c>
      <c r="C133" s="141" t="s">
        <v>113</v>
      </c>
      <c r="D133" s="142" t="s">
        <v>120</v>
      </c>
      <c r="E133" s="525">
        <v>15000</v>
      </c>
      <c r="F133" s="688"/>
      <c r="G133" s="134">
        <f t="shared" si="4"/>
        <v>84000</v>
      </c>
      <c r="H133" s="254" t="s">
        <v>126</v>
      </c>
      <c r="I133" s="133" t="s">
        <v>18</v>
      </c>
      <c r="J133" s="323" t="s">
        <v>349</v>
      </c>
      <c r="K133" s="310" t="s">
        <v>131</v>
      </c>
      <c r="L133" s="133" t="s">
        <v>44</v>
      </c>
      <c r="M133" s="128"/>
      <c r="N133" s="83" t="s">
        <v>352</v>
      </c>
    </row>
    <row r="134" spans="1:14">
      <c r="A134" s="140">
        <v>45406</v>
      </c>
      <c r="B134" s="141" t="s">
        <v>112</v>
      </c>
      <c r="C134" s="141" t="s">
        <v>113</v>
      </c>
      <c r="D134" s="142" t="s">
        <v>120</v>
      </c>
      <c r="E134" s="525">
        <v>10000</v>
      </c>
      <c r="F134" s="688"/>
      <c r="G134" s="134">
        <f t="shared" si="4"/>
        <v>74000</v>
      </c>
      <c r="H134" s="254" t="s">
        <v>126</v>
      </c>
      <c r="I134" s="133" t="s">
        <v>18</v>
      </c>
      <c r="J134" s="323" t="s">
        <v>349</v>
      </c>
      <c r="K134" s="310" t="s">
        <v>131</v>
      </c>
      <c r="L134" s="133" t="s">
        <v>44</v>
      </c>
      <c r="M134" s="128"/>
      <c r="N134" s="83" t="s">
        <v>353</v>
      </c>
    </row>
    <row r="135" spans="1:14">
      <c r="A135" s="140">
        <v>45406</v>
      </c>
      <c r="B135" s="141" t="s">
        <v>125</v>
      </c>
      <c r="C135" s="141" t="s">
        <v>125</v>
      </c>
      <c r="D135" s="142" t="s">
        <v>120</v>
      </c>
      <c r="E135" s="525">
        <v>10000</v>
      </c>
      <c r="F135" s="688"/>
      <c r="G135" s="134">
        <f t="shared" si="4"/>
        <v>64000</v>
      </c>
      <c r="H135" s="254" t="s">
        <v>126</v>
      </c>
      <c r="I135" s="133" t="s">
        <v>18</v>
      </c>
      <c r="J135" s="323" t="s">
        <v>349</v>
      </c>
      <c r="K135" s="310" t="s">
        <v>131</v>
      </c>
      <c r="L135" s="133" t="s">
        <v>44</v>
      </c>
      <c r="M135" s="128"/>
      <c r="N135" s="83"/>
    </row>
    <row r="136" spans="1:14">
      <c r="A136" s="439">
        <v>45408</v>
      </c>
      <c r="B136" s="381" t="s">
        <v>110</v>
      </c>
      <c r="C136" s="381" t="s">
        <v>48</v>
      </c>
      <c r="D136" s="381" t="s">
        <v>120</v>
      </c>
      <c r="E136" s="692"/>
      <c r="F136" s="690">
        <v>28000</v>
      </c>
      <c r="G136" s="494">
        <f t="shared" si="4"/>
        <v>92000</v>
      </c>
      <c r="H136" s="380" t="s">
        <v>126</v>
      </c>
      <c r="I136" s="691" t="s">
        <v>18</v>
      </c>
      <c r="J136" s="425" t="s">
        <v>361</v>
      </c>
      <c r="K136" s="376" t="s">
        <v>131</v>
      </c>
      <c r="L136" s="691" t="s">
        <v>44</v>
      </c>
      <c r="M136" s="381"/>
      <c r="N136" s="423"/>
    </row>
    <row r="137" spans="1:14">
      <c r="A137" s="446">
        <v>45408</v>
      </c>
      <c r="B137" s="128" t="s">
        <v>112</v>
      </c>
      <c r="C137" s="128" t="s">
        <v>113</v>
      </c>
      <c r="D137" s="128" t="s">
        <v>120</v>
      </c>
      <c r="E137" s="525">
        <v>10000</v>
      </c>
      <c r="F137" s="688"/>
      <c r="G137" s="134">
        <f t="shared" si="4"/>
        <v>82000</v>
      </c>
      <c r="H137" s="254" t="s">
        <v>126</v>
      </c>
      <c r="I137" s="133" t="s">
        <v>18</v>
      </c>
      <c r="J137" s="323" t="s">
        <v>361</v>
      </c>
      <c r="K137" s="310" t="s">
        <v>131</v>
      </c>
      <c r="L137" s="133" t="s">
        <v>44</v>
      </c>
      <c r="M137" s="128"/>
      <c r="N137" s="83" t="s">
        <v>284</v>
      </c>
    </row>
    <row r="138" spans="1:14">
      <c r="A138" s="446">
        <v>45408</v>
      </c>
      <c r="B138" s="128" t="s">
        <v>112</v>
      </c>
      <c r="C138" s="128" t="s">
        <v>113</v>
      </c>
      <c r="D138" s="128" t="s">
        <v>120</v>
      </c>
      <c r="E138" s="525">
        <v>8000</v>
      </c>
      <c r="F138" s="688"/>
      <c r="G138" s="134">
        <f t="shared" si="4"/>
        <v>74000</v>
      </c>
      <c r="H138" s="254" t="s">
        <v>126</v>
      </c>
      <c r="I138" s="133" t="s">
        <v>18</v>
      </c>
      <c r="J138" s="323" t="s">
        <v>361</v>
      </c>
      <c r="K138" s="310" t="s">
        <v>131</v>
      </c>
      <c r="L138" s="133" t="s">
        <v>44</v>
      </c>
      <c r="M138" s="128"/>
      <c r="N138" s="83" t="s">
        <v>298</v>
      </c>
    </row>
    <row r="139" spans="1:14">
      <c r="A139" s="446">
        <v>45408</v>
      </c>
      <c r="B139" s="141" t="s">
        <v>125</v>
      </c>
      <c r="C139" s="141" t="s">
        <v>125</v>
      </c>
      <c r="D139" s="142" t="s">
        <v>120</v>
      </c>
      <c r="E139" s="525">
        <v>2000</v>
      </c>
      <c r="F139" s="688"/>
      <c r="G139" s="134">
        <f t="shared" si="4"/>
        <v>72000</v>
      </c>
      <c r="H139" s="254" t="s">
        <v>126</v>
      </c>
      <c r="I139" s="133" t="s">
        <v>18</v>
      </c>
      <c r="J139" s="323" t="s">
        <v>361</v>
      </c>
      <c r="K139" s="310" t="s">
        <v>131</v>
      </c>
      <c r="L139" s="133" t="s">
        <v>44</v>
      </c>
      <c r="M139" s="128"/>
      <c r="N139" s="83"/>
    </row>
    <row r="140" spans="1:14">
      <c r="A140" s="446">
        <v>45408</v>
      </c>
      <c r="B140" s="141" t="s">
        <v>125</v>
      </c>
      <c r="C140" s="141" t="s">
        <v>125</v>
      </c>
      <c r="D140" s="142" t="s">
        <v>120</v>
      </c>
      <c r="E140" s="525">
        <v>8000</v>
      </c>
      <c r="F140" s="688"/>
      <c r="G140" s="134">
        <f t="shared" si="4"/>
        <v>64000</v>
      </c>
      <c r="H140" s="254" t="s">
        <v>126</v>
      </c>
      <c r="I140" s="133" t="s">
        <v>18</v>
      </c>
      <c r="J140" s="323" t="s">
        <v>361</v>
      </c>
      <c r="K140" s="310" t="s">
        <v>131</v>
      </c>
      <c r="L140" s="133" t="s">
        <v>44</v>
      </c>
      <c r="M140" s="128"/>
      <c r="N140" s="83"/>
    </row>
    <row r="141" spans="1:14">
      <c r="A141" s="446">
        <v>45409</v>
      </c>
      <c r="B141" s="128" t="s">
        <v>112</v>
      </c>
      <c r="C141" s="128" t="s">
        <v>113</v>
      </c>
      <c r="D141" s="128" t="s">
        <v>120</v>
      </c>
      <c r="E141" s="525">
        <v>8000</v>
      </c>
      <c r="F141" s="688"/>
      <c r="G141" s="134">
        <f t="shared" si="4"/>
        <v>56000</v>
      </c>
      <c r="H141" s="254" t="s">
        <v>126</v>
      </c>
      <c r="I141" s="133" t="s">
        <v>18</v>
      </c>
      <c r="J141" s="323" t="s">
        <v>364</v>
      </c>
      <c r="K141" s="310" t="s">
        <v>131</v>
      </c>
      <c r="L141" s="133" t="s">
        <v>44</v>
      </c>
      <c r="M141" s="128"/>
      <c r="N141" s="83" t="s">
        <v>365</v>
      </c>
    </row>
    <row r="142" spans="1:14">
      <c r="A142" s="446">
        <v>45409</v>
      </c>
      <c r="B142" s="128" t="s">
        <v>112</v>
      </c>
      <c r="C142" s="128" t="s">
        <v>113</v>
      </c>
      <c r="D142" s="128" t="s">
        <v>120</v>
      </c>
      <c r="E142" s="525">
        <v>8000</v>
      </c>
      <c r="F142" s="688"/>
      <c r="G142" s="134">
        <f t="shared" si="4"/>
        <v>48000</v>
      </c>
      <c r="H142" s="254" t="s">
        <v>126</v>
      </c>
      <c r="I142" s="133" t="s">
        <v>18</v>
      </c>
      <c r="J142" s="323" t="s">
        <v>364</v>
      </c>
      <c r="K142" s="310" t="s">
        <v>131</v>
      </c>
      <c r="L142" s="133" t="s">
        <v>44</v>
      </c>
      <c r="M142" s="128"/>
      <c r="N142" s="83" t="s">
        <v>366</v>
      </c>
    </row>
    <row r="143" spans="1:14">
      <c r="A143" s="439">
        <v>45411</v>
      </c>
      <c r="B143" s="381" t="s">
        <v>110</v>
      </c>
      <c r="C143" s="381" t="s">
        <v>48</v>
      </c>
      <c r="D143" s="381" t="s">
        <v>120</v>
      </c>
      <c r="E143" s="692"/>
      <c r="F143" s="690">
        <v>47000</v>
      </c>
      <c r="G143" s="494">
        <f t="shared" si="4"/>
        <v>95000</v>
      </c>
      <c r="H143" s="380" t="s">
        <v>126</v>
      </c>
      <c r="I143" s="691" t="s">
        <v>18</v>
      </c>
      <c r="J143" s="425" t="s">
        <v>364</v>
      </c>
      <c r="K143" s="376" t="s">
        <v>131</v>
      </c>
      <c r="L143" s="691" t="s">
        <v>44</v>
      </c>
      <c r="M143" s="381"/>
      <c r="N143" s="423"/>
    </row>
    <row r="144" spans="1:14">
      <c r="A144" s="446">
        <v>45411</v>
      </c>
      <c r="B144" s="128" t="s">
        <v>112</v>
      </c>
      <c r="C144" s="128" t="s">
        <v>113</v>
      </c>
      <c r="D144" s="128" t="s">
        <v>120</v>
      </c>
      <c r="E144" s="525">
        <v>10000</v>
      </c>
      <c r="F144" s="688"/>
      <c r="G144" s="134">
        <f t="shared" si="4"/>
        <v>85000</v>
      </c>
      <c r="H144" s="254" t="s">
        <v>126</v>
      </c>
      <c r="I144" s="133" t="s">
        <v>18</v>
      </c>
      <c r="J144" s="323" t="s">
        <v>364</v>
      </c>
      <c r="K144" s="310" t="s">
        <v>131</v>
      </c>
      <c r="L144" s="133" t="s">
        <v>44</v>
      </c>
      <c r="M144" s="128"/>
      <c r="N144" s="83" t="s">
        <v>367</v>
      </c>
    </row>
    <row r="145" spans="1:14">
      <c r="A145" s="446">
        <v>45411</v>
      </c>
      <c r="B145" s="128" t="s">
        <v>112</v>
      </c>
      <c r="C145" s="128" t="s">
        <v>113</v>
      </c>
      <c r="D145" s="128" t="s">
        <v>120</v>
      </c>
      <c r="E145" s="525">
        <v>6000</v>
      </c>
      <c r="F145" s="688"/>
      <c r="G145" s="134">
        <f t="shared" si="4"/>
        <v>79000</v>
      </c>
      <c r="H145" s="254" t="s">
        <v>126</v>
      </c>
      <c r="I145" s="133" t="s">
        <v>18</v>
      </c>
      <c r="J145" s="323" t="s">
        <v>364</v>
      </c>
      <c r="K145" s="310" t="s">
        <v>131</v>
      </c>
      <c r="L145" s="133" t="s">
        <v>44</v>
      </c>
      <c r="M145" s="128"/>
      <c r="N145" s="83" t="s">
        <v>368</v>
      </c>
    </row>
    <row r="146" spans="1:14">
      <c r="A146" s="446">
        <v>45411</v>
      </c>
      <c r="B146" s="141" t="s">
        <v>125</v>
      </c>
      <c r="C146" s="141" t="s">
        <v>125</v>
      </c>
      <c r="D146" s="142" t="s">
        <v>120</v>
      </c>
      <c r="E146" s="525">
        <v>5000</v>
      </c>
      <c r="F146" s="688"/>
      <c r="G146" s="134">
        <f t="shared" si="4"/>
        <v>74000</v>
      </c>
      <c r="H146" s="254" t="s">
        <v>126</v>
      </c>
      <c r="I146" s="133" t="s">
        <v>18</v>
      </c>
      <c r="J146" s="323" t="s">
        <v>364</v>
      </c>
      <c r="K146" s="310" t="s">
        <v>131</v>
      </c>
      <c r="L146" s="133" t="s">
        <v>44</v>
      </c>
      <c r="M146" s="128"/>
      <c r="N146" s="83"/>
    </row>
    <row r="147" spans="1:14">
      <c r="A147" s="446">
        <v>45411</v>
      </c>
      <c r="B147" s="141" t="s">
        <v>125</v>
      </c>
      <c r="C147" s="141" t="s">
        <v>125</v>
      </c>
      <c r="D147" s="142" t="s">
        <v>120</v>
      </c>
      <c r="E147" s="525">
        <v>10000</v>
      </c>
      <c r="F147" s="688"/>
      <c r="G147" s="134">
        <f t="shared" si="4"/>
        <v>64000</v>
      </c>
      <c r="H147" s="254" t="s">
        <v>126</v>
      </c>
      <c r="I147" s="133" t="s">
        <v>18</v>
      </c>
      <c r="J147" s="323" t="s">
        <v>364</v>
      </c>
      <c r="K147" s="310" t="s">
        <v>131</v>
      </c>
      <c r="L147" s="133" t="s">
        <v>44</v>
      </c>
      <c r="M147" s="128"/>
      <c r="N147" s="83"/>
    </row>
    <row r="148" spans="1:14">
      <c r="A148" s="439">
        <v>45412</v>
      </c>
      <c r="B148" s="381" t="s">
        <v>110</v>
      </c>
      <c r="C148" s="381" t="s">
        <v>48</v>
      </c>
      <c r="D148" s="381" t="s">
        <v>120</v>
      </c>
      <c r="E148" s="692"/>
      <c r="F148" s="690">
        <v>45000</v>
      </c>
      <c r="G148" s="494">
        <f t="shared" si="4"/>
        <v>109000</v>
      </c>
      <c r="H148" s="380" t="s">
        <v>126</v>
      </c>
      <c r="I148" s="691" t="s">
        <v>18</v>
      </c>
      <c r="J148" s="425" t="s">
        <v>374</v>
      </c>
      <c r="K148" s="376" t="s">
        <v>131</v>
      </c>
      <c r="L148" s="691" t="s">
        <v>44</v>
      </c>
      <c r="M148" s="381"/>
      <c r="N148" s="423"/>
    </row>
    <row r="149" spans="1:14">
      <c r="A149" s="446">
        <v>45412</v>
      </c>
      <c r="B149" s="128" t="s">
        <v>112</v>
      </c>
      <c r="C149" s="128" t="s">
        <v>113</v>
      </c>
      <c r="D149" s="128" t="s">
        <v>120</v>
      </c>
      <c r="E149" s="525">
        <v>10000</v>
      </c>
      <c r="F149" s="688"/>
      <c r="G149" s="134">
        <f t="shared" si="4"/>
        <v>99000</v>
      </c>
      <c r="H149" s="254" t="s">
        <v>126</v>
      </c>
      <c r="I149" s="133" t="s">
        <v>18</v>
      </c>
      <c r="J149" s="323" t="s">
        <v>374</v>
      </c>
      <c r="K149" s="310" t="s">
        <v>131</v>
      </c>
      <c r="L149" s="133" t="s">
        <v>44</v>
      </c>
      <c r="M149" s="128"/>
      <c r="N149" s="83" t="s">
        <v>142</v>
      </c>
    </row>
    <row r="150" spans="1:14">
      <c r="A150" s="446">
        <v>45412</v>
      </c>
      <c r="B150" s="128" t="s">
        <v>112</v>
      </c>
      <c r="C150" s="128" t="s">
        <v>113</v>
      </c>
      <c r="D150" s="128" t="s">
        <v>120</v>
      </c>
      <c r="E150" s="525">
        <v>15000</v>
      </c>
      <c r="F150" s="688"/>
      <c r="G150" s="134">
        <f t="shared" si="4"/>
        <v>84000</v>
      </c>
      <c r="H150" s="254" t="s">
        <v>126</v>
      </c>
      <c r="I150" s="133" t="s">
        <v>18</v>
      </c>
      <c r="J150" s="323" t="s">
        <v>374</v>
      </c>
      <c r="K150" s="310" t="s">
        <v>131</v>
      </c>
      <c r="L150" s="133" t="s">
        <v>44</v>
      </c>
      <c r="M150" s="128"/>
      <c r="N150" s="83" t="s">
        <v>375</v>
      </c>
    </row>
    <row r="151" spans="1:14">
      <c r="A151" s="446">
        <v>45412</v>
      </c>
      <c r="B151" s="128" t="s">
        <v>112</v>
      </c>
      <c r="C151" s="128" t="s">
        <v>113</v>
      </c>
      <c r="D151" s="128" t="s">
        <v>120</v>
      </c>
      <c r="E151" s="525">
        <v>10000</v>
      </c>
      <c r="F151" s="688"/>
      <c r="G151" s="134">
        <f t="shared" si="4"/>
        <v>74000</v>
      </c>
      <c r="H151" s="254" t="s">
        <v>126</v>
      </c>
      <c r="I151" s="133" t="s">
        <v>18</v>
      </c>
      <c r="J151" s="323" t="s">
        <v>374</v>
      </c>
      <c r="K151" s="310" t="s">
        <v>131</v>
      </c>
      <c r="L151" s="133" t="s">
        <v>44</v>
      </c>
      <c r="M151" s="128"/>
      <c r="N151" s="83" t="s">
        <v>376</v>
      </c>
    </row>
    <row r="152" spans="1:14" ht="15.75" thickBot="1">
      <c r="A152" s="446">
        <v>45412</v>
      </c>
      <c r="B152" s="141" t="s">
        <v>125</v>
      </c>
      <c r="C152" s="141" t="s">
        <v>125</v>
      </c>
      <c r="D152" s="142" t="s">
        <v>120</v>
      </c>
      <c r="E152" s="525">
        <v>10000</v>
      </c>
      <c r="F152" s="688"/>
      <c r="G152" s="134">
        <f t="shared" si="4"/>
        <v>64000</v>
      </c>
      <c r="H152" s="254" t="s">
        <v>126</v>
      </c>
      <c r="I152" s="133" t="s">
        <v>18</v>
      </c>
      <c r="J152" s="323" t="s">
        <v>374</v>
      </c>
      <c r="K152" s="310" t="s">
        <v>131</v>
      </c>
      <c r="L152" s="133" t="s">
        <v>44</v>
      </c>
      <c r="M152" s="128"/>
      <c r="N152" s="83"/>
    </row>
    <row r="153" spans="1:14" ht="15.75" thickBot="1">
      <c r="A153" s="490"/>
      <c r="B153" s="490"/>
      <c r="C153" s="490"/>
      <c r="D153" s="514"/>
      <c r="E153" s="515">
        <f>SUM(E4:E152)</f>
        <v>1254000</v>
      </c>
      <c r="F153" s="516">
        <f>SUM(F4:F152)+G4</f>
        <v>1318000</v>
      </c>
      <c r="G153" s="517">
        <f>F153-E153</f>
        <v>64000</v>
      </c>
      <c r="H153" s="254"/>
      <c r="I153" s="128"/>
      <c r="J153" s="490"/>
      <c r="K153" s="490"/>
      <c r="L153" s="128"/>
      <c r="M153" s="490"/>
      <c r="N153" s="121"/>
    </row>
  </sheetData>
  <autoFilter ref="A1:N12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A1:N1"/>
    <mergeCell ref="A2:N2"/>
  </mergeCells>
  <pageMargins left="0.7" right="0.7" top="0.75" bottom="0.75" header="0.3" footer="0.3"/>
  <pageSetup paperSize="9" scale="75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55" zoomScaleNormal="100" workbookViewId="0">
      <selection activeCell="F61" sqref="F61"/>
    </sheetView>
  </sheetViews>
  <sheetFormatPr defaultColWidth="10.85546875" defaultRowHeight="15"/>
  <cols>
    <col min="1" max="1" width="13.140625" style="17" customWidth="1"/>
    <col min="2" max="2" width="29.85546875" style="17" customWidth="1"/>
    <col min="3" max="3" width="18" style="17" customWidth="1"/>
    <col min="4" max="4" width="14.7109375" style="17" customWidth="1"/>
    <col min="5" max="5" width="18.85546875" style="268" bestFit="1" customWidth="1"/>
    <col min="6" max="6" width="15.85546875" style="268" customWidth="1"/>
    <col min="7" max="7" width="18.7109375" style="268" customWidth="1"/>
    <col min="8" max="8" width="12.42578125" style="17" customWidth="1"/>
    <col min="9" max="9" width="18.7109375" style="17" customWidth="1"/>
    <col min="10" max="10" width="15.5703125" style="17" customWidth="1"/>
    <col min="11" max="11" width="15.42578125" style="17" customWidth="1"/>
    <col min="12" max="12" width="17.7109375" style="17" customWidth="1"/>
    <col min="13" max="13" width="15" style="17" customWidth="1"/>
    <col min="14" max="14" width="29.85546875" style="53" customWidth="1"/>
    <col min="15" max="15" width="41.140625" style="17" customWidth="1"/>
    <col min="16" max="16384" width="10.85546875" style="17"/>
  </cols>
  <sheetData>
    <row r="1" spans="1:14" s="66" customFormat="1" ht="31.5">
      <c r="A1" s="848" t="s">
        <v>43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</row>
    <row r="2" spans="1:14" s="66" customFormat="1" ht="18.75">
      <c r="A2" s="849" t="s">
        <v>141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</row>
    <row r="3" spans="1:14" s="66" customFormat="1" ht="45.75" thickBot="1">
      <c r="A3" s="122" t="s">
        <v>0</v>
      </c>
      <c r="B3" s="123" t="s">
        <v>112</v>
      </c>
      <c r="C3" s="123" t="s">
        <v>10</v>
      </c>
      <c r="D3" s="124" t="s">
        <v>8</v>
      </c>
      <c r="E3" s="124" t="s">
        <v>13</v>
      </c>
      <c r="F3" s="124" t="s">
        <v>34</v>
      </c>
      <c r="G3" s="124" t="s">
        <v>40</v>
      </c>
      <c r="H3" s="124" t="s">
        <v>2</v>
      </c>
      <c r="I3" s="124" t="s">
        <v>3</v>
      </c>
      <c r="J3" s="123" t="s">
        <v>9</v>
      </c>
      <c r="K3" s="123" t="s">
        <v>1</v>
      </c>
      <c r="L3" s="123" t="s">
        <v>4</v>
      </c>
      <c r="M3" s="123" t="s">
        <v>12</v>
      </c>
      <c r="N3" s="125" t="s">
        <v>11</v>
      </c>
    </row>
    <row r="4" spans="1:14" s="13" customFormat="1" ht="27.95" customHeight="1">
      <c r="A4" s="329">
        <v>45383</v>
      </c>
      <c r="B4" s="330" t="s">
        <v>182</v>
      </c>
      <c r="C4" s="330"/>
      <c r="D4" s="357"/>
      <c r="E4" s="449"/>
      <c r="F4" s="449"/>
      <c r="G4" s="449">
        <v>20000</v>
      </c>
      <c r="H4" s="360"/>
      <c r="I4" s="361"/>
      <c r="J4" s="362"/>
      <c r="K4" s="363"/>
      <c r="L4" s="153"/>
      <c r="M4" s="364"/>
      <c r="N4" s="365"/>
    </row>
    <row r="5" spans="1:14" s="13" customFormat="1" ht="13.5" customHeight="1">
      <c r="A5" s="667">
        <v>45384</v>
      </c>
      <c r="B5" s="527" t="s">
        <v>110</v>
      </c>
      <c r="C5" s="527" t="s">
        <v>48</v>
      </c>
      <c r="D5" s="668" t="s">
        <v>120</v>
      </c>
      <c r="E5" s="528"/>
      <c r="F5" s="528">
        <v>63000</v>
      </c>
      <c r="G5" s="528">
        <f>G4-E5+F5</f>
        <v>83000</v>
      </c>
      <c r="H5" s="532" t="s">
        <v>137</v>
      </c>
      <c r="I5" s="532" t="s">
        <v>18</v>
      </c>
      <c r="J5" s="425" t="s">
        <v>183</v>
      </c>
      <c r="K5" s="527" t="s">
        <v>131</v>
      </c>
      <c r="L5" s="527" t="s">
        <v>44</v>
      </c>
      <c r="M5" s="669"/>
      <c r="N5" s="529"/>
    </row>
    <row r="6" spans="1:14" s="13" customFormat="1" ht="13.5" customHeight="1">
      <c r="A6" s="140">
        <v>45384</v>
      </c>
      <c r="B6" s="141" t="s">
        <v>112</v>
      </c>
      <c r="C6" s="141" t="s">
        <v>113</v>
      </c>
      <c r="D6" s="142" t="s">
        <v>120</v>
      </c>
      <c r="E6" s="126">
        <v>14000</v>
      </c>
      <c r="F6" s="126"/>
      <c r="G6" s="126">
        <f t="shared" ref="G6" si="0">G5-E6+F6</f>
        <v>69000</v>
      </c>
      <c r="H6" s="254" t="s">
        <v>137</v>
      </c>
      <c r="I6" s="254" t="s">
        <v>18</v>
      </c>
      <c r="J6" s="323" t="s">
        <v>183</v>
      </c>
      <c r="K6" s="310" t="s">
        <v>131</v>
      </c>
      <c r="L6" s="310" t="s">
        <v>44</v>
      </c>
      <c r="M6" s="373"/>
      <c r="N6" s="374" t="s">
        <v>127</v>
      </c>
    </row>
    <row r="7" spans="1:14">
      <c r="A7" s="140">
        <v>45384</v>
      </c>
      <c r="B7" s="141" t="s">
        <v>112</v>
      </c>
      <c r="C7" s="141" t="s">
        <v>113</v>
      </c>
      <c r="D7" s="142" t="s">
        <v>120</v>
      </c>
      <c r="E7" s="126">
        <v>7000</v>
      </c>
      <c r="F7" s="126"/>
      <c r="G7" s="126">
        <f>G6-E7+F7</f>
        <v>62000</v>
      </c>
      <c r="H7" s="254" t="s">
        <v>137</v>
      </c>
      <c r="I7" s="128" t="s">
        <v>18</v>
      </c>
      <c r="J7" s="323" t="s">
        <v>183</v>
      </c>
      <c r="K7" s="310" t="s">
        <v>131</v>
      </c>
      <c r="L7" s="128" t="s">
        <v>44</v>
      </c>
      <c r="M7" s="128"/>
      <c r="N7" s="374" t="s">
        <v>152</v>
      </c>
    </row>
    <row r="8" spans="1:14">
      <c r="A8" s="140">
        <v>45384</v>
      </c>
      <c r="B8" s="141" t="s">
        <v>112</v>
      </c>
      <c r="C8" s="141" t="s">
        <v>113</v>
      </c>
      <c r="D8" s="142" t="s">
        <v>120</v>
      </c>
      <c r="E8" s="126">
        <v>6000</v>
      </c>
      <c r="F8" s="126"/>
      <c r="G8" s="126">
        <f t="shared" ref="G8:G71" si="1">G7-E8+F8</f>
        <v>56000</v>
      </c>
      <c r="H8" s="254" t="s">
        <v>137</v>
      </c>
      <c r="I8" s="128" t="s">
        <v>18</v>
      </c>
      <c r="J8" s="323" t="s">
        <v>183</v>
      </c>
      <c r="K8" s="310" t="s">
        <v>131</v>
      </c>
      <c r="L8" s="128" t="s">
        <v>44</v>
      </c>
      <c r="M8" s="128"/>
      <c r="N8" s="374" t="s">
        <v>184</v>
      </c>
    </row>
    <row r="9" spans="1:14">
      <c r="A9" s="140">
        <v>45384</v>
      </c>
      <c r="B9" s="141" t="s">
        <v>112</v>
      </c>
      <c r="C9" s="141" t="s">
        <v>113</v>
      </c>
      <c r="D9" s="142" t="s">
        <v>120</v>
      </c>
      <c r="E9" s="126">
        <v>7000</v>
      </c>
      <c r="F9" s="126"/>
      <c r="G9" s="126">
        <f t="shared" si="1"/>
        <v>49000</v>
      </c>
      <c r="H9" s="254" t="s">
        <v>137</v>
      </c>
      <c r="I9" s="128" t="s">
        <v>18</v>
      </c>
      <c r="J9" s="323" t="s">
        <v>183</v>
      </c>
      <c r="K9" s="310" t="s">
        <v>131</v>
      </c>
      <c r="L9" s="128" t="s">
        <v>44</v>
      </c>
      <c r="M9" s="128"/>
      <c r="N9" s="374" t="s">
        <v>186</v>
      </c>
    </row>
    <row r="10" spans="1:14">
      <c r="A10" s="140">
        <v>45384</v>
      </c>
      <c r="B10" s="141" t="s">
        <v>112</v>
      </c>
      <c r="C10" s="141" t="s">
        <v>113</v>
      </c>
      <c r="D10" s="142" t="s">
        <v>120</v>
      </c>
      <c r="E10" s="126">
        <v>6000</v>
      </c>
      <c r="F10" s="126"/>
      <c r="G10" s="126">
        <f t="shared" si="1"/>
        <v>43000</v>
      </c>
      <c r="H10" s="254" t="s">
        <v>137</v>
      </c>
      <c r="I10" s="128" t="s">
        <v>18</v>
      </c>
      <c r="J10" s="323" t="s">
        <v>183</v>
      </c>
      <c r="K10" s="310" t="s">
        <v>131</v>
      </c>
      <c r="L10" s="128" t="s">
        <v>44</v>
      </c>
      <c r="M10" s="128"/>
      <c r="N10" s="374" t="s">
        <v>187</v>
      </c>
    </row>
    <row r="11" spans="1:14">
      <c r="A11" s="140">
        <v>45384</v>
      </c>
      <c r="B11" s="141" t="s">
        <v>112</v>
      </c>
      <c r="C11" s="141" t="s">
        <v>113</v>
      </c>
      <c r="D11" s="142" t="s">
        <v>120</v>
      </c>
      <c r="E11" s="126">
        <v>15000</v>
      </c>
      <c r="F11" s="126"/>
      <c r="G11" s="126">
        <f t="shared" si="1"/>
        <v>28000</v>
      </c>
      <c r="H11" s="254" t="s">
        <v>137</v>
      </c>
      <c r="I11" s="128" t="s">
        <v>18</v>
      </c>
      <c r="J11" s="323" t="s">
        <v>183</v>
      </c>
      <c r="K11" s="310" t="s">
        <v>131</v>
      </c>
      <c r="L11" s="128" t="s">
        <v>44</v>
      </c>
      <c r="M11" s="128"/>
      <c r="N11" s="374" t="s">
        <v>185</v>
      </c>
    </row>
    <row r="12" spans="1:14">
      <c r="A12" s="140">
        <v>45384</v>
      </c>
      <c r="B12" s="141" t="s">
        <v>157</v>
      </c>
      <c r="C12" s="141" t="s">
        <v>125</v>
      </c>
      <c r="D12" s="142" t="s">
        <v>120</v>
      </c>
      <c r="E12" s="134">
        <v>6000</v>
      </c>
      <c r="F12" s="134"/>
      <c r="G12" s="134">
        <f t="shared" si="1"/>
        <v>22000</v>
      </c>
      <c r="H12" s="443" t="s">
        <v>137</v>
      </c>
      <c r="I12" s="128" t="s">
        <v>18</v>
      </c>
      <c r="J12" s="323" t="s">
        <v>183</v>
      </c>
      <c r="K12" s="310" t="s">
        <v>131</v>
      </c>
      <c r="L12" s="128" t="s">
        <v>44</v>
      </c>
      <c r="M12" s="128"/>
      <c r="N12" s="374"/>
    </row>
    <row r="13" spans="1:14">
      <c r="A13" s="140">
        <v>45384</v>
      </c>
      <c r="B13" s="141" t="s">
        <v>157</v>
      </c>
      <c r="C13" s="141" t="s">
        <v>125</v>
      </c>
      <c r="D13" s="142" t="s">
        <v>120</v>
      </c>
      <c r="E13" s="132">
        <v>2000</v>
      </c>
      <c r="F13" s="126"/>
      <c r="G13" s="134">
        <f t="shared" si="1"/>
        <v>20000</v>
      </c>
      <c r="H13" s="443" t="s">
        <v>137</v>
      </c>
      <c r="I13" s="128" t="s">
        <v>18</v>
      </c>
      <c r="J13" s="323" t="s">
        <v>183</v>
      </c>
      <c r="K13" s="310" t="s">
        <v>131</v>
      </c>
      <c r="L13" s="128" t="s">
        <v>44</v>
      </c>
      <c r="M13" s="128"/>
      <c r="N13" s="374"/>
    </row>
    <row r="14" spans="1:14">
      <c r="A14" s="140">
        <v>45384</v>
      </c>
      <c r="B14" s="141" t="s">
        <v>157</v>
      </c>
      <c r="C14" s="141" t="s">
        <v>125</v>
      </c>
      <c r="D14" s="142" t="s">
        <v>120</v>
      </c>
      <c r="E14" s="368">
        <v>1000</v>
      </c>
      <c r="F14" s="461"/>
      <c r="G14" s="134">
        <f t="shared" si="1"/>
        <v>19000</v>
      </c>
      <c r="H14" s="128" t="s">
        <v>137</v>
      </c>
      <c r="I14" s="128" t="s">
        <v>18</v>
      </c>
      <c r="J14" s="323" t="s">
        <v>183</v>
      </c>
      <c r="K14" s="128" t="s">
        <v>131</v>
      </c>
      <c r="L14" s="128" t="s">
        <v>44</v>
      </c>
      <c r="M14" s="128"/>
      <c r="N14" s="83"/>
    </row>
    <row r="15" spans="1:14">
      <c r="A15" s="439">
        <v>45385</v>
      </c>
      <c r="B15" s="381" t="s">
        <v>110</v>
      </c>
      <c r="C15" s="381" t="s">
        <v>48</v>
      </c>
      <c r="D15" s="381" t="s">
        <v>120</v>
      </c>
      <c r="E15" s="526"/>
      <c r="F15" s="440">
        <v>77000</v>
      </c>
      <c r="G15" s="494">
        <f t="shared" si="1"/>
        <v>96000</v>
      </c>
      <c r="H15" s="381" t="s">
        <v>137</v>
      </c>
      <c r="I15" s="381" t="s">
        <v>18</v>
      </c>
      <c r="J15" s="425" t="s">
        <v>205</v>
      </c>
      <c r="K15" s="381" t="s">
        <v>131</v>
      </c>
      <c r="L15" s="381" t="s">
        <v>44</v>
      </c>
      <c r="M15" s="381"/>
      <c r="N15" s="423"/>
    </row>
    <row r="16" spans="1:14">
      <c r="A16" s="446">
        <v>45385</v>
      </c>
      <c r="B16" s="141" t="s">
        <v>112</v>
      </c>
      <c r="C16" s="141" t="s">
        <v>113</v>
      </c>
      <c r="D16" s="142" t="s">
        <v>120</v>
      </c>
      <c r="E16" s="433">
        <v>14000</v>
      </c>
      <c r="F16" s="433"/>
      <c r="G16" s="134">
        <f t="shared" si="1"/>
        <v>82000</v>
      </c>
      <c r="H16" s="128" t="s">
        <v>137</v>
      </c>
      <c r="I16" s="128" t="s">
        <v>18</v>
      </c>
      <c r="J16" s="323" t="s">
        <v>205</v>
      </c>
      <c r="K16" s="128" t="s">
        <v>131</v>
      </c>
      <c r="L16" s="128" t="s">
        <v>44</v>
      </c>
      <c r="M16" s="128"/>
      <c r="N16" s="83" t="s">
        <v>127</v>
      </c>
    </row>
    <row r="17" spans="1:14">
      <c r="A17" s="446">
        <v>45385</v>
      </c>
      <c r="B17" s="141" t="s">
        <v>112</v>
      </c>
      <c r="C17" s="141" t="s">
        <v>113</v>
      </c>
      <c r="D17" s="142" t="s">
        <v>120</v>
      </c>
      <c r="E17" s="433">
        <v>22000</v>
      </c>
      <c r="F17" s="433"/>
      <c r="G17" s="134">
        <f t="shared" si="1"/>
        <v>60000</v>
      </c>
      <c r="H17" s="128" t="s">
        <v>137</v>
      </c>
      <c r="I17" s="128" t="s">
        <v>18</v>
      </c>
      <c r="J17" s="323" t="s">
        <v>205</v>
      </c>
      <c r="K17" s="128" t="s">
        <v>131</v>
      </c>
      <c r="L17" s="128" t="s">
        <v>44</v>
      </c>
      <c r="M17" s="128"/>
      <c r="N17" s="83" t="s">
        <v>206</v>
      </c>
    </row>
    <row r="18" spans="1:14">
      <c r="A18" s="446">
        <v>45385</v>
      </c>
      <c r="B18" s="141" t="s">
        <v>112</v>
      </c>
      <c r="C18" s="141" t="s">
        <v>113</v>
      </c>
      <c r="D18" s="142" t="s">
        <v>120</v>
      </c>
      <c r="E18" s="433">
        <v>22000</v>
      </c>
      <c r="F18" s="433"/>
      <c r="G18" s="134">
        <f t="shared" si="1"/>
        <v>38000</v>
      </c>
      <c r="H18" s="128" t="s">
        <v>137</v>
      </c>
      <c r="I18" s="128" t="s">
        <v>18</v>
      </c>
      <c r="J18" s="323" t="s">
        <v>205</v>
      </c>
      <c r="K18" s="128" t="s">
        <v>131</v>
      </c>
      <c r="L18" s="128" t="s">
        <v>44</v>
      </c>
      <c r="M18" s="128"/>
      <c r="N18" s="83" t="s">
        <v>207</v>
      </c>
    </row>
    <row r="19" spans="1:14">
      <c r="A19" s="446">
        <v>45385</v>
      </c>
      <c r="B19" s="141" t="s">
        <v>157</v>
      </c>
      <c r="C19" s="141" t="s">
        <v>125</v>
      </c>
      <c r="D19" s="142" t="s">
        <v>120</v>
      </c>
      <c r="E19" s="433">
        <v>5000</v>
      </c>
      <c r="F19" s="433"/>
      <c r="G19" s="134">
        <f t="shared" si="1"/>
        <v>33000</v>
      </c>
      <c r="H19" s="128" t="s">
        <v>137</v>
      </c>
      <c r="I19" s="128" t="s">
        <v>18</v>
      </c>
      <c r="J19" s="323" t="s">
        <v>205</v>
      </c>
      <c r="K19" s="128" t="s">
        <v>131</v>
      </c>
      <c r="L19" s="128" t="s">
        <v>44</v>
      </c>
      <c r="M19" s="128"/>
      <c r="N19" s="83"/>
    </row>
    <row r="20" spans="1:14">
      <c r="A20" s="446">
        <v>45385</v>
      </c>
      <c r="B20" s="141" t="s">
        <v>157</v>
      </c>
      <c r="C20" s="141" t="s">
        <v>125</v>
      </c>
      <c r="D20" s="142" t="s">
        <v>120</v>
      </c>
      <c r="E20" s="433">
        <v>3000</v>
      </c>
      <c r="F20" s="433"/>
      <c r="G20" s="134">
        <f t="shared" si="1"/>
        <v>30000</v>
      </c>
      <c r="H20" s="128" t="s">
        <v>137</v>
      </c>
      <c r="I20" s="128" t="s">
        <v>18</v>
      </c>
      <c r="J20" s="323" t="s">
        <v>205</v>
      </c>
      <c r="K20" s="128" t="s">
        <v>131</v>
      </c>
      <c r="L20" s="128" t="s">
        <v>44</v>
      </c>
      <c r="M20" s="128"/>
      <c r="N20" s="83"/>
    </row>
    <row r="21" spans="1:14">
      <c r="A21" s="446">
        <v>45385</v>
      </c>
      <c r="B21" s="141" t="s">
        <v>157</v>
      </c>
      <c r="C21" s="141" t="s">
        <v>125</v>
      </c>
      <c r="D21" s="142" t="s">
        <v>120</v>
      </c>
      <c r="E21" s="433">
        <v>2000</v>
      </c>
      <c r="F21" s="433"/>
      <c r="G21" s="134">
        <f t="shared" si="1"/>
        <v>28000</v>
      </c>
      <c r="H21" s="128" t="s">
        <v>137</v>
      </c>
      <c r="I21" s="128" t="s">
        <v>18</v>
      </c>
      <c r="J21" s="323" t="s">
        <v>205</v>
      </c>
      <c r="K21" s="128" t="s">
        <v>131</v>
      </c>
      <c r="L21" s="128" t="s">
        <v>44</v>
      </c>
      <c r="M21" s="128"/>
      <c r="N21" s="83"/>
    </row>
    <row r="22" spans="1:14">
      <c r="A22" s="446">
        <v>45386</v>
      </c>
      <c r="B22" s="128" t="s">
        <v>112</v>
      </c>
      <c r="C22" s="128" t="s">
        <v>113</v>
      </c>
      <c r="D22" s="128" t="s">
        <v>120</v>
      </c>
      <c r="E22" s="433">
        <v>14000</v>
      </c>
      <c r="F22" s="433"/>
      <c r="G22" s="134">
        <f t="shared" si="1"/>
        <v>14000</v>
      </c>
      <c r="H22" s="128" t="s">
        <v>137</v>
      </c>
      <c r="I22" s="128" t="s">
        <v>18</v>
      </c>
      <c r="J22" s="323" t="s">
        <v>214</v>
      </c>
      <c r="K22" s="128" t="s">
        <v>131</v>
      </c>
      <c r="L22" s="128" t="s">
        <v>44</v>
      </c>
      <c r="M22" s="128"/>
      <c r="N22" s="83" t="s">
        <v>127</v>
      </c>
    </row>
    <row r="23" spans="1:14">
      <c r="A23" s="446">
        <v>45386</v>
      </c>
      <c r="B23" s="128" t="s">
        <v>112</v>
      </c>
      <c r="C23" s="128" t="s">
        <v>113</v>
      </c>
      <c r="D23" s="128" t="s">
        <v>120</v>
      </c>
      <c r="E23" s="433">
        <v>13000</v>
      </c>
      <c r="F23" s="433"/>
      <c r="G23" s="134">
        <f t="shared" si="1"/>
        <v>1000</v>
      </c>
      <c r="H23" s="128" t="s">
        <v>137</v>
      </c>
      <c r="I23" s="128" t="s">
        <v>18</v>
      </c>
      <c r="J23" s="323" t="s">
        <v>214</v>
      </c>
      <c r="K23" s="128" t="s">
        <v>131</v>
      </c>
      <c r="L23" s="128" t="s">
        <v>44</v>
      </c>
      <c r="M23" s="128"/>
      <c r="N23" s="83" t="s">
        <v>151</v>
      </c>
    </row>
    <row r="24" spans="1:14">
      <c r="A24" s="439">
        <v>45387</v>
      </c>
      <c r="B24" s="381" t="s">
        <v>110</v>
      </c>
      <c r="C24" s="381" t="s">
        <v>48</v>
      </c>
      <c r="D24" s="381" t="s">
        <v>120</v>
      </c>
      <c r="E24" s="440"/>
      <c r="F24" s="440">
        <v>96000</v>
      </c>
      <c r="G24" s="494">
        <f t="shared" si="1"/>
        <v>97000</v>
      </c>
      <c r="H24" s="381" t="s">
        <v>137</v>
      </c>
      <c r="I24" s="381" t="s">
        <v>18</v>
      </c>
      <c r="J24" s="425" t="s">
        <v>214</v>
      </c>
      <c r="K24" s="381" t="s">
        <v>131</v>
      </c>
      <c r="L24" s="381" t="s">
        <v>44</v>
      </c>
      <c r="M24" s="381"/>
      <c r="N24" s="423"/>
    </row>
    <row r="25" spans="1:14">
      <c r="A25" s="446">
        <v>45387</v>
      </c>
      <c r="B25" s="128" t="s">
        <v>112</v>
      </c>
      <c r="C25" s="128" t="s">
        <v>113</v>
      </c>
      <c r="D25" s="128" t="s">
        <v>120</v>
      </c>
      <c r="E25" s="433">
        <v>14000</v>
      </c>
      <c r="F25" s="433"/>
      <c r="G25" s="134">
        <f t="shared" si="1"/>
        <v>83000</v>
      </c>
      <c r="H25" s="128" t="s">
        <v>137</v>
      </c>
      <c r="I25" s="128" t="s">
        <v>18</v>
      </c>
      <c r="J25" s="323" t="s">
        <v>214</v>
      </c>
      <c r="K25" s="128" t="s">
        <v>131</v>
      </c>
      <c r="L25" s="128" t="s">
        <v>44</v>
      </c>
      <c r="M25" s="128"/>
      <c r="N25" s="83" t="s">
        <v>127</v>
      </c>
    </row>
    <row r="26" spans="1:14">
      <c r="A26" s="446">
        <v>45387</v>
      </c>
      <c r="B26" s="128" t="s">
        <v>112</v>
      </c>
      <c r="C26" s="128" t="s">
        <v>113</v>
      </c>
      <c r="D26" s="128" t="s">
        <v>120</v>
      </c>
      <c r="E26" s="433">
        <v>23000</v>
      </c>
      <c r="F26" s="433"/>
      <c r="G26" s="134">
        <f t="shared" si="1"/>
        <v>60000</v>
      </c>
      <c r="H26" s="128" t="s">
        <v>137</v>
      </c>
      <c r="I26" s="128" t="s">
        <v>18</v>
      </c>
      <c r="J26" s="323" t="s">
        <v>214</v>
      </c>
      <c r="K26" s="128" t="s">
        <v>131</v>
      </c>
      <c r="L26" s="128" t="s">
        <v>44</v>
      </c>
      <c r="M26" s="128"/>
      <c r="N26" s="83" t="s">
        <v>218</v>
      </c>
    </row>
    <row r="27" spans="1:14">
      <c r="A27" s="446">
        <v>45387</v>
      </c>
      <c r="B27" s="128" t="s">
        <v>112</v>
      </c>
      <c r="C27" s="128" t="s">
        <v>113</v>
      </c>
      <c r="D27" s="128" t="s">
        <v>120</v>
      </c>
      <c r="E27" s="433">
        <v>18000</v>
      </c>
      <c r="F27" s="433"/>
      <c r="G27" s="134">
        <f t="shared" si="1"/>
        <v>42000</v>
      </c>
      <c r="H27" s="128" t="s">
        <v>137</v>
      </c>
      <c r="I27" s="128" t="s">
        <v>18</v>
      </c>
      <c r="J27" s="323" t="s">
        <v>214</v>
      </c>
      <c r="K27" s="128" t="s">
        <v>131</v>
      </c>
      <c r="L27" s="128" t="s">
        <v>44</v>
      </c>
      <c r="M27" s="128"/>
      <c r="N27" s="83" t="s">
        <v>147</v>
      </c>
    </row>
    <row r="28" spans="1:14">
      <c r="A28" s="446">
        <v>45387</v>
      </c>
      <c r="B28" s="128" t="s">
        <v>157</v>
      </c>
      <c r="C28" s="128" t="s">
        <v>125</v>
      </c>
      <c r="D28" s="128" t="s">
        <v>120</v>
      </c>
      <c r="E28" s="433">
        <v>2000</v>
      </c>
      <c r="F28" s="433"/>
      <c r="G28" s="134">
        <f t="shared" si="1"/>
        <v>40000</v>
      </c>
      <c r="H28" s="128" t="s">
        <v>137</v>
      </c>
      <c r="I28" s="128" t="s">
        <v>18</v>
      </c>
      <c r="J28" s="323" t="s">
        <v>214</v>
      </c>
      <c r="K28" s="128" t="s">
        <v>131</v>
      </c>
      <c r="L28" s="128" t="s">
        <v>44</v>
      </c>
      <c r="M28" s="128"/>
      <c r="N28" s="83"/>
    </row>
    <row r="29" spans="1:14">
      <c r="A29" s="446">
        <v>45387</v>
      </c>
      <c r="B29" s="128" t="s">
        <v>157</v>
      </c>
      <c r="C29" s="128" t="s">
        <v>125</v>
      </c>
      <c r="D29" s="128" t="s">
        <v>120</v>
      </c>
      <c r="E29" s="433">
        <v>5000</v>
      </c>
      <c r="F29" s="433"/>
      <c r="G29" s="134">
        <f t="shared" si="1"/>
        <v>35000</v>
      </c>
      <c r="H29" s="128" t="s">
        <v>137</v>
      </c>
      <c r="I29" s="128" t="s">
        <v>18</v>
      </c>
      <c r="J29" s="323" t="s">
        <v>214</v>
      </c>
      <c r="K29" s="128" t="s">
        <v>131</v>
      </c>
      <c r="L29" s="128" t="s">
        <v>44</v>
      </c>
      <c r="M29" s="128"/>
      <c r="N29" s="83"/>
    </row>
    <row r="30" spans="1:14">
      <c r="A30" s="446">
        <v>45390</v>
      </c>
      <c r="B30" s="128" t="s">
        <v>117</v>
      </c>
      <c r="C30" s="128" t="s">
        <v>48</v>
      </c>
      <c r="D30" s="128" t="s">
        <v>120</v>
      </c>
      <c r="E30" s="433"/>
      <c r="F30" s="433">
        <v>-9000</v>
      </c>
      <c r="G30" s="134">
        <f t="shared" si="1"/>
        <v>26000</v>
      </c>
      <c r="H30" s="128" t="s">
        <v>137</v>
      </c>
      <c r="I30" s="128" t="s">
        <v>18</v>
      </c>
      <c r="J30" s="323" t="s">
        <v>214</v>
      </c>
      <c r="K30" s="128" t="s">
        <v>131</v>
      </c>
      <c r="L30" s="128" t="s">
        <v>44</v>
      </c>
      <c r="M30" s="128"/>
      <c r="N30" s="83"/>
    </row>
    <row r="31" spans="1:14">
      <c r="A31" s="439">
        <v>45390</v>
      </c>
      <c r="B31" s="381" t="s">
        <v>110</v>
      </c>
      <c r="C31" s="381" t="s">
        <v>48</v>
      </c>
      <c r="D31" s="381" t="s">
        <v>120</v>
      </c>
      <c r="E31" s="440"/>
      <c r="F31" s="440">
        <v>77000</v>
      </c>
      <c r="G31" s="494">
        <f t="shared" si="1"/>
        <v>103000</v>
      </c>
      <c r="H31" s="381" t="s">
        <v>137</v>
      </c>
      <c r="I31" s="381" t="s">
        <v>18</v>
      </c>
      <c r="J31" s="425" t="s">
        <v>219</v>
      </c>
      <c r="K31" s="381" t="s">
        <v>131</v>
      </c>
      <c r="L31" s="381" t="s">
        <v>44</v>
      </c>
      <c r="M31" s="381"/>
      <c r="N31" s="423"/>
    </row>
    <row r="32" spans="1:14">
      <c r="A32" s="446">
        <v>45390</v>
      </c>
      <c r="B32" s="128" t="s">
        <v>112</v>
      </c>
      <c r="C32" s="128" t="s">
        <v>113</v>
      </c>
      <c r="D32" s="128" t="s">
        <v>120</v>
      </c>
      <c r="E32" s="433">
        <v>14000</v>
      </c>
      <c r="F32" s="433"/>
      <c r="G32" s="134">
        <f t="shared" si="1"/>
        <v>89000</v>
      </c>
      <c r="H32" s="128" t="s">
        <v>137</v>
      </c>
      <c r="I32" s="128" t="s">
        <v>18</v>
      </c>
      <c r="J32" s="323" t="s">
        <v>219</v>
      </c>
      <c r="K32" s="128" t="s">
        <v>131</v>
      </c>
      <c r="L32" s="128" t="s">
        <v>44</v>
      </c>
      <c r="M32" s="128"/>
      <c r="N32" s="83" t="s">
        <v>127</v>
      </c>
    </row>
    <row r="33" spans="1:14">
      <c r="A33" s="446">
        <v>45390</v>
      </c>
      <c r="B33" s="128" t="s">
        <v>112</v>
      </c>
      <c r="C33" s="128" t="s">
        <v>113</v>
      </c>
      <c r="D33" s="128" t="s">
        <v>120</v>
      </c>
      <c r="E33" s="433">
        <v>17000</v>
      </c>
      <c r="F33" s="433"/>
      <c r="G33" s="134">
        <f t="shared" si="1"/>
        <v>72000</v>
      </c>
      <c r="H33" s="128" t="s">
        <v>137</v>
      </c>
      <c r="I33" s="128" t="s">
        <v>18</v>
      </c>
      <c r="J33" s="323" t="s">
        <v>219</v>
      </c>
      <c r="K33" s="128" t="s">
        <v>131</v>
      </c>
      <c r="L33" s="128" t="s">
        <v>44</v>
      </c>
      <c r="M33" s="128"/>
      <c r="N33" s="83" t="s">
        <v>206</v>
      </c>
    </row>
    <row r="34" spans="1:14">
      <c r="A34" s="446">
        <v>45390</v>
      </c>
      <c r="B34" s="128" t="s">
        <v>112</v>
      </c>
      <c r="C34" s="128" t="s">
        <v>113</v>
      </c>
      <c r="D34" s="128" t="s">
        <v>120</v>
      </c>
      <c r="E34" s="433">
        <v>7000</v>
      </c>
      <c r="F34" s="433"/>
      <c r="G34" s="134">
        <f t="shared" si="1"/>
        <v>65000</v>
      </c>
      <c r="H34" s="128" t="s">
        <v>137</v>
      </c>
      <c r="I34" s="128" t="s">
        <v>18</v>
      </c>
      <c r="J34" s="323" t="s">
        <v>219</v>
      </c>
      <c r="K34" s="128" t="s">
        <v>131</v>
      </c>
      <c r="L34" s="128" t="s">
        <v>44</v>
      </c>
      <c r="M34" s="128"/>
      <c r="N34" s="83" t="s">
        <v>220</v>
      </c>
    </row>
    <row r="35" spans="1:14">
      <c r="A35" s="446">
        <v>45390</v>
      </c>
      <c r="B35" s="128" t="s">
        <v>112</v>
      </c>
      <c r="C35" s="128" t="s">
        <v>113</v>
      </c>
      <c r="D35" s="128" t="s">
        <v>120</v>
      </c>
      <c r="E35" s="433">
        <v>23000</v>
      </c>
      <c r="F35" s="433"/>
      <c r="G35" s="134">
        <f t="shared" si="1"/>
        <v>42000</v>
      </c>
      <c r="H35" s="128" t="s">
        <v>137</v>
      </c>
      <c r="I35" s="128" t="s">
        <v>18</v>
      </c>
      <c r="J35" s="323" t="s">
        <v>219</v>
      </c>
      <c r="K35" s="128" t="s">
        <v>131</v>
      </c>
      <c r="L35" s="128" t="s">
        <v>44</v>
      </c>
      <c r="M35" s="128"/>
      <c r="N35" s="83" t="s">
        <v>221</v>
      </c>
    </row>
    <row r="36" spans="1:14">
      <c r="A36" s="446">
        <v>45391</v>
      </c>
      <c r="B36" s="128" t="s">
        <v>117</v>
      </c>
      <c r="C36" s="128" t="s">
        <v>48</v>
      </c>
      <c r="D36" s="128" t="s">
        <v>120</v>
      </c>
      <c r="E36" s="433"/>
      <c r="F36" s="433">
        <v>-10000</v>
      </c>
      <c r="G36" s="134">
        <f t="shared" si="1"/>
        <v>32000</v>
      </c>
      <c r="H36" s="128" t="s">
        <v>137</v>
      </c>
      <c r="I36" s="128" t="s">
        <v>18</v>
      </c>
      <c r="J36" s="323" t="s">
        <v>219</v>
      </c>
      <c r="K36" s="128" t="s">
        <v>131</v>
      </c>
      <c r="L36" s="128" t="s">
        <v>44</v>
      </c>
      <c r="M36" s="128"/>
      <c r="N36" s="83"/>
    </row>
    <row r="37" spans="1:14">
      <c r="A37" s="439">
        <v>45391</v>
      </c>
      <c r="B37" s="381" t="s">
        <v>110</v>
      </c>
      <c r="C37" s="381" t="s">
        <v>48</v>
      </c>
      <c r="D37" s="381" t="s">
        <v>120</v>
      </c>
      <c r="E37" s="440"/>
      <c r="F37" s="440">
        <v>83000</v>
      </c>
      <c r="G37" s="494">
        <f t="shared" si="1"/>
        <v>115000</v>
      </c>
      <c r="H37" s="381" t="s">
        <v>137</v>
      </c>
      <c r="I37" s="381" t="s">
        <v>18</v>
      </c>
      <c r="J37" s="425" t="s">
        <v>233</v>
      </c>
      <c r="K37" s="381" t="s">
        <v>131</v>
      </c>
      <c r="L37" s="381" t="s">
        <v>44</v>
      </c>
      <c r="M37" s="381"/>
      <c r="N37" s="423"/>
    </row>
    <row r="38" spans="1:14">
      <c r="A38" s="446">
        <v>45391</v>
      </c>
      <c r="B38" s="128" t="s">
        <v>112</v>
      </c>
      <c r="C38" s="128" t="s">
        <v>113</v>
      </c>
      <c r="D38" s="128" t="s">
        <v>120</v>
      </c>
      <c r="E38" s="433">
        <v>14000</v>
      </c>
      <c r="F38" s="433"/>
      <c r="G38" s="134">
        <f t="shared" si="1"/>
        <v>101000</v>
      </c>
      <c r="H38" s="128" t="s">
        <v>137</v>
      </c>
      <c r="I38" s="128" t="s">
        <v>18</v>
      </c>
      <c r="J38" s="323" t="s">
        <v>222</v>
      </c>
      <c r="K38" s="128" t="s">
        <v>131</v>
      </c>
      <c r="L38" s="128" t="s">
        <v>44</v>
      </c>
      <c r="M38" s="128"/>
      <c r="N38" s="83" t="s">
        <v>127</v>
      </c>
    </row>
    <row r="39" spans="1:14">
      <c r="A39" s="446">
        <v>45391</v>
      </c>
      <c r="B39" s="128" t="s">
        <v>112</v>
      </c>
      <c r="C39" s="128" t="s">
        <v>113</v>
      </c>
      <c r="D39" s="128" t="s">
        <v>120</v>
      </c>
      <c r="E39" s="433">
        <v>10000</v>
      </c>
      <c r="F39" s="433"/>
      <c r="G39" s="134">
        <f t="shared" si="1"/>
        <v>91000</v>
      </c>
      <c r="H39" s="128" t="s">
        <v>137</v>
      </c>
      <c r="I39" s="128" t="s">
        <v>18</v>
      </c>
      <c r="J39" s="323" t="s">
        <v>222</v>
      </c>
      <c r="K39" s="128" t="s">
        <v>131</v>
      </c>
      <c r="L39" s="128" t="s">
        <v>44</v>
      </c>
      <c r="M39" s="128"/>
      <c r="N39" s="83" t="s">
        <v>234</v>
      </c>
    </row>
    <row r="40" spans="1:14">
      <c r="A40" s="446">
        <v>45391</v>
      </c>
      <c r="B40" s="128" t="s">
        <v>112</v>
      </c>
      <c r="C40" s="128" t="s">
        <v>113</v>
      </c>
      <c r="D40" s="128" t="s">
        <v>120</v>
      </c>
      <c r="E40" s="433">
        <v>4000</v>
      </c>
      <c r="F40" s="433"/>
      <c r="G40" s="134">
        <f t="shared" si="1"/>
        <v>87000</v>
      </c>
      <c r="H40" s="128" t="s">
        <v>137</v>
      </c>
      <c r="I40" s="128" t="s">
        <v>18</v>
      </c>
      <c r="J40" s="323" t="s">
        <v>222</v>
      </c>
      <c r="K40" s="128" t="s">
        <v>131</v>
      </c>
      <c r="L40" s="128" t="s">
        <v>44</v>
      </c>
      <c r="M40" s="128"/>
      <c r="N40" s="83" t="s">
        <v>235</v>
      </c>
    </row>
    <row r="41" spans="1:14">
      <c r="A41" s="446">
        <v>45391</v>
      </c>
      <c r="B41" s="128" t="s">
        <v>112</v>
      </c>
      <c r="C41" s="128" t="s">
        <v>113</v>
      </c>
      <c r="D41" s="128" t="s">
        <v>120</v>
      </c>
      <c r="E41" s="433">
        <v>17000</v>
      </c>
      <c r="F41" s="433"/>
      <c r="G41" s="134">
        <f t="shared" si="1"/>
        <v>70000</v>
      </c>
      <c r="H41" s="128" t="s">
        <v>137</v>
      </c>
      <c r="I41" s="128" t="s">
        <v>18</v>
      </c>
      <c r="J41" s="323" t="s">
        <v>222</v>
      </c>
      <c r="K41" s="128" t="s">
        <v>131</v>
      </c>
      <c r="L41" s="128" t="s">
        <v>44</v>
      </c>
      <c r="M41" s="128"/>
      <c r="N41" s="83" t="s">
        <v>236</v>
      </c>
    </row>
    <row r="42" spans="1:14">
      <c r="A42" s="446">
        <v>45391</v>
      </c>
      <c r="B42" s="128" t="s">
        <v>112</v>
      </c>
      <c r="C42" s="128" t="s">
        <v>113</v>
      </c>
      <c r="D42" s="128" t="s">
        <v>120</v>
      </c>
      <c r="E42" s="433">
        <v>30000</v>
      </c>
      <c r="F42" s="433"/>
      <c r="G42" s="134">
        <f t="shared" si="1"/>
        <v>40000</v>
      </c>
      <c r="H42" s="128" t="s">
        <v>137</v>
      </c>
      <c r="I42" s="128" t="s">
        <v>18</v>
      </c>
      <c r="J42" s="323" t="s">
        <v>222</v>
      </c>
      <c r="K42" s="128" t="s">
        <v>131</v>
      </c>
      <c r="L42" s="128" t="s">
        <v>44</v>
      </c>
      <c r="M42" s="128"/>
      <c r="N42" s="83" t="s">
        <v>237</v>
      </c>
    </row>
    <row r="43" spans="1:14">
      <c r="A43" s="446">
        <v>45391</v>
      </c>
      <c r="B43" s="128" t="s">
        <v>157</v>
      </c>
      <c r="C43" s="128" t="s">
        <v>157</v>
      </c>
      <c r="D43" s="128" t="s">
        <v>120</v>
      </c>
      <c r="E43" s="433">
        <v>10000</v>
      </c>
      <c r="F43" s="433"/>
      <c r="G43" s="134">
        <f t="shared" si="1"/>
        <v>30000</v>
      </c>
      <c r="H43" s="128" t="s">
        <v>137</v>
      </c>
      <c r="I43" s="128" t="s">
        <v>18</v>
      </c>
      <c r="J43" s="323" t="s">
        <v>222</v>
      </c>
      <c r="K43" s="128" t="s">
        <v>131</v>
      </c>
      <c r="L43" s="128" t="s">
        <v>44</v>
      </c>
      <c r="M43" s="128"/>
      <c r="N43" s="83"/>
    </row>
    <row r="44" spans="1:14">
      <c r="A44" s="439">
        <v>45392</v>
      </c>
      <c r="B44" s="381" t="s">
        <v>110</v>
      </c>
      <c r="C44" s="381" t="s">
        <v>48</v>
      </c>
      <c r="D44" s="381" t="s">
        <v>120</v>
      </c>
      <c r="E44" s="440"/>
      <c r="F44" s="440">
        <v>48000</v>
      </c>
      <c r="G44" s="494">
        <f t="shared" si="1"/>
        <v>78000</v>
      </c>
      <c r="H44" s="381" t="s">
        <v>137</v>
      </c>
      <c r="I44" s="381" t="s">
        <v>18</v>
      </c>
      <c r="J44" s="425" t="s">
        <v>238</v>
      </c>
      <c r="K44" s="381" t="s">
        <v>131</v>
      </c>
      <c r="L44" s="381" t="s">
        <v>44</v>
      </c>
      <c r="M44" s="381"/>
      <c r="N44" s="423"/>
    </row>
    <row r="45" spans="1:14">
      <c r="A45" s="446">
        <v>45392</v>
      </c>
      <c r="B45" s="128" t="s">
        <v>112</v>
      </c>
      <c r="C45" s="128" t="s">
        <v>113</v>
      </c>
      <c r="D45" s="128" t="s">
        <v>120</v>
      </c>
      <c r="E45" s="433">
        <v>20000</v>
      </c>
      <c r="F45" s="433"/>
      <c r="G45" s="134">
        <f t="shared" si="1"/>
        <v>58000</v>
      </c>
      <c r="H45" s="128" t="s">
        <v>137</v>
      </c>
      <c r="I45" s="128" t="s">
        <v>18</v>
      </c>
      <c r="J45" s="323" t="s">
        <v>238</v>
      </c>
      <c r="K45" s="128" t="s">
        <v>131</v>
      </c>
      <c r="L45" s="128" t="s">
        <v>44</v>
      </c>
      <c r="M45" s="128"/>
      <c r="N45" s="83" t="s">
        <v>239</v>
      </c>
    </row>
    <row r="46" spans="1:14">
      <c r="A46" s="446">
        <v>45392</v>
      </c>
      <c r="B46" s="128" t="s">
        <v>112</v>
      </c>
      <c r="C46" s="128" t="s">
        <v>113</v>
      </c>
      <c r="D46" s="128" t="s">
        <v>120</v>
      </c>
      <c r="E46" s="433">
        <v>20000</v>
      </c>
      <c r="F46" s="433"/>
      <c r="G46" s="134">
        <f t="shared" si="1"/>
        <v>38000</v>
      </c>
      <c r="H46" s="128" t="s">
        <v>137</v>
      </c>
      <c r="I46" s="128" t="s">
        <v>18</v>
      </c>
      <c r="J46" s="323" t="s">
        <v>238</v>
      </c>
      <c r="K46" s="128" t="s">
        <v>131</v>
      </c>
      <c r="L46" s="128" t="s">
        <v>44</v>
      </c>
      <c r="M46" s="128"/>
      <c r="N46" s="83" t="s">
        <v>147</v>
      </c>
    </row>
    <row r="47" spans="1:14">
      <c r="A47" s="446">
        <v>45392</v>
      </c>
      <c r="B47" s="128" t="s">
        <v>157</v>
      </c>
      <c r="C47" s="128" t="s">
        <v>125</v>
      </c>
      <c r="D47" s="128" t="s">
        <v>120</v>
      </c>
      <c r="E47" s="433">
        <v>10000</v>
      </c>
      <c r="F47" s="433"/>
      <c r="G47" s="134">
        <f t="shared" si="1"/>
        <v>28000</v>
      </c>
      <c r="H47" s="128" t="s">
        <v>137</v>
      </c>
      <c r="I47" s="128" t="s">
        <v>18</v>
      </c>
      <c r="J47" s="323" t="s">
        <v>238</v>
      </c>
      <c r="K47" s="128" t="s">
        <v>131</v>
      </c>
      <c r="L47" s="128" t="s">
        <v>44</v>
      </c>
      <c r="M47" s="128"/>
      <c r="N47" s="83"/>
    </row>
    <row r="48" spans="1:14">
      <c r="A48" s="439">
        <v>45394</v>
      </c>
      <c r="B48" s="381" t="s">
        <v>110</v>
      </c>
      <c r="C48" s="381" t="s">
        <v>48</v>
      </c>
      <c r="D48" s="381" t="s">
        <v>120</v>
      </c>
      <c r="E48" s="440"/>
      <c r="F48" s="440">
        <v>87000</v>
      </c>
      <c r="G48" s="494">
        <f t="shared" si="1"/>
        <v>115000</v>
      </c>
      <c r="H48" s="381" t="s">
        <v>137</v>
      </c>
      <c r="I48" s="381" t="s">
        <v>18</v>
      </c>
      <c r="J48" s="425" t="s">
        <v>250</v>
      </c>
      <c r="K48" s="381" t="s">
        <v>131</v>
      </c>
      <c r="L48" s="381" t="s">
        <v>44</v>
      </c>
      <c r="M48" s="381"/>
      <c r="N48" s="423"/>
    </row>
    <row r="49" spans="1:14">
      <c r="A49" s="446">
        <v>45394</v>
      </c>
      <c r="B49" s="128" t="s">
        <v>112</v>
      </c>
      <c r="C49" s="128" t="s">
        <v>113</v>
      </c>
      <c r="D49" s="128" t="s">
        <v>120</v>
      </c>
      <c r="E49" s="433">
        <v>14000</v>
      </c>
      <c r="F49" s="433"/>
      <c r="G49" s="134">
        <f t="shared" si="1"/>
        <v>101000</v>
      </c>
      <c r="H49" s="128" t="s">
        <v>137</v>
      </c>
      <c r="I49" s="128" t="s">
        <v>18</v>
      </c>
      <c r="J49" s="323" t="s">
        <v>250</v>
      </c>
      <c r="K49" s="128" t="s">
        <v>131</v>
      </c>
      <c r="L49" s="128" t="s">
        <v>44</v>
      </c>
      <c r="M49" s="128"/>
      <c r="N49" s="83" t="s">
        <v>127</v>
      </c>
    </row>
    <row r="50" spans="1:14">
      <c r="A50" s="446">
        <v>45394</v>
      </c>
      <c r="B50" s="128" t="s">
        <v>112</v>
      </c>
      <c r="C50" s="128" t="s">
        <v>113</v>
      </c>
      <c r="D50" s="128" t="s">
        <v>120</v>
      </c>
      <c r="E50" s="433">
        <v>17000</v>
      </c>
      <c r="F50" s="433"/>
      <c r="G50" s="134">
        <f t="shared" si="1"/>
        <v>84000</v>
      </c>
      <c r="H50" s="128" t="s">
        <v>137</v>
      </c>
      <c r="I50" s="128" t="s">
        <v>18</v>
      </c>
      <c r="J50" s="323" t="s">
        <v>250</v>
      </c>
      <c r="K50" s="128" t="s">
        <v>131</v>
      </c>
      <c r="L50" s="128" t="s">
        <v>44</v>
      </c>
      <c r="M50" s="128"/>
      <c r="N50" s="83" t="s">
        <v>206</v>
      </c>
    </row>
    <row r="51" spans="1:14">
      <c r="A51" s="446">
        <v>45394</v>
      </c>
      <c r="B51" s="128" t="s">
        <v>112</v>
      </c>
      <c r="C51" s="128" t="s">
        <v>113</v>
      </c>
      <c r="D51" s="128" t="s">
        <v>120</v>
      </c>
      <c r="E51" s="433">
        <v>6000</v>
      </c>
      <c r="F51" s="433"/>
      <c r="G51" s="134">
        <f t="shared" si="1"/>
        <v>78000</v>
      </c>
      <c r="H51" s="128" t="s">
        <v>137</v>
      </c>
      <c r="I51" s="128" t="s">
        <v>18</v>
      </c>
      <c r="J51" s="323" t="s">
        <v>250</v>
      </c>
      <c r="K51" s="128" t="s">
        <v>131</v>
      </c>
      <c r="L51" s="128" t="s">
        <v>44</v>
      </c>
      <c r="M51" s="128"/>
      <c r="N51" s="83" t="s">
        <v>251</v>
      </c>
    </row>
    <row r="52" spans="1:14">
      <c r="A52" s="446">
        <v>45394</v>
      </c>
      <c r="B52" s="128" t="s">
        <v>112</v>
      </c>
      <c r="C52" s="128" t="s">
        <v>113</v>
      </c>
      <c r="D52" s="128" t="s">
        <v>120</v>
      </c>
      <c r="E52" s="433">
        <v>13000</v>
      </c>
      <c r="F52" s="433"/>
      <c r="G52" s="134">
        <f t="shared" si="1"/>
        <v>65000</v>
      </c>
      <c r="H52" s="128" t="s">
        <v>137</v>
      </c>
      <c r="I52" s="128" t="s">
        <v>18</v>
      </c>
      <c r="J52" s="323" t="s">
        <v>250</v>
      </c>
      <c r="K52" s="128" t="s">
        <v>131</v>
      </c>
      <c r="L52" s="128" t="s">
        <v>44</v>
      </c>
      <c r="M52" s="128"/>
      <c r="N52" s="83" t="s">
        <v>252</v>
      </c>
    </row>
    <row r="53" spans="1:14">
      <c r="A53" s="446">
        <v>45394</v>
      </c>
      <c r="B53" s="128" t="s">
        <v>112</v>
      </c>
      <c r="C53" s="128" t="s">
        <v>113</v>
      </c>
      <c r="D53" s="128" t="s">
        <v>120</v>
      </c>
      <c r="E53" s="433">
        <v>30000</v>
      </c>
      <c r="F53" s="433"/>
      <c r="G53" s="134">
        <f t="shared" si="1"/>
        <v>35000</v>
      </c>
      <c r="H53" s="128" t="s">
        <v>137</v>
      </c>
      <c r="I53" s="128" t="s">
        <v>18</v>
      </c>
      <c r="J53" s="323" t="s">
        <v>250</v>
      </c>
      <c r="K53" s="128" t="s">
        <v>131</v>
      </c>
      <c r="L53" s="128" t="s">
        <v>44</v>
      </c>
      <c r="M53" s="128"/>
      <c r="N53" s="83" t="s">
        <v>253</v>
      </c>
    </row>
    <row r="54" spans="1:14">
      <c r="A54" s="446">
        <v>45394</v>
      </c>
      <c r="B54" s="128" t="s">
        <v>157</v>
      </c>
      <c r="C54" s="128" t="s">
        <v>157</v>
      </c>
      <c r="D54" s="128" t="s">
        <v>120</v>
      </c>
      <c r="E54" s="433">
        <v>5000</v>
      </c>
      <c r="F54" s="433"/>
      <c r="G54" s="134">
        <f t="shared" si="1"/>
        <v>30000</v>
      </c>
      <c r="H54" s="128" t="s">
        <v>137</v>
      </c>
      <c r="I54" s="128" t="s">
        <v>18</v>
      </c>
      <c r="J54" s="323" t="s">
        <v>250</v>
      </c>
      <c r="K54" s="128" t="s">
        <v>131</v>
      </c>
      <c r="L54" s="128" t="s">
        <v>44</v>
      </c>
      <c r="M54" s="128"/>
      <c r="N54" s="83"/>
    </row>
    <row r="55" spans="1:14">
      <c r="A55" s="446">
        <v>45394</v>
      </c>
      <c r="B55" s="128" t="s">
        <v>157</v>
      </c>
      <c r="C55" s="128" t="s">
        <v>157</v>
      </c>
      <c r="D55" s="128" t="s">
        <v>120</v>
      </c>
      <c r="E55" s="433">
        <v>2000</v>
      </c>
      <c r="F55" s="433"/>
      <c r="G55" s="134">
        <f t="shared" si="1"/>
        <v>28000</v>
      </c>
      <c r="H55" s="128" t="s">
        <v>137</v>
      </c>
      <c r="I55" s="128" t="s">
        <v>18</v>
      </c>
      <c r="J55" s="323" t="s">
        <v>250</v>
      </c>
      <c r="K55" s="128" t="s">
        <v>131</v>
      </c>
      <c r="L55" s="128" t="s">
        <v>44</v>
      </c>
      <c r="M55" s="128"/>
      <c r="N55" s="83"/>
    </row>
    <row r="56" spans="1:14">
      <c r="A56" s="446">
        <v>45394</v>
      </c>
      <c r="B56" s="128" t="s">
        <v>157</v>
      </c>
      <c r="C56" s="128" t="s">
        <v>157</v>
      </c>
      <c r="D56" s="128" t="s">
        <v>120</v>
      </c>
      <c r="E56" s="433">
        <v>2000</v>
      </c>
      <c r="F56" s="433"/>
      <c r="G56" s="134">
        <f t="shared" si="1"/>
        <v>26000</v>
      </c>
      <c r="H56" s="128" t="s">
        <v>137</v>
      </c>
      <c r="I56" s="128" t="s">
        <v>18</v>
      </c>
      <c r="J56" s="323" t="s">
        <v>250</v>
      </c>
      <c r="K56" s="128" t="s">
        <v>131</v>
      </c>
      <c r="L56" s="128" t="s">
        <v>44</v>
      </c>
      <c r="M56" s="128"/>
      <c r="N56" s="83"/>
    </row>
    <row r="57" spans="1:14">
      <c r="A57" s="446">
        <v>45395</v>
      </c>
      <c r="B57" s="128" t="s">
        <v>117</v>
      </c>
      <c r="C57" s="128" t="s">
        <v>48</v>
      </c>
      <c r="D57" s="128" t="s">
        <v>120</v>
      </c>
      <c r="E57" s="433"/>
      <c r="F57" s="433">
        <v>-5000</v>
      </c>
      <c r="G57" s="134">
        <f t="shared" si="1"/>
        <v>21000</v>
      </c>
      <c r="H57" s="128" t="s">
        <v>137</v>
      </c>
      <c r="I57" s="128" t="s">
        <v>18</v>
      </c>
      <c r="J57" s="323" t="s">
        <v>250</v>
      </c>
      <c r="K57" s="128" t="s">
        <v>131</v>
      </c>
      <c r="L57" s="128" t="s">
        <v>44</v>
      </c>
      <c r="M57" s="128"/>
      <c r="N57" s="83"/>
    </row>
    <row r="58" spans="1:14">
      <c r="A58" s="439">
        <v>45395</v>
      </c>
      <c r="B58" s="381" t="s">
        <v>110</v>
      </c>
      <c r="C58" s="381" t="s">
        <v>48</v>
      </c>
      <c r="D58" s="381" t="s">
        <v>120</v>
      </c>
      <c r="E58" s="440"/>
      <c r="F58" s="440">
        <v>27000</v>
      </c>
      <c r="G58" s="494">
        <f t="shared" si="1"/>
        <v>48000</v>
      </c>
      <c r="H58" s="381" t="s">
        <v>137</v>
      </c>
      <c r="I58" s="381" t="s">
        <v>18</v>
      </c>
      <c r="J58" s="425" t="s">
        <v>261</v>
      </c>
      <c r="K58" s="381" t="s">
        <v>131</v>
      </c>
      <c r="L58" s="381" t="s">
        <v>44</v>
      </c>
      <c r="M58" s="381"/>
      <c r="N58" s="423"/>
    </row>
    <row r="59" spans="1:14">
      <c r="A59" s="446">
        <v>45395</v>
      </c>
      <c r="B59" s="128" t="s">
        <v>112</v>
      </c>
      <c r="C59" s="128" t="s">
        <v>113</v>
      </c>
      <c r="D59" s="128" t="s">
        <v>120</v>
      </c>
      <c r="E59" s="433">
        <v>14000</v>
      </c>
      <c r="F59" s="433"/>
      <c r="G59" s="134">
        <f t="shared" si="1"/>
        <v>34000</v>
      </c>
      <c r="H59" s="128" t="s">
        <v>137</v>
      </c>
      <c r="I59" s="128" t="s">
        <v>18</v>
      </c>
      <c r="J59" s="323" t="s">
        <v>261</v>
      </c>
      <c r="K59" s="128" t="s">
        <v>131</v>
      </c>
      <c r="L59" s="128" t="s">
        <v>44</v>
      </c>
      <c r="M59" s="128"/>
      <c r="N59" s="83" t="s">
        <v>127</v>
      </c>
    </row>
    <row r="60" spans="1:14">
      <c r="A60" s="446">
        <v>45395</v>
      </c>
      <c r="B60" s="128" t="s">
        <v>112</v>
      </c>
      <c r="C60" s="128" t="s">
        <v>113</v>
      </c>
      <c r="D60" s="128" t="s">
        <v>120</v>
      </c>
      <c r="E60" s="433">
        <v>13000</v>
      </c>
      <c r="F60" s="433"/>
      <c r="G60" s="134">
        <f t="shared" si="1"/>
        <v>21000</v>
      </c>
      <c r="H60" s="128" t="s">
        <v>137</v>
      </c>
      <c r="I60" s="128" t="s">
        <v>18</v>
      </c>
      <c r="J60" s="323" t="s">
        <v>261</v>
      </c>
      <c r="K60" s="128" t="s">
        <v>131</v>
      </c>
      <c r="L60" s="128" t="s">
        <v>44</v>
      </c>
      <c r="M60" s="128"/>
      <c r="N60" s="83" t="s">
        <v>151</v>
      </c>
    </row>
    <row r="61" spans="1:14">
      <c r="A61" s="439">
        <v>45397</v>
      </c>
      <c r="B61" s="381" t="s">
        <v>110</v>
      </c>
      <c r="C61" s="381" t="s">
        <v>48</v>
      </c>
      <c r="D61" s="381" t="s">
        <v>120</v>
      </c>
      <c r="E61" s="440"/>
      <c r="F61" s="440">
        <v>84000</v>
      </c>
      <c r="G61" s="494">
        <f t="shared" si="1"/>
        <v>105000</v>
      </c>
      <c r="H61" s="381" t="s">
        <v>137</v>
      </c>
      <c r="I61" s="381" t="s">
        <v>18</v>
      </c>
      <c r="J61" s="425" t="s">
        <v>272</v>
      </c>
      <c r="K61" s="381" t="s">
        <v>131</v>
      </c>
      <c r="L61" s="381" t="s">
        <v>44</v>
      </c>
      <c r="M61" s="381"/>
      <c r="N61" s="423"/>
    </row>
    <row r="62" spans="1:14">
      <c r="A62" s="446">
        <v>45397</v>
      </c>
      <c r="B62" s="128" t="s">
        <v>112</v>
      </c>
      <c r="C62" s="128" t="s">
        <v>113</v>
      </c>
      <c r="D62" s="128" t="s">
        <v>120</v>
      </c>
      <c r="E62" s="433">
        <v>14000</v>
      </c>
      <c r="F62" s="433"/>
      <c r="G62" s="134">
        <f t="shared" si="1"/>
        <v>91000</v>
      </c>
      <c r="H62" s="128" t="s">
        <v>137</v>
      </c>
      <c r="I62" s="128" t="s">
        <v>18</v>
      </c>
      <c r="J62" s="323" t="s">
        <v>272</v>
      </c>
      <c r="K62" s="128" t="s">
        <v>131</v>
      </c>
      <c r="L62" s="128" t="s">
        <v>44</v>
      </c>
      <c r="M62" s="128"/>
      <c r="N62" s="83" t="s">
        <v>127</v>
      </c>
    </row>
    <row r="63" spans="1:14">
      <c r="A63" s="446">
        <v>45397</v>
      </c>
      <c r="B63" s="128" t="s">
        <v>112</v>
      </c>
      <c r="C63" s="128" t="s">
        <v>113</v>
      </c>
      <c r="D63" s="128" t="s">
        <v>120</v>
      </c>
      <c r="E63" s="433">
        <v>30000</v>
      </c>
      <c r="F63" s="433"/>
      <c r="G63" s="134">
        <f t="shared" si="1"/>
        <v>61000</v>
      </c>
      <c r="H63" s="128" t="s">
        <v>137</v>
      </c>
      <c r="I63" s="128" t="s">
        <v>18</v>
      </c>
      <c r="J63" s="323" t="s">
        <v>272</v>
      </c>
      <c r="K63" s="128" t="s">
        <v>131</v>
      </c>
      <c r="L63" s="128" t="s">
        <v>44</v>
      </c>
      <c r="M63" s="128"/>
      <c r="N63" s="83" t="s">
        <v>273</v>
      </c>
    </row>
    <row r="64" spans="1:14">
      <c r="A64" s="446">
        <v>45397</v>
      </c>
      <c r="B64" s="128" t="s">
        <v>112</v>
      </c>
      <c r="C64" s="128" t="s">
        <v>113</v>
      </c>
      <c r="D64" s="128" t="s">
        <v>120</v>
      </c>
      <c r="E64" s="433">
        <v>8000</v>
      </c>
      <c r="F64" s="433"/>
      <c r="G64" s="134">
        <f t="shared" si="1"/>
        <v>53000</v>
      </c>
      <c r="H64" s="128" t="s">
        <v>137</v>
      </c>
      <c r="I64" s="128" t="s">
        <v>18</v>
      </c>
      <c r="J64" s="323" t="s">
        <v>272</v>
      </c>
      <c r="K64" s="128" t="s">
        <v>131</v>
      </c>
      <c r="L64" s="128" t="s">
        <v>44</v>
      </c>
      <c r="M64" s="128"/>
      <c r="N64" s="83" t="s">
        <v>274</v>
      </c>
    </row>
    <row r="65" spans="1:14">
      <c r="A65" s="446">
        <v>45397</v>
      </c>
      <c r="B65" s="128" t="s">
        <v>112</v>
      </c>
      <c r="C65" s="128" t="s">
        <v>113</v>
      </c>
      <c r="D65" s="128" t="s">
        <v>120</v>
      </c>
      <c r="E65" s="433">
        <v>27000</v>
      </c>
      <c r="F65" s="433"/>
      <c r="G65" s="134">
        <f t="shared" si="1"/>
        <v>26000</v>
      </c>
      <c r="H65" s="128" t="s">
        <v>137</v>
      </c>
      <c r="I65" s="128" t="s">
        <v>18</v>
      </c>
      <c r="J65" s="323" t="s">
        <v>272</v>
      </c>
      <c r="K65" s="128" t="s">
        <v>131</v>
      </c>
      <c r="L65" s="128" t="s">
        <v>44</v>
      </c>
      <c r="M65" s="128"/>
      <c r="N65" s="83"/>
    </row>
    <row r="66" spans="1:14">
      <c r="A66" s="446">
        <v>45397</v>
      </c>
      <c r="B66" s="128" t="s">
        <v>157</v>
      </c>
      <c r="C66" s="128" t="s">
        <v>157</v>
      </c>
      <c r="D66" s="128" t="s">
        <v>120</v>
      </c>
      <c r="E66" s="433">
        <v>6000</v>
      </c>
      <c r="F66" s="433"/>
      <c r="G66" s="134">
        <f t="shared" si="1"/>
        <v>20000</v>
      </c>
      <c r="H66" s="128" t="s">
        <v>137</v>
      </c>
      <c r="I66" s="128" t="s">
        <v>18</v>
      </c>
      <c r="J66" s="323" t="s">
        <v>272</v>
      </c>
      <c r="K66" s="128" t="s">
        <v>131</v>
      </c>
      <c r="L66" s="128" t="s">
        <v>44</v>
      </c>
      <c r="M66" s="128"/>
      <c r="N66" s="83"/>
    </row>
    <row r="67" spans="1:14">
      <c r="A67" s="446">
        <v>45397</v>
      </c>
      <c r="B67" s="128" t="s">
        <v>157</v>
      </c>
      <c r="C67" s="128" t="s">
        <v>157</v>
      </c>
      <c r="D67" s="128" t="s">
        <v>120</v>
      </c>
      <c r="E67" s="433">
        <v>4000</v>
      </c>
      <c r="F67" s="433"/>
      <c r="G67" s="134">
        <f t="shared" si="1"/>
        <v>16000</v>
      </c>
      <c r="H67" s="128" t="s">
        <v>137</v>
      </c>
      <c r="I67" s="128" t="s">
        <v>18</v>
      </c>
      <c r="J67" s="323" t="s">
        <v>272</v>
      </c>
      <c r="K67" s="128" t="s">
        <v>131</v>
      </c>
      <c r="L67" s="128" t="s">
        <v>44</v>
      </c>
      <c r="M67" s="128"/>
      <c r="N67" s="83"/>
    </row>
    <row r="68" spans="1:14">
      <c r="A68" s="446">
        <v>45397</v>
      </c>
      <c r="B68" s="128" t="s">
        <v>157</v>
      </c>
      <c r="C68" s="128" t="s">
        <v>157</v>
      </c>
      <c r="D68" s="128" t="s">
        <v>120</v>
      </c>
      <c r="E68" s="433">
        <v>2000</v>
      </c>
      <c r="F68" s="433"/>
      <c r="G68" s="134">
        <f t="shared" si="1"/>
        <v>14000</v>
      </c>
      <c r="H68" s="128" t="s">
        <v>137</v>
      </c>
      <c r="I68" s="128" t="s">
        <v>18</v>
      </c>
      <c r="J68" s="323" t="s">
        <v>272</v>
      </c>
      <c r="K68" s="128" t="s">
        <v>131</v>
      </c>
      <c r="L68" s="128" t="s">
        <v>44</v>
      </c>
      <c r="M68" s="128"/>
      <c r="N68" s="83"/>
    </row>
    <row r="69" spans="1:14">
      <c r="A69" s="439">
        <v>45398</v>
      </c>
      <c r="B69" s="381" t="s">
        <v>110</v>
      </c>
      <c r="C69" s="381" t="s">
        <v>48</v>
      </c>
      <c r="D69" s="381" t="s">
        <v>120</v>
      </c>
      <c r="E69" s="440"/>
      <c r="F69" s="440">
        <v>69000</v>
      </c>
      <c r="G69" s="494">
        <f t="shared" si="1"/>
        <v>83000</v>
      </c>
      <c r="H69" s="381" t="s">
        <v>137</v>
      </c>
      <c r="I69" s="381" t="s">
        <v>18</v>
      </c>
      <c r="J69" s="425" t="s">
        <v>283</v>
      </c>
      <c r="K69" s="381" t="s">
        <v>131</v>
      </c>
      <c r="L69" s="381" t="s">
        <v>44</v>
      </c>
      <c r="M69" s="381"/>
      <c r="N69" s="423"/>
    </row>
    <row r="70" spans="1:14">
      <c r="A70" s="446">
        <v>45398</v>
      </c>
      <c r="B70" s="128" t="s">
        <v>112</v>
      </c>
      <c r="C70" s="128" t="s">
        <v>113</v>
      </c>
      <c r="D70" s="128" t="s">
        <v>120</v>
      </c>
      <c r="E70" s="433">
        <v>14000</v>
      </c>
      <c r="F70" s="433"/>
      <c r="G70" s="134">
        <f t="shared" si="1"/>
        <v>69000</v>
      </c>
      <c r="H70" s="128" t="s">
        <v>137</v>
      </c>
      <c r="I70" s="128" t="s">
        <v>18</v>
      </c>
      <c r="J70" s="323" t="s">
        <v>283</v>
      </c>
      <c r="K70" s="128" t="s">
        <v>131</v>
      </c>
      <c r="L70" s="128" t="s">
        <v>44</v>
      </c>
      <c r="M70" s="128"/>
      <c r="N70" s="83" t="s">
        <v>127</v>
      </c>
    </row>
    <row r="71" spans="1:14">
      <c r="A71" s="446">
        <v>45398</v>
      </c>
      <c r="B71" s="128" t="s">
        <v>112</v>
      </c>
      <c r="C71" s="128" t="s">
        <v>113</v>
      </c>
      <c r="D71" s="128" t="s">
        <v>120</v>
      </c>
      <c r="E71" s="433">
        <v>9000</v>
      </c>
      <c r="F71" s="433"/>
      <c r="G71" s="134">
        <f t="shared" si="1"/>
        <v>60000</v>
      </c>
      <c r="H71" s="128" t="s">
        <v>137</v>
      </c>
      <c r="I71" s="128" t="s">
        <v>18</v>
      </c>
      <c r="J71" s="323" t="s">
        <v>283</v>
      </c>
      <c r="K71" s="128" t="s">
        <v>131</v>
      </c>
      <c r="L71" s="128" t="s">
        <v>44</v>
      </c>
      <c r="M71" s="128"/>
      <c r="N71" s="83" t="s">
        <v>284</v>
      </c>
    </row>
    <row r="72" spans="1:14">
      <c r="A72" s="446">
        <v>45398</v>
      </c>
      <c r="B72" s="128" t="s">
        <v>112</v>
      </c>
      <c r="C72" s="128" t="s">
        <v>113</v>
      </c>
      <c r="D72" s="128" t="s">
        <v>120</v>
      </c>
      <c r="E72" s="433">
        <v>14000</v>
      </c>
      <c r="F72" s="433"/>
      <c r="G72" s="134">
        <f t="shared" ref="G72:G79" si="2">G71-E72+F72</f>
        <v>46000</v>
      </c>
      <c r="H72" s="128" t="s">
        <v>137</v>
      </c>
      <c r="I72" s="128" t="s">
        <v>18</v>
      </c>
      <c r="J72" s="323" t="s">
        <v>283</v>
      </c>
      <c r="K72" s="128" t="s">
        <v>131</v>
      </c>
      <c r="L72" s="128" t="s">
        <v>44</v>
      </c>
      <c r="M72" s="128"/>
      <c r="N72" s="83" t="s">
        <v>146</v>
      </c>
    </row>
    <row r="73" spans="1:14">
      <c r="A73" s="446">
        <v>45398</v>
      </c>
      <c r="B73" s="128" t="s">
        <v>112</v>
      </c>
      <c r="C73" s="128" t="s">
        <v>113</v>
      </c>
      <c r="D73" s="128" t="s">
        <v>120</v>
      </c>
      <c r="E73" s="433">
        <v>28000</v>
      </c>
      <c r="F73" s="433"/>
      <c r="G73" s="134">
        <f t="shared" si="2"/>
        <v>18000</v>
      </c>
      <c r="H73" s="128" t="s">
        <v>137</v>
      </c>
      <c r="I73" s="128" t="s">
        <v>18</v>
      </c>
      <c r="J73" s="323" t="s">
        <v>283</v>
      </c>
      <c r="K73" s="128" t="s">
        <v>131</v>
      </c>
      <c r="L73" s="128" t="s">
        <v>44</v>
      </c>
      <c r="M73" s="128"/>
      <c r="N73" s="83" t="s">
        <v>285</v>
      </c>
    </row>
    <row r="74" spans="1:14">
      <c r="A74" s="446">
        <v>45398</v>
      </c>
      <c r="B74" s="128" t="s">
        <v>157</v>
      </c>
      <c r="C74" s="128" t="s">
        <v>157</v>
      </c>
      <c r="D74" s="128" t="s">
        <v>120</v>
      </c>
      <c r="E74" s="433">
        <v>2000</v>
      </c>
      <c r="F74" s="433"/>
      <c r="G74" s="134">
        <f t="shared" si="2"/>
        <v>16000</v>
      </c>
      <c r="H74" s="128" t="s">
        <v>137</v>
      </c>
      <c r="I74" s="128" t="s">
        <v>18</v>
      </c>
      <c r="J74" s="323" t="s">
        <v>283</v>
      </c>
      <c r="K74" s="128" t="s">
        <v>131</v>
      </c>
      <c r="L74" s="128" t="s">
        <v>44</v>
      </c>
      <c r="M74" s="128"/>
      <c r="N74" s="83"/>
    </row>
    <row r="75" spans="1:14">
      <c r="A75" s="446">
        <v>45399</v>
      </c>
      <c r="B75" s="128" t="s">
        <v>117</v>
      </c>
      <c r="C75" s="128" t="s">
        <v>48</v>
      </c>
      <c r="D75" s="128" t="s">
        <v>120</v>
      </c>
      <c r="E75" s="433"/>
      <c r="F75" s="486">
        <v>-4000</v>
      </c>
      <c r="G75" s="134">
        <f t="shared" si="2"/>
        <v>12000</v>
      </c>
      <c r="H75" s="128" t="s">
        <v>137</v>
      </c>
      <c r="I75" s="128" t="s">
        <v>18</v>
      </c>
      <c r="J75" s="323" t="s">
        <v>283</v>
      </c>
      <c r="K75" s="128" t="s">
        <v>131</v>
      </c>
      <c r="L75" s="128" t="s">
        <v>44</v>
      </c>
      <c r="M75" s="128"/>
      <c r="N75" s="83"/>
    </row>
    <row r="76" spans="1:14">
      <c r="A76" s="446">
        <v>45401</v>
      </c>
      <c r="B76" s="128" t="s">
        <v>110</v>
      </c>
      <c r="C76" s="128" t="s">
        <v>48</v>
      </c>
      <c r="D76" s="128" t="s">
        <v>120</v>
      </c>
      <c r="E76" s="433"/>
      <c r="F76" s="486">
        <v>27000</v>
      </c>
      <c r="G76" s="134">
        <f t="shared" si="2"/>
        <v>39000</v>
      </c>
      <c r="H76" s="128" t="s">
        <v>137</v>
      </c>
      <c r="I76" s="128" t="s">
        <v>18</v>
      </c>
      <c r="J76" s="323" t="s">
        <v>308</v>
      </c>
      <c r="K76" s="128" t="s">
        <v>131</v>
      </c>
      <c r="L76" s="128" t="s">
        <v>44</v>
      </c>
      <c r="M76" s="128"/>
      <c r="N76" s="83"/>
    </row>
    <row r="77" spans="1:14">
      <c r="A77" s="446">
        <v>45401</v>
      </c>
      <c r="B77" s="128" t="s">
        <v>112</v>
      </c>
      <c r="C77" s="128" t="s">
        <v>113</v>
      </c>
      <c r="D77" s="128" t="s">
        <v>120</v>
      </c>
      <c r="E77" s="433">
        <v>14000</v>
      </c>
      <c r="F77" s="486"/>
      <c r="G77" s="134">
        <f t="shared" si="2"/>
        <v>25000</v>
      </c>
      <c r="H77" s="128" t="s">
        <v>137</v>
      </c>
      <c r="I77" s="128" t="s">
        <v>18</v>
      </c>
      <c r="J77" s="323" t="s">
        <v>308</v>
      </c>
      <c r="K77" s="128" t="s">
        <v>131</v>
      </c>
      <c r="L77" s="128" t="s">
        <v>44</v>
      </c>
      <c r="M77" s="128"/>
      <c r="N77" s="83"/>
    </row>
    <row r="78" spans="1:14">
      <c r="A78" s="446">
        <v>45401</v>
      </c>
      <c r="B78" s="128" t="s">
        <v>112</v>
      </c>
      <c r="C78" s="128" t="s">
        <v>113</v>
      </c>
      <c r="D78" s="128" t="s">
        <v>120</v>
      </c>
      <c r="E78" s="433">
        <v>13000</v>
      </c>
      <c r="F78" s="486"/>
      <c r="G78" s="134">
        <f t="shared" si="2"/>
        <v>12000</v>
      </c>
      <c r="H78" s="128" t="s">
        <v>137</v>
      </c>
      <c r="I78" s="128" t="s">
        <v>18</v>
      </c>
      <c r="J78" s="323" t="s">
        <v>308</v>
      </c>
      <c r="K78" s="128" t="s">
        <v>131</v>
      </c>
      <c r="L78" s="128" t="s">
        <v>44</v>
      </c>
      <c r="M78" s="128"/>
      <c r="N78" s="83"/>
    </row>
    <row r="79" spans="1:14" ht="15.75" thickBot="1">
      <c r="A79" s="446">
        <v>45401</v>
      </c>
      <c r="B79" s="128" t="s">
        <v>117</v>
      </c>
      <c r="C79" s="128" t="s">
        <v>48</v>
      </c>
      <c r="D79" s="128" t="s">
        <v>120</v>
      </c>
      <c r="E79" s="433"/>
      <c r="F79" s="486">
        <v>-12000</v>
      </c>
      <c r="G79" s="134">
        <f t="shared" si="2"/>
        <v>0</v>
      </c>
      <c r="H79" s="128" t="s">
        <v>137</v>
      </c>
      <c r="I79" s="128" t="s">
        <v>18</v>
      </c>
      <c r="J79" s="323" t="s">
        <v>308</v>
      </c>
      <c r="K79" s="128" t="s">
        <v>131</v>
      </c>
      <c r="L79" s="128" t="s">
        <v>44</v>
      </c>
      <c r="M79" s="128"/>
      <c r="N79" s="83"/>
    </row>
    <row r="80" spans="1:14" ht="15.75" thickBot="1">
      <c r="E80" s="533">
        <f>SUM(E4:E79)</f>
        <v>718000</v>
      </c>
      <c r="F80" s="534">
        <f>SUM(F4:F79)+G4</f>
        <v>718000</v>
      </c>
      <c r="G80" s="535">
        <f>F80-E80</f>
        <v>0</v>
      </c>
    </row>
  </sheetData>
  <autoFilter ref="A1:N1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A1:N1"/>
    <mergeCell ref="A2:N2"/>
  </mergeCells>
  <pageMargins left="0.7" right="0.7" top="0.75" bottom="0.75" header="0.3" footer="0.3"/>
  <pageSetup paperSize="9" scale="75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="85" zoomScaleNormal="85" workbookViewId="0">
      <selection activeCell="E20" sqref="E20"/>
    </sheetView>
  </sheetViews>
  <sheetFormatPr defaultColWidth="10.85546875" defaultRowHeight="15"/>
  <cols>
    <col min="1" max="1" width="13.28515625" style="17" bestFit="1" customWidth="1"/>
    <col min="2" max="2" width="37.7109375" style="17" bestFit="1" customWidth="1"/>
    <col min="3" max="3" width="18" style="17" customWidth="1"/>
    <col min="4" max="4" width="14.7109375" style="17" customWidth="1"/>
    <col min="5" max="5" width="14.7109375" style="17" bestFit="1" customWidth="1"/>
    <col min="6" max="6" width="13.7109375" style="17" customWidth="1"/>
    <col min="7" max="9" width="18.7109375" style="17" customWidth="1"/>
    <col min="10" max="10" width="21.5703125" style="17" customWidth="1"/>
    <col min="11" max="11" width="14.7109375" style="17" customWidth="1"/>
    <col min="12" max="12" width="14.42578125" style="17" customWidth="1"/>
    <col min="13" max="13" width="10.85546875" style="17"/>
    <col min="14" max="14" width="29.85546875" style="53" customWidth="1"/>
    <col min="15" max="15" width="41.140625" style="17" customWidth="1"/>
    <col min="16" max="16384" width="10.85546875" style="17"/>
  </cols>
  <sheetData>
    <row r="1" spans="1:16" s="66" customFormat="1" ht="31.5">
      <c r="A1" s="848" t="s">
        <v>43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</row>
    <row r="2" spans="1:16" s="66" customFormat="1" ht="18.75">
      <c r="A2" s="849" t="s">
        <v>60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</row>
    <row r="3" spans="1:16" s="66" customFormat="1" ht="45">
      <c r="A3" s="311" t="s">
        <v>0</v>
      </c>
      <c r="B3" s="312" t="s">
        <v>5</v>
      </c>
      <c r="C3" s="312" t="s">
        <v>10</v>
      </c>
      <c r="D3" s="313" t="s">
        <v>8</v>
      </c>
      <c r="E3" s="313" t="s">
        <v>13</v>
      </c>
      <c r="F3" s="314" t="s">
        <v>34</v>
      </c>
      <c r="G3" s="313" t="s">
        <v>40</v>
      </c>
      <c r="H3" s="313" t="s">
        <v>2</v>
      </c>
      <c r="I3" s="313" t="s">
        <v>3</v>
      </c>
      <c r="J3" s="312" t="s">
        <v>9</v>
      </c>
      <c r="K3" s="312" t="s">
        <v>1</v>
      </c>
      <c r="L3" s="312" t="s">
        <v>4</v>
      </c>
      <c r="M3" s="312" t="s">
        <v>12</v>
      </c>
      <c r="N3" s="314" t="s">
        <v>11</v>
      </c>
    </row>
    <row r="4" spans="1:16" s="66" customFormat="1">
      <c r="A4" s="149">
        <v>45383</v>
      </c>
      <c r="B4" s="138" t="s">
        <v>212</v>
      </c>
      <c r="C4" s="138"/>
      <c r="D4" s="139"/>
      <c r="E4" s="309"/>
      <c r="F4" s="348"/>
      <c r="G4" s="417">
        <v>0</v>
      </c>
      <c r="H4" s="349"/>
      <c r="I4" s="349"/>
      <c r="J4" s="350"/>
      <c r="K4" s="351"/>
      <c r="L4" s="351"/>
      <c r="M4" s="351"/>
      <c r="N4" s="352"/>
    </row>
    <row r="5" spans="1:16" s="13" customFormat="1" ht="18.75" customHeight="1">
      <c r="A5" s="375">
        <v>45386</v>
      </c>
      <c r="B5" s="423" t="s">
        <v>110</v>
      </c>
      <c r="C5" s="423" t="s">
        <v>48</v>
      </c>
      <c r="D5" s="447" t="s">
        <v>14</v>
      </c>
      <c r="E5" s="424"/>
      <c r="F5" s="477">
        <v>220000</v>
      </c>
      <c r="G5" s="482">
        <f>G4-E5+F5</f>
        <v>220000</v>
      </c>
      <c r="H5" s="456"/>
      <c r="I5" s="437" t="s">
        <v>18</v>
      </c>
      <c r="J5" s="381" t="s">
        <v>402</v>
      </c>
      <c r="K5" s="483"/>
      <c r="L5" s="483" t="s">
        <v>57</v>
      </c>
      <c r="M5" s="484"/>
      <c r="N5" s="485"/>
      <c r="O5" s="397"/>
    </row>
    <row r="6" spans="1:16" s="74" customFormat="1">
      <c r="A6" s="140">
        <v>45386</v>
      </c>
      <c r="B6" s="83" t="s">
        <v>213</v>
      </c>
      <c r="C6" s="83" t="s">
        <v>114</v>
      </c>
      <c r="D6" s="147" t="s">
        <v>14</v>
      </c>
      <c r="E6" s="137">
        <v>40000</v>
      </c>
      <c r="F6" s="132"/>
      <c r="G6" s="132">
        <f t="shared" ref="G6:G21" si="0">G5-E6+F6</f>
        <v>180000</v>
      </c>
      <c r="H6" s="151" t="s">
        <v>41</v>
      </c>
      <c r="I6" s="422" t="s">
        <v>18</v>
      </c>
      <c r="J6" s="16" t="s">
        <v>402</v>
      </c>
      <c r="K6" s="83"/>
      <c r="L6" s="83" t="s">
        <v>57</v>
      </c>
      <c r="M6" s="481"/>
      <c r="N6" s="445"/>
      <c r="O6" s="467"/>
      <c r="P6" s="467"/>
    </row>
    <row r="7" spans="1:16">
      <c r="A7" s="140">
        <v>45386</v>
      </c>
      <c r="B7" s="83" t="s">
        <v>138</v>
      </c>
      <c r="C7" s="83" t="s">
        <v>114</v>
      </c>
      <c r="D7" s="147" t="s">
        <v>14</v>
      </c>
      <c r="E7" s="145">
        <v>40000</v>
      </c>
      <c r="F7" s="132"/>
      <c r="G7" s="132">
        <f t="shared" si="0"/>
        <v>140000</v>
      </c>
      <c r="H7" s="151" t="s">
        <v>41</v>
      </c>
      <c r="I7" s="422" t="s">
        <v>18</v>
      </c>
      <c r="J7" s="16" t="s">
        <v>402</v>
      </c>
      <c r="K7" s="128"/>
      <c r="L7" s="128" t="s">
        <v>57</v>
      </c>
      <c r="M7" s="128"/>
      <c r="N7" s="83"/>
      <c r="O7" s="82"/>
      <c r="P7" s="82"/>
    </row>
    <row r="8" spans="1:16">
      <c r="A8" s="140">
        <v>45386</v>
      </c>
      <c r="B8" s="83" t="s">
        <v>144</v>
      </c>
      <c r="C8" s="83" t="s">
        <v>114</v>
      </c>
      <c r="D8" s="147" t="s">
        <v>120</v>
      </c>
      <c r="E8" s="371">
        <v>25000</v>
      </c>
      <c r="F8" s="131"/>
      <c r="G8" s="131">
        <f t="shared" si="0"/>
        <v>115000</v>
      </c>
      <c r="H8" s="151" t="s">
        <v>137</v>
      </c>
      <c r="I8" s="422" t="s">
        <v>18</v>
      </c>
      <c r="J8" s="16" t="s">
        <v>402</v>
      </c>
      <c r="K8" s="128"/>
      <c r="L8" s="128" t="s">
        <v>57</v>
      </c>
      <c r="M8" s="128"/>
      <c r="N8" s="83"/>
      <c r="O8" s="82"/>
      <c r="P8" s="82"/>
    </row>
    <row r="9" spans="1:16">
      <c r="A9" s="140">
        <v>45386</v>
      </c>
      <c r="B9" s="83" t="s">
        <v>140</v>
      </c>
      <c r="C9" s="83" t="s">
        <v>114</v>
      </c>
      <c r="D9" s="147" t="s">
        <v>120</v>
      </c>
      <c r="E9" s="137">
        <v>25000</v>
      </c>
      <c r="F9" s="132"/>
      <c r="G9" s="131">
        <f t="shared" si="0"/>
        <v>90000</v>
      </c>
      <c r="H9" s="493" t="s">
        <v>126</v>
      </c>
      <c r="I9" s="422" t="s">
        <v>18</v>
      </c>
      <c r="J9" s="16" t="s">
        <v>402</v>
      </c>
      <c r="K9" s="128"/>
      <c r="L9" s="128" t="s">
        <v>57</v>
      </c>
      <c r="M9" s="128"/>
      <c r="N9" s="83"/>
      <c r="O9" s="82"/>
      <c r="P9" s="82"/>
    </row>
    <row r="10" spans="1:16">
      <c r="A10" s="140">
        <v>45386</v>
      </c>
      <c r="B10" s="83" t="s">
        <v>139</v>
      </c>
      <c r="C10" s="83" t="s">
        <v>114</v>
      </c>
      <c r="D10" s="147" t="s">
        <v>120</v>
      </c>
      <c r="E10" s="137">
        <v>20000</v>
      </c>
      <c r="F10" s="132"/>
      <c r="G10" s="131">
        <f t="shared" si="0"/>
        <v>70000</v>
      </c>
      <c r="H10" s="151" t="s">
        <v>128</v>
      </c>
      <c r="I10" s="422" t="s">
        <v>18</v>
      </c>
      <c r="J10" s="16" t="s">
        <v>402</v>
      </c>
      <c r="K10" s="128"/>
      <c r="L10" s="128" t="s">
        <v>57</v>
      </c>
      <c r="M10" s="128"/>
      <c r="N10" s="83"/>
      <c r="O10" s="82"/>
      <c r="P10" s="82"/>
    </row>
    <row r="11" spans="1:16">
      <c r="A11" s="140">
        <v>45389</v>
      </c>
      <c r="B11" s="83" t="s">
        <v>138</v>
      </c>
      <c r="C11" s="83" t="s">
        <v>114</v>
      </c>
      <c r="D11" s="147" t="s">
        <v>14</v>
      </c>
      <c r="E11" s="145">
        <v>40000</v>
      </c>
      <c r="F11" s="132"/>
      <c r="G11" s="131">
        <f t="shared" si="0"/>
        <v>30000</v>
      </c>
      <c r="H11" s="151" t="s">
        <v>41</v>
      </c>
      <c r="I11" s="422" t="s">
        <v>18</v>
      </c>
      <c r="J11" s="16" t="s">
        <v>402</v>
      </c>
      <c r="K11" s="128"/>
      <c r="L11" s="128" t="s">
        <v>57</v>
      </c>
      <c r="M11" s="128"/>
      <c r="N11" s="83"/>
      <c r="O11" s="82"/>
      <c r="P11" s="82"/>
    </row>
    <row r="12" spans="1:16">
      <c r="A12" s="140">
        <v>45389</v>
      </c>
      <c r="B12" s="83" t="s">
        <v>140</v>
      </c>
      <c r="C12" s="83" t="s">
        <v>114</v>
      </c>
      <c r="D12" s="147" t="s">
        <v>120</v>
      </c>
      <c r="E12" s="371">
        <v>25000</v>
      </c>
      <c r="F12" s="132"/>
      <c r="G12" s="131">
        <f t="shared" si="0"/>
        <v>5000</v>
      </c>
      <c r="H12" s="151" t="s">
        <v>126</v>
      </c>
      <c r="I12" s="422" t="s">
        <v>18</v>
      </c>
      <c r="J12" s="16" t="s">
        <v>402</v>
      </c>
      <c r="K12" s="128"/>
      <c r="L12" s="128" t="s">
        <v>57</v>
      </c>
      <c r="M12" s="128"/>
      <c r="N12" s="83"/>
      <c r="O12" s="82"/>
      <c r="P12" s="82"/>
    </row>
    <row r="13" spans="1:16">
      <c r="A13" s="140">
        <v>45389</v>
      </c>
      <c r="B13" s="83" t="s">
        <v>139</v>
      </c>
      <c r="C13" s="83" t="s">
        <v>114</v>
      </c>
      <c r="D13" s="147" t="s">
        <v>111</v>
      </c>
      <c r="E13" s="137">
        <v>20000</v>
      </c>
      <c r="F13" s="132"/>
      <c r="G13" s="131">
        <f t="shared" si="0"/>
        <v>-15000</v>
      </c>
      <c r="H13" s="493" t="s">
        <v>128</v>
      </c>
      <c r="I13" s="422" t="s">
        <v>18</v>
      </c>
      <c r="J13" s="16" t="s">
        <v>402</v>
      </c>
      <c r="K13" s="128"/>
      <c r="L13" s="128" t="s">
        <v>57</v>
      </c>
      <c r="M13" s="128"/>
      <c r="N13" s="83"/>
      <c r="O13" s="82"/>
      <c r="P13" s="82"/>
    </row>
    <row r="14" spans="1:16">
      <c r="A14" s="375">
        <v>45404</v>
      </c>
      <c r="B14" s="423" t="s">
        <v>110</v>
      </c>
      <c r="C14" s="423" t="s">
        <v>48</v>
      </c>
      <c r="D14" s="447" t="s">
        <v>14</v>
      </c>
      <c r="E14" s="672"/>
      <c r="F14" s="672">
        <v>170000</v>
      </c>
      <c r="G14" s="695">
        <f t="shared" si="0"/>
        <v>155000</v>
      </c>
      <c r="H14" s="696"/>
      <c r="I14" s="437" t="s">
        <v>18</v>
      </c>
      <c r="J14" s="425" t="s">
        <v>422</v>
      </c>
      <c r="K14" s="381"/>
      <c r="L14" s="381" t="s">
        <v>57</v>
      </c>
      <c r="M14" s="381"/>
      <c r="N14" s="423"/>
      <c r="O14" s="82"/>
      <c r="P14" s="82"/>
    </row>
    <row r="15" spans="1:16">
      <c r="A15" s="140">
        <v>45404</v>
      </c>
      <c r="B15" s="83" t="s">
        <v>310</v>
      </c>
      <c r="C15" s="83" t="s">
        <v>114</v>
      </c>
      <c r="D15" s="147" t="s">
        <v>14</v>
      </c>
      <c r="E15" s="132">
        <v>80000</v>
      </c>
      <c r="F15" s="132"/>
      <c r="G15" s="131">
        <f t="shared" si="0"/>
        <v>75000</v>
      </c>
      <c r="H15" s="493" t="s">
        <v>41</v>
      </c>
      <c r="I15" s="422" t="s">
        <v>18</v>
      </c>
      <c r="J15" s="323" t="s">
        <v>422</v>
      </c>
      <c r="K15" s="128"/>
      <c r="L15" s="128" t="s">
        <v>57</v>
      </c>
      <c r="M15" s="128"/>
      <c r="N15" s="83"/>
      <c r="O15" s="82"/>
      <c r="P15" s="82"/>
    </row>
    <row r="16" spans="1:16">
      <c r="A16" s="140">
        <v>45404</v>
      </c>
      <c r="B16" s="83" t="s">
        <v>311</v>
      </c>
      <c r="C16" s="83" t="s">
        <v>114</v>
      </c>
      <c r="D16" s="147" t="s">
        <v>120</v>
      </c>
      <c r="E16" s="132">
        <v>50000</v>
      </c>
      <c r="F16" s="132"/>
      <c r="G16" s="131">
        <f t="shared" si="0"/>
        <v>25000</v>
      </c>
      <c r="H16" s="493" t="s">
        <v>126</v>
      </c>
      <c r="I16" s="422" t="s">
        <v>18</v>
      </c>
      <c r="J16" s="323" t="s">
        <v>422</v>
      </c>
      <c r="K16" s="128"/>
      <c r="L16" s="128" t="s">
        <v>57</v>
      </c>
      <c r="M16" s="128"/>
      <c r="N16" s="83"/>
      <c r="O16" s="82"/>
      <c r="P16" s="82"/>
    </row>
    <row r="17" spans="1:16">
      <c r="A17" s="140">
        <v>45404</v>
      </c>
      <c r="B17" s="83" t="s">
        <v>312</v>
      </c>
      <c r="C17" s="83" t="s">
        <v>114</v>
      </c>
      <c r="D17" s="147" t="s">
        <v>111</v>
      </c>
      <c r="E17" s="132">
        <v>40000</v>
      </c>
      <c r="F17" s="132"/>
      <c r="G17" s="131">
        <f t="shared" si="0"/>
        <v>-15000</v>
      </c>
      <c r="H17" s="493" t="s">
        <v>128</v>
      </c>
      <c r="I17" s="422" t="s">
        <v>18</v>
      </c>
      <c r="J17" s="323" t="s">
        <v>422</v>
      </c>
      <c r="K17" s="128"/>
      <c r="L17" s="128" t="s">
        <v>57</v>
      </c>
      <c r="M17" s="128"/>
      <c r="N17" s="83"/>
      <c r="O17" s="82"/>
      <c r="P17" s="82"/>
    </row>
    <row r="18" spans="1:16">
      <c r="A18" s="375">
        <v>45411</v>
      </c>
      <c r="B18" s="423" t="s">
        <v>110</v>
      </c>
      <c r="C18" s="423" t="s">
        <v>48</v>
      </c>
      <c r="D18" s="447" t="s">
        <v>14</v>
      </c>
      <c r="E18" s="672"/>
      <c r="F18" s="672">
        <v>170000</v>
      </c>
      <c r="G18" s="695">
        <f t="shared" si="0"/>
        <v>155000</v>
      </c>
      <c r="H18" s="696"/>
      <c r="I18" s="437" t="s">
        <v>18</v>
      </c>
      <c r="J18" s="425" t="s">
        <v>448</v>
      </c>
      <c r="K18" s="381"/>
      <c r="L18" s="381" t="s">
        <v>57</v>
      </c>
      <c r="M18" s="381"/>
      <c r="N18" s="423"/>
      <c r="O18" s="82"/>
      <c r="P18" s="82"/>
    </row>
    <row r="19" spans="1:16">
      <c r="A19" s="140">
        <v>45411</v>
      </c>
      <c r="B19" s="83" t="s">
        <v>138</v>
      </c>
      <c r="C19" s="83" t="s">
        <v>114</v>
      </c>
      <c r="D19" s="147" t="s">
        <v>14</v>
      </c>
      <c r="E19" s="132">
        <v>40000</v>
      </c>
      <c r="F19" s="132"/>
      <c r="G19" s="131">
        <f t="shared" si="0"/>
        <v>115000</v>
      </c>
      <c r="H19" s="493" t="s">
        <v>41</v>
      </c>
      <c r="I19" s="422" t="s">
        <v>18</v>
      </c>
      <c r="J19" s="323" t="s">
        <v>448</v>
      </c>
      <c r="K19" s="128"/>
      <c r="L19" s="128" t="s">
        <v>57</v>
      </c>
      <c r="M19" s="128"/>
      <c r="N19" s="83"/>
      <c r="O19" s="82"/>
      <c r="P19" s="82"/>
    </row>
    <row r="20" spans="1:16">
      <c r="A20" s="140">
        <v>45411</v>
      </c>
      <c r="B20" s="83" t="s">
        <v>139</v>
      </c>
      <c r="C20" s="83" t="s">
        <v>114</v>
      </c>
      <c r="D20" s="147" t="s">
        <v>14</v>
      </c>
      <c r="E20" s="132">
        <v>20000</v>
      </c>
      <c r="F20" s="132"/>
      <c r="G20" s="131">
        <f t="shared" si="0"/>
        <v>95000</v>
      </c>
      <c r="H20" s="493" t="s">
        <v>128</v>
      </c>
      <c r="I20" s="422" t="s">
        <v>18</v>
      </c>
      <c r="J20" s="323" t="s">
        <v>448</v>
      </c>
      <c r="K20" s="128"/>
      <c r="L20" s="128" t="s">
        <v>57</v>
      </c>
      <c r="M20" s="128"/>
      <c r="N20" s="83"/>
      <c r="O20" s="82"/>
      <c r="P20" s="82"/>
    </row>
    <row r="21" spans="1:16" ht="15.75" thickBot="1">
      <c r="A21" s="140">
        <v>45411</v>
      </c>
      <c r="B21" s="83" t="s">
        <v>140</v>
      </c>
      <c r="C21" s="83" t="s">
        <v>114</v>
      </c>
      <c r="D21" s="147" t="s">
        <v>14</v>
      </c>
      <c r="E21" s="132">
        <v>25000</v>
      </c>
      <c r="F21" s="132"/>
      <c r="G21" s="131">
        <f t="shared" si="0"/>
        <v>70000</v>
      </c>
      <c r="H21" s="493" t="s">
        <v>126</v>
      </c>
      <c r="I21" s="422" t="s">
        <v>18</v>
      </c>
      <c r="J21" s="323" t="s">
        <v>448</v>
      </c>
      <c r="K21" s="128"/>
      <c r="L21" s="128" t="s">
        <v>57</v>
      </c>
      <c r="M21" s="128"/>
      <c r="N21" s="83"/>
      <c r="O21" s="82"/>
      <c r="P21" s="82"/>
    </row>
    <row r="22" spans="1:16" ht="15.75" thickBot="1">
      <c r="A22" s="95"/>
      <c r="B22" s="95"/>
      <c r="C22" s="366"/>
      <c r="D22" s="384"/>
      <c r="E22" s="434">
        <f>SUM(E5:E21)</f>
        <v>490000</v>
      </c>
      <c r="F22" s="435">
        <f>SUM(F5:F21)+G4</f>
        <v>560000</v>
      </c>
      <c r="G22" s="436">
        <f>F22-E22</f>
        <v>70000</v>
      </c>
      <c r="H22" s="366"/>
      <c r="I22" s="422" t="s">
        <v>18</v>
      </c>
      <c r="J22" s="152"/>
      <c r="K22" s="128"/>
      <c r="L22" s="128" t="s">
        <v>57</v>
      </c>
      <c r="M22" s="341"/>
      <c r="N22" s="342"/>
    </row>
    <row r="23" spans="1:16">
      <c r="A23"/>
      <c r="B23"/>
      <c r="C23" s="128"/>
      <c r="D23" s="135"/>
      <c r="E23" s="143"/>
      <c r="F23" s="143"/>
      <c r="G23" s="372"/>
      <c r="H23" s="493"/>
      <c r="I23" s="128"/>
      <c r="J23" s="152"/>
      <c r="K23" s="128"/>
      <c r="L23" s="128"/>
      <c r="M23" s="128"/>
      <c r="N23" s="83"/>
    </row>
    <row r="24" spans="1:16">
      <c r="A24" s="339" t="s">
        <v>103</v>
      </c>
      <c r="B24" t="s">
        <v>106</v>
      </c>
      <c r="C24" s="128"/>
      <c r="D24" s="353"/>
      <c r="E24" s="354"/>
      <c r="F24" s="442"/>
      <c r="G24" s="131"/>
      <c r="H24" s="493"/>
      <c r="I24" s="341"/>
      <c r="J24" s="152"/>
      <c r="K24" s="128"/>
      <c r="L24" s="128"/>
      <c r="M24" s="341"/>
      <c r="N24" s="342"/>
    </row>
    <row r="25" spans="1:16">
      <c r="A25" s="146" t="s">
        <v>128</v>
      </c>
      <c r="B25" s="340">
        <v>100000</v>
      </c>
      <c r="C25" s="128"/>
      <c r="D25" s="135"/>
      <c r="E25" s="132"/>
      <c r="F25" s="442"/>
      <c r="G25" s="131"/>
      <c r="H25" s="493"/>
      <c r="I25" s="128"/>
      <c r="J25" s="152"/>
      <c r="K25" s="128"/>
      <c r="L25" s="128"/>
      <c r="M25" s="128"/>
      <c r="N25" s="83"/>
    </row>
    <row r="26" spans="1:16">
      <c r="A26" s="146" t="s">
        <v>126</v>
      </c>
      <c r="B26" s="340">
        <v>125000</v>
      </c>
      <c r="C26" s="128"/>
      <c r="D26" s="135"/>
      <c r="E26" s="132"/>
      <c r="F26" s="132"/>
      <c r="G26" s="131"/>
      <c r="H26" s="493"/>
      <c r="I26" s="128"/>
      <c r="J26" s="152"/>
      <c r="K26" s="128"/>
      <c r="L26" s="128"/>
      <c r="M26" s="128"/>
      <c r="N26" s="83"/>
    </row>
    <row r="27" spans="1:16">
      <c r="A27" s="146" t="s">
        <v>137</v>
      </c>
      <c r="B27" s="340">
        <v>25000</v>
      </c>
      <c r="C27" s="128"/>
      <c r="D27" s="135"/>
      <c r="E27" s="132"/>
      <c r="F27" s="132"/>
      <c r="G27" s="131"/>
      <c r="H27" s="136"/>
      <c r="I27" s="128"/>
      <c r="J27" s="152"/>
      <c r="K27" s="128"/>
      <c r="L27" s="128"/>
      <c r="M27" s="128"/>
      <c r="N27" s="83"/>
    </row>
    <row r="28" spans="1:16">
      <c r="A28" s="146" t="s">
        <v>41</v>
      </c>
      <c r="B28" s="340">
        <v>240000</v>
      </c>
      <c r="C28" s="128"/>
      <c r="D28" s="135"/>
      <c r="E28" s="132"/>
      <c r="F28" s="132"/>
      <c r="G28" s="131"/>
      <c r="H28" s="493"/>
      <c r="I28" s="128"/>
      <c r="J28" s="152"/>
      <c r="K28" s="128"/>
      <c r="L28" s="128"/>
      <c r="M28" s="128"/>
      <c r="N28" s="83"/>
    </row>
    <row r="29" spans="1:16">
      <c r="A29" s="146" t="s">
        <v>104</v>
      </c>
      <c r="B29" s="340"/>
      <c r="C29" s="128"/>
      <c r="D29" s="135"/>
      <c r="E29" s="132"/>
      <c r="F29" s="132"/>
      <c r="G29" s="131"/>
      <c r="H29" s="136"/>
      <c r="I29" s="128"/>
      <c r="J29" s="152"/>
      <c r="K29" s="128"/>
      <c r="L29" s="128"/>
      <c r="M29" s="128"/>
      <c r="N29" s="83"/>
    </row>
    <row r="30" spans="1:16">
      <c r="A30" s="146" t="s">
        <v>105</v>
      </c>
      <c r="B30" s="340">
        <v>490000</v>
      </c>
      <c r="C30" s="128"/>
      <c r="D30" s="135"/>
      <c r="E30" s="132"/>
      <c r="F30" s="132"/>
      <c r="G30" s="131"/>
      <c r="H30" s="136"/>
      <c r="I30" s="128"/>
      <c r="J30" s="152"/>
      <c r="K30" s="128"/>
      <c r="L30" s="128"/>
      <c r="M30" s="128"/>
      <c r="N30" s="83"/>
    </row>
    <row r="31" spans="1:16">
      <c r="A31" s="146"/>
      <c r="B31" s="471"/>
      <c r="C31" s="128"/>
      <c r="D31" s="135"/>
      <c r="E31" s="132"/>
      <c r="F31" s="132"/>
      <c r="G31" s="131"/>
      <c r="H31" s="136"/>
      <c r="I31" s="128"/>
      <c r="J31" s="310"/>
      <c r="K31" s="128"/>
      <c r="L31" s="128"/>
      <c r="M31" s="128"/>
      <c r="N31" s="83"/>
    </row>
    <row r="32" spans="1:16">
      <c r="A32"/>
      <c r="B32"/>
      <c r="C32" s="128"/>
      <c r="D32" s="128"/>
      <c r="E32" s="143"/>
      <c r="F32" s="143"/>
      <c r="G32" s="131"/>
      <c r="H32" s="128"/>
      <c r="I32" s="128"/>
      <c r="J32" s="310"/>
      <c r="K32" s="128"/>
      <c r="L32" s="128"/>
      <c r="M32" s="128"/>
      <c r="N32" s="83"/>
    </row>
    <row r="33" spans="1:14">
      <c r="A33"/>
      <c r="B33"/>
      <c r="C33" s="128"/>
      <c r="D33" s="128"/>
      <c r="E33" s="132"/>
      <c r="F33" s="132"/>
      <c r="G33" s="131"/>
      <c r="H33" s="128"/>
      <c r="I33" s="128"/>
      <c r="J33" s="310"/>
      <c r="K33" s="128"/>
      <c r="L33" s="128"/>
      <c r="M33" s="128"/>
      <c r="N33" s="83"/>
    </row>
    <row r="34" spans="1:14">
      <c r="A34"/>
      <c r="B34"/>
      <c r="C34" s="128"/>
      <c r="D34" s="128"/>
      <c r="E34" s="132"/>
      <c r="F34" s="132"/>
      <c r="G34" s="131"/>
      <c r="H34" s="128"/>
      <c r="I34" s="128"/>
      <c r="J34" s="310"/>
      <c r="K34" s="128"/>
      <c r="L34" s="128"/>
      <c r="M34" s="128"/>
      <c r="N34" s="83"/>
    </row>
    <row r="35" spans="1:14">
      <c r="A35" s="427"/>
      <c r="B35" s="428"/>
      <c r="C35" s="128"/>
      <c r="D35" s="128"/>
      <c r="E35" s="132"/>
      <c r="F35" s="132"/>
      <c r="G35" s="131"/>
      <c r="H35" s="128"/>
      <c r="I35" s="128"/>
      <c r="J35" s="83"/>
      <c r="K35" s="128"/>
      <c r="L35" s="128"/>
      <c r="M35" s="128"/>
      <c r="N35" s="83"/>
    </row>
    <row r="36" spans="1:14">
      <c r="A36" s="150"/>
      <c r="B36" s="128"/>
      <c r="C36" s="128"/>
      <c r="D36" s="128"/>
      <c r="E36" s="131"/>
      <c r="F36" s="131"/>
      <c r="G36" s="131"/>
      <c r="H36" s="128"/>
      <c r="I36" s="128"/>
      <c r="J36" s="83"/>
      <c r="K36" s="128"/>
      <c r="L36" s="128"/>
      <c r="M36" s="128"/>
      <c r="N36" s="83"/>
    </row>
    <row r="37" spans="1:14">
      <c r="A37" s="150"/>
      <c r="B37" s="128"/>
      <c r="C37" s="128"/>
      <c r="D37" s="135"/>
      <c r="E37" s="132"/>
      <c r="F37" s="132"/>
      <c r="G37" s="131"/>
      <c r="H37" s="136"/>
      <c r="I37" s="128"/>
      <c r="J37" s="83"/>
      <c r="K37" s="128"/>
      <c r="L37" s="128"/>
      <c r="M37" s="128"/>
      <c r="N37" s="83"/>
    </row>
    <row r="38" spans="1:14">
      <c r="A38" s="150"/>
      <c r="B38" s="128"/>
      <c r="C38" s="128"/>
      <c r="D38" s="135"/>
      <c r="E38" s="132"/>
      <c r="F38" s="132"/>
      <c r="G38" s="131"/>
      <c r="H38" s="136"/>
      <c r="I38" s="128"/>
      <c r="J38" s="83"/>
      <c r="K38" s="128"/>
      <c r="L38" s="128"/>
      <c r="M38" s="128"/>
      <c r="N38" s="83"/>
    </row>
    <row r="39" spans="1:14">
      <c r="A39" s="150"/>
      <c r="B39" s="128"/>
      <c r="C39" s="128"/>
      <c r="D39" s="135"/>
      <c r="E39" s="132"/>
      <c r="F39" s="132"/>
      <c r="G39" s="131"/>
      <c r="H39" s="136"/>
      <c r="I39" s="128"/>
      <c r="J39" s="83"/>
      <c r="K39" s="128"/>
      <c r="L39" s="128"/>
      <c r="M39" s="128"/>
      <c r="N39" s="83"/>
    </row>
    <row r="40" spans="1:14">
      <c r="A40" s="150"/>
      <c r="B40" s="128"/>
      <c r="C40" s="136"/>
      <c r="D40" s="135"/>
      <c r="E40" s="131"/>
      <c r="F40" s="131"/>
      <c r="G40" s="131"/>
      <c r="H40" s="136"/>
      <c r="I40" s="128"/>
      <c r="J40" s="83"/>
      <c r="K40" s="128"/>
      <c r="L40" s="128"/>
      <c r="M40" s="128"/>
      <c r="N40" s="83"/>
    </row>
    <row r="41" spans="1:14">
      <c r="A41" s="129"/>
      <c r="B41" s="83"/>
      <c r="C41" s="83"/>
      <c r="D41" s="83"/>
      <c r="E41" s="333"/>
      <c r="F41" s="132"/>
      <c r="G41" s="131"/>
      <c r="H41" s="136"/>
      <c r="I41" s="128"/>
      <c r="J41" s="128"/>
      <c r="K41" s="128"/>
      <c r="L41" s="128"/>
      <c r="M41" s="128"/>
      <c r="N41" s="83"/>
    </row>
    <row r="42" spans="1:14">
      <c r="A42" s="150"/>
      <c r="B42" s="278"/>
      <c r="C42" s="128"/>
      <c r="D42" s="128"/>
      <c r="E42" s="126"/>
      <c r="F42" s="128"/>
      <c r="G42" s="132"/>
      <c r="H42" s="128"/>
      <c r="I42" s="128"/>
      <c r="J42" s="128"/>
      <c r="K42" s="128"/>
      <c r="L42" s="128"/>
      <c r="M42" s="128"/>
      <c r="N42" s="83"/>
    </row>
    <row r="43" spans="1:14">
      <c r="A43" s="150"/>
      <c r="B43" s="278"/>
      <c r="C43" s="128"/>
      <c r="D43" s="128"/>
      <c r="E43" s="126"/>
      <c r="F43" s="128"/>
      <c r="G43" s="132"/>
      <c r="H43" s="128"/>
      <c r="I43" s="128"/>
      <c r="J43" s="128"/>
      <c r="K43" s="128"/>
      <c r="L43" s="128"/>
      <c r="M43" s="128"/>
      <c r="N43" s="83"/>
    </row>
    <row r="44" spans="1:14">
      <c r="A44" s="150"/>
      <c r="B44" s="278"/>
      <c r="C44" s="128"/>
      <c r="D44" s="128"/>
      <c r="E44" s="126"/>
      <c r="F44" s="128"/>
      <c r="G44" s="132"/>
      <c r="H44" s="128"/>
      <c r="I44" s="128"/>
      <c r="J44" s="128"/>
      <c r="K44" s="128"/>
      <c r="L44" s="128"/>
      <c r="M44" s="128"/>
      <c r="N44" s="83"/>
    </row>
    <row r="45" spans="1:14" ht="15.75">
      <c r="A45" s="150"/>
      <c r="B45" s="331"/>
      <c r="C45" s="128"/>
      <c r="D45" s="324"/>
      <c r="E45" s="126"/>
      <c r="F45" s="128"/>
      <c r="G45" s="132"/>
      <c r="H45" s="324"/>
      <c r="I45" s="324"/>
      <c r="J45" s="324"/>
      <c r="K45" s="324"/>
      <c r="L45" s="324"/>
      <c r="M45" s="324"/>
      <c r="N45" s="325"/>
    </row>
    <row r="46" spans="1:14">
      <c r="A46" s="150"/>
      <c r="B46" s="278"/>
      <c r="C46" s="128"/>
      <c r="D46" s="128"/>
      <c r="E46" s="126"/>
      <c r="F46" s="128"/>
      <c r="G46" s="132"/>
      <c r="H46" s="128"/>
      <c r="I46" s="128"/>
      <c r="J46" s="128"/>
      <c r="K46" s="128"/>
      <c r="L46" s="128"/>
      <c r="M46" s="128"/>
      <c r="N46" s="83"/>
    </row>
    <row r="47" spans="1:14">
      <c r="A47" s="150"/>
      <c r="B47" s="278"/>
      <c r="C47" s="128"/>
      <c r="D47" s="128"/>
      <c r="E47" s="126"/>
      <c r="F47" s="128"/>
      <c r="G47" s="132"/>
      <c r="H47" s="128"/>
      <c r="I47" s="128"/>
      <c r="J47" s="128"/>
      <c r="K47" s="128"/>
      <c r="L47" s="128"/>
      <c r="M47" s="128"/>
      <c r="N47" s="83"/>
    </row>
    <row r="48" spans="1:14" ht="15.75" thickBot="1">
      <c r="A48" s="150"/>
      <c r="B48" s="278"/>
      <c r="C48" s="128"/>
      <c r="D48" s="128"/>
      <c r="E48" s="131"/>
      <c r="F48" s="133"/>
      <c r="G48" s="131"/>
      <c r="H48" s="128"/>
      <c r="I48" s="128"/>
      <c r="J48" s="128"/>
      <c r="K48" s="128"/>
      <c r="L48" s="128"/>
      <c r="M48" s="128"/>
      <c r="N48" s="83"/>
    </row>
    <row r="49" spans="1:14" ht="15.75" thickBot="1">
      <c r="A49" s="332"/>
      <c r="B49" s="332"/>
      <c r="C49" s="332"/>
      <c r="D49" s="82"/>
      <c r="E49" s="334"/>
      <c r="F49" s="335"/>
      <c r="G49" s="336"/>
      <c r="H49" s="82"/>
      <c r="I49" s="82"/>
      <c r="J49" s="82"/>
      <c r="K49" s="82"/>
      <c r="L49" s="82"/>
      <c r="M49" s="82"/>
      <c r="N49" s="337"/>
    </row>
    <row r="50" spans="1:14">
      <c r="A50" s="332"/>
      <c r="B50" s="332"/>
      <c r="C50" s="332"/>
      <c r="D50" s="82"/>
      <c r="E50" s="82"/>
      <c r="F50" s="82"/>
      <c r="G50" s="338"/>
      <c r="H50" s="82"/>
      <c r="I50" s="82"/>
      <c r="J50" s="82"/>
      <c r="K50" s="82"/>
      <c r="L50" s="82"/>
      <c r="M50" s="82"/>
      <c r="N50" s="337"/>
    </row>
    <row r="51" spans="1:14">
      <c r="A51"/>
      <c r="B51" s="256"/>
      <c r="C51"/>
      <c r="G51" s="319"/>
    </row>
    <row r="52" spans="1:14">
      <c r="G52" s="319"/>
    </row>
    <row r="53" spans="1:14">
      <c r="G53" s="319"/>
    </row>
    <row r="54" spans="1:14">
      <c r="G54" s="319"/>
    </row>
    <row r="55" spans="1:14">
      <c r="G55" s="319"/>
    </row>
    <row r="56" spans="1:14">
      <c r="G56" s="319"/>
    </row>
    <row r="57" spans="1:14">
      <c r="A57"/>
      <c r="B57"/>
      <c r="C57" s="231"/>
      <c r="G57" s="319"/>
    </row>
    <row r="58" spans="1:14">
      <c r="A58"/>
      <c r="B58"/>
    </row>
    <row r="59" spans="1:14">
      <c r="A59"/>
      <c r="B59"/>
    </row>
    <row r="60" spans="1:14">
      <c r="A60"/>
      <c r="B60"/>
    </row>
    <row r="61" spans="1:14">
      <c r="A61"/>
      <c r="B61"/>
    </row>
    <row r="62" spans="1:14">
      <c r="A62"/>
      <c r="B62"/>
    </row>
    <row r="63" spans="1:14">
      <c r="A63"/>
      <c r="B63"/>
    </row>
    <row r="64" spans="1:14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</sheetData>
  <mergeCells count="2">
    <mergeCell ref="A1:N1"/>
    <mergeCell ref="A2:N2"/>
  </mergeCell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"/>
  <sheetViews>
    <sheetView topLeftCell="B1" workbookViewId="0">
      <selection activeCell="C6" sqref="C6"/>
    </sheetView>
  </sheetViews>
  <sheetFormatPr defaultRowHeight="15"/>
  <cols>
    <col min="1" max="1" width="37.7109375" customWidth="1"/>
    <col min="2" max="2" width="17.5703125" bestFit="1" customWidth="1"/>
    <col min="3" max="3" width="14.42578125" bestFit="1" customWidth="1"/>
    <col min="4" max="4" width="15.42578125" bestFit="1" customWidth="1"/>
    <col min="5" max="5" width="13.28515625" bestFit="1" customWidth="1"/>
    <col min="6" max="6" width="14.85546875" bestFit="1" customWidth="1"/>
    <col min="7" max="7" width="13.28515625" bestFit="1" customWidth="1"/>
    <col min="8" max="8" width="11.7109375" bestFit="1" customWidth="1"/>
    <col min="9" max="9" width="12.85546875" bestFit="1" customWidth="1"/>
    <col min="10" max="11" width="13.28515625" bestFit="1" customWidth="1"/>
    <col min="12" max="12" width="13.7109375" bestFit="1" customWidth="1"/>
    <col min="13" max="13" width="10.7109375" bestFit="1" customWidth="1"/>
    <col min="14" max="14" width="14.42578125" bestFit="1" customWidth="1"/>
    <col min="15" max="15" width="14.5703125" bestFit="1" customWidth="1"/>
    <col min="16" max="16" width="7" customWidth="1"/>
    <col min="17" max="17" width="20.42578125" bestFit="1" customWidth="1"/>
    <col min="18" max="18" width="11.85546875" bestFit="1" customWidth="1"/>
    <col min="19" max="23" width="7" customWidth="1"/>
    <col min="24" max="25" width="8" customWidth="1"/>
    <col min="26" max="26" width="15" bestFit="1" customWidth="1"/>
    <col min="27" max="27" width="16.7109375" bestFit="1" customWidth="1"/>
    <col min="28" max="28" width="6" customWidth="1"/>
    <col min="29" max="29" width="7" customWidth="1"/>
    <col min="30" max="30" width="19.85546875" bestFit="1" customWidth="1"/>
    <col min="31" max="31" width="10.140625" bestFit="1" customWidth="1"/>
    <col min="32" max="33" width="6" customWidth="1"/>
    <col min="34" max="35" width="7" customWidth="1"/>
    <col min="36" max="36" width="13.28515625" bestFit="1" customWidth="1"/>
    <col min="37" max="37" width="12.42578125" bestFit="1" customWidth="1"/>
    <col min="38" max="41" width="6" customWidth="1"/>
    <col min="42" max="42" width="15.5703125" bestFit="1" customWidth="1"/>
    <col min="43" max="43" width="14.7109375" bestFit="1" customWidth="1"/>
    <col min="44" max="44" width="18" bestFit="1" customWidth="1"/>
    <col min="45" max="45" width="11.28515625" bestFit="1" customWidth="1"/>
    <col min="46" max="50" width="5" customWidth="1"/>
    <col min="51" max="69" width="6" customWidth="1"/>
    <col min="70" max="71" width="7" customWidth="1"/>
    <col min="72" max="72" width="14.42578125" bestFit="1" customWidth="1"/>
    <col min="73" max="73" width="15.140625" bestFit="1" customWidth="1"/>
    <col min="74" max="79" width="5" customWidth="1"/>
    <col min="80" max="80" width="6" customWidth="1"/>
    <col min="81" max="81" width="18.28515625" bestFit="1" customWidth="1"/>
    <col min="82" max="82" width="15.5703125" bestFit="1" customWidth="1"/>
    <col min="83" max="85" width="5" customWidth="1"/>
    <col min="86" max="86" width="6" customWidth="1"/>
    <col min="87" max="87" width="18.7109375" bestFit="1" customWidth="1"/>
    <col min="89" max="89" width="12.140625" bestFit="1" customWidth="1"/>
    <col min="90" max="90" width="11.28515625" bestFit="1" customWidth="1"/>
  </cols>
  <sheetData>
    <row r="3" spans="1:14">
      <c r="A3" s="339" t="s">
        <v>106</v>
      </c>
      <c r="B3" s="339" t="s">
        <v>475</v>
      </c>
    </row>
    <row r="4" spans="1:14">
      <c r="A4" s="339" t="s">
        <v>472</v>
      </c>
      <c r="B4" t="s">
        <v>129</v>
      </c>
      <c r="C4" t="s">
        <v>112</v>
      </c>
      <c r="D4" t="s">
        <v>118</v>
      </c>
      <c r="E4" t="s">
        <v>130</v>
      </c>
      <c r="F4" t="s">
        <v>307</v>
      </c>
      <c r="G4" t="s">
        <v>116</v>
      </c>
      <c r="H4" t="s">
        <v>114</v>
      </c>
      <c r="I4" t="s">
        <v>149</v>
      </c>
      <c r="J4" t="s">
        <v>113</v>
      </c>
      <c r="K4" t="s">
        <v>125</v>
      </c>
      <c r="L4" t="s">
        <v>157</v>
      </c>
      <c r="M4" t="s">
        <v>119</v>
      </c>
      <c r="N4" t="s">
        <v>474</v>
      </c>
    </row>
    <row r="5" spans="1:14">
      <c r="A5" s="146" t="s">
        <v>120</v>
      </c>
      <c r="B5" s="340"/>
      <c r="C5" s="340"/>
      <c r="D5" s="340"/>
      <c r="E5" s="340"/>
      <c r="F5" s="340"/>
      <c r="G5" s="340"/>
      <c r="H5" s="340">
        <v>150000</v>
      </c>
      <c r="I5" s="340"/>
      <c r="J5" s="340">
        <v>1718000</v>
      </c>
      <c r="K5" s="340">
        <v>221000</v>
      </c>
      <c r="L5" s="340">
        <v>33000</v>
      </c>
      <c r="M5" s="340"/>
      <c r="N5" s="340">
        <v>2122000</v>
      </c>
    </row>
    <row r="6" spans="1:14">
      <c r="A6" s="146" t="s">
        <v>111</v>
      </c>
      <c r="B6" s="340"/>
      <c r="C6" s="340"/>
      <c r="D6" s="340"/>
      <c r="E6" s="340">
        <v>2372628</v>
      </c>
      <c r="F6" s="340"/>
      <c r="G6" s="340"/>
      <c r="H6" s="340">
        <v>100000</v>
      </c>
      <c r="I6" s="340"/>
      <c r="J6" s="340"/>
      <c r="K6" s="340"/>
      <c r="L6" s="340"/>
      <c r="M6" s="340"/>
      <c r="N6" s="340">
        <v>2472628</v>
      </c>
    </row>
    <row r="7" spans="1:14">
      <c r="A7" s="146" t="s">
        <v>14</v>
      </c>
      <c r="B7" s="340"/>
      <c r="C7" s="340">
        <v>111000</v>
      </c>
      <c r="D7" s="340"/>
      <c r="E7" s="340">
        <v>5500000</v>
      </c>
      <c r="F7" s="340"/>
      <c r="G7" s="340"/>
      <c r="H7" s="340">
        <v>240000</v>
      </c>
      <c r="I7" s="340"/>
      <c r="J7" s="340">
        <v>860000</v>
      </c>
      <c r="K7" s="340">
        <v>25000</v>
      </c>
      <c r="L7" s="340"/>
      <c r="M7" s="340"/>
      <c r="N7" s="340">
        <v>6736000</v>
      </c>
    </row>
    <row r="8" spans="1:14">
      <c r="A8" s="146" t="s">
        <v>79</v>
      </c>
      <c r="B8" s="340">
        <v>319000</v>
      </c>
      <c r="C8" s="340"/>
      <c r="D8" s="340">
        <v>638900</v>
      </c>
      <c r="E8" s="340"/>
      <c r="F8" s="340">
        <v>257000</v>
      </c>
      <c r="G8" s="340">
        <v>2534000</v>
      </c>
      <c r="H8" s="340"/>
      <c r="I8" s="340">
        <v>5600</v>
      </c>
      <c r="J8" s="340"/>
      <c r="K8" s="340"/>
      <c r="L8" s="340"/>
      <c r="M8" s="340">
        <v>43500</v>
      </c>
      <c r="N8" s="340">
        <v>3798000</v>
      </c>
    </row>
    <row r="9" spans="1:14">
      <c r="A9" s="146" t="s">
        <v>159</v>
      </c>
      <c r="B9" s="340"/>
      <c r="C9" s="340"/>
      <c r="D9" s="340"/>
      <c r="E9" s="340">
        <v>480000</v>
      </c>
      <c r="F9" s="340"/>
      <c r="G9" s="340"/>
      <c r="H9" s="340"/>
      <c r="I9" s="340"/>
      <c r="J9" s="340"/>
      <c r="K9" s="340"/>
      <c r="L9" s="340"/>
      <c r="M9" s="340"/>
      <c r="N9" s="340">
        <v>480000</v>
      </c>
    </row>
    <row r="10" spans="1:14">
      <c r="A10" s="146" t="s">
        <v>474</v>
      </c>
      <c r="B10" s="340">
        <v>319000</v>
      </c>
      <c r="C10" s="340">
        <v>111000</v>
      </c>
      <c r="D10" s="340">
        <v>638900</v>
      </c>
      <c r="E10" s="340">
        <v>8352628</v>
      </c>
      <c r="F10" s="340">
        <v>257000</v>
      </c>
      <c r="G10" s="340">
        <v>2534000</v>
      </c>
      <c r="H10" s="340">
        <v>490000</v>
      </c>
      <c r="I10" s="340">
        <v>5600</v>
      </c>
      <c r="J10" s="340">
        <v>2578000</v>
      </c>
      <c r="K10" s="340">
        <v>246000</v>
      </c>
      <c r="L10" s="340">
        <v>33000</v>
      </c>
      <c r="M10" s="340">
        <v>43500</v>
      </c>
      <c r="N10" s="340">
        <v>15608628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69"/>
  <sheetViews>
    <sheetView zoomScale="106" zoomScaleNormal="106" workbookViewId="0">
      <pane ySplit="2" topLeftCell="A114" activePane="bottomLeft" state="frozen"/>
      <selection activeCell="C1" sqref="C1"/>
      <selection pane="bottomLeft" activeCell="D262" sqref="D262"/>
    </sheetView>
  </sheetViews>
  <sheetFormatPr defaultColWidth="10.85546875" defaultRowHeight="15"/>
  <cols>
    <col min="1" max="1" width="12.42578125" style="61" customWidth="1"/>
    <col min="2" max="2" width="33.5703125" style="60" customWidth="1"/>
    <col min="3" max="3" width="17.28515625" style="60" customWidth="1"/>
    <col min="4" max="4" width="17.5703125" style="59" customWidth="1"/>
    <col min="5" max="5" width="17.42578125" style="59" customWidth="1"/>
    <col min="6" max="6" width="15" style="57" customWidth="1"/>
    <col min="7" max="7" width="18.42578125" style="58" customWidth="1"/>
    <col min="8" max="8" width="16.5703125" style="59" customWidth="1"/>
    <col min="9" max="9" width="17" style="60" customWidth="1"/>
    <col min="10" max="10" width="25.42578125" style="60" customWidth="1"/>
    <col min="11" max="11" width="13.140625" style="60" customWidth="1"/>
    <col min="12" max="12" width="12.42578125" style="60" customWidth="1"/>
    <col min="13" max="13" width="19.140625" style="60" customWidth="1"/>
    <col min="14" max="14" width="37.140625" style="62" customWidth="1"/>
    <col min="15" max="15" width="11" style="1" customWidth="1"/>
    <col min="16" max="16384" width="10.85546875" style="1"/>
  </cols>
  <sheetData>
    <row r="1" spans="1:14" ht="18.75">
      <c r="A1" s="786" t="s">
        <v>390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</row>
    <row r="2" spans="1:14" s="2" customFormat="1" ht="69.95" customHeight="1">
      <c r="A2" s="264" t="s">
        <v>0</v>
      </c>
      <c r="B2" s="258" t="s">
        <v>5</v>
      </c>
      <c r="C2" s="258" t="s">
        <v>10</v>
      </c>
      <c r="D2" s="259" t="s">
        <v>8</v>
      </c>
      <c r="E2" s="259" t="s">
        <v>13</v>
      </c>
      <c r="F2" s="260" t="s">
        <v>7</v>
      </c>
      <c r="G2" s="261" t="s">
        <v>6</v>
      </c>
      <c r="H2" s="259" t="s">
        <v>2</v>
      </c>
      <c r="I2" s="259" t="s">
        <v>109</v>
      </c>
      <c r="J2" s="258" t="s">
        <v>9</v>
      </c>
      <c r="K2" s="258" t="s">
        <v>1</v>
      </c>
      <c r="L2" s="258" t="s">
        <v>4</v>
      </c>
      <c r="M2" s="262" t="s">
        <v>12</v>
      </c>
      <c r="N2" s="263" t="s">
        <v>11</v>
      </c>
    </row>
    <row r="3" spans="1:14" s="2" customFormat="1" ht="15" customHeight="1">
      <c r="A3" s="140">
        <v>45384</v>
      </c>
      <c r="B3" s="141" t="s">
        <v>112</v>
      </c>
      <c r="C3" s="141" t="s">
        <v>113</v>
      </c>
      <c r="D3" s="142" t="s">
        <v>120</v>
      </c>
      <c r="E3" s="126">
        <v>14000</v>
      </c>
      <c r="F3" s="293">
        <v>3866</v>
      </c>
      <c r="G3" s="266">
        <f>E3/F3</f>
        <v>3.6213140196585618</v>
      </c>
      <c r="H3" s="151" t="s">
        <v>137</v>
      </c>
      <c r="I3" s="142" t="s">
        <v>43</v>
      </c>
      <c r="J3" s="323" t="s">
        <v>183</v>
      </c>
      <c r="K3" s="141" t="s">
        <v>131</v>
      </c>
      <c r="L3" s="141" t="s">
        <v>44</v>
      </c>
      <c r="M3" s="327"/>
      <c r="N3" s="294"/>
    </row>
    <row r="4" spans="1:14" s="2" customFormat="1" ht="15" customHeight="1">
      <c r="A4" s="140">
        <v>45384</v>
      </c>
      <c r="B4" s="141" t="s">
        <v>112</v>
      </c>
      <c r="C4" s="141" t="s">
        <v>113</v>
      </c>
      <c r="D4" s="142" t="s">
        <v>120</v>
      </c>
      <c r="E4" s="126">
        <v>7000</v>
      </c>
      <c r="F4" s="293">
        <v>3866</v>
      </c>
      <c r="G4" s="266">
        <f>E4/F4</f>
        <v>1.8106570098292809</v>
      </c>
      <c r="H4" s="151" t="s">
        <v>137</v>
      </c>
      <c r="I4" s="142" t="s">
        <v>43</v>
      </c>
      <c r="J4" s="323" t="s">
        <v>183</v>
      </c>
      <c r="K4" s="141" t="s">
        <v>131</v>
      </c>
      <c r="L4" s="141" t="s">
        <v>44</v>
      </c>
      <c r="M4" s="327"/>
      <c r="N4" s="294"/>
    </row>
    <row r="5" spans="1:14" s="2" customFormat="1" ht="15" customHeight="1">
      <c r="A5" s="140">
        <v>45384</v>
      </c>
      <c r="B5" s="141" t="s">
        <v>112</v>
      </c>
      <c r="C5" s="141" t="s">
        <v>113</v>
      </c>
      <c r="D5" s="142" t="s">
        <v>120</v>
      </c>
      <c r="E5" s="126">
        <v>6000</v>
      </c>
      <c r="F5" s="293">
        <v>3866</v>
      </c>
      <c r="G5" s="266">
        <f t="shared" ref="G5:G8" si="0">E5/F5</f>
        <v>1.5519917227108122</v>
      </c>
      <c r="H5" s="151" t="s">
        <v>137</v>
      </c>
      <c r="I5" s="142" t="s">
        <v>43</v>
      </c>
      <c r="J5" s="323" t="s">
        <v>183</v>
      </c>
      <c r="K5" s="141" t="s">
        <v>131</v>
      </c>
      <c r="L5" s="141" t="s">
        <v>44</v>
      </c>
      <c r="M5" s="327"/>
      <c r="N5" s="294"/>
    </row>
    <row r="6" spans="1:14" s="2" customFormat="1" ht="15" customHeight="1">
      <c r="A6" s="140">
        <v>45384</v>
      </c>
      <c r="B6" s="141" t="s">
        <v>112</v>
      </c>
      <c r="C6" s="141" t="s">
        <v>113</v>
      </c>
      <c r="D6" s="142" t="s">
        <v>120</v>
      </c>
      <c r="E6" s="126">
        <v>7000</v>
      </c>
      <c r="F6" s="293">
        <v>3866</v>
      </c>
      <c r="G6" s="266">
        <f t="shared" si="0"/>
        <v>1.8106570098292809</v>
      </c>
      <c r="H6" s="151" t="s">
        <v>137</v>
      </c>
      <c r="I6" s="142" t="s">
        <v>43</v>
      </c>
      <c r="J6" s="323" t="s">
        <v>183</v>
      </c>
      <c r="K6" s="141" t="s">
        <v>131</v>
      </c>
      <c r="L6" s="141" t="s">
        <v>44</v>
      </c>
      <c r="M6" s="327"/>
      <c r="N6" s="294"/>
    </row>
    <row r="7" spans="1:14" s="2" customFormat="1" ht="15" customHeight="1">
      <c r="A7" s="140">
        <v>45384</v>
      </c>
      <c r="B7" s="141" t="s">
        <v>112</v>
      </c>
      <c r="C7" s="141" t="s">
        <v>113</v>
      </c>
      <c r="D7" s="142" t="s">
        <v>120</v>
      </c>
      <c r="E7" s="126">
        <v>6000</v>
      </c>
      <c r="F7" s="293">
        <v>3866</v>
      </c>
      <c r="G7" s="266">
        <f t="shared" si="0"/>
        <v>1.5519917227108122</v>
      </c>
      <c r="H7" s="151" t="s">
        <v>137</v>
      </c>
      <c r="I7" s="142" t="s">
        <v>43</v>
      </c>
      <c r="J7" s="323" t="s">
        <v>183</v>
      </c>
      <c r="K7" s="141" t="s">
        <v>131</v>
      </c>
      <c r="L7" s="141" t="s">
        <v>44</v>
      </c>
      <c r="M7" s="327"/>
      <c r="N7" s="294"/>
    </row>
    <row r="8" spans="1:14" s="2" customFormat="1" ht="15" customHeight="1">
      <c r="A8" s="140">
        <v>45384</v>
      </c>
      <c r="B8" s="141" t="s">
        <v>112</v>
      </c>
      <c r="C8" s="141" t="s">
        <v>113</v>
      </c>
      <c r="D8" s="142" t="s">
        <v>120</v>
      </c>
      <c r="E8" s="126">
        <v>15000</v>
      </c>
      <c r="F8" s="293">
        <v>3866</v>
      </c>
      <c r="G8" s="266">
        <f t="shared" si="0"/>
        <v>3.8799793067770305</v>
      </c>
      <c r="H8" s="151" t="s">
        <v>137</v>
      </c>
      <c r="I8" s="142" t="s">
        <v>43</v>
      </c>
      <c r="J8" s="323" t="s">
        <v>183</v>
      </c>
      <c r="K8" s="141" t="s">
        <v>131</v>
      </c>
      <c r="L8" s="141" t="s">
        <v>44</v>
      </c>
      <c r="M8" s="327"/>
      <c r="N8" s="294"/>
    </row>
    <row r="9" spans="1:14" s="2" customFormat="1" ht="15" customHeight="1">
      <c r="A9" s="140">
        <v>45384</v>
      </c>
      <c r="B9" s="141" t="s">
        <v>157</v>
      </c>
      <c r="C9" s="141" t="s">
        <v>125</v>
      </c>
      <c r="D9" s="142" t="s">
        <v>120</v>
      </c>
      <c r="E9" s="134">
        <v>6000</v>
      </c>
      <c r="F9" s="293">
        <v>3866</v>
      </c>
      <c r="G9" s="266">
        <f>E9/F9</f>
        <v>1.5519917227108122</v>
      </c>
      <c r="H9" s="151" t="s">
        <v>137</v>
      </c>
      <c r="I9" s="142" t="s">
        <v>43</v>
      </c>
      <c r="J9" s="323" t="s">
        <v>183</v>
      </c>
      <c r="K9" s="141" t="s">
        <v>131</v>
      </c>
      <c r="L9" s="141" t="s">
        <v>44</v>
      </c>
      <c r="M9" s="327"/>
      <c r="N9" s="294"/>
    </row>
    <row r="10" spans="1:14" s="2" customFormat="1" ht="15" customHeight="1">
      <c r="A10" s="140">
        <v>45384</v>
      </c>
      <c r="B10" s="141" t="s">
        <v>157</v>
      </c>
      <c r="C10" s="141" t="s">
        <v>125</v>
      </c>
      <c r="D10" s="142" t="s">
        <v>120</v>
      </c>
      <c r="E10" s="132">
        <v>2000</v>
      </c>
      <c r="F10" s="293">
        <v>3866</v>
      </c>
      <c r="G10" s="266">
        <f t="shared" ref="G10:G124" si="1">E10/F10</f>
        <v>0.5173305742369374</v>
      </c>
      <c r="H10" s="151" t="s">
        <v>137</v>
      </c>
      <c r="I10" s="142" t="s">
        <v>43</v>
      </c>
      <c r="J10" s="323" t="s">
        <v>183</v>
      </c>
      <c r="K10" s="141" t="s">
        <v>131</v>
      </c>
      <c r="L10" s="141" t="s">
        <v>44</v>
      </c>
      <c r="M10" s="327"/>
      <c r="N10" s="294"/>
    </row>
    <row r="11" spans="1:14" s="2" customFormat="1" ht="15" customHeight="1">
      <c r="A11" s="140">
        <v>45384</v>
      </c>
      <c r="B11" s="141" t="s">
        <v>157</v>
      </c>
      <c r="C11" s="141" t="s">
        <v>125</v>
      </c>
      <c r="D11" s="142" t="s">
        <v>120</v>
      </c>
      <c r="E11" s="368">
        <v>1000</v>
      </c>
      <c r="F11" s="293">
        <v>3866</v>
      </c>
      <c r="G11" s="266">
        <f t="shared" si="1"/>
        <v>0.2586652871184687</v>
      </c>
      <c r="H11" s="151" t="s">
        <v>137</v>
      </c>
      <c r="I11" s="142" t="s">
        <v>43</v>
      </c>
      <c r="J11" s="323" t="s">
        <v>183</v>
      </c>
      <c r="K11" s="141" t="s">
        <v>131</v>
      </c>
      <c r="L11" s="141" t="s">
        <v>44</v>
      </c>
      <c r="M11" s="327"/>
      <c r="N11" s="294"/>
    </row>
    <row r="12" spans="1:14" s="2" customFormat="1" ht="15" customHeight="1">
      <c r="A12" s="140">
        <v>45384</v>
      </c>
      <c r="B12" s="141" t="s">
        <v>112</v>
      </c>
      <c r="C12" s="141" t="s">
        <v>113</v>
      </c>
      <c r="D12" s="142" t="s">
        <v>120</v>
      </c>
      <c r="E12" s="126">
        <v>8000</v>
      </c>
      <c r="F12" s="293">
        <v>3866</v>
      </c>
      <c r="G12" s="266">
        <f t="shared" si="1"/>
        <v>2.0693222969477496</v>
      </c>
      <c r="H12" s="151" t="s">
        <v>126</v>
      </c>
      <c r="I12" s="142" t="s">
        <v>43</v>
      </c>
      <c r="J12" s="323" t="s">
        <v>189</v>
      </c>
      <c r="K12" s="141" t="s">
        <v>131</v>
      </c>
      <c r="L12" s="141" t="s">
        <v>44</v>
      </c>
      <c r="M12" s="327"/>
      <c r="N12" s="294"/>
    </row>
    <row r="13" spans="1:14" s="2" customFormat="1" ht="15" customHeight="1">
      <c r="A13" s="140">
        <v>45384</v>
      </c>
      <c r="B13" s="141" t="s">
        <v>112</v>
      </c>
      <c r="C13" s="141" t="s">
        <v>113</v>
      </c>
      <c r="D13" s="142" t="s">
        <v>120</v>
      </c>
      <c r="E13" s="126">
        <v>8000</v>
      </c>
      <c r="F13" s="293">
        <v>3866</v>
      </c>
      <c r="G13" s="266">
        <f t="shared" si="1"/>
        <v>2.0693222969477496</v>
      </c>
      <c r="H13" s="151" t="s">
        <v>126</v>
      </c>
      <c r="I13" s="142" t="s">
        <v>43</v>
      </c>
      <c r="J13" s="323" t="s">
        <v>189</v>
      </c>
      <c r="K13" s="141" t="s">
        <v>131</v>
      </c>
      <c r="L13" s="141" t="s">
        <v>44</v>
      </c>
      <c r="M13" s="327"/>
      <c r="N13" s="294"/>
    </row>
    <row r="14" spans="1:14" s="2" customFormat="1" ht="15" customHeight="1">
      <c r="A14" s="140">
        <v>45384</v>
      </c>
      <c r="B14" s="141" t="s">
        <v>112</v>
      </c>
      <c r="C14" s="141" t="s">
        <v>113</v>
      </c>
      <c r="D14" s="142" t="s">
        <v>120</v>
      </c>
      <c r="E14" s="126">
        <v>9000</v>
      </c>
      <c r="F14" s="293">
        <v>3866</v>
      </c>
      <c r="G14" s="266">
        <f t="shared" si="1"/>
        <v>2.3279875840662183</v>
      </c>
      <c r="H14" s="151" t="s">
        <v>126</v>
      </c>
      <c r="I14" s="142" t="s">
        <v>43</v>
      </c>
      <c r="J14" s="323" t="s">
        <v>189</v>
      </c>
      <c r="K14" s="141" t="s">
        <v>131</v>
      </c>
      <c r="L14" s="141" t="s">
        <v>44</v>
      </c>
      <c r="M14" s="327"/>
      <c r="N14" s="294"/>
    </row>
    <row r="15" spans="1:14" s="2" customFormat="1" ht="15" customHeight="1">
      <c r="A15" s="140">
        <v>45384</v>
      </c>
      <c r="B15" s="141" t="s">
        <v>112</v>
      </c>
      <c r="C15" s="141" t="s">
        <v>113</v>
      </c>
      <c r="D15" s="142" t="s">
        <v>120</v>
      </c>
      <c r="E15" s="126">
        <v>12000</v>
      </c>
      <c r="F15" s="293">
        <v>3866</v>
      </c>
      <c r="G15" s="266">
        <v>0.56999999999999995</v>
      </c>
      <c r="H15" s="151" t="s">
        <v>126</v>
      </c>
      <c r="I15" s="142" t="s">
        <v>43</v>
      </c>
      <c r="J15" s="323" t="s">
        <v>189</v>
      </c>
      <c r="K15" s="141" t="s">
        <v>131</v>
      </c>
      <c r="L15" s="141" t="s">
        <v>44</v>
      </c>
      <c r="M15" s="327"/>
      <c r="N15" s="294"/>
    </row>
    <row r="16" spans="1:14" s="2" customFormat="1" ht="15" customHeight="1">
      <c r="A16" s="140">
        <v>45384</v>
      </c>
      <c r="B16" s="141" t="s">
        <v>112</v>
      </c>
      <c r="C16" s="141" t="s">
        <v>113</v>
      </c>
      <c r="D16" s="142" t="s">
        <v>120</v>
      </c>
      <c r="E16" s="126">
        <v>9000</v>
      </c>
      <c r="F16" s="293">
        <v>3866</v>
      </c>
      <c r="G16" s="266">
        <f t="shared" si="1"/>
        <v>2.3279875840662183</v>
      </c>
      <c r="H16" s="151" t="s">
        <v>126</v>
      </c>
      <c r="I16" s="142" t="s">
        <v>43</v>
      </c>
      <c r="J16" s="323" t="s">
        <v>189</v>
      </c>
      <c r="K16" s="141" t="s">
        <v>131</v>
      </c>
      <c r="L16" s="141" t="s">
        <v>44</v>
      </c>
      <c r="M16" s="327"/>
      <c r="N16" s="294"/>
    </row>
    <row r="17" spans="1:14" s="2" customFormat="1" ht="15" customHeight="1">
      <c r="A17" s="140">
        <v>45384</v>
      </c>
      <c r="B17" s="141" t="s">
        <v>112</v>
      </c>
      <c r="C17" s="141" t="s">
        <v>113</v>
      </c>
      <c r="D17" s="142" t="s">
        <v>120</v>
      </c>
      <c r="E17" s="126">
        <v>8000</v>
      </c>
      <c r="F17" s="293">
        <v>3866</v>
      </c>
      <c r="G17" s="266">
        <f t="shared" si="1"/>
        <v>2.0693222969477496</v>
      </c>
      <c r="H17" s="151" t="s">
        <v>126</v>
      </c>
      <c r="I17" s="142" t="s">
        <v>43</v>
      </c>
      <c r="J17" s="323" t="s">
        <v>189</v>
      </c>
      <c r="K17" s="141" t="s">
        <v>131</v>
      </c>
      <c r="L17" s="141" t="s">
        <v>44</v>
      </c>
      <c r="M17" s="327"/>
      <c r="N17" s="294"/>
    </row>
    <row r="18" spans="1:14" s="2" customFormat="1" ht="15" customHeight="1">
      <c r="A18" s="140">
        <v>45384</v>
      </c>
      <c r="B18" s="141" t="s">
        <v>125</v>
      </c>
      <c r="C18" s="141" t="s">
        <v>125</v>
      </c>
      <c r="D18" s="142" t="s">
        <v>120</v>
      </c>
      <c r="E18" s="126">
        <v>10000</v>
      </c>
      <c r="F18" s="293">
        <v>3866</v>
      </c>
      <c r="G18" s="266">
        <v>15</v>
      </c>
      <c r="H18" s="151" t="s">
        <v>126</v>
      </c>
      <c r="I18" s="142" t="s">
        <v>43</v>
      </c>
      <c r="J18" s="323" t="s">
        <v>189</v>
      </c>
      <c r="K18" s="141" t="s">
        <v>131</v>
      </c>
      <c r="L18" s="141" t="s">
        <v>44</v>
      </c>
      <c r="M18" s="327"/>
      <c r="N18" s="294"/>
    </row>
    <row r="19" spans="1:14" s="2" customFormat="1" ht="15" customHeight="1">
      <c r="A19" s="140">
        <v>45385</v>
      </c>
      <c r="B19" s="141" t="s">
        <v>196</v>
      </c>
      <c r="C19" s="141" t="s">
        <v>116</v>
      </c>
      <c r="D19" s="142" t="s">
        <v>79</v>
      </c>
      <c r="E19" s="126">
        <v>200000</v>
      </c>
      <c r="F19" s="293">
        <v>3866</v>
      </c>
      <c r="G19" s="266">
        <v>8.43</v>
      </c>
      <c r="H19" s="151" t="s">
        <v>41</v>
      </c>
      <c r="I19" s="142" t="s">
        <v>43</v>
      </c>
      <c r="J19" s="323" t="s">
        <v>198</v>
      </c>
      <c r="K19" s="141" t="s">
        <v>131</v>
      </c>
      <c r="L19" s="141" t="s">
        <v>44</v>
      </c>
      <c r="M19" s="327"/>
      <c r="N19" s="294"/>
    </row>
    <row r="20" spans="1:14" s="2" customFormat="1" ht="15" customHeight="1">
      <c r="A20" s="140">
        <v>45385</v>
      </c>
      <c r="B20" s="141" t="s">
        <v>199</v>
      </c>
      <c r="C20" s="141" t="s">
        <v>307</v>
      </c>
      <c r="D20" s="142" t="s">
        <v>79</v>
      </c>
      <c r="E20" s="126">
        <v>50000</v>
      </c>
      <c r="F20" s="293">
        <v>3866</v>
      </c>
      <c r="G20" s="266">
        <f t="shared" si="1"/>
        <v>12.933264355923436</v>
      </c>
      <c r="H20" s="151" t="s">
        <v>41</v>
      </c>
      <c r="I20" s="142" t="s">
        <v>43</v>
      </c>
      <c r="J20" s="323" t="s">
        <v>200</v>
      </c>
      <c r="K20" s="141" t="s">
        <v>131</v>
      </c>
      <c r="L20" s="141" t="s">
        <v>44</v>
      </c>
      <c r="M20" s="327"/>
      <c r="N20" s="294"/>
    </row>
    <row r="21" spans="1:14" s="2" customFormat="1" ht="15" customHeight="1">
      <c r="A21" s="140">
        <v>45385</v>
      </c>
      <c r="B21" s="141" t="s">
        <v>112</v>
      </c>
      <c r="C21" s="141" t="s">
        <v>113</v>
      </c>
      <c r="D21" s="142" t="s">
        <v>120</v>
      </c>
      <c r="E21" s="126">
        <v>8000</v>
      </c>
      <c r="F21" s="293">
        <v>3866</v>
      </c>
      <c r="G21" s="266">
        <f t="shared" si="1"/>
        <v>2.0693222969477496</v>
      </c>
      <c r="H21" s="151" t="s">
        <v>126</v>
      </c>
      <c r="I21" s="142" t="s">
        <v>43</v>
      </c>
      <c r="J21" s="323" t="s">
        <v>201</v>
      </c>
      <c r="K21" s="141" t="s">
        <v>131</v>
      </c>
      <c r="L21" s="141" t="s">
        <v>44</v>
      </c>
      <c r="M21" s="327"/>
      <c r="N21" s="294"/>
    </row>
    <row r="22" spans="1:14" s="2" customFormat="1" ht="15" customHeight="1">
      <c r="A22" s="140">
        <v>45385</v>
      </c>
      <c r="B22" s="141" t="s">
        <v>112</v>
      </c>
      <c r="C22" s="141" t="s">
        <v>113</v>
      </c>
      <c r="D22" s="142" t="s">
        <v>120</v>
      </c>
      <c r="E22" s="369">
        <v>8000</v>
      </c>
      <c r="F22" s="293">
        <v>3866</v>
      </c>
      <c r="G22" s="266">
        <f t="shared" si="1"/>
        <v>2.0693222969477496</v>
      </c>
      <c r="H22" s="151" t="s">
        <v>126</v>
      </c>
      <c r="I22" s="142" t="s">
        <v>43</v>
      </c>
      <c r="J22" s="323" t="s">
        <v>201</v>
      </c>
      <c r="K22" s="141" t="s">
        <v>131</v>
      </c>
      <c r="L22" s="141" t="s">
        <v>44</v>
      </c>
      <c r="M22" s="327"/>
      <c r="N22" s="294"/>
    </row>
    <row r="23" spans="1:14" s="2" customFormat="1" ht="15" customHeight="1">
      <c r="A23" s="140">
        <v>45385</v>
      </c>
      <c r="B23" s="141" t="s">
        <v>112</v>
      </c>
      <c r="C23" s="141" t="s">
        <v>113</v>
      </c>
      <c r="D23" s="142" t="s">
        <v>120</v>
      </c>
      <c r="E23" s="126">
        <v>11000</v>
      </c>
      <c r="F23" s="293">
        <v>3866</v>
      </c>
      <c r="G23" s="266">
        <f t="shared" si="1"/>
        <v>2.8453181583031557</v>
      </c>
      <c r="H23" s="151" t="s">
        <v>126</v>
      </c>
      <c r="I23" s="142" t="s">
        <v>43</v>
      </c>
      <c r="J23" s="323" t="s">
        <v>201</v>
      </c>
      <c r="K23" s="141" t="s">
        <v>131</v>
      </c>
      <c r="L23" s="141" t="s">
        <v>44</v>
      </c>
      <c r="M23" s="327"/>
      <c r="N23" s="294"/>
    </row>
    <row r="24" spans="1:14" s="2" customFormat="1" ht="15" customHeight="1">
      <c r="A24" s="140">
        <v>45385</v>
      </c>
      <c r="B24" s="141" t="s">
        <v>112</v>
      </c>
      <c r="C24" s="141" t="s">
        <v>113</v>
      </c>
      <c r="D24" s="142" t="s">
        <v>120</v>
      </c>
      <c r="E24" s="126">
        <v>12000</v>
      </c>
      <c r="F24" s="293">
        <v>3866</v>
      </c>
      <c r="G24" s="266">
        <f t="shared" si="1"/>
        <v>3.1039834454216244</v>
      </c>
      <c r="H24" s="151" t="s">
        <v>126</v>
      </c>
      <c r="I24" s="142" t="s">
        <v>43</v>
      </c>
      <c r="J24" s="323" t="s">
        <v>201</v>
      </c>
      <c r="K24" s="141" t="s">
        <v>131</v>
      </c>
      <c r="L24" s="141" t="s">
        <v>44</v>
      </c>
      <c r="M24" s="327"/>
      <c r="N24" s="294"/>
    </row>
    <row r="25" spans="1:14" s="2" customFormat="1" ht="15" customHeight="1">
      <c r="A25" s="140">
        <v>45385</v>
      </c>
      <c r="B25" s="141" t="s">
        <v>112</v>
      </c>
      <c r="C25" s="141" t="s">
        <v>113</v>
      </c>
      <c r="D25" s="142" t="s">
        <v>120</v>
      </c>
      <c r="E25" s="369">
        <v>15000</v>
      </c>
      <c r="F25" s="293">
        <v>3866</v>
      </c>
      <c r="G25" s="266">
        <f t="shared" si="1"/>
        <v>3.8799793067770305</v>
      </c>
      <c r="H25" s="151" t="s">
        <v>126</v>
      </c>
      <c r="I25" s="142" t="s">
        <v>43</v>
      </c>
      <c r="J25" s="323" t="s">
        <v>201</v>
      </c>
      <c r="K25" s="141" t="s">
        <v>131</v>
      </c>
      <c r="L25" s="141" t="s">
        <v>44</v>
      </c>
      <c r="M25" s="327"/>
      <c r="N25" s="294"/>
    </row>
    <row r="26" spans="1:14" s="2" customFormat="1" ht="15" customHeight="1">
      <c r="A26" s="140">
        <v>45385</v>
      </c>
      <c r="B26" s="141" t="s">
        <v>125</v>
      </c>
      <c r="C26" s="141" t="s">
        <v>125</v>
      </c>
      <c r="D26" s="142" t="s">
        <v>120</v>
      </c>
      <c r="E26" s="126">
        <v>10000</v>
      </c>
      <c r="F26" s="293">
        <v>3866</v>
      </c>
      <c r="G26" s="266">
        <f t="shared" si="1"/>
        <v>2.586652871184687</v>
      </c>
      <c r="H26" s="151" t="s">
        <v>126</v>
      </c>
      <c r="I26" s="142" t="s">
        <v>43</v>
      </c>
      <c r="J26" s="323" t="s">
        <v>201</v>
      </c>
      <c r="K26" s="141" t="s">
        <v>131</v>
      </c>
      <c r="L26" s="141" t="s">
        <v>44</v>
      </c>
      <c r="M26" s="327"/>
      <c r="N26" s="294"/>
    </row>
    <row r="27" spans="1:14" s="2" customFormat="1" ht="15" customHeight="1">
      <c r="A27" s="446">
        <v>45385</v>
      </c>
      <c r="B27" s="141" t="s">
        <v>112</v>
      </c>
      <c r="C27" s="141" t="s">
        <v>113</v>
      </c>
      <c r="D27" s="142" t="s">
        <v>120</v>
      </c>
      <c r="E27" s="433">
        <v>14000</v>
      </c>
      <c r="F27" s="293">
        <v>3866</v>
      </c>
      <c r="G27" s="266">
        <f t="shared" si="1"/>
        <v>3.6213140196585618</v>
      </c>
      <c r="H27" s="151" t="s">
        <v>137</v>
      </c>
      <c r="I27" s="142" t="s">
        <v>43</v>
      </c>
      <c r="J27" s="323" t="s">
        <v>205</v>
      </c>
      <c r="K27" s="141" t="s">
        <v>131</v>
      </c>
      <c r="L27" s="141" t="s">
        <v>44</v>
      </c>
      <c r="M27" s="327"/>
      <c r="N27" s="294"/>
    </row>
    <row r="28" spans="1:14" s="2" customFormat="1" ht="18.75" customHeight="1">
      <c r="A28" s="446">
        <v>45385</v>
      </c>
      <c r="B28" s="141" t="s">
        <v>112</v>
      </c>
      <c r="C28" s="141" t="s">
        <v>113</v>
      </c>
      <c r="D28" s="142" t="s">
        <v>120</v>
      </c>
      <c r="E28" s="433">
        <v>22000</v>
      </c>
      <c r="F28" s="293">
        <v>3866</v>
      </c>
      <c r="G28" s="266">
        <f t="shared" si="1"/>
        <v>5.6906363166063114</v>
      </c>
      <c r="H28" s="151" t="s">
        <v>137</v>
      </c>
      <c r="I28" s="142" t="s">
        <v>43</v>
      </c>
      <c r="J28" s="323" t="s">
        <v>205</v>
      </c>
      <c r="K28" s="141" t="s">
        <v>131</v>
      </c>
      <c r="L28" s="141" t="s">
        <v>44</v>
      </c>
      <c r="M28" s="327"/>
      <c r="N28" s="294"/>
    </row>
    <row r="29" spans="1:14" s="2" customFormat="1" ht="15.75" customHeight="1">
      <c r="A29" s="446">
        <v>45385</v>
      </c>
      <c r="B29" s="141" t="s">
        <v>112</v>
      </c>
      <c r="C29" s="141" t="s">
        <v>113</v>
      </c>
      <c r="D29" s="142" t="s">
        <v>120</v>
      </c>
      <c r="E29" s="433">
        <v>22000</v>
      </c>
      <c r="F29" s="293">
        <v>3866</v>
      </c>
      <c r="G29" s="266">
        <f t="shared" si="1"/>
        <v>5.6906363166063114</v>
      </c>
      <c r="H29" s="151" t="s">
        <v>137</v>
      </c>
      <c r="I29" s="142" t="s">
        <v>43</v>
      </c>
      <c r="J29" s="323" t="s">
        <v>205</v>
      </c>
      <c r="K29" s="141" t="s">
        <v>131</v>
      </c>
      <c r="L29" s="141" t="s">
        <v>44</v>
      </c>
      <c r="M29" s="327"/>
      <c r="N29" s="294"/>
    </row>
    <row r="30" spans="1:14" s="2" customFormat="1" ht="15.75" customHeight="1">
      <c r="A30" s="446">
        <v>45385</v>
      </c>
      <c r="B30" s="141" t="s">
        <v>157</v>
      </c>
      <c r="C30" s="141" t="s">
        <v>125</v>
      </c>
      <c r="D30" s="142" t="s">
        <v>120</v>
      </c>
      <c r="E30" s="433">
        <v>5000</v>
      </c>
      <c r="F30" s="293">
        <v>3866</v>
      </c>
      <c r="G30" s="266">
        <f t="shared" si="1"/>
        <v>1.2933264355923435</v>
      </c>
      <c r="H30" s="151" t="s">
        <v>137</v>
      </c>
      <c r="I30" s="142" t="s">
        <v>43</v>
      </c>
      <c r="J30" s="323" t="s">
        <v>205</v>
      </c>
      <c r="K30" s="141" t="s">
        <v>131</v>
      </c>
      <c r="L30" s="141" t="s">
        <v>44</v>
      </c>
      <c r="M30" s="327"/>
      <c r="N30" s="294"/>
    </row>
    <row r="31" spans="1:14" s="2" customFormat="1" ht="17.25" customHeight="1">
      <c r="A31" s="446">
        <v>45385</v>
      </c>
      <c r="B31" s="141" t="s">
        <v>157</v>
      </c>
      <c r="C31" s="141" t="s">
        <v>125</v>
      </c>
      <c r="D31" s="142" t="s">
        <v>120</v>
      </c>
      <c r="E31" s="433">
        <v>3000</v>
      </c>
      <c r="F31" s="293">
        <v>3866</v>
      </c>
      <c r="G31" s="266">
        <f t="shared" si="1"/>
        <v>0.7759958613554061</v>
      </c>
      <c r="H31" s="151" t="s">
        <v>137</v>
      </c>
      <c r="I31" s="142" t="s">
        <v>43</v>
      </c>
      <c r="J31" s="323" t="s">
        <v>205</v>
      </c>
      <c r="K31" s="141" t="s">
        <v>131</v>
      </c>
      <c r="L31" s="141" t="s">
        <v>44</v>
      </c>
      <c r="M31" s="327"/>
      <c r="N31" s="294"/>
    </row>
    <row r="32" spans="1:14" s="2" customFormat="1" ht="14.25" customHeight="1">
      <c r="A32" s="446">
        <v>45385</v>
      </c>
      <c r="B32" s="141" t="s">
        <v>157</v>
      </c>
      <c r="C32" s="141" t="s">
        <v>125</v>
      </c>
      <c r="D32" s="142" t="s">
        <v>120</v>
      </c>
      <c r="E32" s="433">
        <v>2000</v>
      </c>
      <c r="F32" s="293">
        <v>3866</v>
      </c>
      <c r="G32" s="266">
        <f t="shared" si="1"/>
        <v>0.5173305742369374</v>
      </c>
      <c r="H32" s="151" t="s">
        <v>137</v>
      </c>
      <c r="I32" s="142" t="s">
        <v>43</v>
      </c>
      <c r="J32" s="323" t="s">
        <v>205</v>
      </c>
      <c r="K32" s="141" t="s">
        <v>131</v>
      </c>
      <c r="L32" s="141" t="s">
        <v>44</v>
      </c>
      <c r="M32" s="327"/>
      <c r="N32" s="294"/>
    </row>
    <row r="33" spans="1:14" s="2" customFormat="1" ht="14.25" customHeight="1">
      <c r="A33" s="446">
        <v>45385</v>
      </c>
      <c r="B33" s="141" t="s">
        <v>391</v>
      </c>
      <c r="C33" s="141" t="s">
        <v>116</v>
      </c>
      <c r="D33" s="142" t="s">
        <v>79</v>
      </c>
      <c r="E33" s="433">
        <v>1888000</v>
      </c>
      <c r="F33" s="293">
        <v>3866</v>
      </c>
      <c r="G33" s="266">
        <f t="shared" si="1"/>
        <v>488.36006207966892</v>
      </c>
      <c r="H33" s="151" t="s">
        <v>153</v>
      </c>
      <c r="I33" s="142" t="s">
        <v>43</v>
      </c>
      <c r="J33" s="323" t="s">
        <v>400</v>
      </c>
      <c r="K33" s="141" t="s">
        <v>131</v>
      </c>
      <c r="L33" s="141" t="s">
        <v>44</v>
      </c>
      <c r="M33" s="327"/>
      <c r="N33" s="294"/>
    </row>
    <row r="34" spans="1:14" s="2" customFormat="1" ht="14.25" customHeight="1">
      <c r="A34" s="446">
        <v>45385</v>
      </c>
      <c r="B34" s="141" t="s">
        <v>132</v>
      </c>
      <c r="C34" s="141" t="s">
        <v>119</v>
      </c>
      <c r="D34" s="142" t="s">
        <v>79</v>
      </c>
      <c r="E34" s="433">
        <v>3000</v>
      </c>
      <c r="F34" s="293">
        <v>3866</v>
      </c>
      <c r="G34" s="266">
        <f t="shared" si="1"/>
        <v>0.7759958613554061</v>
      </c>
      <c r="H34" s="151" t="s">
        <v>153</v>
      </c>
      <c r="I34" s="142" t="s">
        <v>43</v>
      </c>
      <c r="J34" s="323" t="s">
        <v>401</v>
      </c>
      <c r="K34" s="141" t="s">
        <v>131</v>
      </c>
      <c r="L34" s="141" t="s">
        <v>44</v>
      </c>
      <c r="M34" s="327"/>
      <c r="N34" s="294"/>
    </row>
    <row r="35" spans="1:14" s="2" customFormat="1" ht="15" customHeight="1">
      <c r="A35" s="140">
        <v>45386</v>
      </c>
      <c r="B35" s="141" t="s">
        <v>112</v>
      </c>
      <c r="C35" s="141" t="s">
        <v>113</v>
      </c>
      <c r="D35" s="142" t="s">
        <v>120</v>
      </c>
      <c r="E35" s="126">
        <v>8000</v>
      </c>
      <c r="F35" s="293">
        <v>3866</v>
      </c>
      <c r="G35" s="266">
        <f t="shared" si="1"/>
        <v>2.0693222969477496</v>
      </c>
      <c r="H35" s="151" t="s">
        <v>126</v>
      </c>
      <c r="I35" s="142" t="s">
        <v>43</v>
      </c>
      <c r="J35" s="323" t="s">
        <v>191</v>
      </c>
      <c r="K35" s="141" t="s">
        <v>131</v>
      </c>
      <c r="L35" s="141" t="s">
        <v>44</v>
      </c>
      <c r="M35" s="327"/>
      <c r="N35" s="294"/>
    </row>
    <row r="36" spans="1:14" s="2" customFormat="1" ht="15" customHeight="1">
      <c r="A36" s="140">
        <v>45386</v>
      </c>
      <c r="B36" s="464" t="s">
        <v>112</v>
      </c>
      <c r="C36" s="141" t="s">
        <v>113</v>
      </c>
      <c r="D36" s="142" t="s">
        <v>120</v>
      </c>
      <c r="E36" s="369">
        <v>12000</v>
      </c>
      <c r="F36" s="293">
        <v>3866</v>
      </c>
      <c r="G36" s="266">
        <f t="shared" si="1"/>
        <v>3.1039834454216244</v>
      </c>
      <c r="H36" s="151" t="s">
        <v>126</v>
      </c>
      <c r="I36" s="142" t="s">
        <v>43</v>
      </c>
      <c r="J36" s="323" t="s">
        <v>191</v>
      </c>
      <c r="K36" s="141" t="s">
        <v>131</v>
      </c>
      <c r="L36" s="141" t="s">
        <v>44</v>
      </c>
      <c r="M36" s="327"/>
      <c r="N36" s="294"/>
    </row>
    <row r="37" spans="1:14" s="2" customFormat="1" ht="15" customHeight="1">
      <c r="A37" s="140">
        <v>45386</v>
      </c>
      <c r="B37" s="464" t="s">
        <v>112</v>
      </c>
      <c r="C37" s="141" t="s">
        <v>113</v>
      </c>
      <c r="D37" s="142" t="s">
        <v>120</v>
      </c>
      <c r="E37" s="369">
        <v>8000</v>
      </c>
      <c r="F37" s="293">
        <v>3866</v>
      </c>
      <c r="G37" s="266">
        <f t="shared" si="1"/>
        <v>2.0693222969477496</v>
      </c>
      <c r="H37" s="151" t="s">
        <v>126</v>
      </c>
      <c r="I37" s="142" t="s">
        <v>43</v>
      </c>
      <c r="J37" s="323" t="s">
        <v>191</v>
      </c>
      <c r="K37" s="141" t="s">
        <v>131</v>
      </c>
      <c r="L37" s="141" t="s">
        <v>44</v>
      </c>
      <c r="M37" s="327"/>
      <c r="N37" s="294"/>
    </row>
    <row r="38" spans="1:14" s="2" customFormat="1" ht="15" customHeight="1">
      <c r="A38" s="140">
        <v>45386</v>
      </c>
      <c r="B38" s="141" t="s">
        <v>112</v>
      </c>
      <c r="C38" s="141" t="s">
        <v>113</v>
      </c>
      <c r="D38" s="142" t="s">
        <v>120</v>
      </c>
      <c r="E38" s="126">
        <v>8000</v>
      </c>
      <c r="F38" s="293">
        <v>3866</v>
      </c>
      <c r="G38" s="266">
        <f t="shared" si="1"/>
        <v>2.0693222969477496</v>
      </c>
      <c r="H38" s="151" t="s">
        <v>126</v>
      </c>
      <c r="I38" s="142" t="s">
        <v>43</v>
      </c>
      <c r="J38" s="323" t="s">
        <v>191</v>
      </c>
      <c r="K38" s="141" t="s">
        <v>131</v>
      </c>
      <c r="L38" s="141" t="s">
        <v>44</v>
      </c>
      <c r="M38" s="327"/>
      <c r="N38" s="294"/>
    </row>
    <row r="39" spans="1:14" s="2" customFormat="1" ht="15" customHeight="1">
      <c r="A39" s="140">
        <v>45386</v>
      </c>
      <c r="B39" s="141" t="s">
        <v>112</v>
      </c>
      <c r="C39" s="141" t="s">
        <v>113</v>
      </c>
      <c r="D39" s="142" t="s">
        <v>120</v>
      </c>
      <c r="E39" s="126">
        <v>12000</v>
      </c>
      <c r="F39" s="293">
        <v>3866</v>
      </c>
      <c r="G39" s="266">
        <f t="shared" si="1"/>
        <v>3.1039834454216244</v>
      </c>
      <c r="H39" s="151" t="s">
        <v>126</v>
      </c>
      <c r="I39" s="142" t="s">
        <v>43</v>
      </c>
      <c r="J39" s="323" t="s">
        <v>191</v>
      </c>
      <c r="K39" s="141" t="s">
        <v>131</v>
      </c>
      <c r="L39" s="141" t="s">
        <v>44</v>
      </c>
      <c r="M39" s="327"/>
      <c r="N39" s="294"/>
    </row>
    <row r="40" spans="1:14" s="2" customFormat="1" ht="15" customHeight="1">
      <c r="A40" s="140">
        <v>45386</v>
      </c>
      <c r="B40" s="464" t="s">
        <v>125</v>
      </c>
      <c r="C40" s="464" t="s">
        <v>125</v>
      </c>
      <c r="D40" s="142" t="s">
        <v>120</v>
      </c>
      <c r="E40" s="369">
        <v>10000</v>
      </c>
      <c r="F40" s="293">
        <v>3866</v>
      </c>
      <c r="G40" s="266">
        <f t="shared" si="1"/>
        <v>2.586652871184687</v>
      </c>
      <c r="H40" s="151" t="s">
        <v>126</v>
      </c>
      <c r="I40" s="142" t="s">
        <v>43</v>
      </c>
      <c r="J40" s="323" t="s">
        <v>191</v>
      </c>
      <c r="K40" s="141" t="s">
        <v>131</v>
      </c>
      <c r="L40" s="141" t="s">
        <v>44</v>
      </c>
      <c r="M40" s="327"/>
      <c r="N40" s="294"/>
    </row>
    <row r="41" spans="1:14" s="2" customFormat="1" ht="15" customHeight="1">
      <c r="A41" s="140">
        <v>45386</v>
      </c>
      <c r="B41" s="83" t="s">
        <v>213</v>
      </c>
      <c r="C41" s="83" t="s">
        <v>114</v>
      </c>
      <c r="D41" s="147" t="s">
        <v>14</v>
      </c>
      <c r="E41" s="137">
        <v>40000</v>
      </c>
      <c r="F41" s="293">
        <v>3866</v>
      </c>
      <c r="G41" s="266">
        <f t="shared" si="1"/>
        <v>10.346611484738748</v>
      </c>
      <c r="H41" s="151" t="s">
        <v>41</v>
      </c>
      <c r="I41" s="142" t="s">
        <v>43</v>
      </c>
      <c r="J41" s="16" t="s">
        <v>402</v>
      </c>
      <c r="K41" s="141" t="s">
        <v>131</v>
      </c>
      <c r="L41" s="141" t="s">
        <v>44</v>
      </c>
      <c r="M41" s="327"/>
      <c r="N41" s="294"/>
    </row>
    <row r="42" spans="1:14" s="2" customFormat="1" ht="15" customHeight="1">
      <c r="A42" s="140">
        <v>45386</v>
      </c>
      <c r="B42" s="83" t="s">
        <v>138</v>
      </c>
      <c r="C42" s="83" t="s">
        <v>114</v>
      </c>
      <c r="D42" s="147" t="s">
        <v>14</v>
      </c>
      <c r="E42" s="145">
        <v>40000</v>
      </c>
      <c r="F42" s="293">
        <v>3866</v>
      </c>
      <c r="G42" s="266">
        <f t="shared" si="1"/>
        <v>10.346611484738748</v>
      </c>
      <c r="H42" s="151" t="s">
        <v>41</v>
      </c>
      <c r="I42" s="142" t="s">
        <v>43</v>
      </c>
      <c r="J42" s="16" t="s">
        <v>402</v>
      </c>
      <c r="K42" s="141" t="s">
        <v>131</v>
      </c>
      <c r="L42" s="141" t="s">
        <v>44</v>
      </c>
      <c r="M42" s="327"/>
      <c r="N42" s="294"/>
    </row>
    <row r="43" spans="1:14" s="2" customFormat="1" ht="15" customHeight="1">
      <c r="A43" s="140">
        <v>45386</v>
      </c>
      <c r="B43" s="83" t="s">
        <v>144</v>
      </c>
      <c r="C43" s="83" t="s">
        <v>114</v>
      </c>
      <c r="D43" s="147" t="s">
        <v>120</v>
      </c>
      <c r="E43" s="371">
        <v>25000</v>
      </c>
      <c r="F43" s="293">
        <v>3866</v>
      </c>
      <c r="G43" s="266">
        <f t="shared" si="1"/>
        <v>6.466632177961718</v>
      </c>
      <c r="H43" s="151" t="s">
        <v>137</v>
      </c>
      <c r="I43" s="142" t="s">
        <v>43</v>
      </c>
      <c r="J43" s="16" t="s">
        <v>402</v>
      </c>
      <c r="K43" s="141" t="s">
        <v>131</v>
      </c>
      <c r="L43" s="141" t="s">
        <v>44</v>
      </c>
      <c r="M43" s="327"/>
      <c r="N43" s="294"/>
    </row>
    <row r="44" spans="1:14" s="2" customFormat="1" ht="15" customHeight="1">
      <c r="A44" s="140">
        <v>45386</v>
      </c>
      <c r="B44" s="83" t="s">
        <v>140</v>
      </c>
      <c r="C44" s="83" t="s">
        <v>114</v>
      </c>
      <c r="D44" s="147" t="s">
        <v>120</v>
      </c>
      <c r="E44" s="137">
        <v>25000</v>
      </c>
      <c r="F44" s="293">
        <v>3866</v>
      </c>
      <c r="G44" s="266">
        <f t="shared" si="1"/>
        <v>6.466632177961718</v>
      </c>
      <c r="H44" s="151" t="s">
        <v>126</v>
      </c>
      <c r="I44" s="142" t="s">
        <v>43</v>
      </c>
      <c r="J44" s="16" t="s">
        <v>402</v>
      </c>
      <c r="K44" s="141" t="s">
        <v>131</v>
      </c>
      <c r="L44" s="141" t="s">
        <v>44</v>
      </c>
      <c r="M44" s="327"/>
      <c r="N44" s="294"/>
    </row>
    <row r="45" spans="1:14" s="2" customFormat="1" ht="15" customHeight="1">
      <c r="A45" s="140">
        <v>45386</v>
      </c>
      <c r="B45" s="83" t="s">
        <v>139</v>
      </c>
      <c r="C45" s="83" t="s">
        <v>114</v>
      </c>
      <c r="D45" s="147" t="s">
        <v>111</v>
      </c>
      <c r="E45" s="137">
        <v>20000</v>
      </c>
      <c r="F45" s="293">
        <v>3866</v>
      </c>
      <c r="G45" s="266">
        <f t="shared" si="1"/>
        <v>5.173305742369374</v>
      </c>
      <c r="H45" s="151" t="s">
        <v>128</v>
      </c>
      <c r="I45" s="142" t="s">
        <v>43</v>
      </c>
      <c r="J45" s="16" t="s">
        <v>402</v>
      </c>
      <c r="K45" s="141" t="s">
        <v>131</v>
      </c>
      <c r="L45" s="141" t="s">
        <v>44</v>
      </c>
      <c r="M45" s="327"/>
      <c r="N45" s="294"/>
    </row>
    <row r="46" spans="1:14" s="2" customFormat="1" ht="15" customHeight="1">
      <c r="A46" s="446">
        <v>45386</v>
      </c>
      <c r="B46" s="128" t="s">
        <v>112</v>
      </c>
      <c r="C46" s="128" t="s">
        <v>113</v>
      </c>
      <c r="D46" s="128" t="s">
        <v>120</v>
      </c>
      <c r="E46" s="433">
        <v>14000</v>
      </c>
      <c r="F46" s="293">
        <v>3866</v>
      </c>
      <c r="G46" s="266">
        <f t="shared" si="1"/>
        <v>3.6213140196585618</v>
      </c>
      <c r="H46" s="151" t="s">
        <v>137</v>
      </c>
      <c r="I46" s="142" t="s">
        <v>43</v>
      </c>
      <c r="J46" s="323" t="s">
        <v>214</v>
      </c>
      <c r="K46" s="141" t="s">
        <v>131</v>
      </c>
      <c r="L46" s="141" t="s">
        <v>44</v>
      </c>
      <c r="M46" s="327"/>
      <c r="N46" s="294"/>
    </row>
    <row r="47" spans="1:14" s="2" customFormat="1" ht="15" customHeight="1">
      <c r="A47" s="446">
        <v>45386</v>
      </c>
      <c r="B47" s="128" t="s">
        <v>112</v>
      </c>
      <c r="C47" s="128" t="s">
        <v>113</v>
      </c>
      <c r="D47" s="128" t="s">
        <v>120</v>
      </c>
      <c r="E47" s="433">
        <v>13000</v>
      </c>
      <c r="F47" s="293">
        <v>3866</v>
      </c>
      <c r="G47" s="266">
        <f t="shared" si="1"/>
        <v>3.3626487325400931</v>
      </c>
      <c r="H47" s="151" t="s">
        <v>137</v>
      </c>
      <c r="I47" s="142" t="s">
        <v>43</v>
      </c>
      <c r="J47" s="323" t="s">
        <v>214</v>
      </c>
      <c r="K47" s="141" t="s">
        <v>131</v>
      </c>
      <c r="L47" s="141" t="s">
        <v>44</v>
      </c>
      <c r="M47" s="327"/>
      <c r="N47" s="294"/>
    </row>
    <row r="48" spans="1:14" s="2" customFormat="1" ht="15" customHeight="1">
      <c r="A48" s="140">
        <v>45387</v>
      </c>
      <c r="B48" s="141" t="s">
        <v>112</v>
      </c>
      <c r="C48" s="141" t="s">
        <v>113</v>
      </c>
      <c r="D48" s="142" t="s">
        <v>120</v>
      </c>
      <c r="E48" s="126">
        <v>8000</v>
      </c>
      <c r="F48" s="293">
        <v>3866</v>
      </c>
      <c r="G48" s="266">
        <f t="shared" si="1"/>
        <v>2.0693222969477496</v>
      </c>
      <c r="H48" s="151" t="s">
        <v>126</v>
      </c>
      <c r="I48" s="142" t="s">
        <v>43</v>
      </c>
      <c r="J48" s="323" t="s">
        <v>190</v>
      </c>
      <c r="K48" s="141" t="s">
        <v>131</v>
      </c>
      <c r="L48" s="141" t="s">
        <v>44</v>
      </c>
      <c r="M48" s="327"/>
      <c r="N48" s="294"/>
    </row>
    <row r="49" spans="1:14" s="2" customFormat="1" ht="15" customHeight="1">
      <c r="A49" s="140">
        <v>45387</v>
      </c>
      <c r="B49" s="141" t="s">
        <v>112</v>
      </c>
      <c r="C49" s="141" t="s">
        <v>113</v>
      </c>
      <c r="D49" s="142" t="s">
        <v>120</v>
      </c>
      <c r="E49" s="126">
        <v>12000</v>
      </c>
      <c r="F49" s="293">
        <v>3866</v>
      </c>
      <c r="G49" s="266">
        <f t="shared" si="1"/>
        <v>3.1039834454216244</v>
      </c>
      <c r="H49" s="151" t="s">
        <v>126</v>
      </c>
      <c r="I49" s="142" t="s">
        <v>43</v>
      </c>
      <c r="J49" s="323" t="s">
        <v>190</v>
      </c>
      <c r="K49" s="141" t="s">
        <v>131</v>
      </c>
      <c r="L49" s="141" t="s">
        <v>44</v>
      </c>
      <c r="M49" s="327"/>
      <c r="N49" s="294"/>
    </row>
    <row r="50" spans="1:14" s="2" customFormat="1" ht="15" customHeight="1">
      <c r="A50" s="140">
        <v>45387</v>
      </c>
      <c r="B50" s="141" t="s">
        <v>112</v>
      </c>
      <c r="C50" s="141" t="s">
        <v>113</v>
      </c>
      <c r="D50" s="142" t="s">
        <v>120</v>
      </c>
      <c r="E50" s="126">
        <v>17000</v>
      </c>
      <c r="F50" s="293">
        <v>3866</v>
      </c>
      <c r="G50" s="266">
        <f t="shared" si="1"/>
        <v>4.3973098810139684</v>
      </c>
      <c r="H50" s="151" t="s">
        <v>126</v>
      </c>
      <c r="I50" s="142" t="s">
        <v>43</v>
      </c>
      <c r="J50" s="323" t="s">
        <v>190</v>
      </c>
      <c r="K50" s="141" t="s">
        <v>131</v>
      </c>
      <c r="L50" s="141" t="s">
        <v>44</v>
      </c>
      <c r="M50" s="327"/>
      <c r="N50" s="294"/>
    </row>
    <row r="51" spans="1:14" s="2" customFormat="1" ht="15" customHeight="1">
      <c r="A51" s="140">
        <v>45387</v>
      </c>
      <c r="B51" s="141" t="s">
        <v>112</v>
      </c>
      <c r="C51" s="141" t="s">
        <v>113</v>
      </c>
      <c r="D51" s="142" t="s">
        <v>120</v>
      </c>
      <c r="E51" s="126">
        <v>11000</v>
      </c>
      <c r="F51" s="293">
        <v>3866</v>
      </c>
      <c r="G51" s="266">
        <f t="shared" si="1"/>
        <v>2.8453181583031557</v>
      </c>
      <c r="H51" s="151" t="s">
        <v>126</v>
      </c>
      <c r="I51" s="142" t="s">
        <v>43</v>
      </c>
      <c r="J51" s="323" t="s">
        <v>190</v>
      </c>
      <c r="K51" s="141" t="s">
        <v>131</v>
      </c>
      <c r="L51" s="141" t="s">
        <v>44</v>
      </c>
      <c r="M51" s="327"/>
      <c r="N51" s="294"/>
    </row>
    <row r="52" spans="1:14" s="2" customFormat="1" ht="15" customHeight="1">
      <c r="A52" s="140">
        <v>45387</v>
      </c>
      <c r="B52" s="141" t="s">
        <v>112</v>
      </c>
      <c r="C52" s="141" t="s">
        <v>113</v>
      </c>
      <c r="D52" s="142" t="s">
        <v>120</v>
      </c>
      <c r="E52" s="126">
        <v>12000</v>
      </c>
      <c r="F52" s="293">
        <v>3866</v>
      </c>
      <c r="G52" s="266">
        <f t="shared" si="1"/>
        <v>3.1039834454216244</v>
      </c>
      <c r="H52" s="151" t="s">
        <v>126</v>
      </c>
      <c r="I52" s="142" t="s">
        <v>43</v>
      </c>
      <c r="J52" s="323" t="s">
        <v>190</v>
      </c>
      <c r="K52" s="141" t="s">
        <v>131</v>
      </c>
      <c r="L52" s="141" t="s">
        <v>44</v>
      </c>
      <c r="M52" s="327"/>
      <c r="N52" s="294"/>
    </row>
    <row r="53" spans="1:14" s="2" customFormat="1" ht="15" customHeight="1">
      <c r="A53" s="140">
        <v>45387</v>
      </c>
      <c r="B53" s="464" t="s">
        <v>125</v>
      </c>
      <c r="C53" s="464" t="s">
        <v>125</v>
      </c>
      <c r="D53" s="142" t="s">
        <v>120</v>
      </c>
      <c r="E53" s="145">
        <v>10000</v>
      </c>
      <c r="F53" s="293">
        <v>3866</v>
      </c>
      <c r="G53" s="266">
        <f t="shared" si="1"/>
        <v>2.586652871184687</v>
      </c>
      <c r="H53" s="151" t="s">
        <v>126</v>
      </c>
      <c r="I53" s="142" t="s">
        <v>43</v>
      </c>
      <c r="J53" s="323" t="s">
        <v>190</v>
      </c>
      <c r="K53" s="141" t="s">
        <v>131</v>
      </c>
      <c r="L53" s="141" t="s">
        <v>44</v>
      </c>
      <c r="M53" s="327"/>
      <c r="N53" s="294"/>
    </row>
    <row r="54" spans="1:14" s="2" customFormat="1" ht="15" customHeight="1">
      <c r="A54" s="446">
        <v>45387</v>
      </c>
      <c r="B54" s="128" t="s">
        <v>112</v>
      </c>
      <c r="C54" s="128" t="s">
        <v>113</v>
      </c>
      <c r="D54" s="128" t="s">
        <v>120</v>
      </c>
      <c r="E54" s="433">
        <v>14000</v>
      </c>
      <c r="F54" s="293">
        <v>3866</v>
      </c>
      <c r="G54" s="266">
        <f t="shared" si="1"/>
        <v>3.6213140196585618</v>
      </c>
      <c r="H54" s="151" t="s">
        <v>137</v>
      </c>
      <c r="I54" s="142" t="s">
        <v>43</v>
      </c>
      <c r="J54" s="323" t="s">
        <v>214</v>
      </c>
      <c r="K54" s="141" t="s">
        <v>131</v>
      </c>
      <c r="L54" s="141" t="s">
        <v>44</v>
      </c>
      <c r="M54" s="327"/>
      <c r="N54" s="294"/>
    </row>
    <row r="55" spans="1:14" s="2" customFormat="1" ht="15" customHeight="1">
      <c r="A55" s="446">
        <v>45387</v>
      </c>
      <c r="B55" s="128" t="s">
        <v>112</v>
      </c>
      <c r="C55" s="128" t="s">
        <v>113</v>
      </c>
      <c r="D55" s="128" t="s">
        <v>120</v>
      </c>
      <c r="E55" s="433">
        <v>23000</v>
      </c>
      <c r="F55" s="293">
        <v>3866</v>
      </c>
      <c r="G55" s="266">
        <f t="shared" si="1"/>
        <v>5.9493016037247806</v>
      </c>
      <c r="H55" s="151" t="s">
        <v>137</v>
      </c>
      <c r="I55" s="142" t="s">
        <v>43</v>
      </c>
      <c r="J55" s="323" t="s">
        <v>214</v>
      </c>
      <c r="K55" s="141" t="s">
        <v>131</v>
      </c>
      <c r="L55" s="141" t="s">
        <v>44</v>
      </c>
      <c r="M55" s="327"/>
      <c r="N55" s="294"/>
    </row>
    <row r="56" spans="1:14" s="2" customFormat="1" ht="15" customHeight="1">
      <c r="A56" s="446">
        <v>45387</v>
      </c>
      <c r="B56" s="128" t="s">
        <v>112</v>
      </c>
      <c r="C56" s="128" t="s">
        <v>113</v>
      </c>
      <c r="D56" s="128" t="s">
        <v>120</v>
      </c>
      <c r="E56" s="433">
        <v>18000</v>
      </c>
      <c r="F56" s="293">
        <v>3866</v>
      </c>
      <c r="G56" s="266">
        <f t="shared" si="1"/>
        <v>4.6559751681324366</v>
      </c>
      <c r="H56" s="151" t="s">
        <v>137</v>
      </c>
      <c r="I56" s="142" t="s">
        <v>43</v>
      </c>
      <c r="J56" s="323" t="s">
        <v>214</v>
      </c>
      <c r="K56" s="141" t="s">
        <v>131</v>
      </c>
      <c r="L56" s="141" t="s">
        <v>44</v>
      </c>
      <c r="M56" s="327"/>
      <c r="N56" s="294"/>
    </row>
    <row r="57" spans="1:14" s="2" customFormat="1" ht="15" customHeight="1">
      <c r="A57" s="446">
        <v>45387</v>
      </c>
      <c r="B57" s="128" t="s">
        <v>157</v>
      </c>
      <c r="C57" s="128" t="s">
        <v>125</v>
      </c>
      <c r="D57" s="128" t="s">
        <v>120</v>
      </c>
      <c r="E57" s="433">
        <v>2000</v>
      </c>
      <c r="F57" s="293">
        <v>3866</v>
      </c>
      <c r="G57" s="266">
        <f t="shared" si="1"/>
        <v>0.5173305742369374</v>
      </c>
      <c r="H57" s="151" t="s">
        <v>137</v>
      </c>
      <c r="I57" s="142" t="s">
        <v>43</v>
      </c>
      <c r="J57" s="323" t="s">
        <v>214</v>
      </c>
      <c r="K57" s="141" t="s">
        <v>131</v>
      </c>
      <c r="L57" s="141" t="s">
        <v>44</v>
      </c>
      <c r="M57" s="327"/>
      <c r="N57" s="294"/>
    </row>
    <row r="58" spans="1:14" s="2" customFormat="1" ht="15" customHeight="1">
      <c r="A58" s="446">
        <v>45387</v>
      </c>
      <c r="B58" s="128" t="s">
        <v>157</v>
      </c>
      <c r="C58" s="128" t="s">
        <v>125</v>
      </c>
      <c r="D58" s="128" t="s">
        <v>120</v>
      </c>
      <c r="E58" s="433">
        <v>5000</v>
      </c>
      <c r="F58" s="293">
        <v>3866</v>
      </c>
      <c r="G58" s="266">
        <f t="shared" si="1"/>
        <v>1.2933264355923435</v>
      </c>
      <c r="H58" s="151" t="s">
        <v>137</v>
      </c>
      <c r="I58" s="142" t="s">
        <v>43</v>
      </c>
      <c r="J58" s="323" t="s">
        <v>214</v>
      </c>
      <c r="K58" s="141" t="s">
        <v>131</v>
      </c>
      <c r="L58" s="141" t="s">
        <v>44</v>
      </c>
      <c r="M58" s="327"/>
      <c r="N58" s="294"/>
    </row>
    <row r="59" spans="1:14" s="2" customFormat="1" ht="15" customHeight="1">
      <c r="A59" s="140">
        <v>45389</v>
      </c>
      <c r="B59" s="464" t="s">
        <v>112</v>
      </c>
      <c r="C59" s="464" t="s">
        <v>113</v>
      </c>
      <c r="D59" s="142" t="s">
        <v>120</v>
      </c>
      <c r="E59" s="145">
        <v>18000</v>
      </c>
      <c r="F59" s="293">
        <v>3866</v>
      </c>
      <c r="G59" s="266">
        <f t="shared" si="1"/>
        <v>4.6559751681324366</v>
      </c>
      <c r="H59" s="151" t="s">
        <v>126</v>
      </c>
      <c r="I59" s="142" t="s">
        <v>43</v>
      </c>
      <c r="J59" s="323" t="s">
        <v>227</v>
      </c>
      <c r="K59" s="141" t="s">
        <v>131</v>
      </c>
      <c r="L59" s="141" t="s">
        <v>44</v>
      </c>
      <c r="M59" s="327"/>
      <c r="N59" s="294"/>
    </row>
    <row r="60" spans="1:14" s="2" customFormat="1" ht="15" customHeight="1">
      <c r="A60" s="140">
        <v>45389</v>
      </c>
      <c r="B60" s="464" t="s">
        <v>112</v>
      </c>
      <c r="C60" s="464" t="s">
        <v>113</v>
      </c>
      <c r="D60" s="142" t="s">
        <v>120</v>
      </c>
      <c r="E60" s="145">
        <v>20000</v>
      </c>
      <c r="F60" s="293">
        <v>3866</v>
      </c>
      <c r="G60" s="266">
        <f t="shared" si="1"/>
        <v>5.173305742369374</v>
      </c>
      <c r="H60" s="151" t="s">
        <v>126</v>
      </c>
      <c r="I60" s="142" t="s">
        <v>43</v>
      </c>
      <c r="J60" s="323" t="s">
        <v>227</v>
      </c>
      <c r="K60" s="141" t="s">
        <v>131</v>
      </c>
      <c r="L60" s="141" t="s">
        <v>44</v>
      </c>
      <c r="M60" s="327"/>
      <c r="N60" s="294"/>
    </row>
    <row r="61" spans="1:14" s="2" customFormat="1" ht="15" customHeight="1">
      <c r="A61" s="140">
        <v>45389</v>
      </c>
      <c r="B61" s="464" t="s">
        <v>112</v>
      </c>
      <c r="C61" s="464" t="s">
        <v>113</v>
      </c>
      <c r="D61" s="142" t="s">
        <v>120</v>
      </c>
      <c r="E61" s="145">
        <v>12000</v>
      </c>
      <c r="F61" s="293">
        <v>3866</v>
      </c>
      <c r="G61" s="266">
        <f t="shared" si="1"/>
        <v>3.1039834454216244</v>
      </c>
      <c r="H61" s="151" t="s">
        <v>126</v>
      </c>
      <c r="I61" s="142" t="s">
        <v>43</v>
      </c>
      <c r="J61" s="323" t="s">
        <v>227</v>
      </c>
      <c r="K61" s="141" t="s">
        <v>131</v>
      </c>
      <c r="L61" s="141" t="s">
        <v>44</v>
      </c>
      <c r="M61" s="327"/>
      <c r="N61" s="294"/>
    </row>
    <row r="62" spans="1:14" s="2" customFormat="1" ht="15" customHeight="1">
      <c r="A62" s="140">
        <v>45389</v>
      </c>
      <c r="B62" s="464" t="s">
        <v>125</v>
      </c>
      <c r="C62" s="464" t="s">
        <v>125</v>
      </c>
      <c r="D62" s="142" t="s">
        <v>120</v>
      </c>
      <c r="E62" s="145">
        <v>10000</v>
      </c>
      <c r="F62" s="293">
        <v>3866</v>
      </c>
      <c r="G62" s="266">
        <f t="shared" si="1"/>
        <v>2.586652871184687</v>
      </c>
      <c r="H62" s="151" t="s">
        <v>126</v>
      </c>
      <c r="I62" s="142" t="s">
        <v>43</v>
      </c>
      <c r="J62" s="323" t="s">
        <v>227</v>
      </c>
      <c r="K62" s="141" t="s">
        <v>131</v>
      </c>
      <c r="L62" s="141" t="s">
        <v>44</v>
      </c>
      <c r="M62" s="327"/>
      <c r="N62" s="294"/>
    </row>
    <row r="63" spans="1:14" s="2" customFormat="1" ht="15" customHeight="1">
      <c r="A63" s="140">
        <v>45389</v>
      </c>
      <c r="B63" s="83" t="s">
        <v>138</v>
      </c>
      <c r="C63" s="83" t="s">
        <v>114</v>
      </c>
      <c r="D63" s="147" t="s">
        <v>14</v>
      </c>
      <c r="E63" s="145">
        <v>40000</v>
      </c>
      <c r="F63" s="293">
        <v>3866</v>
      </c>
      <c r="G63" s="266">
        <f t="shared" si="1"/>
        <v>10.346611484738748</v>
      </c>
      <c r="H63" s="151" t="s">
        <v>41</v>
      </c>
      <c r="I63" s="142" t="s">
        <v>43</v>
      </c>
      <c r="J63" s="16" t="s">
        <v>402</v>
      </c>
      <c r="K63" s="141" t="s">
        <v>131</v>
      </c>
      <c r="L63" s="141" t="s">
        <v>44</v>
      </c>
      <c r="M63" s="327"/>
      <c r="N63" s="294"/>
    </row>
    <row r="64" spans="1:14" s="2" customFormat="1" ht="15" customHeight="1">
      <c r="A64" s="140">
        <v>45389</v>
      </c>
      <c r="B64" s="83" t="s">
        <v>140</v>
      </c>
      <c r="C64" s="83" t="s">
        <v>114</v>
      </c>
      <c r="D64" s="147" t="s">
        <v>120</v>
      </c>
      <c r="E64" s="371">
        <v>25000</v>
      </c>
      <c r="F64" s="293">
        <v>3866</v>
      </c>
      <c r="G64" s="266">
        <f t="shared" si="1"/>
        <v>6.466632177961718</v>
      </c>
      <c r="H64" s="151" t="s">
        <v>126</v>
      </c>
      <c r="I64" s="142" t="s">
        <v>43</v>
      </c>
      <c r="J64" s="16" t="s">
        <v>402</v>
      </c>
      <c r="K64" s="141" t="s">
        <v>131</v>
      </c>
      <c r="L64" s="141" t="s">
        <v>44</v>
      </c>
      <c r="M64" s="327"/>
      <c r="N64" s="294"/>
    </row>
    <row r="65" spans="1:14" s="2" customFormat="1" ht="15" customHeight="1">
      <c r="A65" s="140">
        <v>45389</v>
      </c>
      <c r="B65" s="83" t="s">
        <v>139</v>
      </c>
      <c r="C65" s="83" t="s">
        <v>114</v>
      </c>
      <c r="D65" s="147" t="s">
        <v>111</v>
      </c>
      <c r="E65" s="137">
        <v>20000</v>
      </c>
      <c r="F65" s="293">
        <v>3866</v>
      </c>
      <c r="G65" s="266">
        <f t="shared" si="1"/>
        <v>5.173305742369374</v>
      </c>
      <c r="H65" s="151" t="s">
        <v>128</v>
      </c>
      <c r="I65" s="142" t="s">
        <v>43</v>
      </c>
      <c r="J65" s="16" t="s">
        <v>402</v>
      </c>
      <c r="K65" s="141" t="s">
        <v>131</v>
      </c>
      <c r="L65" s="141" t="s">
        <v>44</v>
      </c>
      <c r="M65" s="327"/>
      <c r="N65" s="294"/>
    </row>
    <row r="66" spans="1:14" s="2" customFormat="1" ht="15" customHeight="1">
      <c r="A66" s="446">
        <v>45390</v>
      </c>
      <c r="B66" s="128" t="s">
        <v>112</v>
      </c>
      <c r="C66" s="128" t="s">
        <v>113</v>
      </c>
      <c r="D66" s="128" t="s">
        <v>120</v>
      </c>
      <c r="E66" s="433">
        <v>14000</v>
      </c>
      <c r="F66" s="293">
        <v>3866</v>
      </c>
      <c r="G66" s="266">
        <f t="shared" si="1"/>
        <v>3.6213140196585618</v>
      </c>
      <c r="H66" s="151" t="s">
        <v>137</v>
      </c>
      <c r="I66" s="142" t="s">
        <v>43</v>
      </c>
      <c r="J66" s="323" t="s">
        <v>219</v>
      </c>
      <c r="K66" s="141" t="s">
        <v>131</v>
      </c>
      <c r="L66" s="141" t="s">
        <v>44</v>
      </c>
      <c r="M66" s="327"/>
      <c r="N66" s="294"/>
    </row>
    <row r="67" spans="1:14" s="2" customFormat="1" ht="15" customHeight="1">
      <c r="A67" s="446">
        <v>45390</v>
      </c>
      <c r="B67" s="128" t="s">
        <v>112</v>
      </c>
      <c r="C67" s="128" t="s">
        <v>113</v>
      </c>
      <c r="D67" s="128" t="s">
        <v>120</v>
      </c>
      <c r="E67" s="433">
        <v>17000</v>
      </c>
      <c r="F67" s="293">
        <v>3866</v>
      </c>
      <c r="G67" s="266">
        <f t="shared" si="1"/>
        <v>4.3973098810139684</v>
      </c>
      <c r="H67" s="151" t="s">
        <v>137</v>
      </c>
      <c r="I67" s="142" t="s">
        <v>43</v>
      </c>
      <c r="J67" s="323" t="s">
        <v>219</v>
      </c>
      <c r="K67" s="141" t="s">
        <v>131</v>
      </c>
      <c r="L67" s="141" t="s">
        <v>44</v>
      </c>
      <c r="M67" s="327"/>
      <c r="N67" s="294"/>
    </row>
    <row r="68" spans="1:14" s="2" customFormat="1" ht="15" customHeight="1">
      <c r="A68" s="446">
        <v>45390</v>
      </c>
      <c r="B68" s="128" t="s">
        <v>112</v>
      </c>
      <c r="C68" s="128" t="s">
        <v>113</v>
      </c>
      <c r="D68" s="128" t="s">
        <v>120</v>
      </c>
      <c r="E68" s="433">
        <v>7000</v>
      </c>
      <c r="F68" s="293">
        <v>3866</v>
      </c>
      <c r="G68" s="266">
        <f t="shared" si="1"/>
        <v>1.8106570098292809</v>
      </c>
      <c r="H68" s="151" t="s">
        <v>137</v>
      </c>
      <c r="I68" s="142" t="s">
        <v>43</v>
      </c>
      <c r="J68" s="323" t="s">
        <v>219</v>
      </c>
      <c r="K68" s="141" t="s">
        <v>131</v>
      </c>
      <c r="L68" s="141" t="s">
        <v>44</v>
      </c>
      <c r="M68" s="327"/>
      <c r="N68" s="294"/>
    </row>
    <row r="69" spans="1:14" s="2" customFormat="1" ht="15" customHeight="1">
      <c r="A69" s="446">
        <v>45390</v>
      </c>
      <c r="B69" s="128" t="s">
        <v>112</v>
      </c>
      <c r="C69" s="128" t="s">
        <v>113</v>
      </c>
      <c r="D69" s="128" t="s">
        <v>120</v>
      </c>
      <c r="E69" s="433">
        <v>23000</v>
      </c>
      <c r="F69" s="293">
        <v>3866</v>
      </c>
      <c r="G69" s="266">
        <f t="shared" si="1"/>
        <v>5.9493016037247806</v>
      </c>
      <c r="H69" s="151" t="s">
        <v>137</v>
      </c>
      <c r="I69" s="142" t="s">
        <v>43</v>
      </c>
      <c r="J69" s="323" t="s">
        <v>219</v>
      </c>
      <c r="K69" s="141" t="s">
        <v>131</v>
      </c>
      <c r="L69" s="141" t="s">
        <v>44</v>
      </c>
      <c r="M69" s="327"/>
      <c r="N69" s="294"/>
    </row>
    <row r="70" spans="1:14" s="2" customFormat="1" ht="15" customHeight="1">
      <c r="A70" s="140">
        <v>45390</v>
      </c>
      <c r="B70" s="141" t="s">
        <v>112</v>
      </c>
      <c r="C70" s="141" t="s">
        <v>113</v>
      </c>
      <c r="D70" s="142" t="s">
        <v>120</v>
      </c>
      <c r="E70" s="145">
        <v>8000</v>
      </c>
      <c r="F70" s="293">
        <v>3866</v>
      </c>
      <c r="G70" s="266">
        <f t="shared" si="1"/>
        <v>2.0693222969477496</v>
      </c>
      <c r="H70" s="151" t="s">
        <v>126</v>
      </c>
      <c r="I70" s="142" t="s">
        <v>43</v>
      </c>
      <c r="J70" s="323" t="s">
        <v>222</v>
      </c>
      <c r="K70" s="141" t="s">
        <v>131</v>
      </c>
      <c r="L70" s="141" t="s">
        <v>44</v>
      </c>
      <c r="M70" s="327"/>
      <c r="N70" s="294"/>
    </row>
    <row r="71" spans="1:14" s="2" customFormat="1" ht="15" customHeight="1">
      <c r="A71" s="140">
        <v>45390</v>
      </c>
      <c r="B71" s="141" t="s">
        <v>112</v>
      </c>
      <c r="C71" s="141" t="s">
        <v>113</v>
      </c>
      <c r="D71" s="142" t="s">
        <v>120</v>
      </c>
      <c r="E71" s="145">
        <v>8000</v>
      </c>
      <c r="F71" s="293">
        <v>3866</v>
      </c>
      <c r="G71" s="266">
        <f t="shared" si="1"/>
        <v>2.0693222969477496</v>
      </c>
      <c r="H71" s="151" t="s">
        <v>126</v>
      </c>
      <c r="I71" s="142" t="s">
        <v>43</v>
      </c>
      <c r="J71" s="323" t="s">
        <v>222</v>
      </c>
      <c r="K71" s="141" t="s">
        <v>131</v>
      </c>
      <c r="L71" s="141" t="s">
        <v>44</v>
      </c>
      <c r="M71" s="327"/>
      <c r="N71" s="294"/>
    </row>
    <row r="72" spans="1:14" s="2" customFormat="1" ht="15" customHeight="1">
      <c r="A72" s="140">
        <v>45390</v>
      </c>
      <c r="B72" s="141" t="s">
        <v>112</v>
      </c>
      <c r="C72" s="141" t="s">
        <v>113</v>
      </c>
      <c r="D72" s="142" t="s">
        <v>120</v>
      </c>
      <c r="E72" s="145">
        <v>5000</v>
      </c>
      <c r="F72" s="293">
        <v>3866</v>
      </c>
      <c r="G72" s="266">
        <f t="shared" si="1"/>
        <v>1.2933264355923435</v>
      </c>
      <c r="H72" s="151" t="s">
        <v>126</v>
      </c>
      <c r="I72" s="142" t="s">
        <v>43</v>
      </c>
      <c r="J72" s="323" t="s">
        <v>222</v>
      </c>
      <c r="K72" s="141" t="s">
        <v>131</v>
      </c>
      <c r="L72" s="141" t="s">
        <v>44</v>
      </c>
      <c r="M72" s="327"/>
      <c r="N72" s="294"/>
    </row>
    <row r="73" spans="1:14" s="2" customFormat="1" ht="15" customHeight="1">
      <c r="A73" s="140">
        <v>45390</v>
      </c>
      <c r="B73" s="141" t="s">
        <v>112</v>
      </c>
      <c r="C73" s="141" t="s">
        <v>113</v>
      </c>
      <c r="D73" s="142" t="s">
        <v>120</v>
      </c>
      <c r="E73" s="145">
        <v>13000</v>
      </c>
      <c r="F73" s="293">
        <v>3866</v>
      </c>
      <c r="G73" s="266">
        <f t="shared" si="1"/>
        <v>3.3626487325400931</v>
      </c>
      <c r="H73" s="151" t="s">
        <v>126</v>
      </c>
      <c r="I73" s="142" t="s">
        <v>43</v>
      </c>
      <c r="J73" s="323" t="s">
        <v>222</v>
      </c>
      <c r="K73" s="141" t="s">
        <v>131</v>
      </c>
      <c r="L73" s="141" t="s">
        <v>44</v>
      </c>
      <c r="M73" s="327"/>
      <c r="N73" s="294"/>
    </row>
    <row r="74" spans="1:14" s="2" customFormat="1" ht="15" customHeight="1">
      <c r="A74" s="140">
        <v>45390</v>
      </c>
      <c r="B74" s="141" t="s">
        <v>112</v>
      </c>
      <c r="C74" s="141" t="s">
        <v>113</v>
      </c>
      <c r="D74" s="142" t="s">
        <v>120</v>
      </c>
      <c r="E74" s="145">
        <v>7000</v>
      </c>
      <c r="F74" s="293">
        <v>3866</v>
      </c>
      <c r="G74" s="266">
        <f t="shared" si="1"/>
        <v>1.8106570098292809</v>
      </c>
      <c r="H74" s="151" t="s">
        <v>126</v>
      </c>
      <c r="I74" s="142" t="s">
        <v>43</v>
      </c>
      <c r="J74" s="323" t="s">
        <v>222</v>
      </c>
      <c r="K74" s="141" t="s">
        <v>131</v>
      </c>
      <c r="L74" s="141" t="s">
        <v>44</v>
      </c>
      <c r="M74" s="327"/>
      <c r="N74" s="294"/>
    </row>
    <row r="75" spans="1:14" s="2" customFormat="1" ht="15" customHeight="1">
      <c r="A75" s="140">
        <v>45390</v>
      </c>
      <c r="B75" s="141" t="s">
        <v>392</v>
      </c>
      <c r="C75" s="141" t="s">
        <v>130</v>
      </c>
      <c r="D75" s="142" t="s">
        <v>111</v>
      </c>
      <c r="E75" s="145">
        <v>1500000</v>
      </c>
      <c r="F75" s="293">
        <v>3866</v>
      </c>
      <c r="G75" s="266">
        <f t="shared" si="1"/>
        <v>387.99793067770304</v>
      </c>
      <c r="H75" s="151" t="s">
        <v>153</v>
      </c>
      <c r="I75" s="142" t="s">
        <v>43</v>
      </c>
      <c r="J75" s="323" t="s">
        <v>403</v>
      </c>
      <c r="K75" s="141" t="s">
        <v>131</v>
      </c>
      <c r="L75" s="141" t="s">
        <v>44</v>
      </c>
      <c r="M75" s="327"/>
      <c r="N75" s="294"/>
    </row>
    <row r="76" spans="1:14" s="2" customFormat="1" ht="15" customHeight="1">
      <c r="A76" s="140">
        <v>45390</v>
      </c>
      <c r="B76" s="141" t="s">
        <v>132</v>
      </c>
      <c r="C76" s="141" t="s">
        <v>119</v>
      </c>
      <c r="D76" s="142" t="s">
        <v>79</v>
      </c>
      <c r="E76" s="145">
        <v>3000</v>
      </c>
      <c r="F76" s="293">
        <v>3866</v>
      </c>
      <c r="G76" s="266">
        <f t="shared" si="1"/>
        <v>0.7759958613554061</v>
      </c>
      <c r="H76" s="151" t="s">
        <v>153</v>
      </c>
      <c r="I76" s="142" t="s">
        <v>43</v>
      </c>
      <c r="J76" s="323" t="s">
        <v>404</v>
      </c>
      <c r="K76" s="141" t="s">
        <v>131</v>
      </c>
      <c r="L76" s="141" t="s">
        <v>44</v>
      </c>
      <c r="M76" s="327"/>
      <c r="N76" s="294"/>
    </row>
    <row r="77" spans="1:14" s="2" customFormat="1" ht="15" customHeight="1">
      <c r="A77" s="140">
        <v>45391</v>
      </c>
      <c r="B77" s="141" t="s">
        <v>112</v>
      </c>
      <c r="C77" s="141" t="s">
        <v>113</v>
      </c>
      <c r="D77" s="142" t="s">
        <v>120</v>
      </c>
      <c r="E77" s="145">
        <v>8000</v>
      </c>
      <c r="F77" s="293">
        <v>3866</v>
      </c>
      <c r="G77" s="266">
        <f t="shared" si="1"/>
        <v>2.0693222969477496</v>
      </c>
      <c r="H77" s="151" t="s">
        <v>126</v>
      </c>
      <c r="I77" s="142" t="s">
        <v>43</v>
      </c>
      <c r="J77" s="323" t="s">
        <v>241</v>
      </c>
      <c r="K77" s="141" t="s">
        <v>131</v>
      </c>
      <c r="L77" s="141" t="s">
        <v>44</v>
      </c>
      <c r="M77" s="327"/>
      <c r="N77" s="294"/>
    </row>
    <row r="78" spans="1:14" s="2" customFormat="1" ht="15" customHeight="1">
      <c r="A78" s="140">
        <v>45391</v>
      </c>
      <c r="B78" s="141" t="s">
        <v>112</v>
      </c>
      <c r="C78" s="141" t="s">
        <v>113</v>
      </c>
      <c r="D78" s="142" t="s">
        <v>120</v>
      </c>
      <c r="E78" s="145">
        <v>18000</v>
      </c>
      <c r="F78" s="293">
        <v>3866</v>
      </c>
      <c r="G78" s="266">
        <f t="shared" si="1"/>
        <v>4.6559751681324366</v>
      </c>
      <c r="H78" s="151" t="s">
        <v>126</v>
      </c>
      <c r="I78" s="142" t="s">
        <v>43</v>
      </c>
      <c r="J78" s="323" t="s">
        <v>241</v>
      </c>
      <c r="K78" s="141" t="s">
        <v>131</v>
      </c>
      <c r="L78" s="141" t="s">
        <v>44</v>
      </c>
      <c r="M78" s="327"/>
      <c r="N78" s="294"/>
    </row>
    <row r="79" spans="1:14" s="2" customFormat="1" ht="15" customHeight="1">
      <c r="A79" s="140">
        <v>45391</v>
      </c>
      <c r="B79" s="141" t="s">
        <v>112</v>
      </c>
      <c r="C79" s="141" t="s">
        <v>113</v>
      </c>
      <c r="D79" s="142" t="s">
        <v>120</v>
      </c>
      <c r="E79" s="145">
        <v>12000</v>
      </c>
      <c r="F79" s="293">
        <v>3866</v>
      </c>
      <c r="G79" s="266">
        <f t="shared" si="1"/>
        <v>3.1039834454216244</v>
      </c>
      <c r="H79" s="151" t="s">
        <v>126</v>
      </c>
      <c r="I79" s="142" t="s">
        <v>43</v>
      </c>
      <c r="J79" s="323" t="s">
        <v>241</v>
      </c>
      <c r="K79" s="141" t="s">
        <v>131</v>
      </c>
      <c r="L79" s="141" t="s">
        <v>44</v>
      </c>
      <c r="M79" s="327"/>
      <c r="N79" s="294"/>
    </row>
    <row r="80" spans="1:14" s="2" customFormat="1" ht="15" customHeight="1">
      <c r="A80" s="140">
        <v>45391</v>
      </c>
      <c r="B80" s="141" t="s">
        <v>112</v>
      </c>
      <c r="C80" s="141" t="s">
        <v>113</v>
      </c>
      <c r="D80" s="142" t="s">
        <v>120</v>
      </c>
      <c r="E80" s="145">
        <v>16000</v>
      </c>
      <c r="F80" s="293">
        <v>3866</v>
      </c>
      <c r="G80" s="266">
        <f t="shared" si="1"/>
        <v>4.1386445938954992</v>
      </c>
      <c r="H80" s="151" t="s">
        <v>126</v>
      </c>
      <c r="I80" s="142" t="s">
        <v>43</v>
      </c>
      <c r="J80" s="323" t="s">
        <v>241</v>
      </c>
      <c r="K80" s="141" t="s">
        <v>131</v>
      </c>
      <c r="L80" s="141" t="s">
        <v>44</v>
      </c>
      <c r="M80" s="327"/>
      <c r="N80" s="294"/>
    </row>
    <row r="81" spans="1:14" s="2" customFormat="1" ht="15" customHeight="1">
      <c r="A81" s="140">
        <v>45391</v>
      </c>
      <c r="B81" s="141" t="s">
        <v>125</v>
      </c>
      <c r="C81" s="141" t="s">
        <v>125</v>
      </c>
      <c r="D81" s="142" t="s">
        <v>120</v>
      </c>
      <c r="E81" s="145">
        <v>10000</v>
      </c>
      <c r="F81" s="293">
        <v>3866</v>
      </c>
      <c r="G81" s="266">
        <f t="shared" si="1"/>
        <v>2.586652871184687</v>
      </c>
      <c r="H81" s="151" t="s">
        <v>126</v>
      </c>
      <c r="I81" s="142" t="s">
        <v>43</v>
      </c>
      <c r="J81" s="323" t="s">
        <v>241</v>
      </c>
      <c r="K81" s="141" t="s">
        <v>131</v>
      </c>
      <c r="L81" s="141" t="s">
        <v>44</v>
      </c>
      <c r="M81" s="327"/>
      <c r="N81" s="294"/>
    </row>
    <row r="82" spans="1:14" s="2" customFormat="1" ht="15" customHeight="1">
      <c r="A82" s="446">
        <v>45391</v>
      </c>
      <c r="B82" s="128" t="s">
        <v>112</v>
      </c>
      <c r="C82" s="128" t="s">
        <v>113</v>
      </c>
      <c r="D82" s="128" t="s">
        <v>120</v>
      </c>
      <c r="E82" s="433">
        <v>14000</v>
      </c>
      <c r="F82" s="293">
        <v>3866</v>
      </c>
      <c r="G82" s="266">
        <f t="shared" si="1"/>
        <v>3.6213140196585618</v>
      </c>
      <c r="H82" s="151" t="s">
        <v>137</v>
      </c>
      <c r="I82" s="142" t="s">
        <v>43</v>
      </c>
      <c r="J82" s="323" t="s">
        <v>222</v>
      </c>
      <c r="K82" s="141" t="s">
        <v>131</v>
      </c>
      <c r="L82" s="141" t="s">
        <v>44</v>
      </c>
      <c r="M82" s="327"/>
      <c r="N82" s="294"/>
    </row>
    <row r="83" spans="1:14" s="2" customFormat="1" ht="15" customHeight="1">
      <c r="A83" s="446">
        <v>45391</v>
      </c>
      <c r="B83" s="128" t="s">
        <v>112</v>
      </c>
      <c r="C83" s="128" t="s">
        <v>113</v>
      </c>
      <c r="D83" s="128" t="s">
        <v>120</v>
      </c>
      <c r="E83" s="433">
        <v>10000</v>
      </c>
      <c r="F83" s="293">
        <v>3866</v>
      </c>
      <c r="G83" s="266">
        <f t="shared" si="1"/>
        <v>2.586652871184687</v>
      </c>
      <c r="H83" s="151" t="s">
        <v>137</v>
      </c>
      <c r="I83" s="142" t="s">
        <v>43</v>
      </c>
      <c r="J83" s="323" t="s">
        <v>222</v>
      </c>
      <c r="K83" s="141" t="s">
        <v>131</v>
      </c>
      <c r="L83" s="141" t="s">
        <v>44</v>
      </c>
      <c r="M83" s="327"/>
      <c r="N83" s="294"/>
    </row>
    <row r="84" spans="1:14" s="2" customFormat="1" ht="15" customHeight="1">
      <c r="A84" s="446">
        <v>45391</v>
      </c>
      <c r="B84" s="128" t="s">
        <v>112</v>
      </c>
      <c r="C84" s="128" t="s">
        <v>113</v>
      </c>
      <c r="D84" s="128" t="s">
        <v>120</v>
      </c>
      <c r="E84" s="433">
        <v>4000</v>
      </c>
      <c r="F84" s="293">
        <v>3866</v>
      </c>
      <c r="G84" s="266">
        <f t="shared" si="1"/>
        <v>1.0346611484738748</v>
      </c>
      <c r="H84" s="151" t="s">
        <v>137</v>
      </c>
      <c r="I84" s="142" t="s">
        <v>43</v>
      </c>
      <c r="J84" s="323" t="s">
        <v>222</v>
      </c>
      <c r="K84" s="141" t="s">
        <v>131</v>
      </c>
      <c r="L84" s="141" t="s">
        <v>44</v>
      </c>
      <c r="M84" s="327"/>
      <c r="N84" s="294"/>
    </row>
    <row r="85" spans="1:14" s="2" customFormat="1" ht="15" customHeight="1">
      <c r="A85" s="446">
        <v>45391</v>
      </c>
      <c r="B85" s="128" t="s">
        <v>112</v>
      </c>
      <c r="C85" s="128" t="s">
        <v>113</v>
      </c>
      <c r="D85" s="128" t="s">
        <v>120</v>
      </c>
      <c r="E85" s="433">
        <v>17000</v>
      </c>
      <c r="F85" s="293">
        <v>3866</v>
      </c>
      <c r="G85" s="266">
        <f t="shared" si="1"/>
        <v>4.3973098810139684</v>
      </c>
      <c r="H85" s="151" t="s">
        <v>137</v>
      </c>
      <c r="I85" s="142" t="s">
        <v>43</v>
      </c>
      <c r="J85" s="323" t="s">
        <v>222</v>
      </c>
      <c r="K85" s="141" t="s">
        <v>131</v>
      </c>
      <c r="L85" s="141" t="s">
        <v>44</v>
      </c>
      <c r="M85" s="327"/>
      <c r="N85" s="294"/>
    </row>
    <row r="86" spans="1:14" s="2" customFormat="1" ht="15" customHeight="1">
      <c r="A86" s="446">
        <v>45391</v>
      </c>
      <c r="B86" s="128" t="s">
        <v>112</v>
      </c>
      <c r="C86" s="128" t="s">
        <v>113</v>
      </c>
      <c r="D86" s="128" t="s">
        <v>120</v>
      </c>
      <c r="E86" s="433">
        <v>30000</v>
      </c>
      <c r="F86" s="293">
        <v>3866</v>
      </c>
      <c r="G86" s="266">
        <f t="shared" si="1"/>
        <v>7.759958613554061</v>
      </c>
      <c r="H86" s="151" t="s">
        <v>137</v>
      </c>
      <c r="I86" s="142" t="s">
        <v>43</v>
      </c>
      <c r="J86" s="323" t="s">
        <v>222</v>
      </c>
      <c r="K86" s="141" t="s">
        <v>131</v>
      </c>
      <c r="L86" s="141" t="s">
        <v>44</v>
      </c>
      <c r="M86" s="327"/>
      <c r="N86" s="294"/>
    </row>
    <row r="87" spans="1:14" s="2" customFormat="1" ht="15" customHeight="1">
      <c r="A87" s="446">
        <v>45391</v>
      </c>
      <c r="B87" s="128" t="s">
        <v>157</v>
      </c>
      <c r="C87" s="128" t="s">
        <v>157</v>
      </c>
      <c r="D87" s="128" t="s">
        <v>120</v>
      </c>
      <c r="E87" s="433">
        <v>10000</v>
      </c>
      <c r="F87" s="293">
        <v>3866</v>
      </c>
      <c r="G87" s="266">
        <f t="shared" si="1"/>
        <v>2.586652871184687</v>
      </c>
      <c r="H87" s="151" t="s">
        <v>137</v>
      </c>
      <c r="I87" s="142" t="s">
        <v>43</v>
      </c>
      <c r="J87" s="323" t="s">
        <v>222</v>
      </c>
      <c r="K87" s="141" t="s">
        <v>131</v>
      </c>
      <c r="L87" s="141" t="s">
        <v>44</v>
      </c>
      <c r="M87" s="327"/>
      <c r="N87" s="294"/>
    </row>
    <row r="88" spans="1:14" s="2" customFormat="1" ht="15" customHeight="1">
      <c r="A88" s="446">
        <v>45392</v>
      </c>
      <c r="B88" s="128" t="s">
        <v>112</v>
      </c>
      <c r="C88" s="128" t="s">
        <v>113</v>
      </c>
      <c r="D88" s="128" t="s">
        <v>120</v>
      </c>
      <c r="E88" s="433">
        <v>20000</v>
      </c>
      <c r="F88" s="293">
        <v>3866</v>
      </c>
      <c r="G88" s="266">
        <f t="shared" si="1"/>
        <v>5.173305742369374</v>
      </c>
      <c r="H88" s="151" t="s">
        <v>137</v>
      </c>
      <c r="I88" s="142" t="s">
        <v>43</v>
      </c>
      <c r="J88" s="323" t="s">
        <v>238</v>
      </c>
      <c r="K88" s="141" t="s">
        <v>131</v>
      </c>
      <c r="L88" s="141" t="s">
        <v>44</v>
      </c>
      <c r="M88" s="327"/>
      <c r="N88" s="294"/>
    </row>
    <row r="89" spans="1:14" s="2" customFormat="1" ht="15" customHeight="1">
      <c r="A89" s="446">
        <v>45392</v>
      </c>
      <c r="B89" s="128" t="s">
        <v>112</v>
      </c>
      <c r="C89" s="128" t="s">
        <v>113</v>
      </c>
      <c r="D89" s="128" t="s">
        <v>120</v>
      </c>
      <c r="E89" s="433">
        <v>20000</v>
      </c>
      <c r="F89" s="293">
        <v>3866</v>
      </c>
      <c r="G89" s="266">
        <f t="shared" si="1"/>
        <v>5.173305742369374</v>
      </c>
      <c r="H89" s="151" t="s">
        <v>137</v>
      </c>
      <c r="I89" s="142" t="s">
        <v>43</v>
      </c>
      <c r="J89" s="323" t="s">
        <v>238</v>
      </c>
      <c r="K89" s="141" t="s">
        <v>131</v>
      </c>
      <c r="L89" s="141" t="s">
        <v>44</v>
      </c>
      <c r="M89" s="327"/>
      <c r="N89" s="294"/>
    </row>
    <row r="90" spans="1:14" s="2" customFormat="1" ht="15" customHeight="1">
      <c r="A90" s="446">
        <v>45392</v>
      </c>
      <c r="B90" s="128" t="s">
        <v>157</v>
      </c>
      <c r="C90" s="128" t="s">
        <v>125</v>
      </c>
      <c r="D90" s="128" t="s">
        <v>120</v>
      </c>
      <c r="E90" s="433">
        <v>10000</v>
      </c>
      <c r="F90" s="293">
        <v>3866</v>
      </c>
      <c r="G90" s="266">
        <f t="shared" si="1"/>
        <v>2.586652871184687</v>
      </c>
      <c r="H90" s="151" t="s">
        <v>137</v>
      </c>
      <c r="I90" s="142" t="s">
        <v>43</v>
      </c>
      <c r="J90" s="323" t="s">
        <v>238</v>
      </c>
      <c r="K90" s="141" t="s">
        <v>131</v>
      </c>
      <c r="L90" s="141" t="s">
        <v>44</v>
      </c>
      <c r="M90" s="327"/>
      <c r="N90" s="294"/>
    </row>
    <row r="91" spans="1:14" s="2" customFormat="1" ht="15" customHeight="1">
      <c r="A91" s="140">
        <v>45392</v>
      </c>
      <c r="B91" s="141" t="s">
        <v>112</v>
      </c>
      <c r="C91" s="141" t="s">
        <v>113</v>
      </c>
      <c r="D91" s="142" t="s">
        <v>120</v>
      </c>
      <c r="E91" s="145">
        <v>20000</v>
      </c>
      <c r="F91" s="293">
        <v>3866</v>
      </c>
      <c r="G91" s="266">
        <f t="shared" si="1"/>
        <v>5.173305742369374</v>
      </c>
      <c r="H91" s="151" t="s">
        <v>126</v>
      </c>
      <c r="I91" s="142" t="s">
        <v>43</v>
      </c>
      <c r="J91" s="323" t="s">
        <v>244</v>
      </c>
      <c r="K91" s="141" t="s">
        <v>131</v>
      </c>
      <c r="L91" s="141" t="s">
        <v>44</v>
      </c>
      <c r="M91" s="327"/>
      <c r="N91" s="294"/>
    </row>
    <row r="92" spans="1:14" s="2" customFormat="1" ht="15" customHeight="1">
      <c r="A92" s="140">
        <v>45392</v>
      </c>
      <c r="B92" s="141" t="s">
        <v>112</v>
      </c>
      <c r="C92" s="141" t="s">
        <v>113</v>
      </c>
      <c r="D92" s="142" t="s">
        <v>120</v>
      </c>
      <c r="E92" s="145">
        <v>18000</v>
      </c>
      <c r="F92" s="293">
        <v>3866</v>
      </c>
      <c r="G92" s="266">
        <f t="shared" si="1"/>
        <v>4.6559751681324366</v>
      </c>
      <c r="H92" s="151" t="s">
        <v>126</v>
      </c>
      <c r="I92" s="142" t="s">
        <v>43</v>
      </c>
      <c r="J92" s="323" t="s">
        <v>244</v>
      </c>
      <c r="K92" s="141" t="s">
        <v>131</v>
      </c>
      <c r="L92" s="141" t="s">
        <v>44</v>
      </c>
      <c r="M92" s="327"/>
      <c r="N92" s="294"/>
    </row>
    <row r="93" spans="1:14" s="2" customFormat="1" ht="15" customHeight="1">
      <c r="A93" s="140">
        <v>45392</v>
      </c>
      <c r="B93" s="141" t="s">
        <v>112</v>
      </c>
      <c r="C93" s="141" t="s">
        <v>113</v>
      </c>
      <c r="D93" s="142" t="s">
        <v>120</v>
      </c>
      <c r="E93" s="145">
        <v>12000</v>
      </c>
      <c r="F93" s="293">
        <v>3866</v>
      </c>
      <c r="G93" s="266">
        <f t="shared" si="1"/>
        <v>3.1039834454216244</v>
      </c>
      <c r="H93" s="151" t="s">
        <v>126</v>
      </c>
      <c r="I93" s="142" t="s">
        <v>43</v>
      </c>
      <c r="J93" s="323" t="s">
        <v>244</v>
      </c>
      <c r="K93" s="141" t="s">
        <v>131</v>
      </c>
      <c r="L93" s="141" t="s">
        <v>44</v>
      </c>
      <c r="M93" s="327"/>
      <c r="N93" s="294"/>
    </row>
    <row r="94" spans="1:14" s="2" customFormat="1" ht="15" customHeight="1">
      <c r="A94" s="140">
        <v>45392</v>
      </c>
      <c r="B94" s="141" t="s">
        <v>125</v>
      </c>
      <c r="C94" s="141" t="s">
        <v>125</v>
      </c>
      <c r="D94" s="142" t="s">
        <v>120</v>
      </c>
      <c r="E94" s="145">
        <v>10000</v>
      </c>
      <c r="F94" s="293">
        <v>3866</v>
      </c>
      <c r="G94" s="266">
        <f t="shared" si="1"/>
        <v>2.586652871184687</v>
      </c>
      <c r="H94" s="151" t="s">
        <v>126</v>
      </c>
      <c r="I94" s="142" t="s">
        <v>43</v>
      </c>
      <c r="J94" s="323" t="s">
        <v>244</v>
      </c>
      <c r="K94" s="141" t="s">
        <v>131</v>
      </c>
      <c r="L94" s="141" t="s">
        <v>44</v>
      </c>
      <c r="M94" s="327"/>
      <c r="N94" s="294"/>
    </row>
    <row r="95" spans="1:14" s="2" customFormat="1" ht="15" customHeight="1">
      <c r="A95" s="140">
        <v>45394</v>
      </c>
      <c r="B95" s="141" t="s">
        <v>112</v>
      </c>
      <c r="C95" s="141" t="s">
        <v>113</v>
      </c>
      <c r="D95" s="142" t="s">
        <v>120</v>
      </c>
      <c r="E95" s="145">
        <v>8000</v>
      </c>
      <c r="F95" s="293">
        <v>3866</v>
      </c>
      <c r="G95" s="266">
        <f t="shared" si="1"/>
        <v>2.0693222969477496</v>
      </c>
      <c r="H95" s="151" t="s">
        <v>126</v>
      </c>
      <c r="I95" s="142" t="s">
        <v>43</v>
      </c>
      <c r="J95" s="323" t="s">
        <v>266</v>
      </c>
      <c r="K95" s="141" t="s">
        <v>131</v>
      </c>
      <c r="L95" s="141" t="s">
        <v>44</v>
      </c>
      <c r="M95" s="327"/>
      <c r="N95" s="294"/>
    </row>
    <row r="96" spans="1:14" s="2" customFormat="1" ht="15" customHeight="1">
      <c r="A96" s="140">
        <v>45394</v>
      </c>
      <c r="B96" s="141" t="s">
        <v>112</v>
      </c>
      <c r="C96" s="141" t="s">
        <v>113</v>
      </c>
      <c r="D96" s="142" t="s">
        <v>120</v>
      </c>
      <c r="E96" s="145">
        <v>18000</v>
      </c>
      <c r="F96" s="293">
        <v>3866</v>
      </c>
      <c r="G96" s="266">
        <f t="shared" si="1"/>
        <v>4.6559751681324366</v>
      </c>
      <c r="H96" s="151" t="s">
        <v>126</v>
      </c>
      <c r="I96" s="142" t="s">
        <v>43</v>
      </c>
      <c r="J96" s="323" t="s">
        <v>266</v>
      </c>
      <c r="K96" s="141" t="s">
        <v>131</v>
      </c>
      <c r="L96" s="141" t="s">
        <v>44</v>
      </c>
      <c r="M96" s="327"/>
      <c r="N96" s="294"/>
    </row>
    <row r="97" spans="1:14" s="2" customFormat="1" ht="15" customHeight="1">
      <c r="A97" s="140">
        <v>45394</v>
      </c>
      <c r="B97" s="141" t="s">
        <v>112</v>
      </c>
      <c r="C97" s="141" t="s">
        <v>113</v>
      </c>
      <c r="D97" s="142" t="s">
        <v>120</v>
      </c>
      <c r="E97" s="145">
        <v>9000</v>
      </c>
      <c r="F97" s="293">
        <v>3866</v>
      </c>
      <c r="G97" s="266">
        <f t="shared" si="1"/>
        <v>2.3279875840662183</v>
      </c>
      <c r="H97" s="151" t="s">
        <v>126</v>
      </c>
      <c r="I97" s="142" t="s">
        <v>43</v>
      </c>
      <c r="J97" s="323" t="s">
        <v>266</v>
      </c>
      <c r="K97" s="141" t="s">
        <v>131</v>
      </c>
      <c r="L97" s="141" t="s">
        <v>44</v>
      </c>
      <c r="M97" s="327"/>
      <c r="N97" s="294"/>
    </row>
    <row r="98" spans="1:14" s="2" customFormat="1" ht="15" customHeight="1">
      <c r="A98" s="140">
        <v>45394</v>
      </c>
      <c r="B98" s="141" t="s">
        <v>112</v>
      </c>
      <c r="C98" s="141" t="s">
        <v>113</v>
      </c>
      <c r="D98" s="142" t="s">
        <v>120</v>
      </c>
      <c r="E98" s="145">
        <v>11000</v>
      </c>
      <c r="F98" s="293">
        <v>3866</v>
      </c>
      <c r="G98" s="266">
        <f t="shared" si="1"/>
        <v>2.8453181583031557</v>
      </c>
      <c r="H98" s="151" t="s">
        <v>126</v>
      </c>
      <c r="I98" s="142" t="s">
        <v>43</v>
      </c>
      <c r="J98" s="323" t="s">
        <v>266</v>
      </c>
      <c r="K98" s="141" t="s">
        <v>131</v>
      </c>
      <c r="L98" s="141" t="s">
        <v>44</v>
      </c>
      <c r="M98" s="327"/>
      <c r="N98" s="294"/>
    </row>
    <row r="99" spans="1:14" s="2" customFormat="1" ht="15" customHeight="1">
      <c r="A99" s="140">
        <v>45394</v>
      </c>
      <c r="B99" s="141" t="s">
        <v>112</v>
      </c>
      <c r="C99" s="141" t="s">
        <v>113</v>
      </c>
      <c r="D99" s="142" t="s">
        <v>120</v>
      </c>
      <c r="E99" s="145">
        <v>12000</v>
      </c>
      <c r="F99" s="293">
        <v>3866</v>
      </c>
      <c r="G99" s="266">
        <f t="shared" si="1"/>
        <v>3.1039834454216244</v>
      </c>
      <c r="H99" s="151" t="s">
        <v>126</v>
      </c>
      <c r="I99" s="142" t="s">
        <v>43</v>
      </c>
      <c r="J99" s="323" t="s">
        <v>266</v>
      </c>
      <c r="K99" s="141" t="s">
        <v>131</v>
      </c>
      <c r="L99" s="141" t="s">
        <v>44</v>
      </c>
      <c r="M99" s="327"/>
      <c r="N99" s="294"/>
    </row>
    <row r="100" spans="1:14" s="2" customFormat="1" ht="15" customHeight="1">
      <c r="A100" s="140">
        <v>45394</v>
      </c>
      <c r="B100" s="141" t="s">
        <v>125</v>
      </c>
      <c r="C100" s="141" t="s">
        <v>125</v>
      </c>
      <c r="D100" s="142" t="s">
        <v>120</v>
      </c>
      <c r="E100" s="145">
        <v>5000</v>
      </c>
      <c r="F100" s="293">
        <v>3866</v>
      </c>
      <c r="G100" s="266">
        <f t="shared" si="1"/>
        <v>1.2933264355923435</v>
      </c>
      <c r="H100" s="151" t="s">
        <v>126</v>
      </c>
      <c r="I100" s="142" t="s">
        <v>43</v>
      </c>
      <c r="J100" s="323" t="s">
        <v>266</v>
      </c>
      <c r="K100" s="141" t="s">
        <v>131</v>
      </c>
      <c r="L100" s="141" t="s">
        <v>44</v>
      </c>
      <c r="M100" s="327"/>
      <c r="N100" s="294"/>
    </row>
    <row r="101" spans="1:14" s="2" customFormat="1" ht="15" customHeight="1">
      <c r="A101" s="140">
        <v>45394</v>
      </c>
      <c r="B101" s="141" t="s">
        <v>125</v>
      </c>
      <c r="C101" s="141" t="s">
        <v>125</v>
      </c>
      <c r="D101" s="142" t="s">
        <v>120</v>
      </c>
      <c r="E101" s="145">
        <v>5000</v>
      </c>
      <c r="F101" s="293">
        <v>3866</v>
      </c>
      <c r="G101" s="266">
        <f t="shared" si="1"/>
        <v>1.2933264355923435</v>
      </c>
      <c r="H101" s="151" t="s">
        <v>126</v>
      </c>
      <c r="I101" s="142" t="s">
        <v>43</v>
      </c>
      <c r="J101" s="323" t="s">
        <v>266</v>
      </c>
      <c r="K101" s="141" t="s">
        <v>131</v>
      </c>
      <c r="L101" s="141" t="s">
        <v>44</v>
      </c>
      <c r="M101" s="327"/>
      <c r="N101" s="294"/>
    </row>
    <row r="102" spans="1:14" s="2" customFormat="1" ht="15" customHeight="1">
      <c r="A102" s="446">
        <v>45394</v>
      </c>
      <c r="B102" s="128" t="s">
        <v>112</v>
      </c>
      <c r="C102" s="128" t="s">
        <v>113</v>
      </c>
      <c r="D102" s="128" t="s">
        <v>120</v>
      </c>
      <c r="E102" s="433">
        <v>14000</v>
      </c>
      <c r="F102" s="293">
        <v>3866</v>
      </c>
      <c r="G102" s="266">
        <f t="shared" si="1"/>
        <v>3.6213140196585618</v>
      </c>
      <c r="H102" s="151" t="s">
        <v>137</v>
      </c>
      <c r="I102" s="142" t="s">
        <v>43</v>
      </c>
      <c r="J102" s="323" t="s">
        <v>250</v>
      </c>
      <c r="K102" s="141" t="s">
        <v>131</v>
      </c>
      <c r="L102" s="141" t="s">
        <v>44</v>
      </c>
      <c r="M102" s="327"/>
      <c r="N102" s="294"/>
    </row>
    <row r="103" spans="1:14" s="2" customFormat="1" ht="15" customHeight="1">
      <c r="A103" s="446">
        <v>45394</v>
      </c>
      <c r="B103" s="128" t="s">
        <v>112</v>
      </c>
      <c r="C103" s="128" t="s">
        <v>113</v>
      </c>
      <c r="D103" s="128" t="s">
        <v>120</v>
      </c>
      <c r="E103" s="433">
        <v>17000</v>
      </c>
      <c r="F103" s="293">
        <v>3866</v>
      </c>
      <c r="G103" s="266">
        <f t="shared" si="1"/>
        <v>4.3973098810139684</v>
      </c>
      <c r="H103" s="151" t="s">
        <v>137</v>
      </c>
      <c r="I103" s="142" t="s">
        <v>43</v>
      </c>
      <c r="J103" s="323" t="s">
        <v>250</v>
      </c>
      <c r="K103" s="141" t="s">
        <v>131</v>
      </c>
      <c r="L103" s="141" t="s">
        <v>44</v>
      </c>
      <c r="M103" s="327"/>
      <c r="N103" s="294"/>
    </row>
    <row r="104" spans="1:14" s="2" customFormat="1" ht="15" customHeight="1">
      <c r="A104" s="446">
        <v>45394</v>
      </c>
      <c r="B104" s="128" t="s">
        <v>112</v>
      </c>
      <c r="C104" s="128" t="s">
        <v>113</v>
      </c>
      <c r="D104" s="128" t="s">
        <v>120</v>
      </c>
      <c r="E104" s="433">
        <v>6000</v>
      </c>
      <c r="F104" s="293">
        <v>3866</v>
      </c>
      <c r="G104" s="266">
        <f t="shared" si="1"/>
        <v>1.5519917227108122</v>
      </c>
      <c r="H104" s="151" t="s">
        <v>137</v>
      </c>
      <c r="I104" s="142" t="s">
        <v>43</v>
      </c>
      <c r="J104" s="323" t="s">
        <v>250</v>
      </c>
      <c r="K104" s="141" t="s">
        <v>131</v>
      </c>
      <c r="L104" s="141" t="s">
        <v>44</v>
      </c>
      <c r="M104" s="327"/>
      <c r="N104" s="294"/>
    </row>
    <row r="105" spans="1:14" s="2" customFormat="1" ht="15" customHeight="1">
      <c r="A105" s="446">
        <v>45394</v>
      </c>
      <c r="B105" s="128" t="s">
        <v>112</v>
      </c>
      <c r="C105" s="128" t="s">
        <v>113</v>
      </c>
      <c r="D105" s="128" t="s">
        <v>120</v>
      </c>
      <c r="E105" s="433">
        <v>13000</v>
      </c>
      <c r="F105" s="293">
        <v>3866</v>
      </c>
      <c r="G105" s="266">
        <f t="shared" si="1"/>
        <v>3.3626487325400931</v>
      </c>
      <c r="H105" s="151" t="s">
        <v>137</v>
      </c>
      <c r="I105" s="142" t="s">
        <v>43</v>
      </c>
      <c r="J105" s="323" t="s">
        <v>250</v>
      </c>
      <c r="K105" s="141" t="s">
        <v>131</v>
      </c>
      <c r="L105" s="141" t="s">
        <v>44</v>
      </c>
      <c r="M105" s="327"/>
      <c r="N105" s="294"/>
    </row>
    <row r="106" spans="1:14" s="2" customFormat="1" ht="15" customHeight="1">
      <c r="A106" s="446">
        <v>45394</v>
      </c>
      <c r="B106" s="128" t="s">
        <v>112</v>
      </c>
      <c r="C106" s="128" t="s">
        <v>113</v>
      </c>
      <c r="D106" s="128" t="s">
        <v>120</v>
      </c>
      <c r="E106" s="433">
        <v>30000</v>
      </c>
      <c r="F106" s="293">
        <v>3866</v>
      </c>
      <c r="G106" s="266">
        <f t="shared" si="1"/>
        <v>7.759958613554061</v>
      </c>
      <c r="H106" s="151" t="s">
        <v>137</v>
      </c>
      <c r="I106" s="142" t="s">
        <v>43</v>
      </c>
      <c r="J106" s="323" t="s">
        <v>250</v>
      </c>
      <c r="K106" s="141" t="s">
        <v>131</v>
      </c>
      <c r="L106" s="141" t="s">
        <v>44</v>
      </c>
      <c r="M106" s="327"/>
      <c r="N106" s="294"/>
    </row>
    <row r="107" spans="1:14" s="2" customFormat="1" ht="15" customHeight="1">
      <c r="A107" s="446">
        <v>45394</v>
      </c>
      <c r="B107" s="128" t="s">
        <v>157</v>
      </c>
      <c r="C107" s="128" t="s">
        <v>157</v>
      </c>
      <c r="D107" s="128" t="s">
        <v>120</v>
      </c>
      <c r="E107" s="433">
        <v>5000</v>
      </c>
      <c r="F107" s="293">
        <v>3866</v>
      </c>
      <c r="G107" s="266">
        <f t="shared" si="1"/>
        <v>1.2933264355923435</v>
      </c>
      <c r="H107" s="151" t="s">
        <v>137</v>
      </c>
      <c r="I107" s="142" t="s">
        <v>43</v>
      </c>
      <c r="J107" s="323" t="s">
        <v>250</v>
      </c>
      <c r="K107" s="141" t="s">
        <v>131</v>
      </c>
      <c r="L107" s="141" t="s">
        <v>44</v>
      </c>
      <c r="M107" s="327"/>
      <c r="N107" s="294"/>
    </row>
    <row r="108" spans="1:14" s="2" customFormat="1" ht="15" customHeight="1">
      <c r="A108" s="446">
        <v>45394</v>
      </c>
      <c r="B108" s="128" t="s">
        <v>157</v>
      </c>
      <c r="C108" s="128" t="s">
        <v>157</v>
      </c>
      <c r="D108" s="128" t="s">
        <v>120</v>
      </c>
      <c r="E108" s="433">
        <v>2000</v>
      </c>
      <c r="F108" s="293">
        <v>3866</v>
      </c>
      <c r="G108" s="266">
        <f t="shared" si="1"/>
        <v>0.5173305742369374</v>
      </c>
      <c r="H108" s="151" t="s">
        <v>137</v>
      </c>
      <c r="I108" s="142" t="s">
        <v>43</v>
      </c>
      <c r="J108" s="323" t="s">
        <v>250</v>
      </c>
      <c r="K108" s="141" t="s">
        <v>131</v>
      </c>
      <c r="L108" s="141" t="s">
        <v>44</v>
      </c>
      <c r="M108" s="327"/>
      <c r="N108" s="294"/>
    </row>
    <row r="109" spans="1:14" s="2" customFormat="1" ht="15" customHeight="1">
      <c r="A109" s="446">
        <v>45394</v>
      </c>
      <c r="B109" s="128" t="s">
        <v>157</v>
      </c>
      <c r="C109" s="128" t="s">
        <v>157</v>
      </c>
      <c r="D109" s="128" t="s">
        <v>120</v>
      </c>
      <c r="E109" s="433">
        <v>2000</v>
      </c>
      <c r="F109" s="293">
        <v>3866</v>
      </c>
      <c r="G109" s="266">
        <f t="shared" si="1"/>
        <v>0.5173305742369374</v>
      </c>
      <c r="H109" s="151" t="s">
        <v>137</v>
      </c>
      <c r="I109" s="142" t="s">
        <v>43</v>
      </c>
      <c r="J109" s="323" t="s">
        <v>250</v>
      </c>
      <c r="K109" s="141" t="s">
        <v>131</v>
      </c>
      <c r="L109" s="141" t="s">
        <v>44</v>
      </c>
      <c r="M109" s="327"/>
      <c r="N109" s="294"/>
    </row>
    <row r="110" spans="1:14" s="2" customFormat="1" ht="15" customHeight="1">
      <c r="A110" s="140">
        <v>45394</v>
      </c>
      <c r="B110" s="141" t="s">
        <v>112</v>
      </c>
      <c r="C110" s="141" t="s">
        <v>113</v>
      </c>
      <c r="D110" s="142" t="s">
        <v>14</v>
      </c>
      <c r="E110" s="137">
        <v>25000</v>
      </c>
      <c r="F110" s="293">
        <v>3866</v>
      </c>
      <c r="G110" s="266">
        <f t="shared" si="1"/>
        <v>6.466632177961718</v>
      </c>
      <c r="H110" s="385" t="s">
        <v>41</v>
      </c>
      <c r="I110" s="142" t="s">
        <v>43</v>
      </c>
      <c r="J110" s="385" t="s">
        <v>260</v>
      </c>
      <c r="K110" s="141" t="s">
        <v>131</v>
      </c>
      <c r="L110" s="141" t="s">
        <v>44</v>
      </c>
      <c r="M110" s="327"/>
      <c r="N110" s="294"/>
    </row>
    <row r="111" spans="1:14" s="2" customFormat="1" ht="15" customHeight="1">
      <c r="A111" s="140">
        <v>45394</v>
      </c>
      <c r="B111" s="141" t="s">
        <v>112</v>
      </c>
      <c r="C111" s="141" t="s">
        <v>113</v>
      </c>
      <c r="D111" s="142" t="s">
        <v>14</v>
      </c>
      <c r="E111" s="137">
        <v>5000</v>
      </c>
      <c r="F111" s="293">
        <v>3866</v>
      </c>
      <c r="G111" s="266">
        <f t="shared" si="1"/>
        <v>1.2933264355923435</v>
      </c>
      <c r="H111" s="385" t="s">
        <v>41</v>
      </c>
      <c r="I111" s="142" t="s">
        <v>43</v>
      </c>
      <c r="J111" s="385" t="s">
        <v>260</v>
      </c>
      <c r="K111" s="141" t="s">
        <v>131</v>
      </c>
      <c r="L111" s="141" t="s">
        <v>44</v>
      </c>
      <c r="M111" s="327"/>
      <c r="N111" s="294"/>
    </row>
    <row r="112" spans="1:14" s="2" customFormat="1" ht="15" customHeight="1">
      <c r="A112" s="140">
        <v>45394</v>
      </c>
      <c r="B112" s="141" t="s">
        <v>112</v>
      </c>
      <c r="C112" s="141" t="s">
        <v>113</v>
      </c>
      <c r="D112" s="142" t="s">
        <v>14</v>
      </c>
      <c r="E112" s="137">
        <v>10000</v>
      </c>
      <c r="F112" s="293">
        <v>3866</v>
      </c>
      <c r="G112" s="266">
        <f t="shared" si="1"/>
        <v>2.586652871184687</v>
      </c>
      <c r="H112" s="385" t="s">
        <v>41</v>
      </c>
      <c r="I112" s="142" t="s">
        <v>43</v>
      </c>
      <c r="J112" s="385" t="s">
        <v>260</v>
      </c>
      <c r="K112" s="141" t="s">
        <v>131</v>
      </c>
      <c r="L112" s="141" t="s">
        <v>44</v>
      </c>
      <c r="M112" s="327"/>
      <c r="N112" s="294"/>
    </row>
    <row r="113" spans="1:14" s="2" customFormat="1" ht="15" customHeight="1">
      <c r="A113" s="140">
        <v>45394</v>
      </c>
      <c r="B113" s="141" t="s">
        <v>112</v>
      </c>
      <c r="C113" s="141" t="s">
        <v>113</v>
      </c>
      <c r="D113" s="142" t="s">
        <v>14</v>
      </c>
      <c r="E113" s="126">
        <v>35000</v>
      </c>
      <c r="F113" s="293">
        <v>3866</v>
      </c>
      <c r="G113" s="266">
        <f t="shared" si="1"/>
        <v>9.053285049146405</v>
      </c>
      <c r="H113" s="385" t="s">
        <v>41</v>
      </c>
      <c r="I113" s="142" t="s">
        <v>43</v>
      </c>
      <c r="J113" s="385" t="s">
        <v>260</v>
      </c>
      <c r="K113" s="141" t="s">
        <v>131</v>
      </c>
      <c r="L113" s="141" t="s">
        <v>44</v>
      </c>
      <c r="M113" s="327"/>
      <c r="N113" s="294"/>
    </row>
    <row r="114" spans="1:14" s="2" customFormat="1" ht="15" customHeight="1">
      <c r="A114" s="140">
        <v>45394</v>
      </c>
      <c r="B114" s="141" t="s">
        <v>125</v>
      </c>
      <c r="C114" s="141" t="s">
        <v>125</v>
      </c>
      <c r="D114" s="142" t="s">
        <v>14</v>
      </c>
      <c r="E114" s="126">
        <v>10000</v>
      </c>
      <c r="F114" s="293">
        <v>3866</v>
      </c>
      <c r="G114" s="266">
        <f t="shared" si="1"/>
        <v>2.586652871184687</v>
      </c>
      <c r="H114" s="385" t="s">
        <v>41</v>
      </c>
      <c r="I114" s="142" t="s">
        <v>43</v>
      </c>
      <c r="J114" s="385" t="s">
        <v>260</v>
      </c>
      <c r="K114" s="141" t="s">
        <v>131</v>
      </c>
      <c r="L114" s="141" t="s">
        <v>44</v>
      </c>
      <c r="M114" s="327"/>
      <c r="N114" s="294"/>
    </row>
    <row r="115" spans="1:14" s="2" customFormat="1" ht="15" customHeight="1">
      <c r="A115" s="140">
        <v>45394</v>
      </c>
      <c r="B115" s="141" t="s">
        <v>258</v>
      </c>
      <c r="C115" s="782" t="s">
        <v>114</v>
      </c>
      <c r="D115" s="142" t="s">
        <v>14</v>
      </c>
      <c r="E115" s="126">
        <v>10000</v>
      </c>
      <c r="F115" s="293">
        <v>3866</v>
      </c>
      <c r="G115" s="266">
        <f t="shared" si="1"/>
        <v>2.586652871184687</v>
      </c>
      <c r="H115" s="385" t="s">
        <v>41</v>
      </c>
      <c r="I115" s="142" t="s">
        <v>43</v>
      </c>
      <c r="J115" s="385" t="s">
        <v>260</v>
      </c>
      <c r="K115" s="141" t="s">
        <v>131</v>
      </c>
      <c r="L115" s="141" t="s">
        <v>44</v>
      </c>
      <c r="M115" s="327"/>
      <c r="N115" s="294"/>
    </row>
    <row r="116" spans="1:14" s="2" customFormat="1" ht="15" customHeight="1">
      <c r="A116" s="140">
        <v>45394</v>
      </c>
      <c r="B116" s="141" t="s">
        <v>259</v>
      </c>
      <c r="C116" s="782" t="s">
        <v>114</v>
      </c>
      <c r="D116" s="142" t="s">
        <v>14</v>
      </c>
      <c r="E116" s="126">
        <v>5000</v>
      </c>
      <c r="F116" s="293">
        <v>3866</v>
      </c>
      <c r="G116" s="266">
        <f t="shared" si="1"/>
        <v>1.2933264355923435</v>
      </c>
      <c r="H116" s="385" t="s">
        <v>41</v>
      </c>
      <c r="I116" s="142" t="s">
        <v>43</v>
      </c>
      <c r="J116" s="385" t="s">
        <v>260</v>
      </c>
      <c r="K116" s="141" t="s">
        <v>131</v>
      </c>
      <c r="L116" s="141" t="s">
        <v>44</v>
      </c>
      <c r="M116" s="327"/>
      <c r="N116" s="294"/>
    </row>
    <row r="117" spans="1:14" s="2" customFormat="1" ht="15" customHeight="1">
      <c r="A117" s="446">
        <v>45395</v>
      </c>
      <c r="B117" s="128" t="s">
        <v>112</v>
      </c>
      <c r="C117" s="128" t="s">
        <v>113</v>
      </c>
      <c r="D117" s="128" t="s">
        <v>120</v>
      </c>
      <c r="E117" s="433">
        <v>14000</v>
      </c>
      <c r="F117" s="293">
        <v>3866</v>
      </c>
      <c r="G117" s="266">
        <f t="shared" si="1"/>
        <v>3.6213140196585618</v>
      </c>
      <c r="H117" s="385" t="s">
        <v>137</v>
      </c>
      <c r="I117" s="142" t="s">
        <v>43</v>
      </c>
      <c r="J117" s="323" t="s">
        <v>261</v>
      </c>
      <c r="K117" s="141" t="s">
        <v>131</v>
      </c>
      <c r="L117" s="141" t="s">
        <v>44</v>
      </c>
      <c r="M117" s="327"/>
      <c r="N117" s="294"/>
    </row>
    <row r="118" spans="1:14" s="2" customFormat="1" ht="15" customHeight="1">
      <c r="A118" s="446">
        <v>45395</v>
      </c>
      <c r="B118" s="128" t="s">
        <v>112</v>
      </c>
      <c r="C118" s="128" t="s">
        <v>113</v>
      </c>
      <c r="D118" s="128" t="s">
        <v>120</v>
      </c>
      <c r="E118" s="433">
        <v>13000</v>
      </c>
      <c r="F118" s="293">
        <v>3866</v>
      </c>
      <c r="G118" s="266">
        <f t="shared" si="1"/>
        <v>3.3626487325400931</v>
      </c>
      <c r="H118" s="151" t="s">
        <v>137</v>
      </c>
      <c r="I118" s="142" t="s">
        <v>43</v>
      </c>
      <c r="J118" s="323" t="s">
        <v>261</v>
      </c>
      <c r="K118" s="141" t="s">
        <v>131</v>
      </c>
      <c r="L118" s="141" t="s">
        <v>44</v>
      </c>
      <c r="M118" s="327"/>
      <c r="N118" s="294"/>
    </row>
    <row r="119" spans="1:14" s="2" customFormat="1" ht="15" customHeight="1">
      <c r="A119" s="140">
        <v>45395</v>
      </c>
      <c r="B119" s="141" t="s">
        <v>262</v>
      </c>
      <c r="C119" s="141" t="s">
        <v>113</v>
      </c>
      <c r="D119" s="142" t="s">
        <v>14</v>
      </c>
      <c r="E119" s="126">
        <v>180000</v>
      </c>
      <c r="F119" s="293">
        <v>3866</v>
      </c>
      <c r="G119" s="266">
        <f t="shared" si="1"/>
        <v>46.559751681324364</v>
      </c>
      <c r="H119" s="151" t="s">
        <v>41</v>
      </c>
      <c r="I119" s="142" t="s">
        <v>43</v>
      </c>
      <c r="J119" s="323" t="s">
        <v>405</v>
      </c>
      <c r="K119" s="141" t="s">
        <v>131</v>
      </c>
      <c r="L119" s="141" t="s">
        <v>44</v>
      </c>
      <c r="M119" s="327"/>
      <c r="N119" s="294"/>
    </row>
    <row r="120" spans="1:14" s="2" customFormat="1" ht="15" customHeight="1">
      <c r="A120" s="140">
        <v>45395</v>
      </c>
      <c r="B120" s="141" t="s">
        <v>263</v>
      </c>
      <c r="C120" s="141" t="s">
        <v>113</v>
      </c>
      <c r="D120" s="142" t="s">
        <v>14</v>
      </c>
      <c r="E120" s="126">
        <v>70000</v>
      </c>
      <c r="F120" s="293">
        <v>3866</v>
      </c>
      <c r="G120" s="266">
        <f t="shared" si="1"/>
        <v>18.10657009829281</v>
      </c>
      <c r="H120" s="151" t="s">
        <v>41</v>
      </c>
      <c r="I120" s="142" t="s">
        <v>43</v>
      </c>
      <c r="J120" s="323" t="s">
        <v>405</v>
      </c>
      <c r="K120" s="141" t="s">
        <v>131</v>
      </c>
      <c r="L120" s="141" t="s">
        <v>44</v>
      </c>
      <c r="M120" s="327"/>
      <c r="N120" s="294"/>
    </row>
    <row r="121" spans="1:14" s="2" customFormat="1" ht="15" customHeight="1">
      <c r="A121" s="140">
        <v>45395</v>
      </c>
      <c r="B121" s="141" t="s">
        <v>306</v>
      </c>
      <c r="C121" s="141" t="s">
        <v>307</v>
      </c>
      <c r="D121" s="142" t="s">
        <v>79</v>
      </c>
      <c r="E121" s="126">
        <v>51000</v>
      </c>
      <c r="F121" s="293">
        <v>3866</v>
      </c>
      <c r="G121" s="266">
        <f t="shared" si="1"/>
        <v>13.191929643041904</v>
      </c>
      <c r="H121" s="151" t="s">
        <v>41</v>
      </c>
      <c r="I121" s="142" t="s">
        <v>43</v>
      </c>
      <c r="J121" s="323" t="s">
        <v>406</v>
      </c>
      <c r="K121" s="141" t="s">
        <v>131</v>
      </c>
      <c r="L121" s="141" t="s">
        <v>44</v>
      </c>
      <c r="M121" s="327"/>
      <c r="N121" s="294"/>
    </row>
    <row r="122" spans="1:14" s="2" customFormat="1" ht="15" customHeight="1">
      <c r="A122" s="140">
        <v>45395</v>
      </c>
      <c r="B122" s="141" t="s">
        <v>478</v>
      </c>
      <c r="C122" s="782" t="s">
        <v>307</v>
      </c>
      <c r="D122" s="142" t="s">
        <v>79</v>
      </c>
      <c r="E122" s="126">
        <v>2600</v>
      </c>
      <c r="F122" s="293">
        <v>3866</v>
      </c>
      <c r="G122" s="266">
        <f t="shared" si="1"/>
        <v>0.67252974650801867</v>
      </c>
      <c r="H122" s="151" t="s">
        <v>41</v>
      </c>
      <c r="I122" s="142" t="s">
        <v>43</v>
      </c>
      <c r="J122" s="323" t="s">
        <v>406</v>
      </c>
      <c r="K122" s="141" t="s">
        <v>131</v>
      </c>
      <c r="L122" s="141" t="s">
        <v>44</v>
      </c>
      <c r="M122" s="327"/>
      <c r="N122" s="294"/>
    </row>
    <row r="123" spans="1:14" s="2" customFormat="1" ht="15" customHeight="1">
      <c r="A123" s="140">
        <v>45397</v>
      </c>
      <c r="B123" s="141" t="s">
        <v>112</v>
      </c>
      <c r="C123" s="141" t="s">
        <v>113</v>
      </c>
      <c r="D123" s="142" t="s">
        <v>120</v>
      </c>
      <c r="E123" s="145">
        <v>15000</v>
      </c>
      <c r="F123" s="293">
        <v>3866</v>
      </c>
      <c r="G123" s="266">
        <f t="shared" si="1"/>
        <v>3.8799793067770305</v>
      </c>
      <c r="H123" s="151" t="s">
        <v>126</v>
      </c>
      <c r="I123" s="142" t="s">
        <v>43</v>
      </c>
      <c r="J123" s="323" t="s">
        <v>277</v>
      </c>
      <c r="K123" s="141" t="s">
        <v>131</v>
      </c>
      <c r="L123" s="141" t="s">
        <v>44</v>
      </c>
      <c r="M123" s="327"/>
      <c r="N123" s="294"/>
    </row>
    <row r="124" spans="1:14" s="2" customFormat="1" ht="15" customHeight="1">
      <c r="A124" s="140">
        <v>45397</v>
      </c>
      <c r="B124" s="141" t="s">
        <v>112</v>
      </c>
      <c r="C124" s="141" t="s">
        <v>113</v>
      </c>
      <c r="D124" s="142" t="s">
        <v>120</v>
      </c>
      <c r="E124" s="145">
        <v>14000</v>
      </c>
      <c r="F124" s="293">
        <v>3866</v>
      </c>
      <c r="G124" s="266">
        <f t="shared" si="1"/>
        <v>3.6213140196585618</v>
      </c>
      <c r="H124" s="151" t="s">
        <v>126</v>
      </c>
      <c r="I124" s="142" t="s">
        <v>43</v>
      </c>
      <c r="J124" s="323" t="s">
        <v>277</v>
      </c>
      <c r="K124" s="141" t="s">
        <v>131</v>
      </c>
      <c r="L124" s="141" t="s">
        <v>44</v>
      </c>
      <c r="M124" s="327"/>
      <c r="N124" s="294"/>
    </row>
    <row r="125" spans="1:14" s="2" customFormat="1" ht="15" customHeight="1">
      <c r="A125" s="140">
        <v>45397</v>
      </c>
      <c r="B125" s="141" t="s">
        <v>112</v>
      </c>
      <c r="C125" s="141" t="s">
        <v>113</v>
      </c>
      <c r="D125" s="142" t="s">
        <v>120</v>
      </c>
      <c r="E125" s="145">
        <v>8000</v>
      </c>
      <c r="F125" s="293">
        <v>3866</v>
      </c>
      <c r="G125" s="266">
        <f t="shared" ref="G125:G219" si="2">E125/F125</f>
        <v>2.0693222969477496</v>
      </c>
      <c r="H125" s="151" t="s">
        <v>126</v>
      </c>
      <c r="I125" s="142" t="s">
        <v>43</v>
      </c>
      <c r="J125" s="323" t="s">
        <v>277</v>
      </c>
      <c r="K125" s="141" t="s">
        <v>131</v>
      </c>
      <c r="L125" s="141" t="s">
        <v>44</v>
      </c>
      <c r="M125" s="327"/>
      <c r="N125" s="294"/>
    </row>
    <row r="126" spans="1:14" s="2" customFormat="1" ht="15" customHeight="1">
      <c r="A126" s="140">
        <v>45397</v>
      </c>
      <c r="B126" s="141" t="s">
        <v>112</v>
      </c>
      <c r="C126" s="141" t="s">
        <v>113</v>
      </c>
      <c r="D126" s="142" t="s">
        <v>120</v>
      </c>
      <c r="E126" s="145">
        <v>20000</v>
      </c>
      <c r="F126" s="293">
        <v>3866</v>
      </c>
      <c r="G126" s="266">
        <f t="shared" si="2"/>
        <v>5.173305742369374</v>
      </c>
      <c r="H126" s="151" t="s">
        <v>126</v>
      </c>
      <c r="I126" s="142" t="s">
        <v>43</v>
      </c>
      <c r="J126" s="323" t="s">
        <v>277</v>
      </c>
      <c r="K126" s="141" t="s">
        <v>131</v>
      </c>
      <c r="L126" s="141" t="s">
        <v>44</v>
      </c>
      <c r="M126" s="327"/>
      <c r="N126" s="294"/>
    </row>
    <row r="127" spans="1:14" s="2" customFormat="1" ht="15" customHeight="1">
      <c r="A127" s="140">
        <v>45397</v>
      </c>
      <c r="B127" s="141" t="s">
        <v>112</v>
      </c>
      <c r="C127" s="141" t="s">
        <v>113</v>
      </c>
      <c r="D127" s="142" t="s">
        <v>120</v>
      </c>
      <c r="E127" s="145">
        <v>15000</v>
      </c>
      <c r="F127" s="293">
        <v>3866</v>
      </c>
      <c r="G127" s="266">
        <f t="shared" si="2"/>
        <v>3.8799793067770305</v>
      </c>
      <c r="H127" s="151" t="s">
        <v>126</v>
      </c>
      <c r="I127" s="142" t="s">
        <v>43</v>
      </c>
      <c r="J127" s="323" t="s">
        <v>277</v>
      </c>
      <c r="K127" s="141" t="s">
        <v>131</v>
      </c>
      <c r="L127" s="141" t="s">
        <v>44</v>
      </c>
      <c r="M127" s="327"/>
      <c r="N127" s="294"/>
    </row>
    <row r="128" spans="1:14" s="2" customFormat="1" ht="15" customHeight="1">
      <c r="A128" s="140">
        <v>45397</v>
      </c>
      <c r="B128" s="141" t="s">
        <v>112</v>
      </c>
      <c r="C128" s="141" t="s">
        <v>113</v>
      </c>
      <c r="D128" s="142" t="s">
        <v>120</v>
      </c>
      <c r="E128" s="145">
        <v>20000</v>
      </c>
      <c r="F128" s="293">
        <v>3866</v>
      </c>
      <c r="G128" s="266">
        <f t="shared" si="2"/>
        <v>5.173305742369374</v>
      </c>
      <c r="H128" s="151" t="s">
        <v>126</v>
      </c>
      <c r="I128" s="142" t="s">
        <v>43</v>
      </c>
      <c r="J128" s="323" t="s">
        <v>277</v>
      </c>
      <c r="K128" s="141" t="s">
        <v>131</v>
      </c>
      <c r="L128" s="141" t="s">
        <v>44</v>
      </c>
      <c r="M128" s="327"/>
      <c r="N128" s="294"/>
    </row>
    <row r="129" spans="1:14" s="2" customFormat="1" ht="15" customHeight="1">
      <c r="A129" s="140">
        <v>45397</v>
      </c>
      <c r="B129" s="141" t="s">
        <v>125</v>
      </c>
      <c r="C129" s="141" t="s">
        <v>125</v>
      </c>
      <c r="D129" s="142" t="s">
        <v>120</v>
      </c>
      <c r="E129" s="145">
        <v>10000</v>
      </c>
      <c r="F129" s="293">
        <v>3866</v>
      </c>
      <c r="G129" s="266">
        <f t="shared" si="2"/>
        <v>2.586652871184687</v>
      </c>
      <c r="H129" s="151" t="s">
        <v>126</v>
      </c>
      <c r="I129" s="142" t="s">
        <v>43</v>
      </c>
      <c r="J129" s="323" t="s">
        <v>277</v>
      </c>
      <c r="K129" s="141" t="s">
        <v>131</v>
      </c>
      <c r="L129" s="141" t="s">
        <v>44</v>
      </c>
      <c r="M129" s="327"/>
      <c r="N129" s="294"/>
    </row>
    <row r="130" spans="1:14" s="2" customFormat="1" ht="15" customHeight="1">
      <c r="A130" s="446">
        <v>45397</v>
      </c>
      <c r="B130" s="128" t="s">
        <v>112</v>
      </c>
      <c r="C130" s="128" t="s">
        <v>113</v>
      </c>
      <c r="D130" s="128" t="s">
        <v>120</v>
      </c>
      <c r="E130" s="433">
        <v>14000</v>
      </c>
      <c r="F130" s="293">
        <v>3866</v>
      </c>
      <c r="G130" s="266">
        <f t="shared" si="2"/>
        <v>3.6213140196585618</v>
      </c>
      <c r="H130" s="151" t="s">
        <v>137</v>
      </c>
      <c r="I130" s="142" t="s">
        <v>43</v>
      </c>
      <c r="J130" s="323" t="s">
        <v>272</v>
      </c>
      <c r="K130" s="141" t="s">
        <v>131</v>
      </c>
      <c r="L130" s="141" t="s">
        <v>44</v>
      </c>
      <c r="M130" s="327"/>
      <c r="N130" s="294"/>
    </row>
    <row r="131" spans="1:14" s="2" customFormat="1" ht="15" customHeight="1">
      <c r="A131" s="446">
        <v>45397</v>
      </c>
      <c r="B131" s="128" t="s">
        <v>112</v>
      </c>
      <c r="C131" s="128" t="s">
        <v>113</v>
      </c>
      <c r="D131" s="128" t="s">
        <v>120</v>
      </c>
      <c r="E131" s="433">
        <v>30000</v>
      </c>
      <c r="F131" s="293">
        <v>3866</v>
      </c>
      <c r="G131" s="266">
        <f t="shared" si="2"/>
        <v>7.759958613554061</v>
      </c>
      <c r="H131" s="151" t="s">
        <v>137</v>
      </c>
      <c r="I131" s="142" t="s">
        <v>43</v>
      </c>
      <c r="J131" s="323" t="s">
        <v>272</v>
      </c>
      <c r="K131" s="141" t="s">
        <v>131</v>
      </c>
      <c r="L131" s="141" t="s">
        <v>44</v>
      </c>
      <c r="M131" s="327"/>
      <c r="N131" s="294"/>
    </row>
    <row r="132" spans="1:14" s="2" customFormat="1" ht="15" customHeight="1">
      <c r="A132" s="446">
        <v>45397</v>
      </c>
      <c r="B132" s="128" t="s">
        <v>112</v>
      </c>
      <c r="C132" s="128" t="s">
        <v>113</v>
      </c>
      <c r="D132" s="128" t="s">
        <v>120</v>
      </c>
      <c r="E132" s="433">
        <v>8000</v>
      </c>
      <c r="F132" s="293">
        <v>3866</v>
      </c>
      <c r="G132" s="266">
        <f t="shared" si="2"/>
        <v>2.0693222969477496</v>
      </c>
      <c r="H132" s="151" t="s">
        <v>137</v>
      </c>
      <c r="I132" s="142" t="s">
        <v>43</v>
      </c>
      <c r="J132" s="323" t="s">
        <v>272</v>
      </c>
      <c r="K132" s="141" t="s">
        <v>131</v>
      </c>
      <c r="L132" s="141" t="s">
        <v>44</v>
      </c>
      <c r="M132" s="327"/>
      <c r="N132" s="294"/>
    </row>
    <row r="133" spans="1:14" s="2" customFormat="1" ht="15" customHeight="1">
      <c r="A133" s="446">
        <v>45397</v>
      </c>
      <c r="B133" s="128" t="s">
        <v>112</v>
      </c>
      <c r="C133" s="128" t="s">
        <v>113</v>
      </c>
      <c r="D133" s="128" t="s">
        <v>120</v>
      </c>
      <c r="E133" s="433">
        <v>27000</v>
      </c>
      <c r="F133" s="293">
        <v>3866</v>
      </c>
      <c r="G133" s="266">
        <f t="shared" si="2"/>
        <v>6.9839627521986554</v>
      </c>
      <c r="H133" s="151" t="s">
        <v>137</v>
      </c>
      <c r="I133" s="142" t="s">
        <v>43</v>
      </c>
      <c r="J133" s="323" t="s">
        <v>272</v>
      </c>
      <c r="K133" s="141" t="s">
        <v>131</v>
      </c>
      <c r="L133" s="141" t="s">
        <v>44</v>
      </c>
      <c r="M133" s="327"/>
      <c r="N133" s="294"/>
    </row>
    <row r="134" spans="1:14" s="2" customFormat="1" ht="15" customHeight="1">
      <c r="A134" s="446">
        <v>45397</v>
      </c>
      <c r="B134" s="128" t="s">
        <v>157</v>
      </c>
      <c r="C134" s="128" t="s">
        <v>157</v>
      </c>
      <c r="D134" s="128" t="s">
        <v>120</v>
      </c>
      <c r="E134" s="433">
        <v>6000</v>
      </c>
      <c r="F134" s="293">
        <v>3866</v>
      </c>
      <c r="G134" s="266">
        <f t="shared" si="2"/>
        <v>1.5519917227108122</v>
      </c>
      <c r="H134" s="151" t="s">
        <v>137</v>
      </c>
      <c r="I134" s="142" t="s">
        <v>43</v>
      </c>
      <c r="J134" s="323" t="s">
        <v>272</v>
      </c>
      <c r="K134" s="141" t="s">
        <v>131</v>
      </c>
      <c r="L134" s="141" t="s">
        <v>44</v>
      </c>
      <c r="M134" s="327"/>
      <c r="N134" s="294"/>
    </row>
    <row r="135" spans="1:14" s="2" customFormat="1" ht="15" customHeight="1">
      <c r="A135" s="446">
        <v>45397</v>
      </c>
      <c r="B135" s="128" t="s">
        <v>157</v>
      </c>
      <c r="C135" s="128" t="s">
        <v>157</v>
      </c>
      <c r="D135" s="128" t="s">
        <v>120</v>
      </c>
      <c r="E135" s="433">
        <v>4000</v>
      </c>
      <c r="F135" s="293">
        <v>3866</v>
      </c>
      <c r="G135" s="266">
        <f t="shared" si="2"/>
        <v>1.0346611484738748</v>
      </c>
      <c r="H135" s="151" t="s">
        <v>137</v>
      </c>
      <c r="I135" s="142" t="s">
        <v>43</v>
      </c>
      <c r="J135" s="323" t="s">
        <v>272</v>
      </c>
      <c r="K135" s="141" t="s">
        <v>131</v>
      </c>
      <c r="L135" s="141" t="s">
        <v>44</v>
      </c>
      <c r="M135" s="327"/>
      <c r="N135" s="294"/>
    </row>
    <row r="136" spans="1:14" s="2" customFormat="1" ht="15" customHeight="1">
      <c r="A136" s="446">
        <v>45397</v>
      </c>
      <c r="B136" s="128" t="s">
        <v>157</v>
      </c>
      <c r="C136" s="128" t="s">
        <v>157</v>
      </c>
      <c r="D136" s="128" t="s">
        <v>120</v>
      </c>
      <c r="E136" s="433">
        <v>2000</v>
      </c>
      <c r="F136" s="293">
        <v>3866</v>
      </c>
      <c r="G136" s="266">
        <f t="shared" si="2"/>
        <v>0.5173305742369374</v>
      </c>
      <c r="H136" s="151" t="s">
        <v>137</v>
      </c>
      <c r="I136" s="142" t="s">
        <v>43</v>
      </c>
      <c r="J136" s="323" t="s">
        <v>272</v>
      </c>
      <c r="K136" s="141" t="s">
        <v>131</v>
      </c>
      <c r="L136" s="141" t="s">
        <v>44</v>
      </c>
      <c r="M136" s="327"/>
      <c r="N136" s="294"/>
    </row>
    <row r="137" spans="1:14" s="2" customFormat="1" ht="15" customHeight="1">
      <c r="A137" s="140">
        <v>45398</v>
      </c>
      <c r="B137" s="141" t="s">
        <v>112</v>
      </c>
      <c r="C137" s="141" t="s">
        <v>113</v>
      </c>
      <c r="D137" s="142" t="s">
        <v>120</v>
      </c>
      <c r="E137" s="145">
        <v>8000</v>
      </c>
      <c r="F137" s="293">
        <v>3866</v>
      </c>
      <c r="G137" s="266">
        <f t="shared" si="2"/>
        <v>2.0693222969477496</v>
      </c>
      <c r="H137" s="151" t="s">
        <v>126</v>
      </c>
      <c r="I137" s="142" t="s">
        <v>43</v>
      </c>
      <c r="J137" s="323" t="s">
        <v>278</v>
      </c>
      <c r="K137" s="141" t="s">
        <v>131</v>
      </c>
      <c r="L137" s="141" t="s">
        <v>44</v>
      </c>
      <c r="M137" s="327"/>
      <c r="N137" s="294"/>
    </row>
    <row r="138" spans="1:14" s="2" customFormat="1" ht="15" customHeight="1">
      <c r="A138" s="140">
        <v>45398</v>
      </c>
      <c r="B138" s="141" t="s">
        <v>112</v>
      </c>
      <c r="C138" s="141" t="s">
        <v>113</v>
      </c>
      <c r="D138" s="142" t="s">
        <v>120</v>
      </c>
      <c r="E138" s="145">
        <v>9000</v>
      </c>
      <c r="F138" s="293">
        <v>3866</v>
      </c>
      <c r="G138" s="266">
        <f t="shared" si="2"/>
        <v>2.3279875840662183</v>
      </c>
      <c r="H138" s="151" t="s">
        <v>126</v>
      </c>
      <c r="I138" s="142" t="s">
        <v>43</v>
      </c>
      <c r="J138" s="323" t="s">
        <v>278</v>
      </c>
      <c r="K138" s="141" t="s">
        <v>131</v>
      </c>
      <c r="L138" s="141" t="s">
        <v>44</v>
      </c>
      <c r="M138" s="327"/>
      <c r="N138" s="294"/>
    </row>
    <row r="139" spans="1:14" s="2" customFormat="1" ht="15" customHeight="1">
      <c r="A139" s="140">
        <v>45398</v>
      </c>
      <c r="B139" s="141" t="s">
        <v>112</v>
      </c>
      <c r="C139" s="141" t="s">
        <v>113</v>
      </c>
      <c r="D139" s="142" t="s">
        <v>120</v>
      </c>
      <c r="E139" s="145">
        <v>15000</v>
      </c>
      <c r="F139" s="293">
        <v>3866</v>
      </c>
      <c r="G139" s="266">
        <f t="shared" si="2"/>
        <v>3.8799793067770305</v>
      </c>
      <c r="H139" s="151" t="s">
        <v>126</v>
      </c>
      <c r="I139" s="142" t="s">
        <v>43</v>
      </c>
      <c r="J139" s="323" t="s">
        <v>278</v>
      </c>
      <c r="K139" s="141" t="s">
        <v>131</v>
      </c>
      <c r="L139" s="141" t="s">
        <v>44</v>
      </c>
      <c r="M139" s="327"/>
      <c r="N139" s="294"/>
    </row>
    <row r="140" spans="1:14" s="2" customFormat="1" ht="15" customHeight="1">
      <c r="A140" s="140">
        <v>45398</v>
      </c>
      <c r="B140" s="141" t="s">
        <v>112</v>
      </c>
      <c r="C140" s="141" t="s">
        <v>113</v>
      </c>
      <c r="D140" s="142" t="s">
        <v>120</v>
      </c>
      <c r="E140" s="145">
        <v>8000</v>
      </c>
      <c r="F140" s="293">
        <v>3866</v>
      </c>
      <c r="G140" s="266">
        <f t="shared" si="2"/>
        <v>2.0693222969477496</v>
      </c>
      <c r="H140" s="151" t="s">
        <v>126</v>
      </c>
      <c r="I140" s="142" t="s">
        <v>43</v>
      </c>
      <c r="J140" s="323" t="s">
        <v>278</v>
      </c>
      <c r="K140" s="141" t="s">
        <v>131</v>
      </c>
      <c r="L140" s="141" t="s">
        <v>44</v>
      </c>
      <c r="M140" s="327"/>
      <c r="N140" s="294"/>
    </row>
    <row r="141" spans="1:14" s="2" customFormat="1" ht="15" customHeight="1">
      <c r="A141" s="140">
        <v>45398</v>
      </c>
      <c r="B141" s="141" t="s">
        <v>112</v>
      </c>
      <c r="C141" s="141" t="s">
        <v>113</v>
      </c>
      <c r="D141" s="142" t="s">
        <v>120</v>
      </c>
      <c r="E141" s="145">
        <v>14000</v>
      </c>
      <c r="F141" s="293">
        <v>3866</v>
      </c>
      <c r="G141" s="266">
        <f t="shared" si="2"/>
        <v>3.6213140196585618</v>
      </c>
      <c r="H141" s="151" t="s">
        <v>126</v>
      </c>
      <c r="I141" s="142" t="s">
        <v>43</v>
      </c>
      <c r="J141" s="323" t="s">
        <v>278</v>
      </c>
      <c r="K141" s="141" t="s">
        <v>131</v>
      </c>
      <c r="L141" s="141" t="s">
        <v>44</v>
      </c>
      <c r="M141" s="327"/>
      <c r="N141" s="294"/>
    </row>
    <row r="142" spans="1:14" s="2" customFormat="1" ht="15" customHeight="1">
      <c r="A142" s="446">
        <v>45398</v>
      </c>
      <c r="B142" s="128" t="s">
        <v>112</v>
      </c>
      <c r="C142" s="128" t="s">
        <v>113</v>
      </c>
      <c r="D142" s="128" t="s">
        <v>120</v>
      </c>
      <c r="E142" s="433">
        <v>14000</v>
      </c>
      <c r="F142" s="293">
        <v>3866</v>
      </c>
      <c r="G142" s="266">
        <f t="shared" si="2"/>
        <v>3.6213140196585618</v>
      </c>
      <c r="H142" s="151" t="s">
        <v>137</v>
      </c>
      <c r="I142" s="142" t="s">
        <v>43</v>
      </c>
      <c r="J142" s="323" t="s">
        <v>283</v>
      </c>
      <c r="K142" s="141" t="s">
        <v>131</v>
      </c>
      <c r="L142" s="141" t="s">
        <v>44</v>
      </c>
      <c r="M142" s="327"/>
      <c r="N142" s="294"/>
    </row>
    <row r="143" spans="1:14" s="2" customFormat="1" ht="15" customHeight="1">
      <c r="A143" s="446">
        <v>45398</v>
      </c>
      <c r="B143" s="128" t="s">
        <v>112</v>
      </c>
      <c r="C143" s="128" t="s">
        <v>113</v>
      </c>
      <c r="D143" s="128" t="s">
        <v>120</v>
      </c>
      <c r="E143" s="433">
        <v>9000</v>
      </c>
      <c r="F143" s="293">
        <v>3866</v>
      </c>
      <c r="G143" s="266">
        <f t="shared" si="2"/>
        <v>2.3279875840662183</v>
      </c>
      <c r="H143" s="151" t="s">
        <v>137</v>
      </c>
      <c r="I143" s="142" t="s">
        <v>43</v>
      </c>
      <c r="J143" s="323" t="s">
        <v>283</v>
      </c>
      <c r="K143" s="141" t="s">
        <v>131</v>
      </c>
      <c r="L143" s="141" t="s">
        <v>44</v>
      </c>
      <c r="M143" s="327"/>
      <c r="N143" s="294"/>
    </row>
    <row r="144" spans="1:14" s="2" customFormat="1" ht="15" customHeight="1">
      <c r="A144" s="446">
        <v>45398</v>
      </c>
      <c r="B144" s="128" t="s">
        <v>112</v>
      </c>
      <c r="C144" s="128" t="s">
        <v>113</v>
      </c>
      <c r="D144" s="128" t="s">
        <v>120</v>
      </c>
      <c r="E144" s="433">
        <v>14000</v>
      </c>
      <c r="F144" s="293">
        <v>3866</v>
      </c>
      <c r="G144" s="266">
        <f t="shared" si="2"/>
        <v>3.6213140196585618</v>
      </c>
      <c r="H144" s="151" t="s">
        <v>137</v>
      </c>
      <c r="I144" s="142" t="s">
        <v>43</v>
      </c>
      <c r="J144" s="323" t="s">
        <v>283</v>
      </c>
      <c r="K144" s="141" t="s">
        <v>131</v>
      </c>
      <c r="L144" s="141" t="s">
        <v>44</v>
      </c>
      <c r="M144" s="327"/>
      <c r="N144" s="294"/>
    </row>
    <row r="145" spans="1:14" s="2" customFormat="1" ht="15" customHeight="1">
      <c r="A145" s="446">
        <v>45398</v>
      </c>
      <c r="B145" s="128" t="s">
        <v>112</v>
      </c>
      <c r="C145" s="128" t="s">
        <v>113</v>
      </c>
      <c r="D145" s="128" t="s">
        <v>120</v>
      </c>
      <c r="E145" s="433">
        <v>28000</v>
      </c>
      <c r="F145" s="293">
        <v>3866</v>
      </c>
      <c r="G145" s="266">
        <f t="shared" si="2"/>
        <v>7.2426280393171236</v>
      </c>
      <c r="H145" s="151" t="s">
        <v>137</v>
      </c>
      <c r="I145" s="142" t="s">
        <v>43</v>
      </c>
      <c r="J145" s="323" t="s">
        <v>283</v>
      </c>
      <c r="K145" s="141" t="s">
        <v>131</v>
      </c>
      <c r="L145" s="141" t="s">
        <v>44</v>
      </c>
      <c r="M145" s="327"/>
      <c r="N145" s="294"/>
    </row>
    <row r="146" spans="1:14" s="2" customFormat="1" ht="15" customHeight="1">
      <c r="A146" s="446">
        <v>45398</v>
      </c>
      <c r="B146" s="128" t="s">
        <v>157</v>
      </c>
      <c r="C146" s="128" t="s">
        <v>157</v>
      </c>
      <c r="D146" s="128" t="s">
        <v>120</v>
      </c>
      <c r="E146" s="433">
        <v>2000</v>
      </c>
      <c r="F146" s="293">
        <v>3866</v>
      </c>
      <c r="G146" s="266">
        <f t="shared" si="2"/>
        <v>0.5173305742369374</v>
      </c>
      <c r="H146" s="151" t="s">
        <v>137</v>
      </c>
      <c r="I146" s="142" t="s">
        <v>43</v>
      </c>
      <c r="J146" s="323" t="s">
        <v>283</v>
      </c>
      <c r="K146" s="141" t="s">
        <v>131</v>
      </c>
      <c r="L146" s="141" t="s">
        <v>44</v>
      </c>
      <c r="M146" s="327"/>
      <c r="N146" s="294"/>
    </row>
    <row r="147" spans="1:14" s="2" customFormat="1" ht="15" customHeight="1">
      <c r="A147" s="140">
        <v>45398</v>
      </c>
      <c r="B147" s="141" t="s">
        <v>286</v>
      </c>
      <c r="C147" s="141" t="s">
        <v>116</v>
      </c>
      <c r="D147" s="142" t="s">
        <v>79</v>
      </c>
      <c r="E147" s="126">
        <v>70000</v>
      </c>
      <c r="F147" s="293">
        <v>3866</v>
      </c>
      <c r="G147" s="266">
        <f t="shared" si="2"/>
        <v>18.10657009829281</v>
      </c>
      <c r="H147" s="151" t="s">
        <v>41</v>
      </c>
      <c r="I147" s="142" t="s">
        <v>43</v>
      </c>
      <c r="J147" s="128" t="s">
        <v>411</v>
      </c>
      <c r="K147" s="141" t="s">
        <v>131</v>
      </c>
      <c r="L147" s="141" t="s">
        <v>44</v>
      </c>
      <c r="M147" s="327"/>
      <c r="N147" s="294"/>
    </row>
    <row r="148" spans="1:14" s="2" customFormat="1" ht="15" customHeight="1">
      <c r="A148" s="140">
        <v>45399</v>
      </c>
      <c r="B148" s="141" t="s">
        <v>112</v>
      </c>
      <c r="C148" s="141" t="s">
        <v>113</v>
      </c>
      <c r="D148" s="142" t="s">
        <v>120</v>
      </c>
      <c r="E148" s="145">
        <v>8000</v>
      </c>
      <c r="F148" s="293">
        <v>3866</v>
      </c>
      <c r="G148" s="266">
        <f t="shared" si="2"/>
        <v>2.0693222969477496</v>
      </c>
      <c r="H148" s="151" t="s">
        <v>126</v>
      </c>
      <c r="I148" s="142" t="s">
        <v>43</v>
      </c>
      <c r="J148" s="323" t="s">
        <v>289</v>
      </c>
      <c r="K148" s="141" t="s">
        <v>131</v>
      </c>
      <c r="L148" s="141" t="s">
        <v>44</v>
      </c>
      <c r="M148" s="327"/>
      <c r="N148" s="294"/>
    </row>
    <row r="149" spans="1:14" s="2" customFormat="1" ht="15" customHeight="1">
      <c r="A149" s="140">
        <v>45399</v>
      </c>
      <c r="B149" s="141" t="s">
        <v>112</v>
      </c>
      <c r="C149" s="141" t="s">
        <v>113</v>
      </c>
      <c r="D149" s="142" t="s">
        <v>120</v>
      </c>
      <c r="E149" s="145">
        <v>7000</v>
      </c>
      <c r="F149" s="293">
        <v>3866</v>
      </c>
      <c r="G149" s="266">
        <f t="shared" si="2"/>
        <v>1.8106570098292809</v>
      </c>
      <c r="H149" s="151" t="s">
        <v>126</v>
      </c>
      <c r="I149" s="142" t="s">
        <v>43</v>
      </c>
      <c r="J149" s="323" t="s">
        <v>289</v>
      </c>
      <c r="K149" s="141" t="s">
        <v>131</v>
      </c>
      <c r="L149" s="141" t="s">
        <v>44</v>
      </c>
      <c r="M149" s="327"/>
      <c r="N149" s="294"/>
    </row>
    <row r="150" spans="1:14" s="2" customFormat="1" ht="15" customHeight="1">
      <c r="A150" s="140">
        <v>45399</v>
      </c>
      <c r="B150" s="141" t="s">
        <v>112</v>
      </c>
      <c r="C150" s="141" t="s">
        <v>113</v>
      </c>
      <c r="D150" s="142" t="s">
        <v>120</v>
      </c>
      <c r="E150" s="145">
        <v>9000</v>
      </c>
      <c r="F150" s="293">
        <v>3866</v>
      </c>
      <c r="G150" s="266">
        <f t="shared" si="2"/>
        <v>2.3279875840662183</v>
      </c>
      <c r="H150" s="151" t="s">
        <v>126</v>
      </c>
      <c r="I150" s="142" t="s">
        <v>43</v>
      </c>
      <c r="J150" s="323" t="s">
        <v>289</v>
      </c>
      <c r="K150" s="141" t="s">
        <v>131</v>
      </c>
      <c r="L150" s="141" t="s">
        <v>44</v>
      </c>
      <c r="M150" s="327"/>
      <c r="N150" s="294"/>
    </row>
    <row r="151" spans="1:14" s="2" customFormat="1" ht="15" customHeight="1">
      <c r="A151" s="140">
        <v>45399</v>
      </c>
      <c r="B151" s="141" t="s">
        <v>112</v>
      </c>
      <c r="C151" s="141" t="s">
        <v>113</v>
      </c>
      <c r="D151" s="142" t="s">
        <v>120</v>
      </c>
      <c r="E151" s="145">
        <v>9000</v>
      </c>
      <c r="F151" s="293">
        <v>3866</v>
      </c>
      <c r="G151" s="266">
        <f t="shared" si="2"/>
        <v>2.3279875840662183</v>
      </c>
      <c r="H151" s="151" t="s">
        <v>126</v>
      </c>
      <c r="I151" s="142" t="s">
        <v>43</v>
      </c>
      <c r="J151" s="323" t="s">
        <v>289</v>
      </c>
      <c r="K151" s="141" t="s">
        <v>131</v>
      </c>
      <c r="L151" s="141" t="s">
        <v>44</v>
      </c>
      <c r="M151" s="327"/>
      <c r="N151" s="294"/>
    </row>
    <row r="152" spans="1:14" s="2" customFormat="1" ht="15" customHeight="1">
      <c r="A152" s="140">
        <v>45399</v>
      </c>
      <c r="B152" s="141" t="s">
        <v>112</v>
      </c>
      <c r="C152" s="141" t="s">
        <v>113</v>
      </c>
      <c r="D152" s="142" t="s">
        <v>120</v>
      </c>
      <c r="E152" s="145">
        <v>8000</v>
      </c>
      <c r="F152" s="293">
        <v>3866</v>
      </c>
      <c r="G152" s="266">
        <f t="shared" si="2"/>
        <v>2.0693222969477496</v>
      </c>
      <c r="H152" s="151" t="s">
        <v>126</v>
      </c>
      <c r="I152" s="142" t="s">
        <v>43</v>
      </c>
      <c r="J152" s="323" t="s">
        <v>289</v>
      </c>
      <c r="K152" s="141" t="s">
        <v>131</v>
      </c>
      <c r="L152" s="141" t="s">
        <v>44</v>
      </c>
      <c r="M152" s="327"/>
      <c r="N152" s="294"/>
    </row>
    <row r="153" spans="1:14" s="2" customFormat="1" ht="15" customHeight="1">
      <c r="A153" s="140">
        <v>45399</v>
      </c>
      <c r="B153" s="141" t="s">
        <v>112</v>
      </c>
      <c r="C153" s="141" t="s">
        <v>113</v>
      </c>
      <c r="D153" s="142" t="s">
        <v>120</v>
      </c>
      <c r="E153" s="145">
        <v>11000</v>
      </c>
      <c r="F153" s="293">
        <v>3866</v>
      </c>
      <c r="G153" s="266">
        <f t="shared" si="2"/>
        <v>2.8453181583031557</v>
      </c>
      <c r="H153" s="151" t="s">
        <v>126</v>
      </c>
      <c r="I153" s="142" t="s">
        <v>43</v>
      </c>
      <c r="J153" s="323" t="s">
        <v>289</v>
      </c>
      <c r="K153" s="141" t="s">
        <v>131</v>
      </c>
      <c r="L153" s="141" t="s">
        <v>44</v>
      </c>
      <c r="M153" s="327"/>
      <c r="N153" s="294"/>
    </row>
    <row r="154" spans="1:14" s="2" customFormat="1" ht="15" customHeight="1">
      <c r="A154" s="140">
        <v>45399</v>
      </c>
      <c r="B154" s="141" t="s">
        <v>125</v>
      </c>
      <c r="C154" s="141" t="s">
        <v>125</v>
      </c>
      <c r="D154" s="142" t="s">
        <v>120</v>
      </c>
      <c r="E154" s="145">
        <v>5000</v>
      </c>
      <c r="F154" s="293">
        <v>3866</v>
      </c>
      <c r="G154" s="266">
        <f t="shared" si="2"/>
        <v>1.2933264355923435</v>
      </c>
      <c r="H154" s="151" t="s">
        <v>126</v>
      </c>
      <c r="I154" s="142" t="s">
        <v>43</v>
      </c>
      <c r="J154" s="323" t="s">
        <v>289</v>
      </c>
      <c r="K154" s="141" t="s">
        <v>131</v>
      </c>
      <c r="L154" s="141" t="s">
        <v>44</v>
      </c>
      <c r="M154" s="327"/>
      <c r="N154" s="294"/>
    </row>
    <row r="155" spans="1:14" s="2" customFormat="1" ht="15" customHeight="1">
      <c r="A155" s="140">
        <v>45399</v>
      </c>
      <c r="B155" s="141" t="s">
        <v>125</v>
      </c>
      <c r="C155" s="141" t="s">
        <v>125</v>
      </c>
      <c r="D155" s="142" t="s">
        <v>120</v>
      </c>
      <c r="E155" s="145">
        <v>5000</v>
      </c>
      <c r="F155" s="293">
        <v>3866</v>
      </c>
      <c r="G155" s="266">
        <f t="shared" si="2"/>
        <v>1.2933264355923435</v>
      </c>
      <c r="H155" s="151" t="s">
        <v>126</v>
      </c>
      <c r="I155" s="142" t="s">
        <v>43</v>
      </c>
      <c r="J155" s="323" t="s">
        <v>289</v>
      </c>
      <c r="K155" s="141" t="s">
        <v>131</v>
      </c>
      <c r="L155" s="141" t="s">
        <v>44</v>
      </c>
      <c r="M155" s="327"/>
      <c r="N155" s="294"/>
    </row>
    <row r="156" spans="1:14" s="2" customFormat="1" ht="15" customHeight="1">
      <c r="A156" s="140">
        <v>45399</v>
      </c>
      <c r="B156" s="141" t="s">
        <v>333</v>
      </c>
      <c r="C156" s="141" t="s">
        <v>118</v>
      </c>
      <c r="D156" s="142" t="s">
        <v>79</v>
      </c>
      <c r="E156" s="126">
        <v>10000</v>
      </c>
      <c r="F156" s="293">
        <v>3866</v>
      </c>
      <c r="G156" s="266">
        <f t="shared" si="2"/>
        <v>2.586652871184687</v>
      </c>
      <c r="H156" s="151" t="s">
        <v>41</v>
      </c>
      <c r="I156" s="142" t="s">
        <v>43</v>
      </c>
      <c r="J156" s="323" t="s">
        <v>412</v>
      </c>
      <c r="K156" s="141" t="s">
        <v>131</v>
      </c>
      <c r="L156" s="141" t="s">
        <v>44</v>
      </c>
      <c r="M156" s="327"/>
      <c r="N156" s="294"/>
    </row>
    <row r="157" spans="1:14" s="2" customFormat="1" ht="15" customHeight="1">
      <c r="A157" s="140">
        <v>45400</v>
      </c>
      <c r="B157" s="141" t="s">
        <v>334</v>
      </c>
      <c r="C157" s="141" t="s">
        <v>118</v>
      </c>
      <c r="D157" s="142" t="s">
        <v>79</v>
      </c>
      <c r="E157" s="126">
        <v>13000</v>
      </c>
      <c r="F157" s="293">
        <v>3866</v>
      </c>
      <c r="G157" s="266">
        <f t="shared" si="2"/>
        <v>3.3626487325400931</v>
      </c>
      <c r="H157" s="151" t="s">
        <v>41</v>
      </c>
      <c r="I157" s="142" t="s">
        <v>43</v>
      </c>
      <c r="J157" s="323" t="s">
        <v>413</v>
      </c>
      <c r="K157" s="141" t="s">
        <v>131</v>
      </c>
      <c r="L157" s="141" t="s">
        <v>44</v>
      </c>
      <c r="M157" s="327"/>
      <c r="N157" s="294"/>
    </row>
    <row r="158" spans="1:14" s="2" customFormat="1" ht="15" customHeight="1">
      <c r="A158" s="140">
        <v>45400</v>
      </c>
      <c r="B158" s="141" t="s">
        <v>335</v>
      </c>
      <c r="C158" s="141" t="s">
        <v>116</v>
      </c>
      <c r="D158" s="142" t="s">
        <v>79</v>
      </c>
      <c r="E158" s="126">
        <v>26000</v>
      </c>
      <c r="F158" s="293">
        <v>3866</v>
      </c>
      <c r="G158" s="266">
        <f t="shared" si="2"/>
        <v>6.7252974650801862</v>
      </c>
      <c r="H158" s="151" t="s">
        <v>41</v>
      </c>
      <c r="I158" s="142" t="s">
        <v>43</v>
      </c>
      <c r="J158" s="323" t="s">
        <v>414</v>
      </c>
      <c r="K158" s="141" t="s">
        <v>131</v>
      </c>
      <c r="L158" s="141" t="s">
        <v>44</v>
      </c>
      <c r="M158" s="327"/>
      <c r="N158" s="294"/>
    </row>
    <row r="159" spans="1:14" s="2" customFormat="1" ht="15" customHeight="1">
      <c r="A159" s="140">
        <v>45400</v>
      </c>
      <c r="B159" s="141" t="s">
        <v>112</v>
      </c>
      <c r="C159" s="141" t="s">
        <v>113</v>
      </c>
      <c r="D159" s="142" t="s">
        <v>120</v>
      </c>
      <c r="E159" s="145">
        <v>8000</v>
      </c>
      <c r="F159" s="293">
        <v>3866</v>
      </c>
      <c r="G159" s="266">
        <f t="shared" si="2"/>
        <v>2.0693222969477496</v>
      </c>
      <c r="H159" s="151" t="s">
        <v>126</v>
      </c>
      <c r="I159" s="142" t="s">
        <v>43</v>
      </c>
      <c r="J159" s="323" t="s">
        <v>294</v>
      </c>
      <c r="K159" s="141" t="s">
        <v>131</v>
      </c>
      <c r="L159" s="141" t="s">
        <v>44</v>
      </c>
      <c r="M159" s="327"/>
      <c r="N159" s="294"/>
    </row>
    <row r="160" spans="1:14" s="2" customFormat="1" ht="15" customHeight="1">
      <c r="A160" s="140">
        <v>45400</v>
      </c>
      <c r="B160" s="141" t="s">
        <v>112</v>
      </c>
      <c r="C160" s="141" t="s">
        <v>113</v>
      </c>
      <c r="D160" s="142" t="s">
        <v>120</v>
      </c>
      <c r="E160" s="145">
        <v>16000</v>
      </c>
      <c r="F160" s="293">
        <v>3866</v>
      </c>
      <c r="G160" s="266">
        <f t="shared" si="2"/>
        <v>4.1386445938954992</v>
      </c>
      <c r="H160" s="151" t="s">
        <v>126</v>
      </c>
      <c r="I160" s="142" t="s">
        <v>43</v>
      </c>
      <c r="J160" s="323" t="s">
        <v>294</v>
      </c>
      <c r="K160" s="141" t="s">
        <v>131</v>
      </c>
      <c r="L160" s="141" t="s">
        <v>44</v>
      </c>
      <c r="M160" s="327"/>
      <c r="N160" s="294"/>
    </row>
    <row r="161" spans="1:14" s="2" customFormat="1" ht="15" customHeight="1">
      <c r="A161" s="140">
        <v>45400</v>
      </c>
      <c r="B161" s="141" t="s">
        <v>112</v>
      </c>
      <c r="C161" s="141" t="s">
        <v>113</v>
      </c>
      <c r="D161" s="142" t="s">
        <v>120</v>
      </c>
      <c r="E161" s="145">
        <v>10000</v>
      </c>
      <c r="F161" s="293">
        <v>3866</v>
      </c>
      <c r="G161" s="266">
        <f t="shared" si="2"/>
        <v>2.586652871184687</v>
      </c>
      <c r="H161" s="151" t="s">
        <v>126</v>
      </c>
      <c r="I161" s="142" t="s">
        <v>43</v>
      </c>
      <c r="J161" s="323" t="s">
        <v>294</v>
      </c>
      <c r="K161" s="141" t="s">
        <v>131</v>
      </c>
      <c r="L161" s="141" t="s">
        <v>44</v>
      </c>
      <c r="M161" s="327"/>
      <c r="N161" s="294"/>
    </row>
    <row r="162" spans="1:14" s="2" customFormat="1" ht="15" customHeight="1">
      <c r="A162" s="140">
        <v>45400</v>
      </c>
      <c r="B162" s="141" t="s">
        <v>112</v>
      </c>
      <c r="C162" s="141" t="s">
        <v>113</v>
      </c>
      <c r="D162" s="142" t="s">
        <v>120</v>
      </c>
      <c r="E162" s="145">
        <v>10000</v>
      </c>
      <c r="F162" s="293">
        <v>3866</v>
      </c>
      <c r="G162" s="266">
        <f t="shared" si="2"/>
        <v>2.586652871184687</v>
      </c>
      <c r="H162" s="151" t="s">
        <v>126</v>
      </c>
      <c r="I162" s="142" t="s">
        <v>43</v>
      </c>
      <c r="J162" s="323" t="s">
        <v>294</v>
      </c>
      <c r="K162" s="141" t="s">
        <v>131</v>
      </c>
      <c r="L162" s="141" t="s">
        <v>44</v>
      </c>
      <c r="M162" s="327"/>
      <c r="N162" s="294"/>
    </row>
    <row r="163" spans="1:14" s="2" customFormat="1" ht="15" customHeight="1">
      <c r="A163" s="140">
        <v>45400</v>
      </c>
      <c r="B163" s="141" t="s">
        <v>112</v>
      </c>
      <c r="C163" s="141" t="s">
        <v>113</v>
      </c>
      <c r="D163" s="142" t="s">
        <v>120</v>
      </c>
      <c r="E163" s="145">
        <v>15000</v>
      </c>
      <c r="F163" s="293">
        <v>3866</v>
      </c>
      <c r="G163" s="266">
        <f t="shared" si="2"/>
        <v>3.8799793067770305</v>
      </c>
      <c r="H163" s="151" t="s">
        <v>126</v>
      </c>
      <c r="I163" s="142" t="s">
        <v>43</v>
      </c>
      <c r="J163" s="323" t="s">
        <v>294</v>
      </c>
      <c r="K163" s="141" t="s">
        <v>131</v>
      </c>
      <c r="L163" s="141" t="s">
        <v>44</v>
      </c>
      <c r="M163" s="327"/>
      <c r="N163" s="294"/>
    </row>
    <row r="164" spans="1:14" s="2" customFormat="1" ht="15" customHeight="1">
      <c r="A164" s="140">
        <v>45400</v>
      </c>
      <c r="B164" s="141" t="s">
        <v>125</v>
      </c>
      <c r="C164" s="141" t="s">
        <v>125</v>
      </c>
      <c r="D164" s="142" t="s">
        <v>120</v>
      </c>
      <c r="E164" s="145">
        <v>6000</v>
      </c>
      <c r="F164" s="293">
        <v>3866</v>
      </c>
      <c r="G164" s="266">
        <f t="shared" si="2"/>
        <v>1.5519917227108122</v>
      </c>
      <c r="H164" s="151" t="s">
        <v>126</v>
      </c>
      <c r="I164" s="142" t="s">
        <v>43</v>
      </c>
      <c r="J164" s="323" t="s">
        <v>294</v>
      </c>
      <c r="K164" s="141" t="s">
        <v>131</v>
      </c>
      <c r="L164" s="141" t="s">
        <v>44</v>
      </c>
      <c r="M164" s="327"/>
      <c r="N164" s="294"/>
    </row>
    <row r="165" spans="1:14" s="2" customFormat="1" ht="15" customHeight="1">
      <c r="A165" s="140">
        <v>45400</v>
      </c>
      <c r="B165" s="141" t="s">
        <v>125</v>
      </c>
      <c r="C165" s="141" t="s">
        <v>125</v>
      </c>
      <c r="D165" s="142" t="s">
        <v>120</v>
      </c>
      <c r="E165" s="145">
        <v>4000</v>
      </c>
      <c r="F165" s="293">
        <v>3866</v>
      </c>
      <c r="G165" s="266">
        <f t="shared" si="2"/>
        <v>1.0346611484738748</v>
      </c>
      <c r="H165" s="151" t="s">
        <v>126</v>
      </c>
      <c r="I165" s="142" t="s">
        <v>43</v>
      </c>
      <c r="J165" s="323" t="s">
        <v>294</v>
      </c>
      <c r="K165" s="141" t="s">
        <v>131</v>
      </c>
      <c r="L165" s="141" t="s">
        <v>44</v>
      </c>
      <c r="M165" s="327"/>
      <c r="N165" s="294"/>
    </row>
    <row r="166" spans="1:14" s="2" customFormat="1" ht="15" customHeight="1">
      <c r="A166" s="140">
        <v>45401</v>
      </c>
      <c r="B166" s="141" t="s">
        <v>112</v>
      </c>
      <c r="C166" s="141" t="s">
        <v>113</v>
      </c>
      <c r="D166" s="142" t="s">
        <v>120</v>
      </c>
      <c r="E166" s="145">
        <v>8000</v>
      </c>
      <c r="F166" s="293">
        <v>3866</v>
      </c>
      <c r="G166" s="266">
        <f t="shared" si="2"/>
        <v>2.0693222969477496</v>
      </c>
      <c r="H166" s="151" t="s">
        <v>126</v>
      </c>
      <c r="I166" s="142" t="s">
        <v>43</v>
      </c>
      <c r="J166" s="323" t="s">
        <v>302</v>
      </c>
      <c r="K166" s="141" t="s">
        <v>131</v>
      </c>
      <c r="L166" s="141" t="s">
        <v>44</v>
      </c>
      <c r="M166" s="327"/>
      <c r="N166" s="294"/>
    </row>
    <row r="167" spans="1:14" s="2" customFormat="1" ht="15" customHeight="1">
      <c r="A167" s="140">
        <v>45401</v>
      </c>
      <c r="B167" s="141" t="s">
        <v>112</v>
      </c>
      <c r="C167" s="141" t="s">
        <v>113</v>
      </c>
      <c r="D167" s="142" t="s">
        <v>120</v>
      </c>
      <c r="E167" s="145">
        <v>20000</v>
      </c>
      <c r="F167" s="293">
        <v>3866</v>
      </c>
      <c r="G167" s="266">
        <f t="shared" si="2"/>
        <v>5.173305742369374</v>
      </c>
      <c r="H167" s="151" t="s">
        <v>126</v>
      </c>
      <c r="I167" s="142" t="s">
        <v>43</v>
      </c>
      <c r="J167" s="323" t="s">
        <v>302</v>
      </c>
      <c r="K167" s="141" t="s">
        <v>131</v>
      </c>
      <c r="L167" s="141" t="s">
        <v>44</v>
      </c>
      <c r="M167" s="327"/>
      <c r="N167" s="294"/>
    </row>
    <row r="168" spans="1:14" s="2" customFormat="1" ht="15" customHeight="1">
      <c r="A168" s="140">
        <v>45401</v>
      </c>
      <c r="B168" s="141" t="s">
        <v>112</v>
      </c>
      <c r="C168" s="141" t="s">
        <v>113</v>
      </c>
      <c r="D168" s="142" t="s">
        <v>120</v>
      </c>
      <c r="E168" s="145">
        <v>20000</v>
      </c>
      <c r="F168" s="293">
        <v>3866</v>
      </c>
      <c r="G168" s="266">
        <f t="shared" si="2"/>
        <v>5.173305742369374</v>
      </c>
      <c r="H168" s="151" t="s">
        <v>126</v>
      </c>
      <c r="I168" s="142" t="s">
        <v>43</v>
      </c>
      <c r="J168" s="323" t="s">
        <v>302</v>
      </c>
      <c r="K168" s="141" t="s">
        <v>131</v>
      </c>
      <c r="L168" s="141" t="s">
        <v>44</v>
      </c>
      <c r="M168" s="327"/>
      <c r="N168" s="294"/>
    </row>
    <row r="169" spans="1:14" s="2" customFormat="1" ht="15" customHeight="1">
      <c r="A169" s="140">
        <v>45401</v>
      </c>
      <c r="B169" s="141" t="s">
        <v>112</v>
      </c>
      <c r="C169" s="141" t="s">
        <v>113</v>
      </c>
      <c r="D169" s="142" t="s">
        <v>120</v>
      </c>
      <c r="E169" s="145">
        <v>22000</v>
      </c>
      <c r="F169" s="293">
        <v>3866</v>
      </c>
      <c r="G169" s="266">
        <f t="shared" si="2"/>
        <v>5.6906363166063114</v>
      </c>
      <c r="H169" s="151" t="s">
        <v>126</v>
      </c>
      <c r="I169" s="142" t="s">
        <v>43</v>
      </c>
      <c r="J169" s="323" t="s">
        <v>302</v>
      </c>
      <c r="K169" s="141" t="s">
        <v>131</v>
      </c>
      <c r="L169" s="141" t="s">
        <v>44</v>
      </c>
      <c r="M169" s="327"/>
      <c r="N169" s="294"/>
    </row>
    <row r="170" spans="1:14" s="2" customFormat="1" ht="15" customHeight="1">
      <c r="A170" s="140">
        <v>45401</v>
      </c>
      <c r="B170" s="141" t="s">
        <v>125</v>
      </c>
      <c r="C170" s="141" t="s">
        <v>125</v>
      </c>
      <c r="D170" s="142" t="s">
        <v>120</v>
      </c>
      <c r="E170" s="145">
        <v>6000</v>
      </c>
      <c r="F170" s="293">
        <v>3866</v>
      </c>
      <c r="G170" s="266">
        <f t="shared" si="2"/>
        <v>1.5519917227108122</v>
      </c>
      <c r="H170" s="151" t="s">
        <v>126</v>
      </c>
      <c r="I170" s="142" t="s">
        <v>43</v>
      </c>
      <c r="J170" s="323" t="s">
        <v>302</v>
      </c>
      <c r="K170" s="141" t="s">
        <v>131</v>
      </c>
      <c r="L170" s="141" t="s">
        <v>44</v>
      </c>
      <c r="M170" s="327"/>
      <c r="N170" s="294"/>
    </row>
    <row r="171" spans="1:14" s="2" customFormat="1" ht="15" customHeight="1">
      <c r="A171" s="140">
        <v>45401</v>
      </c>
      <c r="B171" s="141" t="s">
        <v>125</v>
      </c>
      <c r="C171" s="141" t="s">
        <v>125</v>
      </c>
      <c r="D171" s="142" t="s">
        <v>120</v>
      </c>
      <c r="E171" s="145">
        <v>4000</v>
      </c>
      <c r="F171" s="293">
        <v>3866</v>
      </c>
      <c r="G171" s="266">
        <f t="shared" si="2"/>
        <v>1.0346611484738748</v>
      </c>
      <c r="H171" s="151" t="s">
        <v>126</v>
      </c>
      <c r="I171" s="142" t="s">
        <v>43</v>
      </c>
      <c r="J171" s="323" t="s">
        <v>302</v>
      </c>
      <c r="K171" s="141" t="s">
        <v>131</v>
      </c>
      <c r="L171" s="141" t="s">
        <v>44</v>
      </c>
      <c r="M171" s="327"/>
      <c r="N171" s="294"/>
    </row>
    <row r="172" spans="1:14" s="2" customFormat="1" ht="15" customHeight="1">
      <c r="A172" s="140">
        <v>45401</v>
      </c>
      <c r="B172" s="141" t="s">
        <v>112</v>
      </c>
      <c r="C172" s="141" t="s">
        <v>113</v>
      </c>
      <c r="D172" s="142" t="s">
        <v>14</v>
      </c>
      <c r="E172" s="126">
        <v>40000</v>
      </c>
      <c r="F172" s="293">
        <v>3866</v>
      </c>
      <c r="G172" s="266">
        <f t="shared" si="2"/>
        <v>10.346611484738748</v>
      </c>
      <c r="H172" s="151" t="s">
        <v>41</v>
      </c>
      <c r="I172" s="142" t="s">
        <v>43</v>
      </c>
      <c r="J172" s="323" t="s">
        <v>305</v>
      </c>
      <c r="K172" s="141" t="s">
        <v>131</v>
      </c>
      <c r="L172" s="141" t="s">
        <v>44</v>
      </c>
      <c r="M172" s="327"/>
      <c r="N172" s="294"/>
    </row>
    <row r="173" spans="1:14" s="2" customFormat="1" ht="15" customHeight="1">
      <c r="A173" s="140">
        <v>45401</v>
      </c>
      <c r="B173" s="141" t="s">
        <v>112</v>
      </c>
      <c r="C173" s="141" t="s">
        <v>113</v>
      </c>
      <c r="D173" s="142" t="s">
        <v>14</v>
      </c>
      <c r="E173" s="126">
        <v>50000</v>
      </c>
      <c r="F173" s="293">
        <v>3866</v>
      </c>
      <c r="G173" s="266">
        <f t="shared" si="2"/>
        <v>12.933264355923436</v>
      </c>
      <c r="H173" s="151" t="s">
        <v>41</v>
      </c>
      <c r="I173" s="142" t="s">
        <v>43</v>
      </c>
      <c r="J173" s="323" t="s">
        <v>305</v>
      </c>
      <c r="K173" s="141" t="s">
        <v>131</v>
      </c>
      <c r="L173" s="141" t="s">
        <v>44</v>
      </c>
      <c r="M173" s="327"/>
      <c r="N173" s="294"/>
    </row>
    <row r="174" spans="1:14" s="2" customFormat="1" ht="15" customHeight="1">
      <c r="A174" s="140">
        <v>45401</v>
      </c>
      <c r="B174" s="141" t="s">
        <v>112</v>
      </c>
      <c r="C174" s="141" t="s">
        <v>113</v>
      </c>
      <c r="D174" s="142" t="s">
        <v>14</v>
      </c>
      <c r="E174" s="137">
        <v>21000</v>
      </c>
      <c r="F174" s="293">
        <v>3866</v>
      </c>
      <c r="G174" s="266">
        <f t="shared" si="2"/>
        <v>5.4319710294878432</v>
      </c>
      <c r="H174" s="151" t="s">
        <v>41</v>
      </c>
      <c r="I174" s="142" t="s">
        <v>43</v>
      </c>
      <c r="J174" s="323" t="s">
        <v>305</v>
      </c>
      <c r="K174" s="141" t="s">
        <v>131</v>
      </c>
      <c r="L174" s="141" t="s">
        <v>44</v>
      </c>
      <c r="M174" s="327"/>
      <c r="N174" s="294"/>
    </row>
    <row r="175" spans="1:14" s="2" customFormat="1" ht="15" customHeight="1">
      <c r="A175" s="446">
        <v>45401</v>
      </c>
      <c r="B175" s="128" t="s">
        <v>112</v>
      </c>
      <c r="C175" s="128" t="s">
        <v>113</v>
      </c>
      <c r="D175" s="128" t="s">
        <v>120</v>
      </c>
      <c r="E175" s="433">
        <v>14000</v>
      </c>
      <c r="F175" s="293">
        <v>3866</v>
      </c>
      <c r="G175" s="266">
        <f t="shared" si="2"/>
        <v>3.6213140196585618</v>
      </c>
      <c r="H175" s="151" t="s">
        <v>137</v>
      </c>
      <c r="I175" s="142" t="s">
        <v>43</v>
      </c>
      <c r="J175" s="323" t="s">
        <v>308</v>
      </c>
      <c r="K175" s="141" t="s">
        <v>131</v>
      </c>
      <c r="L175" s="141" t="s">
        <v>44</v>
      </c>
      <c r="M175" s="327"/>
      <c r="N175" s="294"/>
    </row>
    <row r="176" spans="1:14" s="2" customFormat="1" ht="15" customHeight="1">
      <c r="A176" s="446">
        <v>45401</v>
      </c>
      <c r="B176" s="128" t="s">
        <v>112</v>
      </c>
      <c r="C176" s="128" t="s">
        <v>113</v>
      </c>
      <c r="D176" s="128" t="s">
        <v>120</v>
      </c>
      <c r="E176" s="433">
        <v>13000</v>
      </c>
      <c r="F176" s="293">
        <v>3866</v>
      </c>
      <c r="G176" s="266">
        <f t="shared" si="2"/>
        <v>3.3626487325400931</v>
      </c>
      <c r="H176" s="151" t="s">
        <v>137</v>
      </c>
      <c r="I176" s="142" t="s">
        <v>43</v>
      </c>
      <c r="J176" s="323" t="s">
        <v>308</v>
      </c>
      <c r="K176" s="141" t="s">
        <v>131</v>
      </c>
      <c r="L176" s="141" t="s">
        <v>44</v>
      </c>
      <c r="M176" s="327"/>
      <c r="N176" s="294"/>
    </row>
    <row r="177" spans="1:14" s="2" customFormat="1" ht="15" customHeight="1">
      <c r="A177" s="140">
        <v>45403</v>
      </c>
      <c r="B177" s="141" t="s">
        <v>112</v>
      </c>
      <c r="C177" s="141" t="s">
        <v>113</v>
      </c>
      <c r="D177" s="142" t="s">
        <v>120</v>
      </c>
      <c r="E177" s="145">
        <v>18000</v>
      </c>
      <c r="F177" s="293">
        <v>3866</v>
      </c>
      <c r="G177" s="266">
        <f t="shared" si="2"/>
        <v>4.6559751681324366</v>
      </c>
      <c r="H177" s="151" t="s">
        <v>126</v>
      </c>
      <c r="I177" s="142" t="s">
        <v>43</v>
      </c>
      <c r="J177" s="323" t="s">
        <v>318</v>
      </c>
      <c r="K177" s="141" t="s">
        <v>131</v>
      </c>
      <c r="L177" s="141" t="s">
        <v>44</v>
      </c>
      <c r="M177" s="327"/>
      <c r="N177" s="294"/>
    </row>
    <row r="178" spans="1:14" s="2" customFormat="1" ht="15" customHeight="1">
      <c r="A178" s="140">
        <v>45403</v>
      </c>
      <c r="B178" s="141" t="s">
        <v>112</v>
      </c>
      <c r="C178" s="141" t="s">
        <v>113</v>
      </c>
      <c r="D178" s="142" t="s">
        <v>120</v>
      </c>
      <c r="E178" s="145">
        <v>6000</v>
      </c>
      <c r="F178" s="293">
        <v>3866</v>
      </c>
      <c r="G178" s="266">
        <f t="shared" si="2"/>
        <v>1.5519917227108122</v>
      </c>
      <c r="H178" s="151" t="s">
        <v>126</v>
      </c>
      <c r="I178" s="142" t="s">
        <v>43</v>
      </c>
      <c r="J178" s="323" t="s">
        <v>318</v>
      </c>
      <c r="K178" s="141" t="s">
        <v>131</v>
      </c>
      <c r="L178" s="141" t="s">
        <v>44</v>
      </c>
      <c r="M178" s="327"/>
      <c r="N178" s="294"/>
    </row>
    <row r="179" spans="1:14" s="2" customFormat="1" ht="15" customHeight="1">
      <c r="A179" s="140">
        <v>45403</v>
      </c>
      <c r="B179" s="141" t="s">
        <v>112</v>
      </c>
      <c r="C179" s="141" t="s">
        <v>113</v>
      </c>
      <c r="D179" s="142" t="s">
        <v>120</v>
      </c>
      <c r="E179" s="145">
        <v>20000</v>
      </c>
      <c r="F179" s="293">
        <v>3866</v>
      </c>
      <c r="G179" s="266">
        <f t="shared" si="2"/>
        <v>5.173305742369374</v>
      </c>
      <c r="H179" s="151" t="s">
        <v>126</v>
      </c>
      <c r="I179" s="142" t="s">
        <v>43</v>
      </c>
      <c r="J179" s="323" t="s">
        <v>318</v>
      </c>
      <c r="K179" s="141" t="s">
        <v>131</v>
      </c>
      <c r="L179" s="141" t="s">
        <v>44</v>
      </c>
      <c r="M179" s="327"/>
      <c r="N179" s="294"/>
    </row>
    <row r="180" spans="1:14" s="2" customFormat="1" ht="15" customHeight="1">
      <c r="A180" s="140">
        <v>45403</v>
      </c>
      <c r="B180" s="141" t="s">
        <v>125</v>
      </c>
      <c r="C180" s="141" t="s">
        <v>125</v>
      </c>
      <c r="D180" s="142" t="s">
        <v>120</v>
      </c>
      <c r="E180" s="145">
        <v>5000</v>
      </c>
      <c r="F180" s="293">
        <v>3866</v>
      </c>
      <c r="G180" s="266">
        <f t="shared" si="2"/>
        <v>1.2933264355923435</v>
      </c>
      <c r="H180" s="151" t="s">
        <v>126</v>
      </c>
      <c r="I180" s="142" t="s">
        <v>43</v>
      </c>
      <c r="J180" s="323" t="s">
        <v>318</v>
      </c>
      <c r="K180" s="141" t="s">
        <v>131</v>
      </c>
      <c r="L180" s="141" t="s">
        <v>44</v>
      </c>
      <c r="M180" s="327"/>
      <c r="N180" s="294"/>
    </row>
    <row r="181" spans="1:14" s="2" customFormat="1" ht="15" customHeight="1">
      <c r="A181" s="140">
        <v>45404</v>
      </c>
      <c r="B181" s="141" t="s">
        <v>309</v>
      </c>
      <c r="C181" s="141" t="s">
        <v>129</v>
      </c>
      <c r="D181" s="142" t="s">
        <v>79</v>
      </c>
      <c r="E181" s="137">
        <v>319000</v>
      </c>
      <c r="F181" s="293">
        <v>3866</v>
      </c>
      <c r="G181" s="266">
        <f t="shared" si="2"/>
        <v>82.514226590791509</v>
      </c>
      <c r="H181" s="151" t="s">
        <v>41</v>
      </c>
      <c r="I181" s="142" t="s">
        <v>43</v>
      </c>
      <c r="J181" s="323" t="s">
        <v>419</v>
      </c>
      <c r="K181" s="141" t="s">
        <v>131</v>
      </c>
      <c r="L181" s="141" t="s">
        <v>44</v>
      </c>
      <c r="M181" s="327"/>
      <c r="N181" s="294"/>
    </row>
    <row r="182" spans="1:14" s="2" customFormat="1" ht="15" customHeight="1">
      <c r="A182" s="140">
        <v>45404</v>
      </c>
      <c r="B182" s="83" t="s">
        <v>310</v>
      </c>
      <c r="C182" s="83" t="s">
        <v>114</v>
      </c>
      <c r="D182" s="147" t="s">
        <v>14</v>
      </c>
      <c r="E182" s="132">
        <v>80000</v>
      </c>
      <c r="F182" s="293">
        <v>3866</v>
      </c>
      <c r="G182" s="266">
        <f t="shared" si="2"/>
        <v>20.693222969477496</v>
      </c>
      <c r="H182" s="151" t="s">
        <v>41</v>
      </c>
      <c r="I182" s="142" t="s">
        <v>43</v>
      </c>
      <c r="J182" s="323" t="s">
        <v>422</v>
      </c>
      <c r="K182" s="141" t="s">
        <v>131</v>
      </c>
      <c r="L182" s="141" t="s">
        <v>44</v>
      </c>
      <c r="M182" s="327"/>
      <c r="N182" s="294"/>
    </row>
    <row r="183" spans="1:14" s="2" customFormat="1" ht="15" customHeight="1">
      <c r="A183" s="140">
        <v>45404</v>
      </c>
      <c r="B183" s="83" t="s">
        <v>311</v>
      </c>
      <c r="C183" s="83" t="s">
        <v>114</v>
      </c>
      <c r="D183" s="147" t="s">
        <v>120</v>
      </c>
      <c r="E183" s="132">
        <v>50000</v>
      </c>
      <c r="F183" s="293">
        <v>3866</v>
      </c>
      <c r="G183" s="266">
        <f t="shared" si="2"/>
        <v>12.933264355923436</v>
      </c>
      <c r="H183" s="151" t="s">
        <v>126</v>
      </c>
      <c r="I183" s="142" t="s">
        <v>43</v>
      </c>
      <c r="J183" s="323" t="s">
        <v>422</v>
      </c>
      <c r="K183" s="141" t="s">
        <v>131</v>
      </c>
      <c r="L183" s="141" t="s">
        <v>44</v>
      </c>
      <c r="M183" s="327"/>
      <c r="N183" s="294"/>
    </row>
    <row r="184" spans="1:14" s="2" customFormat="1" ht="15" customHeight="1">
      <c r="A184" s="140">
        <v>45404</v>
      </c>
      <c r="B184" s="83" t="s">
        <v>312</v>
      </c>
      <c r="C184" s="83" t="s">
        <v>114</v>
      </c>
      <c r="D184" s="147" t="s">
        <v>111</v>
      </c>
      <c r="E184" s="132">
        <v>40000</v>
      </c>
      <c r="F184" s="293">
        <v>3866</v>
      </c>
      <c r="G184" s="266">
        <f t="shared" si="2"/>
        <v>10.346611484738748</v>
      </c>
      <c r="H184" s="151" t="s">
        <v>128</v>
      </c>
      <c r="I184" s="142" t="s">
        <v>43</v>
      </c>
      <c r="J184" s="323" t="s">
        <v>422</v>
      </c>
      <c r="K184" s="141" t="s">
        <v>131</v>
      </c>
      <c r="L184" s="141" t="s">
        <v>44</v>
      </c>
      <c r="M184" s="327"/>
      <c r="N184" s="294"/>
    </row>
    <row r="185" spans="1:14" s="2" customFormat="1" ht="15" customHeight="1">
      <c r="A185" s="140">
        <v>45404</v>
      </c>
      <c r="B185" s="141" t="s">
        <v>112</v>
      </c>
      <c r="C185" s="141" t="s">
        <v>113</v>
      </c>
      <c r="D185" s="142" t="s">
        <v>14</v>
      </c>
      <c r="E185" s="137">
        <v>18000</v>
      </c>
      <c r="F185" s="293">
        <v>3866</v>
      </c>
      <c r="G185" s="266">
        <f t="shared" si="2"/>
        <v>4.6559751681324366</v>
      </c>
      <c r="H185" s="151" t="s">
        <v>41</v>
      </c>
      <c r="I185" s="142" t="s">
        <v>43</v>
      </c>
      <c r="J185" s="385" t="s">
        <v>427</v>
      </c>
      <c r="K185" s="141" t="s">
        <v>131</v>
      </c>
      <c r="L185" s="141" t="s">
        <v>44</v>
      </c>
      <c r="M185" s="327"/>
      <c r="N185" s="294"/>
    </row>
    <row r="186" spans="1:14" s="2" customFormat="1" ht="15" customHeight="1">
      <c r="A186" s="140">
        <v>45404</v>
      </c>
      <c r="B186" s="141" t="s">
        <v>112</v>
      </c>
      <c r="C186" s="141" t="s">
        <v>113</v>
      </c>
      <c r="D186" s="142" t="s">
        <v>14</v>
      </c>
      <c r="E186" s="137">
        <v>15000</v>
      </c>
      <c r="F186" s="293">
        <v>3866</v>
      </c>
      <c r="G186" s="266">
        <f t="shared" si="2"/>
        <v>3.8799793067770305</v>
      </c>
      <c r="H186" s="151" t="s">
        <v>41</v>
      </c>
      <c r="I186" s="142" t="s">
        <v>43</v>
      </c>
      <c r="J186" s="385" t="s">
        <v>427</v>
      </c>
      <c r="K186" s="141" t="s">
        <v>131</v>
      </c>
      <c r="L186" s="141" t="s">
        <v>44</v>
      </c>
      <c r="M186" s="327"/>
      <c r="N186" s="294"/>
    </row>
    <row r="187" spans="1:14" s="2" customFormat="1" ht="15" customHeight="1">
      <c r="A187" s="140">
        <v>45404</v>
      </c>
      <c r="B187" s="141" t="s">
        <v>112</v>
      </c>
      <c r="C187" s="141" t="s">
        <v>113</v>
      </c>
      <c r="D187" s="142" t="s">
        <v>14</v>
      </c>
      <c r="E187" s="132">
        <v>20000</v>
      </c>
      <c r="F187" s="293">
        <v>3866</v>
      </c>
      <c r="G187" s="266">
        <f t="shared" si="2"/>
        <v>5.173305742369374</v>
      </c>
      <c r="H187" s="151" t="s">
        <v>41</v>
      </c>
      <c r="I187" s="142" t="s">
        <v>43</v>
      </c>
      <c r="J187" s="385" t="s">
        <v>427</v>
      </c>
      <c r="K187" s="141" t="s">
        <v>131</v>
      </c>
      <c r="L187" s="141" t="s">
        <v>44</v>
      </c>
      <c r="M187" s="327"/>
      <c r="N187" s="294"/>
    </row>
    <row r="188" spans="1:14" s="2" customFormat="1" ht="15" customHeight="1">
      <c r="A188" s="140">
        <v>45404</v>
      </c>
      <c r="B188" s="141" t="s">
        <v>112</v>
      </c>
      <c r="C188" s="141" t="s">
        <v>113</v>
      </c>
      <c r="D188" s="142" t="s">
        <v>14</v>
      </c>
      <c r="E188" s="126">
        <v>19000</v>
      </c>
      <c r="F188" s="293">
        <v>3866</v>
      </c>
      <c r="G188" s="266">
        <f t="shared" si="2"/>
        <v>4.9146404552509058</v>
      </c>
      <c r="H188" s="151" t="s">
        <v>41</v>
      </c>
      <c r="I188" s="142" t="s">
        <v>43</v>
      </c>
      <c r="J188" s="385" t="s">
        <v>427</v>
      </c>
      <c r="K188" s="141" t="s">
        <v>131</v>
      </c>
      <c r="L188" s="141" t="s">
        <v>44</v>
      </c>
      <c r="M188" s="327"/>
      <c r="N188" s="294"/>
    </row>
    <row r="189" spans="1:14" s="2" customFormat="1" ht="15" customHeight="1">
      <c r="A189" s="140">
        <v>45404</v>
      </c>
      <c r="B189" s="141" t="s">
        <v>112</v>
      </c>
      <c r="C189" s="141" t="s">
        <v>113</v>
      </c>
      <c r="D189" s="142" t="s">
        <v>120</v>
      </c>
      <c r="E189" s="145">
        <v>8000</v>
      </c>
      <c r="F189" s="293">
        <v>3866</v>
      </c>
      <c r="G189" s="266">
        <f t="shared" si="2"/>
        <v>2.0693222969477496</v>
      </c>
      <c r="H189" s="151" t="s">
        <v>126</v>
      </c>
      <c r="I189" s="142" t="s">
        <v>43</v>
      </c>
      <c r="J189" s="323" t="s">
        <v>318</v>
      </c>
      <c r="K189" s="141" t="s">
        <v>131</v>
      </c>
      <c r="L189" s="141" t="s">
        <v>44</v>
      </c>
      <c r="M189" s="327"/>
      <c r="N189" s="294"/>
    </row>
    <row r="190" spans="1:14" s="2" customFormat="1" ht="15" customHeight="1">
      <c r="A190" s="140">
        <v>45404</v>
      </c>
      <c r="B190" s="141" t="s">
        <v>112</v>
      </c>
      <c r="C190" s="141" t="s">
        <v>113</v>
      </c>
      <c r="D190" s="142" t="s">
        <v>120</v>
      </c>
      <c r="E190" s="145">
        <v>10000</v>
      </c>
      <c r="F190" s="293">
        <v>3866</v>
      </c>
      <c r="G190" s="266">
        <f t="shared" si="2"/>
        <v>2.586652871184687</v>
      </c>
      <c r="H190" s="151" t="s">
        <v>126</v>
      </c>
      <c r="I190" s="142" t="s">
        <v>43</v>
      </c>
      <c r="J190" s="323" t="s">
        <v>318</v>
      </c>
      <c r="K190" s="141" t="s">
        <v>131</v>
      </c>
      <c r="L190" s="141" t="s">
        <v>44</v>
      </c>
      <c r="M190" s="327"/>
      <c r="N190" s="294"/>
    </row>
    <row r="191" spans="1:14" s="2" customFormat="1" ht="15" customHeight="1">
      <c r="A191" s="140">
        <v>45404</v>
      </c>
      <c r="B191" s="141" t="s">
        <v>112</v>
      </c>
      <c r="C191" s="141" t="s">
        <v>113</v>
      </c>
      <c r="D191" s="142" t="s">
        <v>120</v>
      </c>
      <c r="E191" s="145">
        <v>15000</v>
      </c>
      <c r="F191" s="293">
        <v>3866</v>
      </c>
      <c r="G191" s="266">
        <f t="shared" si="2"/>
        <v>3.8799793067770305</v>
      </c>
      <c r="H191" s="151" t="s">
        <v>126</v>
      </c>
      <c r="I191" s="142" t="s">
        <v>43</v>
      </c>
      <c r="J191" s="323" t="s">
        <v>318</v>
      </c>
      <c r="K191" s="141" t="s">
        <v>131</v>
      </c>
      <c r="L191" s="141" t="s">
        <v>44</v>
      </c>
      <c r="M191" s="327"/>
      <c r="N191" s="294"/>
    </row>
    <row r="192" spans="1:14" s="2" customFormat="1" ht="15" customHeight="1">
      <c r="A192" s="140">
        <v>45404</v>
      </c>
      <c r="B192" s="141" t="s">
        <v>112</v>
      </c>
      <c r="C192" s="141" t="s">
        <v>113</v>
      </c>
      <c r="D192" s="142" t="s">
        <v>120</v>
      </c>
      <c r="E192" s="145">
        <v>8000</v>
      </c>
      <c r="F192" s="293">
        <v>3866</v>
      </c>
      <c r="G192" s="266">
        <f t="shared" si="2"/>
        <v>2.0693222969477496</v>
      </c>
      <c r="H192" s="151" t="s">
        <v>126</v>
      </c>
      <c r="I192" s="142" t="s">
        <v>43</v>
      </c>
      <c r="J192" s="323" t="s">
        <v>318</v>
      </c>
      <c r="K192" s="141" t="s">
        <v>131</v>
      </c>
      <c r="L192" s="141" t="s">
        <v>44</v>
      </c>
      <c r="M192" s="327"/>
      <c r="N192" s="294"/>
    </row>
    <row r="193" spans="1:14" s="2" customFormat="1" ht="15" customHeight="1">
      <c r="A193" s="140">
        <v>45404</v>
      </c>
      <c r="B193" s="141" t="s">
        <v>112</v>
      </c>
      <c r="C193" s="141" t="s">
        <v>113</v>
      </c>
      <c r="D193" s="142" t="s">
        <v>120</v>
      </c>
      <c r="E193" s="145">
        <v>10000</v>
      </c>
      <c r="F193" s="293">
        <v>3866</v>
      </c>
      <c r="G193" s="266">
        <f t="shared" si="2"/>
        <v>2.586652871184687</v>
      </c>
      <c r="H193" s="151" t="s">
        <v>126</v>
      </c>
      <c r="I193" s="142" t="s">
        <v>43</v>
      </c>
      <c r="J193" s="323" t="s">
        <v>318</v>
      </c>
      <c r="K193" s="141" t="s">
        <v>131</v>
      </c>
      <c r="L193" s="141" t="s">
        <v>44</v>
      </c>
      <c r="M193" s="327"/>
      <c r="N193" s="294"/>
    </row>
    <row r="194" spans="1:14" s="2" customFormat="1" ht="15" customHeight="1">
      <c r="A194" s="140">
        <v>45404</v>
      </c>
      <c r="B194" s="141" t="s">
        <v>125</v>
      </c>
      <c r="C194" s="141" t="s">
        <v>125</v>
      </c>
      <c r="D194" s="142" t="s">
        <v>120</v>
      </c>
      <c r="E194" s="145">
        <v>10000</v>
      </c>
      <c r="F194" s="293">
        <v>3866</v>
      </c>
      <c r="G194" s="266">
        <f t="shared" si="2"/>
        <v>2.586652871184687</v>
      </c>
      <c r="H194" s="151" t="s">
        <v>126</v>
      </c>
      <c r="I194" s="142" t="s">
        <v>43</v>
      </c>
      <c r="J194" s="323" t="s">
        <v>318</v>
      </c>
      <c r="K194" s="141" t="s">
        <v>131</v>
      </c>
      <c r="L194" s="141" t="s">
        <v>44</v>
      </c>
      <c r="M194" s="327"/>
      <c r="N194" s="294"/>
    </row>
    <row r="195" spans="1:14" s="2" customFormat="1" ht="15" customHeight="1">
      <c r="A195" s="140">
        <v>45405</v>
      </c>
      <c r="B195" s="141" t="s">
        <v>132</v>
      </c>
      <c r="C195" s="141" t="s">
        <v>119</v>
      </c>
      <c r="D195" s="142" t="s">
        <v>79</v>
      </c>
      <c r="E195" s="145">
        <v>2000</v>
      </c>
      <c r="F195" s="293">
        <v>3866</v>
      </c>
      <c r="G195" s="266">
        <f t="shared" si="2"/>
        <v>0.5173305742369374</v>
      </c>
      <c r="H195" s="151" t="s">
        <v>123</v>
      </c>
      <c r="I195" s="142" t="s">
        <v>43</v>
      </c>
      <c r="J195" s="323" t="s">
        <v>431</v>
      </c>
      <c r="K195" s="141" t="s">
        <v>131</v>
      </c>
      <c r="L195" s="141" t="s">
        <v>44</v>
      </c>
      <c r="M195" s="327"/>
      <c r="N195" s="294"/>
    </row>
    <row r="196" spans="1:14" s="2" customFormat="1" ht="15" customHeight="1">
      <c r="A196" s="140">
        <v>45405</v>
      </c>
      <c r="B196" s="141" t="s">
        <v>132</v>
      </c>
      <c r="C196" s="141" t="s">
        <v>119</v>
      </c>
      <c r="D196" s="142" t="s">
        <v>79</v>
      </c>
      <c r="E196" s="145">
        <v>30000</v>
      </c>
      <c r="F196" s="293">
        <v>3866</v>
      </c>
      <c r="G196" s="266">
        <f t="shared" si="2"/>
        <v>7.759958613554061</v>
      </c>
      <c r="H196" s="151" t="s">
        <v>153</v>
      </c>
      <c r="I196" s="142" t="s">
        <v>43</v>
      </c>
      <c r="J196" s="323" t="s">
        <v>432</v>
      </c>
      <c r="K196" s="141" t="s">
        <v>131</v>
      </c>
      <c r="L196" s="141" t="s">
        <v>44</v>
      </c>
      <c r="M196" s="327"/>
      <c r="N196" s="294"/>
    </row>
    <row r="197" spans="1:14" s="2" customFormat="1" ht="15" customHeight="1">
      <c r="A197" s="140">
        <v>45405</v>
      </c>
      <c r="B197" s="141" t="s">
        <v>112</v>
      </c>
      <c r="C197" s="141" t="s">
        <v>113</v>
      </c>
      <c r="D197" s="142" t="s">
        <v>120</v>
      </c>
      <c r="E197" s="145">
        <v>8000</v>
      </c>
      <c r="F197" s="293">
        <v>3866</v>
      </c>
      <c r="G197" s="266">
        <f t="shared" si="2"/>
        <v>2.0693222969477496</v>
      </c>
      <c r="H197" s="151" t="s">
        <v>126</v>
      </c>
      <c r="I197" s="142" t="s">
        <v>43</v>
      </c>
      <c r="J197" s="323" t="s">
        <v>325</v>
      </c>
      <c r="K197" s="141" t="s">
        <v>131</v>
      </c>
      <c r="L197" s="141" t="s">
        <v>44</v>
      </c>
      <c r="M197" s="327"/>
      <c r="N197" s="294"/>
    </row>
    <row r="198" spans="1:14" s="2" customFormat="1" ht="15" customHeight="1">
      <c r="A198" s="140">
        <v>45405</v>
      </c>
      <c r="B198" s="141" t="s">
        <v>112</v>
      </c>
      <c r="C198" s="141" t="s">
        <v>113</v>
      </c>
      <c r="D198" s="142" t="s">
        <v>120</v>
      </c>
      <c r="E198" s="145">
        <v>9000</v>
      </c>
      <c r="F198" s="293">
        <v>3866</v>
      </c>
      <c r="G198" s="266">
        <f t="shared" si="2"/>
        <v>2.3279875840662183</v>
      </c>
      <c r="H198" s="151" t="s">
        <v>126</v>
      </c>
      <c r="I198" s="142" t="s">
        <v>43</v>
      </c>
      <c r="J198" s="323" t="s">
        <v>325</v>
      </c>
      <c r="K198" s="141" t="s">
        <v>131</v>
      </c>
      <c r="L198" s="141" t="s">
        <v>44</v>
      </c>
      <c r="M198" s="327"/>
      <c r="N198" s="294"/>
    </row>
    <row r="199" spans="1:14" s="2" customFormat="1" ht="15" customHeight="1">
      <c r="A199" s="140">
        <v>45405</v>
      </c>
      <c r="B199" s="141" t="s">
        <v>112</v>
      </c>
      <c r="C199" s="141" t="s">
        <v>113</v>
      </c>
      <c r="D199" s="142" t="s">
        <v>120</v>
      </c>
      <c r="E199" s="145">
        <v>9000</v>
      </c>
      <c r="F199" s="293">
        <v>3866</v>
      </c>
      <c r="G199" s="266">
        <f t="shared" si="2"/>
        <v>2.3279875840662183</v>
      </c>
      <c r="H199" s="151" t="s">
        <v>126</v>
      </c>
      <c r="I199" s="142" t="s">
        <v>43</v>
      </c>
      <c r="J199" s="323" t="s">
        <v>325</v>
      </c>
      <c r="K199" s="141" t="s">
        <v>131</v>
      </c>
      <c r="L199" s="141" t="s">
        <v>44</v>
      </c>
      <c r="M199" s="327"/>
      <c r="N199" s="294"/>
    </row>
    <row r="200" spans="1:14" s="2" customFormat="1" ht="15" customHeight="1">
      <c r="A200" s="140">
        <v>45405</v>
      </c>
      <c r="B200" s="141" t="s">
        <v>112</v>
      </c>
      <c r="C200" s="141" t="s">
        <v>113</v>
      </c>
      <c r="D200" s="142" t="s">
        <v>120</v>
      </c>
      <c r="E200" s="371">
        <v>9000</v>
      </c>
      <c r="F200" s="293">
        <v>3866</v>
      </c>
      <c r="G200" s="266">
        <f t="shared" si="2"/>
        <v>2.3279875840662183</v>
      </c>
      <c r="H200" s="151" t="s">
        <v>126</v>
      </c>
      <c r="I200" s="142" t="s">
        <v>43</v>
      </c>
      <c r="J200" s="323" t="s">
        <v>325</v>
      </c>
      <c r="K200" s="141" t="s">
        <v>131</v>
      </c>
      <c r="L200" s="141" t="s">
        <v>44</v>
      </c>
      <c r="M200" s="327"/>
      <c r="N200" s="294"/>
    </row>
    <row r="201" spans="1:14" s="2" customFormat="1" ht="15" customHeight="1">
      <c r="A201" s="140">
        <v>45405</v>
      </c>
      <c r="B201" s="141" t="s">
        <v>125</v>
      </c>
      <c r="C201" s="141" t="s">
        <v>125</v>
      </c>
      <c r="D201" s="142" t="s">
        <v>120</v>
      </c>
      <c r="E201" s="126">
        <v>5000</v>
      </c>
      <c r="F201" s="293">
        <v>3866</v>
      </c>
      <c r="G201" s="266">
        <f t="shared" si="2"/>
        <v>1.2933264355923435</v>
      </c>
      <c r="H201" s="151" t="s">
        <v>126</v>
      </c>
      <c r="I201" s="142" t="s">
        <v>43</v>
      </c>
      <c r="J201" s="323" t="s">
        <v>325</v>
      </c>
      <c r="K201" s="141" t="s">
        <v>131</v>
      </c>
      <c r="L201" s="141" t="s">
        <v>44</v>
      </c>
      <c r="M201" s="327"/>
      <c r="N201" s="294"/>
    </row>
    <row r="202" spans="1:14" s="2" customFormat="1" ht="15" customHeight="1">
      <c r="A202" s="140">
        <v>45405</v>
      </c>
      <c r="B202" s="141" t="s">
        <v>112</v>
      </c>
      <c r="C202" s="141" t="s">
        <v>113</v>
      </c>
      <c r="D202" s="142" t="s">
        <v>14</v>
      </c>
      <c r="E202" s="137">
        <v>7000</v>
      </c>
      <c r="F202" s="293">
        <v>3866</v>
      </c>
      <c r="G202" s="266">
        <f t="shared" si="2"/>
        <v>1.8106570098292809</v>
      </c>
      <c r="H202" s="151" t="s">
        <v>41</v>
      </c>
      <c r="I202" s="142" t="s">
        <v>43</v>
      </c>
      <c r="J202" s="385" t="s">
        <v>428</v>
      </c>
      <c r="K202" s="141" t="s">
        <v>131</v>
      </c>
      <c r="L202" s="141" t="s">
        <v>44</v>
      </c>
      <c r="M202" s="327"/>
      <c r="N202" s="294"/>
    </row>
    <row r="203" spans="1:14" s="2" customFormat="1" ht="15" customHeight="1">
      <c r="A203" s="140">
        <v>45405</v>
      </c>
      <c r="B203" s="141" t="s">
        <v>112</v>
      </c>
      <c r="C203" s="141" t="s">
        <v>113</v>
      </c>
      <c r="D203" s="142" t="s">
        <v>14</v>
      </c>
      <c r="E203" s="137">
        <v>4000</v>
      </c>
      <c r="F203" s="293">
        <v>3866</v>
      </c>
      <c r="G203" s="266">
        <f t="shared" si="2"/>
        <v>1.0346611484738748</v>
      </c>
      <c r="H203" s="151" t="s">
        <v>41</v>
      </c>
      <c r="I203" s="142" t="s">
        <v>43</v>
      </c>
      <c r="J203" s="385" t="s">
        <v>428</v>
      </c>
      <c r="K203" s="141" t="s">
        <v>131</v>
      </c>
      <c r="L203" s="141" t="s">
        <v>44</v>
      </c>
      <c r="M203" s="327"/>
      <c r="N203" s="294"/>
    </row>
    <row r="204" spans="1:14" s="2" customFormat="1" ht="15" customHeight="1">
      <c r="A204" s="140">
        <v>45405</v>
      </c>
      <c r="B204" s="141" t="s">
        <v>112</v>
      </c>
      <c r="C204" s="141" t="s">
        <v>113</v>
      </c>
      <c r="D204" s="142" t="s">
        <v>14</v>
      </c>
      <c r="E204" s="137">
        <v>4000</v>
      </c>
      <c r="F204" s="293">
        <v>3866</v>
      </c>
      <c r="G204" s="266">
        <f t="shared" si="2"/>
        <v>1.0346611484738748</v>
      </c>
      <c r="H204" s="151" t="s">
        <v>41</v>
      </c>
      <c r="I204" s="142" t="s">
        <v>43</v>
      </c>
      <c r="J204" s="385" t="s">
        <v>428</v>
      </c>
      <c r="K204" s="141" t="s">
        <v>131</v>
      </c>
      <c r="L204" s="141" t="s">
        <v>44</v>
      </c>
      <c r="M204" s="327"/>
      <c r="N204" s="294"/>
    </row>
    <row r="205" spans="1:14" s="2" customFormat="1" ht="15" customHeight="1">
      <c r="A205" s="140">
        <v>45405</v>
      </c>
      <c r="B205" s="141" t="s">
        <v>339</v>
      </c>
      <c r="C205" s="141" t="s">
        <v>130</v>
      </c>
      <c r="D205" s="142" t="s">
        <v>14</v>
      </c>
      <c r="E205" s="137">
        <v>1402000</v>
      </c>
      <c r="F205" s="293">
        <v>3866</v>
      </c>
      <c r="G205" s="266">
        <f t="shared" si="2"/>
        <v>362.64873254009314</v>
      </c>
      <c r="H205" s="151" t="s">
        <v>153</v>
      </c>
      <c r="I205" s="142" t="s">
        <v>43</v>
      </c>
      <c r="J205" s="323" t="s">
        <v>435</v>
      </c>
      <c r="K205" s="141" t="s">
        <v>131</v>
      </c>
      <c r="L205" s="141" t="s">
        <v>44</v>
      </c>
      <c r="M205" s="327"/>
      <c r="N205" s="294"/>
    </row>
    <row r="206" spans="1:14" s="2" customFormat="1" ht="15" customHeight="1">
      <c r="A206" s="140">
        <v>45405</v>
      </c>
      <c r="B206" s="141" t="s">
        <v>340</v>
      </c>
      <c r="C206" s="141" t="s">
        <v>130</v>
      </c>
      <c r="D206" s="142" t="s">
        <v>111</v>
      </c>
      <c r="E206" s="126">
        <v>549085</v>
      </c>
      <c r="F206" s="293">
        <v>3866</v>
      </c>
      <c r="G206" s="266">
        <f t="shared" si="2"/>
        <v>142.02922917744439</v>
      </c>
      <c r="H206" s="151" t="s">
        <v>153</v>
      </c>
      <c r="I206" s="142" t="s">
        <v>43</v>
      </c>
      <c r="J206" s="323" t="s">
        <v>435</v>
      </c>
      <c r="K206" s="141" t="s">
        <v>131</v>
      </c>
      <c r="L206" s="141" t="s">
        <v>44</v>
      </c>
      <c r="M206" s="327"/>
      <c r="N206" s="294"/>
    </row>
    <row r="207" spans="1:14" s="2" customFormat="1" ht="15" customHeight="1">
      <c r="A207" s="140">
        <v>45405</v>
      </c>
      <c r="B207" s="141" t="s">
        <v>424</v>
      </c>
      <c r="C207" s="141" t="s">
        <v>119</v>
      </c>
      <c r="D207" s="142" t="s">
        <v>79</v>
      </c>
      <c r="E207" s="126">
        <v>2500</v>
      </c>
      <c r="F207" s="293">
        <v>3866</v>
      </c>
      <c r="G207" s="266">
        <f t="shared" si="2"/>
        <v>0.64666321779617175</v>
      </c>
      <c r="H207" s="151" t="s">
        <v>153</v>
      </c>
      <c r="I207" s="142" t="s">
        <v>43</v>
      </c>
      <c r="J207" s="323" t="s">
        <v>437</v>
      </c>
      <c r="K207" s="141" t="s">
        <v>131</v>
      </c>
      <c r="L207" s="141" t="s">
        <v>44</v>
      </c>
      <c r="M207" s="327"/>
      <c r="N207" s="294"/>
    </row>
    <row r="208" spans="1:14" s="2" customFormat="1" ht="15" customHeight="1">
      <c r="A208" s="140">
        <v>45405</v>
      </c>
      <c r="B208" s="141" t="s">
        <v>337</v>
      </c>
      <c r="C208" s="141" t="s">
        <v>130</v>
      </c>
      <c r="D208" s="142" t="s">
        <v>14</v>
      </c>
      <c r="E208" s="126">
        <v>750000</v>
      </c>
      <c r="F208" s="293">
        <v>3866</v>
      </c>
      <c r="G208" s="266">
        <f t="shared" si="2"/>
        <v>193.99896533885152</v>
      </c>
      <c r="H208" s="151" t="s">
        <v>153</v>
      </c>
      <c r="I208" s="142" t="s">
        <v>43</v>
      </c>
      <c r="J208" s="323" t="s">
        <v>439</v>
      </c>
      <c r="K208" s="141" t="s">
        <v>131</v>
      </c>
      <c r="L208" s="141" t="s">
        <v>44</v>
      </c>
      <c r="M208" s="327"/>
      <c r="N208" s="294"/>
    </row>
    <row r="209" spans="1:14" s="2" customFormat="1" ht="15" customHeight="1">
      <c r="A209" s="140">
        <v>45405</v>
      </c>
      <c r="B209" s="141" t="s">
        <v>338</v>
      </c>
      <c r="C209" s="141" t="s">
        <v>130</v>
      </c>
      <c r="D209" s="142" t="s">
        <v>111</v>
      </c>
      <c r="E209" s="126">
        <v>323543</v>
      </c>
      <c r="F209" s="293">
        <v>3866</v>
      </c>
      <c r="G209" s="266">
        <f t="shared" si="2"/>
        <v>83.689342990170715</v>
      </c>
      <c r="H209" s="151" t="s">
        <v>153</v>
      </c>
      <c r="I209" s="142" t="s">
        <v>43</v>
      </c>
      <c r="J209" s="323" t="s">
        <v>439</v>
      </c>
      <c r="K209" s="141" t="s">
        <v>477</v>
      </c>
      <c r="L209" s="141" t="s">
        <v>44</v>
      </c>
      <c r="M209" s="327"/>
      <c r="N209" s="294"/>
    </row>
    <row r="210" spans="1:14" s="2" customFormat="1" ht="15" customHeight="1">
      <c r="A210" s="140">
        <v>45405</v>
      </c>
      <c r="B210" s="141" t="s">
        <v>342</v>
      </c>
      <c r="C210" s="141" t="s">
        <v>118</v>
      </c>
      <c r="D210" s="142" t="s">
        <v>79</v>
      </c>
      <c r="E210" s="137">
        <v>340000</v>
      </c>
      <c r="F210" s="293">
        <v>3866</v>
      </c>
      <c r="G210" s="266">
        <f t="shared" si="2"/>
        <v>87.946197620279364</v>
      </c>
      <c r="H210" s="151" t="s">
        <v>41</v>
      </c>
      <c r="I210" s="142" t="s">
        <v>43</v>
      </c>
      <c r="J210" s="323" t="s">
        <v>440</v>
      </c>
      <c r="K210" s="141" t="s">
        <v>477</v>
      </c>
      <c r="L210" s="141" t="s">
        <v>44</v>
      </c>
      <c r="M210" s="327"/>
      <c r="N210" s="294"/>
    </row>
    <row r="211" spans="1:14" s="2" customFormat="1" ht="15" customHeight="1">
      <c r="A211" s="140">
        <v>45405</v>
      </c>
      <c r="B211" s="141" t="s">
        <v>343</v>
      </c>
      <c r="C211" s="141" t="s">
        <v>118</v>
      </c>
      <c r="D211" s="142" t="s">
        <v>79</v>
      </c>
      <c r="E211" s="137">
        <v>40000</v>
      </c>
      <c r="F211" s="293">
        <v>3866</v>
      </c>
      <c r="G211" s="266">
        <f t="shared" si="2"/>
        <v>10.346611484738748</v>
      </c>
      <c r="H211" s="151" t="s">
        <v>41</v>
      </c>
      <c r="I211" s="142" t="s">
        <v>43</v>
      </c>
      <c r="J211" s="385" t="s">
        <v>442</v>
      </c>
      <c r="K211" s="141" t="s">
        <v>477</v>
      </c>
      <c r="L211" s="141" t="s">
        <v>44</v>
      </c>
      <c r="M211" s="327"/>
      <c r="N211" s="294"/>
    </row>
    <row r="212" spans="1:14" s="2" customFormat="1" ht="15" customHeight="1">
      <c r="A212" s="140">
        <v>45405</v>
      </c>
      <c r="B212" s="141" t="s">
        <v>344</v>
      </c>
      <c r="C212" s="141" t="s">
        <v>118</v>
      </c>
      <c r="D212" s="142" t="s">
        <v>79</v>
      </c>
      <c r="E212" s="137">
        <v>72000</v>
      </c>
      <c r="F212" s="293">
        <v>3866</v>
      </c>
      <c r="G212" s="266">
        <f t="shared" si="2"/>
        <v>18.623900672529746</v>
      </c>
      <c r="H212" s="151" t="s">
        <v>41</v>
      </c>
      <c r="I212" s="142" t="s">
        <v>43</v>
      </c>
      <c r="J212" s="385" t="s">
        <v>442</v>
      </c>
      <c r="K212" s="141" t="s">
        <v>477</v>
      </c>
      <c r="L212" s="141" t="s">
        <v>44</v>
      </c>
      <c r="M212" s="327"/>
      <c r="N212" s="294"/>
    </row>
    <row r="213" spans="1:14" s="2" customFormat="1" ht="15" customHeight="1">
      <c r="A213" s="140">
        <v>45405</v>
      </c>
      <c r="B213" s="141" t="s">
        <v>345</v>
      </c>
      <c r="C213" s="141" t="s">
        <v>118</v>
      </c>
      <c r="D213" s="142" t="s">
        <v>79</v>
      </c>
      <c r="E213" s="137">
        <v>16800</v>
      </c>
      <c r="F213" s="293">
        <v>3866</v>
      </c>
      <c r="G213" s="266">
        <f t="shared" si="2"/>
        <v>4.3455768235902745</v>
      </c>
      <c r="H213" s="151" t="s">
        <v>41</v>
      </c>
      <c r="I213" s="142" t="s">
        <v>43</v>
      </c>
      <c r="J213" s="385" t="s">
        <v>442</v>
      </c>
      <c r="K213" s="141" t="s">
        <v>477</v>
      </c>
      <c r="L213" s="141" t="s">
        <v>44</v>
      </c>
      <c r="M213" s="327"/>
      <c r="N213" s="294"/>
    </row>
    <row r="214" spans="1:14" s="2" customFormat="1" ht="15" customHeight="1">
      <c r="A214" s="140">
        <v>45405</v>
      </c>
      <c r="B214" s="141" t="s">
        <v>346</v>
      </c>
      <c r="C214" s="141" t="s">
        <v>118</v>
      </c>
      <c r="D214" s="142" t="s">
        <v>79</v>
      </c>
      <c r="E214" s="137">
        <v>43500</v>
      </c>
      <c r="F214" s="293">
        <v>3866</v>
      </c>
      <c r="G214" s="266">
        <f t="shared" si="2"/>
        <v>11.251939989653389</v>
      </c>
      <c r="H214" s="151" t="s">
        <v>41</v>
      </c>
      <c r="I214" s="142" t="s">
        <v>43</v>
      </c>
      <c r="J214" s="385" t="s">
        <v>442</v>
      </c>
      <c r="K214" s="141" t="s">
        <v>477</v>
      </c>
      <c r="L214" s="141" t="s">
        <v>44</v>
      </c>
      <c r="M214" s="327"/>
      <c r="N214" s="294"/>
    </row>
    <row r="215" spans="1:14" s="2" customFormat="1" ht="15" customHeight="1">
      <c r="A215" s="140">
        <v>45405</v>
      </c>
      <c r="B215" s="141" t="s">
        <v>347</v>
      </c>
      <c r="C215" s="141" t="s">
        <v>118</v>
      </c>
      <c r="D215" s="142" t="s">
        <v>79</v>
      </c>
      <c r="E215" s="137">
        <v>9600</v>
      </c>
      <c r="F215" s="293">
        <v>3866</v>
      </c>
      <c r="G215" s="266">
        <f t="shared" si="2"/>
        <v>2.4831867563372994</v>
      </c>
      <c r="H215" s="151" t="s">
        <v>41</v>
      </c>
      <c r="I215" s="142" t="s">
        <v>43</v>
      </c>
      <c r="J215" s="385" t="s">
        <v>442</v>
      </c>
      <c r="K215" s="141" t="s">
        <v>477</v>
      </c>
      <c r="L215" s="141" t="s">
        <v>44</v>
      </c>
      <c r="M215" s="327"/>
      <c r="N215" s="294"/>
    </row>
    <row r="216" spans="1:14" s="2" customFormat="1" ht="15" customHeight="1">
      <c r="A216" s="140">
        <v>45406</v>
      </c>
      <c r="B216" s="141" t="s">
        <v>348</v>
      </c>
      <c r="C216" s="141" t="s">
        <v>307</v>
      </c>
      <c r="D216" s="142" t="s">
        <v>79</v>
      </c>
      <c r="E216" s="137">
        <v>196000</v>
      </c>
      <c r="F216" s="293">
        <v>3866</v>
      </c>
      <c r="G216" s="266">
        <f t="shared" si="2"/>
        <v>50.698396275219864</v>
      </c>
      <c r="H216" s="151" t="s">
        <v>41</v>
      </c>
      <c r="I216" s="142" t="s">
        <v>43</v>
      </c>
      <c r="J216" s="385" t="s">
        <v>443</v>
      </c>
      <c r="K216" s="141" t="s">
        <v>477</v>
      </c>
      <c r="L216" s="141" t="s">
        <v>44</v>
      </c>
      <c r="M216" s="327"/>
      <c r="N216" s="294"/>
    </row>
    <row r="217" spans="1:14" s="2" customFormat="1" ht="15" customHeight="1">
      <c r="A217" s="140">
        <v>45406</v>
      </c>
      <c r="B217" s="141" t="s">
        <v>348</v>
      </c>
      <c r="C217" s="141" t="s">
        <v>307</v>
      </c>
      <c r="D217" s="142" t="s">
        <v>79</v>
      </c>
      <c r="E217" s="137">
        <v>10000</v>
      </c>
      <c r="F217" s="293">
        <v>3866</v>
      </c>
      <c r="G217" s="266">
        <f t="shared" si="2"/>
        <v>2.586652871184687</v>
      </c>
      <c r="H217" s="151" t="s">
        <v>41</v>
      </c>
      <c r="I217" s="142" t="s">
        <v>43</v>
      </c>
      <c r="J217" s="385" t="s">
        <v>443</v>
      </c>
      <c r="K217" s="141" t="s">
        <v>477</v>
      </c>
      <c r="L217" s="141" t="s">
        <v>44</v>
      </c>
      <c r="M217" s="327"/>
      <c r="N217" s="294"/>
    </row>
    <row r="218" spans="1:14" s="2" customFormat="1" ht="15" customHeight="1">
      <c r="A218" s="140">
        <v>45406</v>
      </c>
      <c r="B218" s="141" t="s">
        <v>112</v>
      </c>
      <c r="C218" s="141" t="s">
        <v>113</v>
      </c>
      <c r="D218" s="142" t="s">
        <v>120</v>
      </c>
      <c r="E218" s="487">
        <v>8000</v>
      </c>
      <c r="F218" s="293">
        <v>3866</v>
      </c>
      <c r="G218" s="266">
        <f t="shared" si="2"/>
        <v>2.0693222969477496</v>
      </c>
      <c r="H218" s="151" t="s">
        <v>126</v>
      </c>
      <c r="I218" s="142" t="s">
        <v>43</v>
      </c>
      <c r="J218" s="323" t="s">
        <v>349</v>
      </c>
      <c r="K218" s="141" t="s">
        <v>477</v>
      </c>
      <c r="L218" s="141" t="s">
        <v>44</v>
      </c>
      <c r="M218" s="327"/>
      <c r="N218" s="294"/>
    </row>
    <row r="219" spans="1:14" s="2" customFormat="1" ht="15" customHeight="1">
      <c r="A219" s="140">
        <v>45406</v>
      </c>
      <c r="B219" s="141" t="s">
        <v>112</v>
      </c>
      <c r="C219" s="141" t="s">
        <v>113</v>
      </c>
      <c r="D219" s="142" t="s">
        <v>120</v>
      </c>
      <c r="E219" s="525">
        <v>15000</v>
      </c>
      <c r="F219" s="293">
        <v>3866</v>
      </c>
      <c r="G219" s="266">
        <f t="shared" si="2"/>
        <v>3.8799793067770305</v>
      </c>
      <c r="H219" s="151" t="s">
        <v>126</v>
      </c>
      <c r="I219" s="142" t="s">
        <v>43</v>
      </c>
      <c r="J219" s="323" t="s">
        <v>349</v>
      </c>
      <c r="K219" s="141" t="s">
        <v>477</v>
      </c>
      <c r="L219" s="141" t="s">
        <v>44</v>
      </c>
      <c r="M219" s="327"/>
      <c r="N219" s="294"/>
    </row>
    <row r="220" spans="1:14" s="2" customFormat="1" ht="15" customHeight="1">
      <c r="A220" s="140">
        <v>45406</v>
      </c>
      <c r="B220" s="141" t="s">
        <v>112</v>
      </c>
      <c r="C220" s="141" t="s">
        <v>113</v>
      </c>
      <c r="D220" s="142" t="s">
        <v>120</v>
      </c>
      <c r="E220" s="525">
        <v>10000</v>
      </c>
      <c r="F220" s="293">
        <v>3866</v>
      </c>
      <c r="G220" s="266">
        <f t="shared" ref="G220:G259" si="3">E220/F220</f>
        <v>2.586652871184687</v>
      </c>
      <c r="H220" s="151" t="s">
        <v>126</v>
      </c>
      <c r="I220" s="142" t="s">
        <v>43</v>
      </c>
      <c r="J220" s="323" t="s">
        <v>349</v>
      </c>
      <c r="K220" s="141" t="s">
        <v>131</v>
      </c>
      <c r="L220" s="141" t="s">
        <v>44</v>
      </c>
      <c r="M220" s="327"/>
      <c r="N220" s="294"/>
    </row>
    <row r="221" spans="1:14" s="2" customFormat="1" ht="15" customHeight="1">
      <c r="A221" s="140">
        <v>45406</v>
      </c>
      <c r="B221" s="141" t="s">
        <v>112</v>
      </c>
      <c r="C221" s="141" t="s">
        <v>113</v>
      </c>
      <c r="D221" s="142" t="s">
        <v>120</v>
      </c>
      <c r="E221" s="525">
        <v>15000</v>
      </c>
      <c r="F221" s="293">
        <v>3866</v>
      </c>
      <c r="G221" s="266">
        <f t="shared" si="3"/>
        <v>3.8799793067770305</v>
      </c>
      <c r="H221" s="151" t="s">
        <v>126</v>
      </c>
      <c r="I221" s="142" t="s">
        <v>43</v>
      </c>
      <c r="J221" s="323" t="s">
        <v>349</v>
      </c>
      <c r="K221" s="141" t="s">
        <v>131</v>
      </c>
      <c r="L221" s="141" t="s">
        <v>44</v>
      </c>
      <c r="M221" s="327"/>
      <c r="N221" s="294"/>
    </row>
    <row r="222" spans="1:14" s="2" customFormat="1" ht="15" customHeight="1">
      <c r="A222" s="140">
        <v>45406</v>
      </c>
      <c r="B222" s="141" t="s">
        <v>112</v>
      </c>
      <c r="C222" s="141" t="s">
        <v>113</v>
      </c>
      <c r="D222" s="142" t="s">
        <v>120</v>
      </c>
      <c r="E222" s="525">
        <v>10000</v>
      </c>
      <c r="F222" s="293">
        <v>3866</v>
      </c>
      <c r="G222" s="266">
        <f t="shared" si="3"/>
        <v>2.586652871184687</v>
      </c>
      <c r="H222" s="151" t="s">
        <v>126</v>
      </c>
      <c r="I222" s="142" t="s">
        <v>43</v>
      </c>
      <c r="J222" s="323" t="s">
        <v>349</v>
      </c>
      <c r="K222" s="141" t="s">
        <v>131</v>
      </c>
      <c r="L222" s="141" t="s">
        <v>44</v>
      </c>
      <c r="M222" s="327"/>
      <c r="N222" s="294"/>
    </row>
    <row r="223" spans="1:14" s="2" customFormat="1" ht="15" customHeight="1">
      <c r="A223" s="140">
        <v>45406</v>
      </c>
      <c r="B223" s="141" t="s">
        <v>125</v>
      </c>
      <c r="C223" s="141" t="s">
        <v>125</v>
      </c>
      <c r="D223" s="142" t="s">
        <v>120</v>
      </c>
      <c r="E223" s="525">
        <v>10000</v>
      </c>
      <c r="F223" s="293">
        <v>3866</v>
      </c>
      <c r="G223" s="266">
        <f t="shared" si="3"/>
        <v>2.586652871184687</v>
      </c>
      <c r="H223" s="151" t="s">
        <v>126</v>
      </c>
      <c r="I223" s="142" t="s">
        <v>43</v>
      </c>
      <c r="J223" s="323" t="s">
        <v>349</v>
      </c>
      <c r="K223" s="141" t="s">
        <v>131</v>
      </c>
      <c r="L223" s="141" t="s">
        <v>44</v>
      </c>
      <c r="M223" s="327"/>
      <c r="N223" s="294"/>
    </row>
    <row r="224" spans="1:14" s="2" customFormat="1" ht="15" customHeight="1">
      <c r="A224" s="140">
        <v>45406</v>
      </c>
      <c r="B224" s="141" t="s">
        <v>112</v>
      </c>
      <c r="C224" s="141" t="s">
        <v>113</v>
      </c>
      <c r="D224" s="393" t="s">
        <v>14</v>
      </c>
      <c r="E224" s="137">
        <v>4000</v>
      </c>
      <c r="F224" s="293">
        <v>3866</v>
      </c>
      <c r="G224" s="266">
        <f t="shared" si="3"/>
        <v>1.0346611484738748</v>
      </c>
      <c r="H224" s="151" t="s">
        <v>41</v>
      </c>
      <c r="I224" s="142" t="s">
        <v>43</v>
      </c>
      <c r="J224" s="16" t="s">
        <v>444</v>
      </c>
      <c r="K224" s="141" t="s">
        <v>131</v>
      </c>
      <c r="L224" s="141" t="s">
        <v>44</v>
      </c>
      <c r="M224" s="327"/>
      <c r="N224" s="294"/>
    </row>
    <row r="225" spans="1:14" s="2" customFormat="1" ht="15" customHeight="1">
      <c r="A225" s="140">
        <v>45406</v>
      </c>
      <c r="B225" s="141" t="s">
        <v>356</v>
      </c>
      <c r="C225" s="141" t="s">
        <v>113</v>
      </c>
      <c r="D225" s="393" t="s">
        <v>14</v>
      </c>
      <c r="E225" s="137">
        <v>13000</v>
      </c>
      <c r="F225" s="293">
        <v>3866</v>
      </c>
      <c r="G225" s="266">
        <f t="shared" si="3"/>
        <v>3.3626487325400931</v>
      </c>
      <c r="H225" s="151" t="s">
        <v>41</v>
      </c>
      <c r="I225" s="142" t="s">
        <v>43</v>
      </c>
      <c r="J225" s="16" t="s">
        <v>444</v>
      </c>
      <c r="K225" s="141" t="s">
        <v>477</v>
      </c>
      <c r="L225" s="141" t="s">
        <v>44</v>
      </c>
      <c r="M225" s="327"/>
      <c r="N225" s="294"/>
    </row>
    <row r="226" spans="1:14" s="2" customFormat="1" ht="15" customHeight="1">
      <c r="A226" s="140">
        <v>45406</v>
      </c>
      <c r="B226" s="141" t="s">
        <v>357</v>
      </c>
      <c r="C226" s="141" t="s">
        <v>113</v>
      </c>
      <c r="D226" s="393" t="s">
        <v>14</v>
      </c>
      <c r="E226" s="137">
        <v>13000</v>
      </c>
      <c r="F226" s="293">
        <v>3866</v>
      </c>
      <c r="G226" s="266">
        <f t="shared" si="3"/>
        <v>3.3626487325400931</v>
      </c>
      <c r="H226" s="151" t="s">
        <v>41</v>
      </c>
      <c r="I226" s="142" t="s">
        <v>43</v>
      </c>
      <c r="J226" s="16" t="s">
        <v>444</v>
      </c>
      <c r="K226" s="141" t="s">
        <v>477</v>
      </c>
      <c r="L226" s="141" t="s">
        <v>44</v>
      </c>
      <c r="M226" s="327"/>
      <c r="N226" s="294"/>
    </row>
    <row r="227" spans="1:14" s="2" customFormat="1" ht="15" customHeight="1">
      <c r="A227" s="140">
        <v>45406</v>
      </c>
      <c r="B227" s="141" t="s">
        <v>356</v>
      </c>
      <c r="C227" s="141" t="s">
        <v>113</v>
      </c>
      <c r="D227" s="393" t="s">
        <v>14</v>
      </c>
      <c r="E227" s="137">
        <v>13000</v>
      </c>
      <c r="F227" s="293">
        <v>3866</v>
      </c>
      <c r="G227" s="266">
        <f t="shared" si="3"/>
        <v>3.3626487325400931</v>
      </c>
      <c r="H227" s="151" t="s">
        <v>41</v>
      </c>
      <c r="I227" s="142" t="s">
        <v>43</v>
      </c>
      <c r="J227" s="16" t="s">
        <v>444</v>
      </c>
      <c r="K227" s="141" t="s">
        <v>477</v>
      </c>
      <c r="L227" s="141" t="s">
        <v>44</v>
      </c>
      <c r="M227" s="327"/>
      <c r="N227" s="294"/>
    </row>
    <row r="228" spans="1:14" s="2" customFormat="1" ht="15" customHeight="1">
      <c r="A228" s="140">
        <v>45406</v>
      </c>
      <c r="B228" s="141" t="s">
        <v>357</v>
      </c>
      <c r="C228" s="141" t="s">
        <v>113</v>
      </c>
      <c r="D228" s="393" t="s">
        <v>14</v>
      </c>
      <c r="E228" s="137">
        <v>13000</v>
      </c>
      <c r="F228" s="293">
        <v>3866</v>
      </c>
      <c r="G228" s="266">
        <f t="shared" si="3"/>
        <v>3.3626487325400931</v>
      </c>
      <c r="H228" s="151" t="s">
        <v>41</v>
      </c>
      <c r="I228" s="142" t="s">
        <v>43</v>
      </c>
      <c r="J228" s="16" t="s">
        <v>444</v>
      </c>
      <c r="K228" s="141" t="s">
        <v>477</v>
      </c>
      <c r="L228" s="141" t="s">
        <v>44</v>
      </c>
      <c r="M228" s="327"/>
      <c r="N228" s="294"/>
    </row>
    <row r="229" spans="1:14" s="2" customFormat="1" ht="15" customHeight="1">
      <c r="A229" s="140">
        <v>45406</v>
      </c>
      <c r="B229" s="141" t="s">
        <v>112</v>
      </c>
      <c r="C229" s="141" t="s">
        <v>113</v>
      </c>
      <c r="D229" s="393" t="s">
        <v>14</v>
      </c>
      <c r="E229" s="137">
        <v>4000</v>
      </c>
      <c r="F229" s="293">
        <v>3866</v>
      </c>
      <c r="G229" s="266">
        <f t="shared" si="3"/>
        <v>1.0346611484738748</v>
      </c>
      <c r="H229" s="151" t="s">
        <v>41</v>
      </c>
      <c r="I229" s="142" t="s">
        <v>43</v>
      </c>
      <c r="J229" s="16" t="s">
        <v>444</v>
      </c>
      <c r="K229" s="141" t="s">
        <v>477</v>
      </c>
      <c r="L229" s="141" t="s">
        <v>44</v>
      </c>
      <c r="M229" s="327"/>
      <c r="N229" s="294"/>
    </row>
    <row r="230" spans="1:14" s="2" customFormat="1" ht="15" customHeight="1">
      <c r="A230" s="446">
        <v>45408</v>
      </c>
      <c r="B230" s="128" t="s">
        <v>112</v>
      </c>
      <c r="C230" s="128" t="s">
        <v>113</v>
      </c>
      <c r="D230" s="128" t="s">
        <v>120</v>
      </c>
      <c r="E230" s="525">
        <v>10000</v>
      </c>
      <c r="F230" s="293">
        <v>3866</v>
      </c>
      <c r="G230" s="266">
        <f t="shared" si="3"/>
        <v>2.586652871184687</v>
      </c>
      <c r="H230" s="151" t="s">
        <v>126</v>
      </c>
      <c r="I230" s="142" t="s">
        <v>43</v>
      </c>
      <c r="J230" s="323" t="s">
        <v>361</v>
      </c>
      <c r="K230" s="141" t="s">
        <v>477</v>
      </c>
      <c r="L230" s="141" t="s">
        <v>44</v>
      </c>
      <c r="M230" s="327"/>
      <c r="N230" s="294"/>
    </row>
    <row r="231" spans="1:14" s="2" customFormat="1" ht="15" customHeight="1">
      <c r="A231" s="446">
        <v>45408</v>
      </c>
      <c r="B231" s="128" t="s">
        <v>112</v>
      </c>
      <c r="C231" s="128" t="s">
        <v>113</v>
      </c>
      <c r="D231" s="128" t="s">
        <v>120</v>
      </c>
      <c r="E231" s="525">
        <v>8000</v>
      </c>
      <c r="F231" s="293">
        <v>3866</v>
      </c>
      <c r="G231" s="266">
        <f t="shared" si="3"/>
        <v>2.0693222969477496</v>
      </c>
      <c r="H231" s="151" t="s">
        <v>126</v>
      </c>
      <c r="I231" s="142" t="s">
        <v>43</v>
      </c>
      <c r="J231" s="323" t="s">
        <v>361</v>
      </c>
      <c r="K231" s="141" t="s">
        <v>477</v>
      </c>
      <c r="L231" s="141" t="s">
        <v>44</v>
      </c>
      <c r="M231" s="327"/>
      <c r="N231" s="294"/>
    </row>
    <row r="232" spans="1:14" s="2" customFormat="1" ht="15" customHeight="1">
      <c r="A232" s="446">
        <v>45408</v>
      </c>
      <c r="B232" s="141" t="s">
        <v>125</v>
      </c>
      <c r="C232" s="141" t="s">
        <v>125</v>
      </c>
      <c r="D232" s="142" t="s">
        <v>120</v>
      </c>
      <c r="E232" s="525">
        <v>2000</v>
      </c>
      <c r="F232" s="293">
        <v>3866</v>
      </c>
      <c r="G232" s="266">
        <f t="shared" si="3"/>
        <v>0.5173305742369374</v>
      </c>
      <c r="H232" s="151" t="s">
        <v>126</v>
      </c>
      <c r="I232" s="142" t="s">
        <v>43</v>
      </c>
      <c r="J232" s="323" t="s">
        <v>361</v>
      </c>
      <c r="K232" s="141" t="s">
        <v>477</v>
      </c>
      <c r="L232" s="141" t="s">
        <v>44</v>
      </c>
      <c r="M232" s="327"/>
      <c r="N232" s="294"/>
    </row>
    <row r="233" spans="1:14" s="2" customFormat="1" ht="15" customHeight="1">
      <c r="A233" s="446">
        <v>45408</v>
      </c>
      <c r="B233" s="141" t="s">
        <v>125</v>
      </c>
      <c r="C233" s="141" t="s">
        <v>125</v>
      </c>
      <c r="D233" s="142" t="s">
        <v>120</v>
      </c>
      <c r="E233" s="525">
        <v>8000</v>
      </c>
      <c r="F233" s="293">
        <v>3866</v>
      </c>
      <c r="G233" s="266">
        <f t="shared" si="3"/>
        <v>2.0693222969477496</v>
      </c>
      <c r="H233" s="151" t="s">
        <v>126</v>
      </c>
      <c r="I233" s="142" t="s">
        <v>43</v>
      </c>
      <c r="J233" s="323" t="s">
        <v>361</v>
      </c>
      <c r="K233" s="141" t="s">
        <v>477</v>
      </c>
      <c r="L233" s="141" t="s">
        <v>44</v>
      </c>
      <c r="M233" s="327"/>
      <c r="N233" s="294"/>
    </row>
    <row r="234" spans="1:14" s="2" customFormat="1" ht="15" customHeight="1">
      <c r="A234" s="140">
        <v>45408</v>
      </c>
      <c r="B234" s="141" t="s">
        <v>112</v>
      </c>
      <c r="C234" s="141" t="s">
        <v>113</v>
      </c>
      <c r="D234" s="393" t="s">
        <v>14</v>
      </c>
      <c r="E234" s="137">
        <v>15000</v>
      </c>
      <c r="F234" s="293">
        <v>3866</v>
      </c>
      <c r="G234" s="266">
        <f t="shared" si="3"/>
        <v>3.8799793067770305</v>
      </c>
      <c r="H234" s="151" t="s">
        <v>41</v>
      </c>
      <c r="I234" s="142" t="s">
        <v>43</v>
      </c>
      <c r="J234" s="16" t="s">
        <v>445</v>
      </c>
      <c r="K234" s="141" t="s">
        <v>477</v>
      </c>
      <c r="L234" s="141" t="s">
        <v>44</v>
      </c>
      <c r="M234" s="327"/>
      <c r="N234" s="294"/>
    </row>
    <row r="235" spans="1:14" s="2" customFormat="1" ht="15" customHeight="1">
      <c r="A235" s="140">
        <v>45408</v>
      </c>
      <c r="B235" s="141" t="s">
        <v>112</v>
      </c>
      <c r="C235" s="141" t="s">
        <v>113</v>
      </c>
      <c r="D235" s="393" t="s">
        <v>14</v>
      </c>
      <c r="E235" s="137">
        <v>15000</v>
      </c>
      <c r="F235" s="293">
        <v>3866</v>
      </c>
      <c r="G235" s="266">
        <f t="shared" si="3"/>
        <v>3.8799793067770305</v>
      </c>
      <c r="H235" s="151" t="s">
        <v>41</v>
      </c>
      <c r="I235" s="142" t="s">
        <v>43</v>
      </c>
      <c r="J235" s="16" t="s">
        <v>445</v>
      </c>
      <c r="K235" s="141" t="s">
        <v>477</v>
      </c>
      <c r="L235" s="141" t="s">
        <v>44</v>
      </c>
      <c r="M235" s="327"/>
      <c r="N235" s="294"/>
    </row>
    <row r="236" spans="1:14" s="2" customFormat="1" ht="15" customHeight="1">
      <c r="A236" s="140">
        <v>45408</v>
      </c>
      <c r="B236" s="141" t="s">
        <v>150</v>
      </c>
      <c r="C236" s="141" t="s">
        <v>118</v>
      </c>
      <c r="D236" s="553" t="s">
        <v>79</v>
      </c>
      <c r="E236" s="554">
        <v>24000</v>
      </c>
      <c r="F236" s="293">
        <v>3866</v>
      </c>
      <c r="G236" s="266">
        <f t="shared" si="3"/>
        <v>6.2079668908432488</v>
      </c>
      <c r="H236" s="151" t="s">
        <v>41</v>
      </c>
      <c r="I236" s="142" t="s">
        <v>43</v>
      </c>
      <c r="J236" s="323" t="s">
        <v>447</v>
      </c>
      <c r="K236" s="141" t="s">
        <v>477</v>
      </c>
      <c r="L236" s="141" t="s">
        <v>44</v>
      </c>
      <c r="M236" s="327"/>
      <c r="N236" s="294"/>
    </row>
    <row r="237" spans="1:14" s="2" customFormat="1" ht="15" customHeight="1">
      <c r="A237" s="446">
        <v>45409</v>
      </c>
      <c r="B237" s="128" t="s">
        <v>112</v>
      </c>
      <c r="C237" s="128" t="s">
        <v>113</v>
      </c>
      <c r="D237" s="128" t="s">
        <v>120</v>
      </c>
      <c r="E237" s="525">
        <v>8000</v>
      </c>
      <c r="F237" s="293">
        <v>3866</v>
      </c>
      <c r="G237" s="266">
        <f t="shared" si="3"/>
        <v>2.0693222969477496</v>
      </c>
      <c r="H237" s="151" t="s">
        <v>126</v>
      </c>
      <c r="I237" s="142" t="s">
        <v>43</v>
      </c>
      <c r="J237" s="323" t="s">
        <v>364</v>
      </c>
      <c r="K237" s="141" t="s">
        <v>477</v>
      </c>
      <c r="L237" s="141" t="s">
        <v>44</v>
      </c>
      <c r="M237" s="327"/>
      <c r="N237" s="294"/>
    </row>
    <row r="238" spans="1:14" s="2" customFormat="1" ht="15" customHeight="1">
      <c r="A238" s="446">
        <v>45409</v>
      </c>
      <c r="B238" s="128" t="s">
        <v>112</v>
      </c>
      <c r="C238" s="128" t="s">
        <v>113</v>
      </c>
      <c r="D238" s="128" t="s">
        <v>120</v>
      </c>
      <c r="E238" s="525">
        <v>8000</v>
      </c>
      <c r="F238" s="293">
        <v>3866</v>
      </c>
      <c r="G238" s="266">
        <f t="shared" si="3"/>
        <v>2.0693222969477496</v>
      </c>
      <c r="H238" s="151" t="s">
        <v>126</v>
      </c>
      <c r="I238" s="142" t="s">
        <v>43</v>
      </c>
      <c r="J238" s="323" t="s">
        <v>364</v>
      </c>
      <c r="K238" s="141" t="s">
        <v>477</v>
      </c>
      <c r="L238" s="141" t="s">
        <v>44</v>
      </c>
      <c r="M238" s="327"/>
      <c r="N238" s="294"/>
    </row>
    <row r="239" spans="1:14" s="2" customFormat="1" ht="15" customHeight="1">
      <c r="A239" s="446">
        <v>45409</v>
      </c>
      <c r="B239" s="141" t="s">
        <v>125</v>
      </c>
      <c r="C239" s="141" t="s">
        <v>125</v>
      </c>
      <c r="D239" s="142" t="s">
        <v>120</v>
      </c>
      <c r="E239" s="525">
        <v>5000</v>
      </c>
      <c r="F239" s="293">
        <v>3866</v>
      </c>
      <c r="G239" s="266">
        <f t="shared" si="3"/>
        <v>1.2933264355923435</v>
      </c>
      <c r="H239" s="151" t="s">
        <v>126</v>
      </c>
      <c r="I239" s="142" t="s">
        <v>43</v>
      </c>
      <c r="J239" s="323" t="s">
        <v>364</v>
      </c>
      <c r="K239" s="141" t="s">
        <v>477</v>
      </c>
      <c r="L239" s="141" t="s">
        <v>44</v>
      </c>
      <c r="M239" s="327"/>
      <c r="N239" s="294"/>
    </row>
    <row r="240" spans="1:14" s="2" customFormat="1" ht="15" customHeight="1">
      <c r="A240" s="446">
        <v>45411</v>
      </c>
      <c r="B240" s="128" t="s">
        <v>112</v>
      </c>
      <c r="C240" s="128" t="s">
        <v>113</v>
      </c>
      <c r="D240" s="128" t="s">
        <v>120</v>
      </c>
      <c r="E240" s="525">
        <v>10000</v>
      </c>
      <c r="F240" s="293">
        <v>3866</v>
      </c>
      <c r="G240" s="266">
        <f t="shared" si="3"/>
        <v>2.586652871184687</v>
      </c>
      <c r="H240" s="151" t="s">
        <v>126</v>
      </c>
      <c r="I240" s="142" t="s">
        <v>43</v>
      </c>
      <c r="J240" s="323" t="s">
        <v>364</v>
      </c>
      <c r="K240" s="141" t="s">
        <v>477</v>
      </c>
      <c r="L240" s="141" t="s">
        <v>44</v>
      </c>
      <c r="M240" s="327"/>
      <c r="N240" s="294"/>
    </row>
    <row r="241" spans="1:14" s="2" customFormat="1" ht="15" customHeight="1">
      <c r="A241" s="446">
        <v>45411</v>
      </c>
      <c r="B241" s="128" t="s">
        <v>112</v>
      </c>
      <c r="C241" s="128" t="s">
        <v>113</v>
      </c>
      <c r="D241" s="128" t="s">
        <v>120</v>
      </c>
      <c r="E241" s="525">
        <v>6000</v>
      </c>
      <c r="F241" s="293">
        <v>3866</v>
      </c>
      <c r="G241" s="266">
        <f t="shared" si="3"/>
        <v>1.5519917227108122</v>
      </c>
      <c r="H241" s="151" t="s">
        <v>126</v>
      </c>
      <c r="I241" s="142" t="s">
        <v>43</v>
      </c>
      <c r="J241" s="323" t="s">
        <v>364</v>
      </c>
      <c r="K241" s="141" t="s">
        <v>477</v>
      </c>
      <c r="L241" s="141" t="s">
        <v>44</v>
      </c>
      <c r="M241" s="327"/>
      <c r="N241" s="294"/>
    </row>
    <row r="242" spans="1:14" s="2" customFormat="1" ht="15" customHeight="1">
      <c r="A242" s="446">
        <v>45411</v>
      </c>
      <c r="B242" s="141" t="s">
        <v>125</v>
      </c>
      <c r="C242" s="141" t="s">
        <v>125</v>
      </c>
      <c r="D242" s="142" t="s">
        <v>120</v>
      </c>
      <c r="E242" s="525">
        <v>10000</v>
      </c>
      <c r="F242" s="293">
        <v>3866</v>
      </c>
      <c r="G242" s="266">
        <f t="shared" si="3"/>
        <v>2.586652871184687</v>
      </c>
      <c r="H242" s="151" t="s">
        <v>126</v>
      </c>
      <c r="I242" s="142" t="s">
        <v>43</v>
      </c>
      <c r="J242" s="323" t="s">
        <v>364</v>
      </c>
      <c r="K242" s="141" t="s">
        <v>477</v>
      </c>
      <c r="L242" s="141" t="s">
        <v>44</v>
      </c>
      <c r="M242" s="327"/>
      <c r="N242" s="294"/>
    </row>
    <row r="243" spans="1:14" s="2" customFormat="1" ht="15" customHeight="1">
      <c r="A243" s="140">
        <v>45411</v>
      </c>
      <c r="B243" s="83" t="s">
        <v>138</v>
      </c>
      <c r="C243" s="83" t="s">
        <v>114</v>
      </c>
      <c r="D243" s="147" t="s">
        <v>14</v>
      </c>
      <c r="E243" s="132">
        <v>40000</v>
      </c>
      <c r="F243" s="293">
        <v>3866</v>
      </c>
      <c r="G243" s="266">
        <f t="shared" si="3"/>
        <v>10.346611484738748</v>
      </c>
      <c r="H243" s="151" t="s">
        <v>41</v>
      </c>
      <c r="I243" s="142" t="s">
        <v>43</v>
      </c>
      <c r="J243" s="323" t="s">
        <v>448</v>
      </c>
      <c r="K243" s="141" t="s">
        <v>477</v>
      </c>
      <c r="L243" s="141" t="s">
        <v>44</v>
      </c>
      <c r="M243" s="327"/>
      <c r="N243" s="294"/>
    </row>
    <row r="244" spans="1:14" s="2" customFormat="1" ht="15" customHeight="1">
      <c r="A244" s="140">
        <v>45411</v>
      </c>
      <c r="B244" s="83" t="s">
        <v>139</v>
      </c>
      <c r="C244" s="83" t="s">
        <v>114</v>
      </c>
      <c r="D244" s="147" t="s">
        <v>111</v>
      </c>
      <c r="E244" s="132">
        <v>20000</v>
      </c>
      <c r="F244" s="293">
        <v>3866</v>
      </c>
      <c r="G244" s="266">
        <f t="shared" si="3"/>
        <v>5.173305742369374</v>
      </c>
      <c r="H244" s="151" t="s">
        <v>128</v>
      </c>
      <c r="I244" s="142" t="s">
        <v>43</v>
      </c>
      <c r="J244" s="323" t="s">
        <v>448</v>
      </c>
      <c r="K244" s="141" t="s">
        <v>477</v>
      </c>
      <c r="L244" s="141" t="s">
        <v>44</v>
      </c>
      <c r="M244" s="327"/>
      <c r="N244" s="294"/>
    </row>
    <row r="245" spans="1:14" s="2" customFormat="1" ht="15" customHeight="1">
      <c r="A245" s="140">
        <v>45411</v>
      </c>
      <c r="B245" s="83" t="s">
        <v>140</v>
      </c>
      <c r="C245" s="83" t="s">
        <v>114</v>
      </c>
      <c r="D245" s="147" t="s">
        <v>120</v>
      </c>
      <c r="E245" s="132">
        <v>25000</v>
      </c>
      <c r="F245" s="293">
        <v>3866</v>
      </c>
      <c r="G245" s="266">
        <f t="shared" si="3"/>
        <v>6.466632177961718</v>
      </c>
      <c r="H245" s="151" t="s">
        <v>126</v>
      </c>
      <c r="I245" s="142" t="s">
        <v>43</v>
      </c>
      <c r="J245" s="323" t="s">
        <v>448</v>
      </c>
      <c r="K245" s="141" t="s">
        <v>477</v>
      </c>
      <c r="L245" s="141" t="s">
        <v>44</v>
      </c>
      <c r="M245" s="327"/>
      <c r="N245" s="294"/>
    </row>
    <row r="246" spans="1:14" s="2" customFormat="1" ht="15" customHeight="1">
      <c r="A246" s="140">
        <v>45411</v>
      </c>
      <c r="B246" s="141" t="s">
        <v>369</v>
      </c>
      <c r="C246" s="141" t="s">
        <v>113</v>
      </c>
      <c r="D246" s="142" t="s">
        <v>14</v>
      </c>
      <c r="E246" s="137">
        <v>12000</v>
      </c>
      <c r="F246" s="293">
        <v>3866</v>
      </c>
      <c r="G246" s="266">
        <f t="shared" si="3"/>
        <v>3.1039834454216244</v>
      </c>
      <c r="H246" s="151" t="s">
        <v>41</v>
      </c>
      <c r="I246" s="142" t="s">
        <v>43</v>
      </c>
      <c r="J246" s="323" t="s">
        <v>446</v>
      </c>
      <c r="K246" s="141" t="s">
        <v>477</v>
      </c>
      <c r="L246" s="141" t="s">
        <v>44</v>
      </c>
      <c r="M246" s="327"/>
      <c r="N246" s="294"/>
    </row>
    <row r="247" spans="1:14" s="2" customFormat="1" ht="15" customHeight="1">
      <c r="A247" s="140">
        <v>45411</v>
      </c>
      <c r="B247" s="141" t="s">
        <v>370</v>
      </c>
      <c r="C247" s="141" t="s">
        <v>113</v>
      </c>
      <c r="D247" s="142" t="s">
        <v>14</v>
      </c>
      <c r="E247" s="137">
        <v>12000</v>
      </c>
      <c r="F247" s="293">
        <v>3866</v>
      </c>
      <c r="G247" s="266">
        <f t="shared" si="3"/>
        <v>3.1039834454216244</v>
      </c>
      <c r="H247" s="151" t="s">
        <v>41</v>
      </c>
      <c r="I247" s="142" t="s">
        <v>43</v>
      </c>
      <c r="J247" s="323" t="s">
        <v>446</v>
      </c>
      <c r="K247" s="141" t="s">
        <v>477</v>
      </c>
      <c r="L247" s="141" t="s">
        <v>44</v>
      </c>
      <c r="M247" s="327"/>
      <c r="N247" s="294"/>
    </row>
    <row r="248" spans="1:14" s="2" customFormat="1" ht="15" customHeight="1">
      <c r="A248" s="140">
        <v>45411</v>
      </c>
      <c r="B248" s="141" t="s">
        <v>371</v>
      </c>
      <c r="C248" s="141" t="s">
        <v>113</v>
      </c>
      <c r="D248" s="142" t="s">
        <v>14</v>
      </c>
      <c r="E248" s="137">
        <v>12000</v>
      </c>
      <c r="F248" s="293">
        <v>3866</v>
      </c>
      <c r="G248" s="266">
        <f t="shared" si="3"/>
        <v>3.1039834454216244</v>
      </c>
      <c r="H248" s="151" t="s">
        <v>41</v>
      </c>
      <c r="I248" s="142" t="s">
        <v>43</v>
      </c>
      <c r="J248" s="323" t="s">
        <v>446</v>
      </c>
      <c r="K248" s="141" t="s">
        <v>477</v>
      </c>
      <c r="L248" s="141" t="s">
        <v>44</v>
      </c>
      <c r="M248" s="327"/>
      <c r="N248" s="294"/>
    </row>
    <row r="249" spans="1:14" s="2" customFormat="1" ht="15" customHeight="1">
      <c r="A249" s="140">
        <v>45411</v>
      </c>
      <c r="B249" s="141" t="s">
        <v>372</v>
      </c>
      <c r="C249" s="141" t="s">
        <v>113</v>
      </c>
      <c r="D249" s="142" t="s">
        <v>14</v>
      </c>
      <c r="E249" s="137">
        <v>15000</v>
      </c>
      <c r="F249" s="293">
        <v>3866</v>
      </c>
      <c r="G249" s="266">
        <f t="shared" si="3"/>
        <v>3.8799793067770305</v>
      </c>
      <c r="H249" s="151" t="s">
        <v>41</v>
      </c>
      <c r="I249" s="142" t="s">
        <v>43</v>
      </c>
      <c r="J249" s="323" t="s">
        <v>446</v>
      </c>
      <c r="K249" s="141" t="s">
        <v>477</v>
      </c>
      <c r="L249" s="141" t="s">
        <v>44</v>
      </c>
      <c r="M249" s="327"/>
      <c r="N249" s="294"/>
    </row>
    <row r="250" spans="1:14" s="2" customFormat="1" ht="15" customHeight="1">
      <c r="A250" s="140">
        <v>45411</v>
      </c>
      <c r="B250" s="141" t="s">
        <v>369</v>
      </c>
      <c r="C250" s="141" t="s">
        <v>113</v>
      </c>
      <c r="D250" s="142" t="s">
        <v>14</v>
      </c>
      <c r="E250" s="137">
        <v>15000</v>
      </c>
      <c r="F250" s="293">
        <v>3866</v>
      </c>
      <c r="G250" s="266">
        <f t="shared" si="3"/>
        <v>3.8799793067770305</v>
      </c>
      <c r="H250" s="151" t="s">
        <v>41</v>
      </c>
      <c r="I250" s="142" t="s">
        <v>43</v>
      </c>
      <c r="J250" s="323" t="s">
        <v>446</v>
      </c>
      <c r="K250" s="141" t="s">
        <v>477</v>
      </c>
      <c r="L250" s="141" t="s">
        <v>44</v>
      </c>
      <c r="M250" s="327"/>
      <c r="N250" s="294"/>
    </row>
    <row r="251" spans="1:14" s="2" customFormat="1" ht="15" customHeight="1">
      <c r="A251" s="140">
        <v>45411</v>
      </c>
      <c r="B251" s="141" t="s">
        <v>370</v>
      </c>
      <c r="C251" s="141" t="s">
        <v>113</v>
      </c>
      <c r="D251" s="142" t="s">
        <v>14</v>
      </c>
      <c r="E251" s="132">
        <v>12000</v>
      </c>
      <c r="F251" s="293">
        <v>3866</v>
      </c>
      <c r="G251" s="266">
        <v>20</v>
      </c>
      <c r="H251" s="151" t="s">
        <v>41</v>
      </c>
      <c r="I251" s="142" t="s">
        <v>43</v>
      </c>
      <c r="J251" s="323" t="s">
        <v>446</v>
      </c>
      <c r="K251" s="141" t="s">
        <v>477</v>
      </c>
      <c r="L251" s="141" t="s">
        <v>44</v>
      </c>
      <c r="M251" s="327"/>
      <c r="N251" s="294"/>
    </row>
    <row r="252" spans="1:14" s="2" customFormat="1" ht="15" customHeight="1">
      <c r="A252" s="140">
        <v>45411</v>
      </c>
      <c r="B252" s="141" t="s">
        <v>371</v>
      </c>
      <c r="C252" s="141" t="s">
        <v>113</v>
      </c>
      <c r="D252" s="142" t="s">
        <v>14</v>
      </c>
      <c r="E252" s="132">
        <v>10000</v>
      </c>
      <c r="F252" s="293">
        <v>3866</v>
      </c>
      <c r="G252" s="266">
        <v>8.2200000000000006</v>
      </c>
      <c r="H252" s="151" t="s">
        <v>41</v>
      </c>
      <c r="I252" s="142" t="s">
        <v>43</v>
      </c>
      <c r="J252" s="323" t="s">
        <v>446</v>
      </c>
      <c r="K252" s="141" t="s">
        <v>477</v>
      </c>
      <c r="L252" s="141" t="s">
        <v>44</v>
      </c>
      <c r="M252" s="327"/>
      <c r="N252" s="294"/>
    </row>
    <row r="253" spans="1:14" s="2" customFormat="1" ht="15" customHeight="1">
      <c r="A253" s="140">
        <v>45411</v>
      </c>
      <c r="B253" s="141" t="s">
        <v>372</v>
      </c>
      <c r="C253" s="141" t="s">
        <v>113</v>
      </c>
      <c r="D253" s="142" t="s">
        <v>14</v>
      </c>
      <c r="E253" s="132">
        <v>20000</v>
      </c>
      <c r="F253" s="293">
        <v>3866</v>
      </c>
      <c r="G253" s="266">
        <f t="shared" si="3"/>
        <v>5.173305742369374</v>
      </c>
      <c r="H253" s="151" t="s">
        <v>41</v>
      </c>
      <c r="I253" s="142" t="s">
        <v>43</v>
      </c>
      <c r="J253" s="323" t="s">
        <v>446</v>
      </c>
      <c r="K253" s="141" t="s">
        <v>477</v>
      </c>
      <c r="L253" s="141" t="s">
        <v>44</v>
      </c>
      <c r="M253" s="327"/>
      <c r="N253" s="294"/>
    </row>
    <row r="254" spans="1:14" s="2" customFormat="1" ht="15" customHeight="1">
      <c r="A254" s="140">
        <v>45411</v>
      </c>
      <c r="B254" s="141" t="s">
        <v>373</v>
      </c>
      <c r="C254" s="141" t="s">
        <v>116</v>
      </c>
      <c r="D254" s="142" t="s">
        <v>79</v>
      </c>
      <c r="E254" s="126">
        <v>300000</v>
      </c>
      <c r="F254" s="293">
        <v>3866</v>
      </c>
      <c r="G254" s="266">
        <f t="shared" si="3"/>
        <v>77.599586135540605</v>
      </c>
      <c r="H254" s="151" t="s">
        <v>41</v>
      </c>
      <c r="I254" s="142" t="s">
        <v>43</v>
      </c>
      <c r="J254" s="16" t="s">
        <v>450</v>
      </c>
      <c r="K254" s="141" t="s">
        <v>477</v>
      </c>
      <c r="L254" s="141" t="s">
        <v>44</v>
      </c>
      <c r="M254" s="327"/>
      <c r="N254" s="294"/>
    </row>
    <row r="255" spans="1:14" s="2" customFormat="1" ht="15" customHeight="1">
      <c r="A255" s="446">
        <v>45412</v>
      </c>
      <c r="B255" s="128" t="s">
        <v>112</v>
      </c>
      <c r="C255" s="128" t="s">
        <v>113</v>
      </c>
      <c r="D255" s="128" t="s">
        <v>120</v>
      </c>
      <c r="E255" s="525">
        <v>10000</v>
      </c>
      <c r="F255" s="293">
        <v>3866</v>
      </c>
      <c r="G255" s="266">
        <f t="shared" si="3"/>
        <v>2.586652871184687</v>
      </c>
      <c r="H255" s="151" t="s">
        <v>126</v>
      </c>
      <c r="I255" s="142" t="s">
        <v>43</v>
      </c>
      <c r="J255" s="323" t="s">
        <v>374</v>
      </c>
      <c r="K255" s="141" t="s">
        <v>477</v>
      </c>
      <c r="L255" s="141" t="s">
        <v>44</v>
      </c>
      <c r="M255" s="327"/>
      <c r="N255" s="294"/>
    </row>
    <row r="256" spans="1:14" s="2" customFormat="1" ht="15" customHeight="1">
      <c r="A256" s="446">
        <v>45412</v>
      </c>
      <c r="B256" s="128" t="s">
        <v>112</v>
      </c>
      <c r="C256" s="128" t="s">
        <v>113</v>
      </c>
      <c r="D256" s="128" t="s">
        <v>120</v>
      </c>
      <c r="E256" s="525">
        <v>15000</v>
      </c>
      <c r="F256" s="293">
        <v>3866</v>
      </c>
      <c r="G256" s="266">
        <f t="shared" si="3"/>
        <v>3.8799793067770305</v>
      </c>
      <c r="H256" s="151" t="s">
        <v>126</v>
      </c>
      <c r="I256" s="142" t="s">
        <v>43</v>
      </c>
      <c r="J256" s="323" t="s">
        <v>374</v>
      </c>
      <c r="K256" s="141" t="s">
        <v>477</v>
      </c>
      <c r="L256" s="141" t="s">
        <v>44</v>
      </c>
      <c r="M256" s="327"/>
      <c r="N256" s="294"/>
    </row>
    <row r="257" spans="1:16" s="2" customFormat="1" ht="15" customHeight="1">
      <c r="A257" s="446">
        <v>45412</v>
      </c>
      <c r="B257" s="128" t="s">
        <v>112</v>
      </c>
      <c r="C257" s="128" t="s">
        <v>113</v>
      </c>
      <c r="D257" s="128" t="s">
        <v>120</v>
      </c>
      <c r="E257" s="525">
        <v>10000</v>
      </c>
      <c r="F257" s="293">
        <v>3866</v>
      </c>
      <c r="G257" s="266">
        <f t="shared" si="3"/>
        <v>2.586652871184687</v>
      </c>
      <c r="H257" s="151" t="s">
        <v>126</v>
      </c>
      <c r="I257" s="142" t="s">
        <v>43</v>
      </c>
      <c r="J257" s="323" t="s">
        <v>374</v>
      </c>
      <c r="K257" s="141" t="s">
        <v>477</v>
      </c>
      <c r="L257" s="141" t="s">
        <v>44</v>
      </c>
      <c r="M257" s="327"/>
      <c r="N257" s="294"/>
    </row>
    <row r="258" spans="1:16" s="2" customFormat="1" ht="15" customHeight="1">
      <c r="A258" s="446">
        <v>45412</v>
      </c>
      <c r="B258" s="141" t="s">
        <v>125</v>
      </c>
      <c r="C258" s="141" t="s">
        <v>125</v>
      </c>
      <c r="D258" s="142" t="s">
        <v>120</v>
      </c>
      <c r="E258" s="525">
        <v>10000</v>
      </c>
      <c r="F258" s="293">
        <v>3866</v>
      </c>
      <c r="G258" s="266">
        <f t="shared" si="3"/>
        <v>2.586652871184687</v>
      </c>
      <c r="H258" s="151" t="s">
        <v>126</v>
      </c>
      <c r="I258" s="142" t="s">
        <v>43</v>
      </c>
      <c r="J258" s="323" t="s">
        <v>374</v>
      </c>
      <c r="K258" s="141" t="s">
        <v>477</v>
      </c>
      <c r="L258" s="141" t="s">
        <v>44</v>
      </c>
      <c r="M258" s="327"/>
      <c r="N258" s="294"/>
    </row>
    <row r="259" spans="1:16" s="2" customFormat="1" ht="14.25" customHeight="1">
      <c r="A259" s="140">
        <v>45412</v>
      </c>
      <c r="B259" s="141" t="s">
        <v>378</v>
      </c>
      <c r="C259" s="141" t="s">
        <v>113</v>
      </c>
      <c r="D259" s="142" t="s">
        <v>14</v>
      </c>
      <c r="E259" s="126">
        <v>250000</v>
      </c>
      <c r="F259" s="293">
        <v>3866</v>
      </c>
      <c r="G259" s="266">
        <f t="shared" si="3"/>
        <v>64.666321779617178</v>
      </c>
      <c r="H259" s="151" t="s">
        <v>41</v>
      </c>
      <c r="I259" s="142" t="s">
        <v>43</v>
      </c>
      <c r="J259" s="128" t="s">
        <v>453</v>
      </c>
      <c r="K259" s="141" t="s">
        <v>477</v>
      </c>
      <c r="L259" s="141" t="s">
        <v>44</v>
      </c>
      <c r="M259" s="327"/>
      <c r="N259" s="294"/>
    </row>
    <row r="260" spans="1:16">
      <c r="A260" s="140">
        <v>45412</v>
      </c>
      <c r="B260" s="141" t="s">
        <v>379</v>
      </c>
      <c r="C260" s="141" t="s">
        <v>130</v>
      </c>
      <c r="D260" s="142" t="s">
        <v>159</v>
      </c>
      <c r="E260" s="126">
        <v>180000</v>
      </c>
      <c r="F260" s="293">
        <v>3866</v>
      </c>
      <c r="G260" s="266">
        <f t="shared" ref="G260:G268" si="4">E260/F260</f>
        <v>46.559751681324364</v>
      </c>
      <c r="H260" s="151" t="s">
        <v>41</v>
      </c>
      <c r="I260" s="142" t="s">
        <v>43</v>
      </c>
      <c r="J260" s="128" t="s">
        <v>463</v>
      </c>
      <c r="K260" s="141" t="s">
        <v>477</v>
      </c>
      <c r="L260" s="141" t="s">
        <v>44</v>
      </c>
      <c r="M260" s="431"/>
      <c r="N260" s="432"/>
      <c r="O260" s="448"/>
      <c r="P260" s="448"/>
    </row>
    <row r="261" spans="1:16">
      <c r="A261" s="140">
        <v>45412</v>
      </c>
      <c r="B261" s="141" t="s">
        <v>462</v>
      </c>
      <c r="C261" s="141" t="s">
        <v>149</v>
      </c>
      <c r="D261" s="142" t="s">
        <v>79</v>
      </c>
      <c r="E261" s="126">
        <v>3000</v>
      </c>
      <c r="F261" s="293">
        <v>3866</v>
      </c>
      <c r="G261" s="266">
        <f t="shared" si="4"/>
        <v>0.7759958613554061</v>
      </c>
      <c r="H261" s="151" t="s">
        <v>41</v>
      </c>
      <c r="I261" s="142" t="s">
        <v>43</v>
      </c>
      <c r="J261" s="128" t="s">
        <v>455</v>
      </c>
      <c r="K261" s="141" t="s">
        <v>477</v>
      </c>
      <c r="L261" s="141" t="s">
        <v>44</v>
      </c>
      <c r="M261" s="431"/>
      <c r="N261" s="432"/>
      <c r="O261" s="448"/>
      <c r="P261" s="448"/>
    </row>
    <row r="262" spans="1:16">
      <c r="A262" s="34">
        <v>45412</v>
      </c>
      <c r="B262" s="16" t="s">
        <v>384</v>
      </c>
      <c r="C262" s="16" t="s">
        <v>130</v>
      </c>
      <c r="D262" s="16" t="s">
        <v>14</v>
      </c>
      <c r="E262" s="784">
        <v>2875200</v>
      </c>
      <c r="F262" s="293">
        <v>3866</v>
      </c>
      <c r="G262" s="266">
        <f t="shared" si="4"/>
        <v>743.71443352302117</v>
      </c>
      <c r="H262" s="151" t="s">
        <v>153</v>
      </c>
      <c r="I262" s="142" t="s">
        <v>43</v>
      </c>
      <c r="J262" s="128" t="s">
        <v>464</v>
      </c>
      <c r="K262" s="141" t="s">
        <v>477</v>
      </c>
      <c r="L262" s="141" t="s">
        <v>44</v>
      </c>
      <c r="M262" s="431"/>
      <c r="N262" s="432"/>
      <c r="O262" s="448"/>
      <c r="P262" s="448"/>
    </row>
    <row r="263" spans="1:16">
      <c r="A263" s="446">
        <v>45412</v>
      </c>
      <c r="B263" s="128" t="s">
        <v>470</v>
      </c>
      <c r="C263" s="128" t="s">
        <v>130</v>
      </c>
      <c r="D263" s="128" t="s">
        <v>14</v>
      </c>
      <c r="E263" s="784">
        <v>715000</v>
      </c>
      <c r="F263" s="293">
        <v>3866</v>
      </c>
      <c r="G263" s="266">
        <f t="shared" si="4"/>
        <v>184.94568028970511</v>
      </c>
      <c r="H263" s="151" t="s">
        <v>41</v>
      </c>
      <c r="I263" s="142" t="s">
        <v>43</v>
      </c>
      <c r="J263" s="128" t="s">
        <v>476</v>
      </c>
      <c r="K263" s="141" t="s">
        <v>477</v>
      </c>
      <c r="L263" s="141" t="s">
        <v>44</v>
      </c>
      <c r="M263" s="785"/>
      <c r="N263" s="432"/>
      <c r="O263" s="448"/>
      <c r="P263" s="448"/>
    </row>
    <row r="264" spans="1:16">
      <c r="A264" s="446">
        <v>45412</v>
      </c>
      <c r="B264" s="128" t="s">
        <v>471</v>
      </c>
      <c r="C264" s="128" t="s">
        <v>130</v>
      </c>
      <c r="D264" s="128" t="s">
        <v>14</v>
      </c>
      <c r="E264" s="783">
        <v>-242200</v>
      </c>
      <c r="F264" s="293">
        <v>3866</v>
      </c>
      <c r="G264" s="266">
        <f t="shared" si="4"/>
        <v>-62.648732540093121</v>
      </c>
      <c r="H264" s="151" t="s">
        <v>41</v>
      </c>
      <c r="I264" s="142" t="s">
        <v>43</v>
      </c>
      <c r="J264" s="128" t="s">
        <v>476</v>
      </c>
      <c r="K264" s="141" t="s">
        <v>477</v>
      </c>
      <c r="L264" s="141" t="s">
        <v>44</v>
      </c>
      <c r="M264" s="785"/>
      <c r="N264" s="432"/>
      <c r="O264" s="448"/>
      <c r="P264" s="448"/>
    </row>
    <row r="265" spans="1:16">
      <c r="A265" s="34">
        <v>45412</v>
      </c>
      <c r="B265" s="16" t="s">
        <v>132</v>
      </c>
      <c r="C265" s="16" t="s">
        <v>119</v>
      </c>
      <c r="D265" s="16" t="s">
        <v>79</v>
      </c>
      <c r="E265" s="491">
        <v>3000</v>
      </c>
      <c r="F265" s="293">
        <v>3866</v>
      </c>
      <c r="G265" s="266">
        <f t="shared" si="4"/>
        <v>0.7759958613554061</v>
      </c>
      <c r="H265" s="151" t="s">
        <v>153</v>
      </c>
      <c r="I265" s="142" t="s">
        <v>43</v>
      </c>
      <c r="J265" s="128" t="s">
        <v>465</v>
      </c>
      <c r="K265" s="141" t="s">
        <v>477</v>
      </c>
      <c r="L265" s="141" t="s">
        <v>44</v>
      </c>
      <c r="M265" s="431"/>
      <c r="N265" s="432"/>
      <c r="O265" s="448"/>
      <c r="P265" s="448"/>
    </row>
    <row r="266" spans="1:16">
      <c r="A266" s="140">
        <v>45412</v>
      </c>
      <c r="B266" s="141" t="s">
        <v>381</v>
      </c>
      <c r="C266" s="141" t="s">
        <v>130</v>
      </c>
      <c r="D266" s="142" t="s">
        <v>159</v>
      </c>
      <c r="E266" s="126">
        <v>300000</v>
      </c>
      <c r="F266" s="293">
        <v>3866</v>
      </c>
      <c r="G266" s="266">
        <f t="shared" si="4"/>
        <v>77.599586135540605</v>
      </c>
      <c r="H266" s="151" t="s">
        <v>41</v>
      </c>
      <c r="I266" s="142" t="s">
        <v>43</v>
      </c>
      <c r="J266" s="128" t="s">
        <v>438</v>
      </c>
      <c r="K266" s="141" t="s">
        <v>477</v>
      </c>
      <c r="L266" s="141" t="s">
        <v>44</v>
      </c>
      <c r="M266" s="431"/>
      <c r="N266" s="432"/>
      <c r="O266" s="448"/>
      <c r="P266" s="448"/>
    </row>
    <row r="267" spans="1:16">
      <c r="A267" s="140">
        <v>45412</v>
      </c>
      <c r="B267" s="141" t="s">
        <v>382</v>
      </c>
      <c r="C267" s="141" t="s">
        <v>118</v>
      </c>
      <c r="D267" s="142" t="s">
        <v>79</v>
      </c>
      <c r="E267" s="126">
        <v>70000</v>
      </c>
      <c r="F267" s="293">
        <v>3866</v>
      </c>
      <c r="G267" s="266">
        <f t="shared" si="4"/>
        <v>18.10657009829281</v>
      </c>
      <c r="H267" s="151" t="s">
        <v>41</v>
      </c>
      <c r="I267" s="142" t="s">
        <v>43</v>
      </c>
      <c r="J267" s="128" t="s">
        <v>465</v>
      </c>
      <c r="K267" s="141" t="s">
        <v>477</v>
      </c>
      <c r="L267" s="141" t="s">
        <v>44</v>
      </c>
      <c r="M267" s="431"/>
      <c r="N267" s="432"/>
      <c r="O267" s="448"/>
      <c r="P267" s="448"/>
    </row>
    <row r="268" spans="1:16" ht="15.75" thickBot="1">
      <c r="A268" s="140">
        <v>45412</v>
      </c>
      <c r="B268" s="141" t="s">
        <v>112</v>
      </c>
      <c r="C268" s="141" t="s">
        <v>113</v>
      </c>
      <c r="D268" s="553" t="s">
        <v>14</v>
      </c>
      <c r="E268" s="554">
        <v>2000</v>
      </c>
      <c r="F268" s="779">
        <v>3866</v>
      </c>
      <c r="G268" s="780">
        <f t="shared" si="4"/>
        <v>0.5173305742369374</v>
      </c>
      <c r="H268" s="493" t="s">
        <v>41</v>
      </c>
      <c r="I268" s="142" t="s">
        <v>43</v>
      </c>
      <c r="J268" s="128" t="s">
        <v>469</v>
      </c>
      <c r="K268" s="141" t="s">
        <v>477</v>
      </c>
      <c r="L268" s="141" t="s">
        <v>44</v>
      </c>
      <c r="M268" s="431"/>
      <c r="N268" s="432"/>
    </row>
    <row r="269" spans="1:16" ht="18.75" customHeight="1" thickBot="1">
      <c r="A269" s="530"/>
      <c r="B269" s="431"/>
      <c r="C269" s="431"/>
      <c r="D269" s="536"/>
      <c r="E269" s="505">
        <f>SUM(E3:E268)</f>
        <v>15610628</v>
      </c>
      <c r="F269" s="506"/>
      <c r="G269" s="507">
        <f>SUM(G3:G268)</f>
        <v>4027.0332436626954</v>
      </c>
      <c r="H269" s="537"/>
      <c r="I269" s="431"/>
      <c r="J269" s="431"/>
      <c r="K269" s="431"/>
      <c r="L269" s="431"/>
      <c r="M269" s="431"/>
      <c r="N269" s="432"/>
    </row>
  </sheetData>
  <autoFilter ref="A2:N269"/>
  <sortState ref="A3:H655">
    <sortCondition sortBy="icon" ref="A38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workbookViewId="0">
      <selection activeCell="D7" sqref="D7"/>
    </sheetView>
  </sheetViews>
  <sheetFormatPr defaultRowHeight="15"/>
  <cols>
    <col min="1" max="1" width="15.7109375" bestFit="1" customWidth="1"/>
    <col min="2" max="2" width="36.5703125" customWidth="1"/>
    <col min="3" max="3" width="15.85546875" customWidth="1"/>
    <col min="4" max="4" width="17.28515625" customWidth="1"/>
  </cols>
  <sheetData>
    <row r="3" spans="1:4">
      <c r="A3" s="339" t="s">
        <v>472</v>
      </c>
      <c r="B3" t="s">
        <v>121</v>
      </c>
      <c r="C3" t="s">
        <v>122</v>
      </c>
    </row>
    <row r="4" spans="1:4">
      <c r="A4" s="146" t="s">
        <v>63</v>
      </c>
      <c r="B4" s="340">
        <v>560000</v>
      </c>
      <c r="C4" s="340"/>
      <c r="D4" s="479">
        <f>GETPIVOTDATA("Sum of spent in national currency (Ugx)",$A$3,"Name","Airtime")-GETPIVOTDATA("Sum of Received",$A$3,"Name","Airtime")</f>
        <v>560000</v>
      </c>
    </row>
    <row r="5" spans="1:4">
      <c r="A5" s="146" t="s">
        <v>126</v>
      </c>
      <c r="B5" s="340">
        <v>1306000</v>
      </c>
      <c r="C5" s="340">
        <v>23000</v>
      </c>
      <c r="D5" s="479">
        <f>GETPIVOTDATA("Sum of spent in national currency (Ugx)",$A$3,"Name","i18")-GETPIVOTDATA("Sum of Received",$A$3,"Name","i18")</f>
        <v>1283000</v>
      </c>
    </row>
    <row r="6" spans="1:4">
      <c r="A6" s="146" t="s">
        <v>137</v>
      </c>
      <c r="B6" s="340">
        <v>738000</v>
      </c>
      <c r="C6" s="340">
        <v>40000</v>
      </c>
      <c r="D6" s="479">
        <f>GETPIVOTDATA("Sum of spent in national currency (Ugx)",$A$3,"Name","i89")-GETPIVOTDATA("Sum of Received",$A$3,"Name","i89")</f>
        <v>698000</v>
      </c>
    </row>
    <row r="7" spans="1:4">
      <c r="A7" s="146" t="s">
        <v>41</v>
      </c>
      <c r="B7" s="340">
        <v>4863500</v>
      </c>
      <c r="C7" s="340">
        <v>1366000</v>
      </c>
      <c r="D7" s="479">
        <f>B7-C7</f>
        <v>3497500</v>
      </c>
    </row>
    <row r="8" spans="1:4">
      <c r="A8" s="146" t="s">
        <v>473</v>
      </c>
      <c r="B8" s="340"/>
      <c r="C8" s="340">
        <v>6432000</v>
      </c>
      <c r="D8" s="479"/>
    </row>
    <row r="9" spans="1:4">
      <c r="A9" s="146" t="s">
        <v>474</v>
      </c>
      <c r="B9" s="340">
        <v>7467500</v>
      </c>
      <c r="C9" s="340">
        <v>7861000</v>
      </c>
      <c r="D9" s="479"/>
    </row>
    <row r="10" spans="1:4">
      <c r="B10" s="479"/>
      <c r="C10" s="479"/>
      <c r="D10" s="479"/>
    </row>
    <row r="11" spans="1:4">
      <c r="C11" s="706">
        <f>SUM(C5:C7)</f>
        <v>1429000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493"/>
  <sheetViews>
    <sheetView workbookViewId="0">
      <pane xSplit="1" ySplit="2" topLeftCell="G69" activePane="bottomRight" state="frozen"/>
      <selection pane="topRight" activeCell="B1" sqref="B1"/>
      <selection pane="bottomLeft" activeCell="A4" sqref="A4"/>
      <selection pane="bottomRight" activeCell="J84" sqref="J84"/>
    </sheetView>
  </sheetViews>
  <sheetFormatPr defaultColWidth="10.85546875" defaultRowHeight="15"/>
  <cols>
    <col min="1" max="1" width="17.7109375" style="27" customWidth="1"/>
    <col min="2" max="2" width="39.140625" style="27" bestFit="1" customWidth="1"/>
    <col min="3" max="3" width="18.42578125" style="27" bestFit="1" customWidth="1"/>
    <col min="4" max="4" width="14.7109375" style="27" customWidth="1"/>
    <col min="5" max="5" width="14.42578125" style="64" customWidth="1"/>
    <col min="6" max="6" width="15.140625" style="64" customWidth="1"/>
    <col min="7" max="7" width="21.140625" style="64" customWidth="1"/>
    <col min="8" max="9" width="21.140625" style="27" customWidth="1"/>
    <col min="10" max="10" width="26.140625" style="27" customWidth="1"/>
    <col min="11" max="11" width="10.85546875" style="27"/>
    <col min="12" max="12" width="13.42578125" style="27" customWidth="1"/>
    <col min="13" max="13" width="14.85546875" style="27" customWidth="1"/>
    <col min="14" max="14" width="28" style="27" customWidth="1"/>
    <col min="15" max="16384" width="10.85546875" style="27"/>
  </cols>
  <sheetData>
    <row r="1" spans="1:14" s="2" customFormat="1" ht="21" customHeight="1">
      <c r="A1" s="787" t="s">
        <v>178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</row>
    <row r="2" spans="1:14" s="2" customFormat="1" ht="45.75" customHeight="1">
      <c r="A2" s="508" t="s">
        <v>0</v>
      </c>
      <c r="B2" s="509" t="s">
        <v>5</v>
      </c>
      <c r="C2" s="509" t="s">
        <v>10</v>
      </c>
      <c r="D2" s="510" t="s">
        <v>8</v>
      </c>
      <c r="E2" s="510" t="s">
        <v>55</v>
      </c>
      <c r="F2" s="510" t="s">
        <v>34</v>
      </c>
      <c r="G2" s="511" t="s">
        <v>40</v>
      </c>
      <c r="H2" s="511" t="s">
        <v>2</v>
      </c>
      <c r="I2" s="511" t="s">
        <v>3</v>
      </c>
      <c r="J2" s="509" t="s">
        <v>9</v>
      </c>
      <c r="K2" s="509" t="s">
        <v>1</v>
      </c>
      <c r="L2" s="509" t="s">
        <v>4</v>
      </c>
      <c r="M2" s="512" t="s">
        <v>12</v>
      </c>
      <c r="N2" s="513" t="s">
        <v>11</v>
      </c>
    </row>
    <row r="3" spans="1:14" s="13" customFormat="1">
      <c r="A3" s="495">
        <v>45383</v>
      </c>
      <c r="B3" s="478" t="s">
        <v>179</v>
      </c>
      <c r="C3" s="478"/>
      <c r="D3" s="496"/>
      <c r="E3" s="497"/>
      <c r="F3" s="492"/>
      <c r="G3" s="492">
        <v>2189726</v>
      </c>
      <c r="H3" s="129"/>
      <c r="I3" s="501" t="s">
        <v>18</v>
      </c>
      <c r="J3" s="502"/>
      <c r="K3" s="501" t="s">
        <v>131</v>
      </c>
      <c r="L3" s="501" t="s">
        <v>57</v>
      </c>
      <c r="M3" s="503"/>
      <c r="N3" s="503"/>
    </row>
    <row r="4" spans="1:14" s="13" customFormat="1">
      <c r="A4" s="140">
        <v>45384</v>
      </c>
      <c r="B4" s="141" t="s">
        <v>110</v>
      </c>
      <c r="C4" s="141" t="s">
        <v>48</v>
      </c>
      <c r="D4" s="142" t="s">
        <v>14</v>
      </c>
      <c r="E4" s="126">
        <v>51000</v>
      </c>
      <c r="F4" s="126"/>
      <c r="G4" s="126">
        <f>G3-E4+F4</f>
        <v>2138726</v>
      </c>
      <c r="H4" s="129" t="s">
        <v>41</v>
      </c>
      <c r="I4" s="129" t="s">
        <v>18</v>
      </c>
      <c r="J4" s="385" t="s">
        <v>181</v>
      </c>
      <c r="K4" s="501" t="s">
        <v>131</v>
      </c>
      <c r="L4" s="129" t="s">
        <v>57</v>
      </c>
      <c r="M4" s="129"/>
      <c r="N4" s="129"/>
    </row>
    <row r="5" spans="1:14" s="13" customFormat="1">
      <c r="A5" s="140">
        <v>45384</v>
      </c>
      <c r="B5" s="141" t="s">
        <v>110</v>
      </c>
      <c r="C5" s="141" t="s">
        <v>48</v>
      </c>
      <c r="D5" s="142" t="s">
        <v>120</v>
      </c>
      <c r="E5" s="130">
        <v>63000</v>
      </c>
      <c r="F5" s="126"/>
      <c r="G5" s="126">
        <f t="shared" ref="G5:G78" si="0">G4-E5+F5</f>
        <v>2075726</v>
      </c>
      <c r="H5" s="498" t="s">
        <v>137</v>
      </c>
      <c r="I5" s="501" t="s">
        <v>18</v>
      </c>
      <c r="J5" s="323" t="s">
        <v>183</v>
      </c>
      <c r="K5" s="501" t="s">
        <v>131</v>
      </c>
      <c r="L5" s="501" t="s">
        <v>57</v>
      </c>
      <c r="M5" s="504"/>
      <c r="N5" s="501"/>
    </row>
    <row r="6" spans="1:14" s="13" customFormat="1">
      <c r="A6" s="140">
        <v>45384</v>
      </c>
      <c r="B6" s="141" t="s">
        <v>110</v>
      </c>
      <c r="C6" s="141" t="s">
        <v>48</v>
      </c>
      <c r="D6" s="142" t="s">
        <v>120</v>
      </c>
      <c r="E6" s="130">
        <v>66000</v>
      </c>
      <c r="F6" s="134"/>
      <c r="G6" s="126">
        <f t="shared" si="0"/>
        <v>2009726</v>
      </c>
      <c r="H6" s="499" t="s">
        <v>126</v>
      </c>
      <c r="I6" s="501" t="s">
        <v>18</v>
      </c>
      <c r="J6" s="323" t="s">
        <v>189</v>
      </c>
      <c r="K6" s="501" t="s">
        <v>131</v>
      </c>
      <c r="L6" s="501" t="s">
        <v>57</v>
      </c>
      <c r="M6" s="504"/>
      <c r="N6" s="501"/>
    </row>
    <row r="7" spans="1:14" s="13" customFormat="1">
      <c r="A7" s="140">
        <v>45385</v>
      </c>
      <c r="B7" s="141" t="s">
        <v>117</v>
      </c>
      <c r="C7" s="141" t="s">
        <v>48</v>
      </c>
      <c r="D7" s="142" t="s">
        <v>120</v>
      </c>
      <c r="E7" s="130"/>
      <c r="F7" s="134">
        <v>7000</v>
      </c>
      <c r="G7" s="126">
        <f t="shared" si="0"/>
        <v>2016726</v>
      </c>
      <c r="H7" s="499" t="s">
        <v>126</v>
      </c>
      <c r="I7" s="501" t="s">
        <v>18</v>
      </c>
      <c r="J7" s="323" t="s">
        <v>189</v>
      </c>
      <c r="K7" s="501" t="s">
        <v>131</v>
      </c>
      <c r="L7" s="501" t="s">
        <v>57</v>
      </c>
      <c r="M7" s="504"/>
      <c r="N7" s="501"/>
    </row>
    <row r="8" spans="1:14" s="13" customFormat="1">
      <c r="A8" s="140">
        <v>45385</v>
      </c>
      <c r="B8" s="141" t="s">
        <v>110</v>
      </c>
      <c r="C8" s="141" t="s">
        <v>48</v>
      </c>
      <c r="D8" s="142" t="s">
        <v>14</v>
      </c>
      <c r="E8" s="130">
        <v>200000</v>
      </c>
      <c r="F8" s="134"/>
      <c r="G8" s="126">
        <f t="shared" si="0"/>
        <v>1816726</v>
      </c>
      <c r="H8" s="499" t="s">
        <v>41</v>
      </c>
      <c r="I8" s="501" t="s">
        <v>18</v>
      </c>
      <c r="J8" s="323" t="s">
        <v>198</v>
      </c>
      <c r="K8" s="501" t="s">
        <v>131</v>
      </c>
      <c r="L8" s="501" t="s">
        <v>57</v>
      </c>
      <c r="M8" s="504"/>
      <c r="N8" s="501"/>
    </row>
    <row r="9" spans="1:14" s="13" customFormat="1">
      <c r="A9" s="140">
        <v>45385</v>
      </c>
      <c r="B9" s="141" t="s">
        <v>110</v>
      </c>
      <c r="C9" s="141" t="s">
        <v>48</v>
      </c>
      <c r="D9" s="142" t="s">
        <v>14</v>
      </c>
      <c r="E9" s="130">
        <v>50000</v>
      </c>
      <c r="F9" s="134"/>
      <c r="G9" s="126">
        <f t="shared" si="0"/>
        <v>1766726</v>
      </c>
      <c r="H9" s="499" t="s">
        <v>41</v>
      </c>
      <c r="I9" s="501" t="s">
        <v>18</v>
      </c>
      <c r="J9" s="323" t="s">
        <v>181</v>
      </c>
      <c r="K9" s="501" t="s">
        <v>131</v>
      </c>
      <c r="L9" s="501" t="s">
        <v>57</v>
      </c>
      <c r="M9" s="504"/>
      <c r="N9" s="501"/>
    </row>
    <row r="10" spans="1:14" s="13" customFormat="1">
      <c r="A10" s="140">
        <v>45385</v>
      </c>
      <c r="B10" s="141" t="s">
        <v>110</v>
      </c>
      <c r="C10" s="141" t="s">
        <v>48</v>
      </c>
      <c r="D10" s="142" t="s">
        <v>120</v>
      </c>
      <c r="E10" s="130">
        <v>66000</v>
      </c>
      <c r="F10" s="134"/>
      <c r="G10" s="126">
        <f t="shared" si="0"/>
        <v>1700726</v>
      </c>
      <c r="H10" s="499" t="s">
        <v>126</v>
      </c>
      <c r="I10" s="501" t="s">
        <v>18</v>
      </c>
      <c r="J10" s="323" t="s">
        <v>201</v>
      </c>
      <c r="K10" s="501" t="s">
        <v>131</v>
      </c>
      <c r="L10" s="501" t="s">
        <v>57</v>
      </c>
      <c r="M10" s="504"/>
      <c r="N10" s="501"/>
    </row>
    <row r="11" spans="1:14" s="13" customFormat="1">
      <c r="A11" s="140">
        <v>45385</v>
      </c>
      <c r="B11" s="141" t="s">
        <v>110</v>
      </c>
      <c r="C11" s="141" t="s">
        <v>48</v>
      </c>
      <c r="D11" s="142" t="s">
        <v>120</v>
      </c>
      <c r="E11" s="130">
        <v>77000</v>
      </c>
      <c r="F11" s="134"/>
      <c r="G11" s="126">
        <f t="shared" si="0"/>
        <v>1623726</v>
      </c>
      <c r="H11" s="499" t="s">
        <v>137</v>
      </c>
      <c r="I11" s="501" t="s">
        <v>18</v>
      </c>
      <c r="J11" s="323" t="s">
        <v>205</v>
      </c>
      <c r="K11" s="501" t="s">
        <v>131</v>
      </c>
      <c r="L11" s="501" t="s">
        <v>57</v>
      </c>
      <c r="M11" s="504"/>
      <c r="N11" s="501"/>
    </row>
    <row r="12" spans="1:14" s="13" customFormat="1">
      <c r="A12" s="140">
        <v>45386</v>
      </c>
      <c r="B12" s="141" t="s">
        <v>110</v>
      </c>
      <c r="C12" s="141" t="s">
        <v>48</v>
      </c>
      <c r="D12" s="142" t="s">
        <v>120</v>
      </c>
      <c r="E12" s="130">
        <v>60000</v>
      </c>
      <c r="F12" s="134"/>
      <c r="G12" s="126">
        <f t="shared" si="0"/>
        <v>1563726</v>
      </c>
      <c r="H12" s="499" t="s">
        <v>126</v>
      </c>
      <c r="I12" s="501" t="s">
        <v>18</v>
      </c>
      <c r="J12" s="323" t="s">
        <v>191</v>
      </c>
      <c r="K12" s="501" t="s">
        <v>131</v>
      </c>
      <c r="L12" s="501" t="s">
        <v>57</v>
      </c>
      <c r="M12" s="504"/>
      <c r="N12" s="501"/>
    </row>
    <row r="13" spans="1:14" s="13" customFormat="1">
      <c r="A13" s="140">
        <v>45386</v>
      </c>
      <c r="B13" s="141" t="s">
        <v>110</v>
      </c>
      <c r="C13" s="141" t="s">
        <v>48</v>
      </c>
      <c r="D13" s="142" t="s">
        <v>14</v>
      </c>
      <c r="E13" s="130">
        <v>220000</v>
      </c>
      <c r="F13" s="134"/>
      <c r="G13" s="126">
        <f t="shared" si="0"/>
        <v>1343726</v>
      </c>
      <c r="H13" s="499" t="s">
        <v>63</v>
      </c>
      <c r="I13" s="501" t="s">
        <v>18</v>
      </c>
      <c r="J13" s="128" t="s">
        <v>197</v>
      </c>
      <c r="K13" s="501" t="s">
        <v>131</v>
      </c>
      <c r="L13" s="501" t="s">
        <v>57</v>
      </c>
      <c r="M13" s="504"/>
      <c r="N13" s="501"/>
    </row>
    <row r="14" spans="1:14" s="13" customFormat="1">
      <c r="A14" s="140">
        <v>45386</v>
      </c>
      <c r="B14" s="141" t="s">
        <v>110</v>
      </c>
      <c r="C14" s="141" t="s">
        <v>48</v>
      </c>
      <c r="D14" s="142" t="s">
        <v>120</v>
      </c>
      <c r="E14" s="130"/>
      <c r="F14" s="134">
        <v>7000</v>
      </c>
      <c r="G14" s="126">
        <f t="shared" si="0"/>
        <v>1350726</v>
      </c>
      <c r="H14" s="499" t="s">
        <v>126</v>
      </c>
      <c r="I14" s="501" t="s">
        <v>18</v>
      </c>
      <c r="J14" s="323" t="s">
        <v>201</v>
      </c>
      <c r="K14" s="501" t="s">
        <v>131</v>
      </c>
      <c r="L14" s="501" t="s">
        <v>57</v>
      </c>
      <c r="M14" s="504"/>
      <c r="N14" s="501"/>
    </row>
    <row r="15" spans="1:14" s="13" customFormat="1">
      <c r="A15" s="140">
        <v>45387</v>
      </c>
      <c r="B15" s="141" t="s">
        <v>110</v>
      </c>
      <c r="C15" s="141" t="s">
        <v>48</v>
      </c>
      <c r="D15" s="142" t="s">
        <v>120</v>
      </c>
      <c r="E15" s="130">
        <v>96000</v>
      </c>
      <c r="F15" s="134"/>
      <c r="G15" s="126">
        <f t="shared" si="0"/>
        <v>1254726</v>
      </c>
      <c r="H15" s="499" t="s">
        <v>137</v>
      </c>
      <c r="I15" s="501" t="s">
        <v>18</v>
      </c>
      <c r="J15" s="323" t="s">
        <v>214</v>
      </c>
      <c r="K15" s="501" t="s">
        <v>131</v>
      </c>
      <c r="L15" s="501" t="s">
        <v>57</v>
      </c>
      <c r="M15" s="504"/>
      <c r="N15" s="501"/>
    </row>
    <row r="16" spans="1:14" s="13" customFormat="1">
      <c r="A16" s="140">
        <v>45387</v>
      </c>
      <c r="B16" s="141" t="s">
        <v>110</v>
      </c>
      <c r="C16" s="141" t="s">
        <v>48</v>
      </c>
      <c r="D16" s="142" t="s">
        <v>120</v>
      </c>
      <c r="E16" s="130">
        <v>70000</v>
      </c>
      <c r="F16" s="134"/>
      <c r="G16" s="126">
        <f t="shared" si="0"/>
        <v>1184726</v>
      </c>
      <c r="H16" s="385" t="s">
        <v>126</v>
      </c>
      <c r="I16" s="501" t="s">
        <v>18</v>
      </c>
      <c r="J16" s="323" t="s">
        <v>190</v>
      </c>
      <c r="K16" s="501" t="s">
        <v>131</v>
      </c>
      <c r="L16" s="501" t="s">
        <v>57</v>
      </c>
      <c r="M16" s="504"/>
      <c r="N16" s="501"/>
    </row>
    <row r="17" spans="1:14" s="13" customFormat="1">
      <c r="A17" s="140">
        <v>45387</v>
      </c>
      <c r="B17" s="141" t="s">
        <v>117</v>
      </c>
      <c r="C17" s="141" t="s">
        <v>48</v>
      </c>
      <c r="D17" s="142" t="s">
        <v>120</v>
      </c>
      <c r="E17" s="130"/>
      <c r="F17" s="134">
        <v>2000</v>
      </c>
      <c r="G17" s="126">
        <f t="shared" si="0"/>
        <v>1186726</v>
      </c>
      <c r="H17" s="323" t="s">
        <v>126</v>
      </c>
      <c r="I17" s="501" t="s">
        <v>18</v>
      </c>
      <c r="J17" s="323" t="s">
        <v>191</v>
      </c>
      <c r="K17" s="501" t="s">
        <v>131</v>
      </c>
      <c r="L17" s="501" t="s">
        <v>57</v>
      </c>
      <c r="M17" s="504"/>
      <c r="N17" s="501"/>
    </row>
    <row r="18" spans="1:14" s="13" customFormat="1">
      <c r="A18" s="140">
        <v>45390</v>
      </c>
      <c r="B18" s="141" t="s">
        <v>117</v>
      </c>
      <c r="C18" s="141" t="s">
        <v>48</v>
      </c>
      <c r="D18" s="142" t="s">
        <v>120</v>
      </c>
      <c r="E18" s="130"/>
      <c r="F18" s="134">
        <v>9000</v>
      </c>
      <c r="G18" s="126">
        <f t="shared" si="0"/>
        <v>1195726</v>
      </c>
      <c r="H18" s="323" t="s">
        <v>137</v>
      </c>
      <c r="I18" s="501" t="s">
        <v>18</v>
      </c>
      <c r="J18" s="323" t="s">
        <v>214</v>
      </c>
      <c r="K18" s="501" t="s">
        <v>131</v>
      </c>
      <c r="L18" s="501" t="s">
        <v>57</v>
      </c>
      <c r="M18" s="504"/>
      <c r="N18" s="501"/>
    </row>
    <row r="19" spans="1:14" s="13" customFormat="1">
      <c r="A19" s="140">
        <v>45390</v>
      </c>
      <c r="B19" s="141" t="s">
        <v>110</v>
      </c>
      <c r="C19" s="141" t="s">
        <v>48</v>
      </c>
      <c r="D19" s="142" t="s">
        <v>120</v>
      </c>
      <c r="E19" s="130">
        <v>77000</v>
      </c>
      <c r="F19" s="134"/>
      <c r="G19" s="126">
        <f t="shared" si="0"/>
        <v>1118726</v>
      </c>
      <c r="H19" s="499" t="s">
        <v>137</v>
      </c>
      <c r="I19" s="501" t="s">
        <v>18</v>
      </c>
      <c r="J19" s="323" t="s">
        <v>219</v>
      </c>
      <c r="K19" s="501" t="s">
        <v>131</v>
      </c>
      <c r="L19" s="501" t="s">
        <v>57</v>
      </c>
      <c r="M19" s="504"/>
      <c r="N19" s="501"/>
    </row>
    <row r="20" spans="1:14" s="13" customFormat="1">
      <c r="A20" s="140">
        <v>45390</v>
      </c>
      <c r="B20" s="141" t="s">
        <v>110</v>
      </c>
      <c r="C20" s="141" t="s">
        <v>48</v>
      </c>
      <c r="D20" s="142" t="s">
        <v>120</v>
      </c>
      <c r="E20" s="130">
        <v>64000</v>
      </c>
      <c r="F20" s="134"/>
      <c r="G20" s="126">
        <f t="shared" si="0"/>
        <v>1054726</v>
      </c>
      <c r="H20" s="499" t="s">
        <v>126</v>
      </c>
      <c r="I20" s="501" t="s">
        <v>18</v>
      </c>
      <c r="J20" s="323" t="s">
        <v>222</v>
      </c>
      <c r="K20" s="501" t="s">
        <v>131</v>
      </c>
      <c r="L20" s="501" t="s">
        <v>57</v>
      </c>
      <c r="M20" s="504"/>
      <c r="N20" s="501"/>
    </row>
    <row r="21" spans="1:14" s="13" customFormat="1">
      <c r="A21" s="140">
        <v>45390</v>
      </c>
      <c r="B21" s="141" t="s">
        <v>110</v>
      </c>
      <c r="C21" s="141" t="s">
        <v>48</v>
      </c>
      <c r="D21" s="142" t="s">
        <v>120</v>
      </c>
      <c r="E21" s="130">
        <v>58000</v>
      </c>
      <c r="F21" s="134"/>
      <c r="G21" s="126">
        <f t="shared" si="0"/>
        <v>996726</v>
      </c>
      <c r="H21" s="499" t="s">
        <v>126</v>
      </c>
      <c r="I21" s="501" t="s">
        <v>18</v>
      </c>
      <c r="J21" s="323" t="s">
        <v>227</v>
      </c>
      <c r="K21" s="501" t="s">
        <v>131</v>
      </c>
      <c r="L21" s="501" t="s">
        <v>57</v>
      </c>
      <c r="M21" s="504"/>
      <c r="N21" s="501"/>
    </row>
    <row r="22" spans="1:14" s="13" customFormat="1">
      <c r="A22" s="140">
        <v>45391</v>
      </c>
      <c r="B22" s="141" t="s">
        <v>110</v>
      </c>
      <c r="C22" s="141" t="s">
        <v>48</v>
      </c>
      <c r="D22" s="142" t="s">
        <v>120</v>
      </c>
      <c r="E22" s="130">
        <v>70000</v>
      </c>
      <c r="F22" s="134"/>
      <c r="G22" s="126">
        <f t="shared" si="0"/>
        <v>926726</v>
      </c>
      <c r="H22" s="499" t="s">
        <v>126</v>
      </c>
      <c r="I22" s="501" t="s">
        <v>18</v>
      </c>
      <c r="J22" s="323" t="s">
        <v>241</v>
      </c>
      <c r="K22" s="501" t="s">
        <v>131</v>
      </c>
      <c r="L22" s="501" t="s">
        <v>57</v>
      </c>
      <c r="M22" s="504"/>
      <c r="N22" s="501"/>
    </row>
    <row r="23" spans="1:14" s="13" customFormat="1">
      <c r="A23" s="140">
        <v>45391</v>
      </c>
      <c r="B23" s="141" t="s">
        <v>110</v>
      </c>
      <c r="C23" s="141" t="s">
        <v>48</v>
      </c>
      <c r="D23" s="142" t="s">
        <v>120</v>
      </c>
      <c r="E23" s="130">
        <v>83000</v>
      </c>
      <c r="F23" s="134"/>
      <c r="G23" s="126">
        <f t="shared" si="0"/>
        <v>843726</v>
      </c>
      <c r="H23" s="499" t="s">
        <v>137</v>
      </c>
      <c r="I23" s="501" t="s">
        <v>18</v>
      </c>
      <c r="J23" s="323" t="s">
        <v>222</v>
      </c>
      <c r="K23" s="501" t="s">
        <v>131</v>
      </c>
      <c r="L23" s="501" t="s">
        <v>57</v>
      </c>
      <c r="M23" s="504"/>
      <c r="N23" s="501"/>
    </row>
    <row r="24" spans="1:14" s="13" customFormat="1">
      <c r="A24" s="140">
        <v>45391</v>
      </c>
      <c r="B24" s="141" t="s">
        <v>117</v>
      </c>
      <c r="C24" s="141" t="s">
        <v>48</v>
      </c>
      <c r="D24" s="142" t="s">
        <v>120</v>
      </c>
      <c r="E24" s="130"/>
      <c r="F24" s="134">
        <v>10000</v>
      </c>
      <c r="G24" s="126">
        <f t="shared" si="0"/>
        <v>853726</v>
      </c>
      <c r="H24" s="499" t="s">
        <v>137</v>
      </c>
      <c r="I24" s="501" t="s">
        <v>18</v>
      </c>
      <c r="J24" s="323" t="s">
        <v>219</v>
      </c>
      <c r="K24" s="501" t="s">
        <v>131</v>
      </c>
      <c r="L24" s="501" t="s">
        <v>57</v>
      </c>
      <c r="M24" s="504"/>
      <c r="N24" s="501"/>
    </row>
    <row r="25" spans="1:14" s="13" customFormat="1">
      <c r="A25" s="140">
        <v>45391</v>
      </c>
      <c r="B25" s="141" t="s">
        <v>240</v>
      </c>
      <c r="C25" s="141" t="s">
        <v>48</v>
      </c>
      <c r="D25" s="142" t="s">
        <v>120</v>
      </c>
      <c r="E25" s="130">
        <v>6000</v>
      </c>
      <c r="F25" s="134"/>
      <c r="G25" s="126">
        <f t="shared" si="0"/>
        <v>847726</v>
      </c>
      <c r="H25" s="499" t="s">
        <v>126</v>
      </c>
      <c r="I25" s="501" t="s">
        <v>18</v>
      </c>
      <c r="J25" s="323" t="s">
        <v>227</v>
      </c>
      <c r="K25" s="501" t="s">
        <v>131</v>
      </c>
      <c r="L25" s="501" t="s">
        <v>57</v>
      </c>
      <c r="M25" s="504"/>
      <c r="N25" s="501"/>
    </row>
    <row r="26" spans="1:14" s="13" customFormat="1">
      <c r="A26" s="396">
        <v>45392</v>
      </c>
      <c r="B26" s="141" t="s">
        <v>110</v>
      </c>
      <c r="C26" s="141" t="s">
        <v>48</v>
      </c>
      <c r="D26" s="142" t="s">
        <v>120</v>
      </c>
      <c r="E26" s="130">
        <v>48000</v>
      </c>
      <c r="F26" s="134"/>
      <c r="G26" s="126">
        <f t="shared" si="0"/>
        <v>799726</v>
      </c>
      <c r="H26" s="499" t="s">
        <v>137</v>
      </c>
      <c r="I26" s="501" t="s">
        <v>18</v>
      </c>
      <c r="J26" s="323" t="s">
        <v>238</v>
      </c>
      <c r="K26" s="501" t="s">
        <v>131</v>
      </c>
      <c r="L26" s="501" t="s">
        <v>57</v>
      </c>
      <c r="M26" s="504"/>
      <c r="N26" s="501"/>
    </row>
    <row r="27" spans="1:14" s="13" customFormat="1">
      <c r="A27" s="396">
        <v>45392</v>
      </c>
      <c r="B27" s="141" t="s">
        <v>110</v>
      </c>
      <c r="C27" s="141" t="s">
        <v>48</v>
      </c>
      <c r="D27" s="142" t="s">
        <v>120</v>
      </c>
      <c r="E27" s="130">
        <v>59000</v>
      </c>
      <c r="F27" s="134"/>
      <c r="G27" s="126">
        <f t="shared" si="0"/>
        <v>740726</v>
      </c>
      <c r="H27" s="499" t="s">
        <v>126</v>
      </c>
      <c r="I27" s="501" t="s">
        <v>18</v>
      </c>
      <c r="J27" s="323" t="s">
        <v>241</v>
      </c>
      <c r="K27" s="501" t="s">
        <v>131</v>
      </c>
      <c r="L27" s="501" t="s">
        <v>57</v>
      </c>
      <c r="M27" s="504"/>
      <c r="N27" s="501"/>
    </row>
    <row r="28" spans="1:14" s="13" customFormat="1">
      <c r="A28" s="396">
        <v>45394</v>
      </c>
      <c r="B28" s="141" t="s">
        <v>117</v>
      </c>
      <c r="C28" s="141" t="s">
        <v>48</v>
      </c>
      <c r="D28" s="142" t="s">
        <v>120</v>
      </c>
      <c r="E28" s="130">
        <v>1000</v>
      </c>
      <c r="F28" s="134"/>
      <c r="G28" s="126">
        <f t="shared" si="0"/>
        <v>739726</v>
      </c>
      <c r="H28" s="499" t="s">
        <v>126</v>
      </c>
      <c r="I28" s="501" t="s">
        <v>18</v>
      </c>
      <c r="J28" s="323" t="s">
        <v>241</v>
      </c>
      <c r="K28" s="501" t="s">
        <v>131</v>
      </c>
      <c r="L28" s="501" t="s">
        <v>57</v>
      </c>
      <c r="M28" s="504"/>
      <c r="N28" s="501"/>
    </row>
    <row r="29" spans="1:14" s="13" customFormat="1">
      <c r="A29" s="396">
        <v>45394</v>
      </c>
      <c r="B29" s="141" t="s">
        <v>110</v>
      </c>
      <c r="C29" s="141" t="s">
        <v>48</v>
      </c>
      <c r="D29" s="142" t="s">
        <v>120</v>
      </c>
      <c r="E29" s="130">
        <v>67000</v>
      </c>
      <c r="F29" s="134"/>
      <c r="G29" s="126">
        <f t="shared" si="0"/>
        <v>672726</v>
      </c>
      <c r="H29" s="499" t="s">
        <v>126</v>
      </c>
      <c r="I29" s="501" t="s">
        <v>18</v>
      </c>
      <c r="J29" s="323" t="s">
        <v>244</v>
      </c>
      <c r="K29" s="501" t="s">
        <v>131</v>
      </c>
      <c r="L29" s="501" t="s">
        <v>57</v>
      </c>
      <c r="M29" s="504"/>
      <c r="N29" s="501"/>
    </row>
    <row r="30" spans="1:14" s="13" customFormat="1">
      <c r="A30" s="396">
        <v>45394</v>
      </c>
      <c r="B30" s="141" t="s">
        <v>110</v>
      </c>
      <c r="C30" s="141" t="s">
        <v>48</v>
      </c>
      <c r="D30" s="142" t="s">
        <v>120</v>
      </c>
      <c r="E30" s="130">
        <v>87000</v>
      </c>
      <c r="F30" s="134"/>
      <c r="G30" s="126">
        <f t="shared" si="0"/>
        <v>585726</v>
      </c>
      <c r="H30" s="499" t="s">
        <v>137</v>
      </c>
      <c r="I30" s="501" t="s">
        <v>18</v>
      </c>
      <c r="J30" s="323" t="s">
        <v>250</v>
      </c>
      <c r="K30" s="501" t="s">
        <v>131</v>
      </c>
      <c r="L30" s="501" t="s">
        <v>57</v>
      </c>
      <c r="M30" s="504"/>
      <c r="N30" s="501"/>
    </row>
    <row r="31" spans="1:14" s="13" customFormat="1" ht="18" customHeight="1">
      <c r="A31" s="396">
        <v>45394</v>
      </c>
      <c r="B31" s="141" t="s">
        <v>110</v>
      </c>
      <c r="C31" s="141" t="s">
        <v>48</v>
      </c>
      <c r="D31" s="142" t="s">
        <v>14</v>
      </c>
      <c r="E31" s="130">
        <v>100000</v>
      </c>
      <c r="F31" s="134"/>
      <c r="G31" s="126">
        <f t="shared" si="0"/>
        <v>485726</v>
      </c>
      <c r="H31" s="499" t="s">
        <v>41</v>
      </c>
      <c r="I31" s="501" t="s">
        <v>18</v>
      </c>
      <c r="J31" s="385" t="s">
        <v>260</v>
      </c>
      <c r="K31" s="501" t="s">
        <v>131</v>
      </c>
      <c r="L31" s="501" t="s">
        <v>57</v>
      </c>
      <c r="M31" s="504"/>
      <c r="N31" s="501"/>
    </row>
    <row r="32" spans="1:14" s="13" customFormat="1" ht="18" customHeight="1">
      <c r="A32" s="396">
        <v>45395</v>
      </c>
      <c r="B32" s="141" t="s">
        <v>117</v>
      </c>
      <c r="C32" s="141" t="s">
        <v>48</v>
      </c>
      <c r="D32" s="142" t="s">
        <v>120</v>
      </c>
      <c r="E32" s="130"/>
      <c r="F32" s="134">
        <v>5000</v>
      </c>
      <c r="G32" s="126">
        <f t="shared" si="0"/>
        <v>490726</v>
      </c>
      <c r="H32" s="499" t="s">
        <v>137</v>
      </c>
      <c r="I32" s="501" t="s">
        <v>18</v>
      </c>
      <c r="J32" s="323" t="s">
        <v>250</v>
      </c>
      <c r="K32" s="501" t="s">
        <v>131</v>
      </c>
      <c r="L32" s="501" t="s">
        <v>57</v>
      </c>
      <c r="M32" s="504"/>
      <c r="N32" s="501"/>
    </row>
    <row r="33" spans="1:14" s="13" customFormat="1" ht="18" customHeight="1">
      <c r="A33" s="396">
        <v>45395</v>
      </c>
      <c r="B33" s="141" t="s">
        <v>249</v>
      </c>
      <c r="C33" s="141" t="s">
        <v>48</v>
      </c>
      <c r="D33" s="142" t="s">
        <v>120</v>
      </c>
      <c r="E33" s="130">
        <v>1000</v>
      </c>
      <c r="F33" s="134"/>
      <c r="G33" s="126">
        <f t="shared" si="0"/>
        <v>489726</v>
      </c>
      <c r="H33" s="499" t="s">
        <v>126</v>
      </c>
      <c r="I33" s="501" t="s">
        <v>18</v>
      </c>
      <c r="J33" s="323" t="s">
        <v>244</v>
      </c>
      <c r="K33" s="501" t="s">
        <v>131</v>
      </c>
      <c r="L33" s="501" t="s">
        <v>57</v>
      </c>
      <c r="M33" s="504"/>
      <c r="N33" s="501"/>
    </row>
    <row r="34" spans="1:14" s="13" customFormat="1" ht="18" customHeight="1">
      <c r="A34" s="396">
        <v>45395</v>
      </c>
      <c r="B34" s="141" t="s">
        <v>110</v>
      </c>
      <c r="C34" s="141" t="s">
        <v>48</v>
      </c>
      <c r="D34" s="142" t="s">
        <v>120</v>
      </c>
      <c r="E34" s="130">
        <v>27000</v>
      </c>
      <c r="F34" s="134"/>
      <c r="G34" s="126">
        <f t="shared" si="0"/>
        <v>462726</v>
      </c>
      <c r="H34" s="499" t="s">
        <v>137</v>
      </c>
      <c r="I34" s="501" t="s">
        <v>18</v>
      </c>
      <c r="J34" s="323" t="s">
        <v>261</v>
      </c>
      <c r="K34" s="501" t="s">
        <v>131</v>
      </c>
      <c r="L34" s="501" t="s">
        <v>57</v>
      </c>
      <c r="M34" s="504"/>
      <c r="N34" s="501"/>
    </row>
    <row r="35" spans="1:14" s="13" customFormat="1" ht="18" customHeight="1">
      <c r="A35" s="396">
        <v>45395</v>
      </c>
      <c r="B35" s="141" t="s">
        <v>110</v>
      </c>
      <c r="C35" s="141" t="s">
        <v>48</v>
      </c>
      <c r="D35" s="142" t="s">
        <v>14</v>
      </c>
      <c r="E35" s="130">
        <v>250000</v>
      </c>
      <c r="F35" s="134"/>
      <c r="G35" s="126">
        <f t="shared" si="0"/>
        <v>212726</v>
      </c>
      <c r="H35" s="499" t="s">
        <v>41</v>
      </c>
      <c r="I35" s="501" t="s">
        <v>18</v>
      </c>
      <c r="J35" s="16" t="s">
        <v>264</v>
      </c>
      <c r="K35" s="501" t="s">
        <v>131</v>
      </c>
      <c r="L35" s="501" t="s">
        <v>57</v>
      </c>
      <c r="M35" s="504"/>
      <c r="N35" s="501"/>
    </row>
    <row r="36" spans="1:14" s="13" customFormat="1" ht="18" customHeight="1">
      <c r="A36" s="396">
        <v>45397</v>
      </c>
      <c r="B36" s="141" t="s">
        <v>110</v>
      </c>
      <c r="C36" s="141" t="s">
        <v>48</v>
      </c>
      <c r="D36" s="142" t="s">
        <v>120</v>
      </c>
      <c r="E36" s="130">
        <v>104000</v>
      </c>
      <c r="F36" s="134"/>
      <c r="G36" s="126">
        <f t="shared" si="0"/>
        <v>108726</v>
      </c>
      <c r="H36" s="499" t="s">
        <v>126</v>
      </c>
      <c r="I36" s="501" t="s">
        <v>18</v>
      </c>
      <c r="J36" s="323" t="s">
        <v>277</v>
      </c>
      <c r="K36" s="501" t="s">
        <v>131</v>
      </c>
      <c r="L36" s="501" t="s">
        <v>57</v>
      </c>
      <c r="M36" s="504"/>
      <c r="N36" s="501"/>
    </row>
    <row r="37" spans="1:14" s="13" customFormat="1" ht="18" customHeight="1">
      <c r="A37" s="396">
        <v>45397</v>
      </c>
      <c r="B37" s="141" t="s">
        <v>110</v>
      </c>
      <c r="C37" s="141" t="s">
        <v>48</v>
      </c>
      <c r="D37" s="142" t="s">
        <v>120</v>
      </c>
      <c r="E37" s="130">
        <v>84000</v>
      </c>
      <c r="F37" s="134"/>
      <c r="G37" s="126">
        <f t="shared" si="0"/>
        <v>24726</v>
      </c>
      <c r="H37" s="499" t="s">
        <v>137</v>
      </c>
      <c r="I37" s="501" t="s">
        <v>18</v>
      </c>
      <c r="J37" s="323" t="s">
        <v>272</v>
      </c>
      <c r="K37" s="501" t="s">
        <v>131</v>
      </c>
      <c r="L37" s="501" t="s">
        <v>57</v>
      </c>
      <c r="M37" s="504"/>
      <c r="N37" s="501"/>
    </row>
    <row r="38" spans="1:14" s="13" customFormat="1">
      <c r="A38" s="396">
        <v>45398</v>
      </c>
      <c r="B38" s="141" t="s">
        <v>117</v>
      </c>
      <c r="C38" s="141" t="s">
        <v>48</v>
      </c>
      <c r="D38" s="142" t="s">
        <v>120</v>
      </c>
      <c r="E38" s="130"/>
      <c r="F38" s="134">
        <v>2000</v>
      </c>
      <c r="G38" s="126">
        <f t="shared" si="0"/>
        <v>26726</v>
      </c>
      <c r="H38" s="499" t="s">
        <v>126</v>
      </c>
      <c r="I38" s="501" t="s">
        <v>18</v>
      </c>
      <c r="J38" s="323" t="s">
        <v>266</v>
      </c>
      <c r="K38" s="501" t="s">
        <v>131</v>
      </c>
      <c r="L38" s="501" t="s">
        <v>57</v>
      </c>
      <c r="M38" s="504"/>
      <c r="N38" s="501"/>
    </row>
    <row r="39" spans="1:14" s="13" customFormat="1">
      <c r="A39" s="396">
        <v>45398</v>
      </c>
      <c r="B39" s="141" t="s">
        <v>275</v>
      </c>
      <c r="C39" s="141" t="s">
        <v>276</v>
      </c>
      <c r="D39" s="142"/>
      <c r="E39" s="130"/>
      <c r="F39" s="134">
        <v>1306000</v>
      </c>
      <c r="G39" s="126">
        <f t="shared" si="0"/>
        <v>1332726</v>
      </c>
      <c r="H39" s="499" t="s">
        <v>41</v>
      </c>
      <c r="I39" s="501" t="s">
        <v>18</v>
      </c>
      <c r="J39" s="128" t="s">
        <v>407</v>
      </c>
      <c r="K39" s="501" t="s">
        <v>131</v>
      </c>
      <c r="L39" s="501" t="s">
        <v>57</v>
      </c>
      <c r="M39" s="504"/>
      <c r="N39" s="501"/>
    </row>
    <row r="40" spans="1:14" s="13" customFormat="1">
      <c r="A40" s="396">
        <v>45398</v>
      </c>
      <c r="B40" s="141" t="s">
        <v>110</v>
      </c>
      <c r="C40" s="141" t="s">
        <v>48</v>
      </c>
      <c r="D40" s="142" t="s">
        <v>120</v>
      </c>
      <c r="E40" s="130">
        <v>54000</v>
      </c>
      <c r="F40" s="134"/>
      <c r="G40" s="126">
        <f t="shared" si="0"/>
        <v>1278726</v>
      </c>
      <c r="H40" s="499" t="s">
        <v>126</v>
      </c>
      <c r="I40" s="501" t="s">
        <v>18</v>
      </c>
      <c r="J40" s="323" t="s">
        <v>278</v>
      </c>
      <c r="K40" s="501" t="s">
        <v>131</v>
      </c>
      <c r="L40" s="501" t="s">
        <v>57</v>
      </c>
      <c r="M40" s="504"/>
      <c r="N40" s="501"/>
    </row>
    <row r="41" spans="1:14" s="13" customFormat="1">
      <c r="A41" s="140">
        <v>45398</v>
      </c>
      <c r="B41" s="141" t="s">
        <v>110</v>
      </c>
      <c r="C41" s="141" t="s">
        <v>48</v>
      </c>
      <c r="D41" s="142" t="s">
        <v>120</v>
      </c>
      <c r="E41" s="126">
        <v>69000</v>
      </c>
      <c r="F41" s="134"/>
      <c r="G41" s="126">
        <f t="shared" si="0"/>
        <v>1209726</v>
      </c>
      <c r="H41" s="499" t="s">
        <v>137</v>
      </c>
      <c r="I41" s="501" t="s">
        <v>18</v>
      </c>
      <c r="J41" s="323" t="s">
        <v>283</v>
      </c>
      <c r="K41" s="501" t="s">
        <v>131</v>
      </c>
      <c r="L41" s="501" t="s">
        <v>57</v>
      </c>
      <c r="M41" s="504"/>
      <c r="N41" s="501"/>
    </row>
    <row r="42" spans="1:14" s="13" customFormat="1">
      <c r="A42" s="140">
        <v>45398</v>
      </c>
      <c r="B42" s="141" t="s">
        <v>110</v>
      </c>
      <c r="C42" s="141" t="s">
        <v>48</v>
      </c>
      <c r="D42" s="142" t="s">
        <v>14</v>
      </c>
      <c r="E42" s="126">
        <v>70000</v>
      </c>
      <c r="F42" s="134"/>
      <c r="G42" s="126">
        <f t="shared" si="0"/>
        <v>1139726</v>
      </c>
      <c r="H42" s="499" t="s">
        <v>41</v>
      </c>
      <c r="I42" s="501" t="s">
        <v>18</v>
      </c>
      <c r="J42" s="16" t="s">
        <v>415</v>
      </c>
      <c r="K42" s="501" t="s">
        <v>131</v>
      </c>
      <c r="L42" s="501" t="s">
        <v>57</v>
      </c>
      <c r="M42" s="504"/>
      <c r="N42" s="501"/>
    </row>
    <row r="43" spans="1:14" s="13" customFormat="1">
      <c r="A43" s="140">
        <v>45399</v>
      </c>
      <c r="B43" s="141" t="s">
        <v>117</v>
      </c>
      <c r="C43" s="141" t="s">
        <v>48</v>
      </c>
      <c r="D43" s="142" t="s">
        <v>120</v>
      </c>
      <c r="E43" s="126"/>
      <c r="F43" s="134">
        <v>4000</v>
      </c>
      <c r="G43" s="126">
        <f t="shared" si="0"/>
        <v>1143726</v>
      </c>
      <c r="H43" s="499" t="s">
        <v>137</v>
      </c>
      <c r="I43" s="501" t="s">
        <v>18</v>
      </c>
      <c r="J43" s="323" t="s">
        <v>283</v>
      </c>
      <c r="K43" s="501" t="s">
        <v>131</v>
      </c>
      <c r="L43" s="501" t="s">
        <v>57</v>
      </c>
      <c r="M43" s="504"/>
      <c r="N43" s="501"/>
    </row>
    <row r="44" spans="1:14" s="13" customFormat="1">
      <c r="A44" s="140">
        <v>45399</v>
      </c>
      <c r="B44" s="141" t="s">
        <v>110</v>
      </c>
      <c r="C44" s="141" t="s">
        <v>48</v>
      </c>
      <c r="D44" s="142" t="s">
        <v>120</v>
      </c>
      <c r="E44" s="126">
        <v>63000</v>
      </c>
      <c r="F44" s="134"/>
      <c r="G44" s="126">
        <f t="shared" si="0"/>
        <v>1080726</v>
      </c>
      <c r="H44" s="499" t="s">
        <v>126</v>
      </c>
      <c r="I44" s="501" t="s">
        <v>18</v>
      </c>
      <c r="J44" s="323" t="s">
        <v>289</v>
      </c>
      <c r="K44" s="501" t="s">
        <v>131</v>
      </c>
      <c r="L44" s="501" t="s">
        <v>57</v>
      </c>
      <c r="M44" s="504"/>
      <c r="N44" s="501"/>
    </row>
    <row r="45" spans="1:14" s="13" customFormat="1">
      <c r="A45" s="140">
        <v>45399</v>
      </c>
      <c r="B45" s="141" t="s">
        <v>110</v>
      </c>
      <c r="C45" s="141" t="s">
        <v>48</v>
      </c>
      <c r="D45" s="142" t="s">
        <v>14</v>
      </c>
      <c r="E45" s="126">
        <v>48000</v>
      </c>
      <c r="F45" s="134"/>
      <c r="G45" s="126">
        <f t="shared" si="0"/>
        <v>1032726</v>
      </c>
      <c r="H45" s="499" t="s">
        <v>41</v>
      </c>
      <c r="I45" s="501" t="s">
        <v>18</v>
      </c>
      <c r="J45" s="323" t="s">
        <v>287</v>
      </c>
      <c r="K45" s="501" t="s">
        <v>131</v>
      </c>
      <c r="L45" s="501" t="s">
        <v>57</v>
      </c>
      <c r="M45" s="504"/>
      <c r="N45" s="501"/>
    </row>
    <row r="46" spans="1:14" s="13" customFormat="1">
      <c r="A46" s="140">
        <v>45400</v>
      </c>
      <c r="B46" s="141" t="s">
        <v>110</v>
      </c>
      <c r="C46" s="141" t="s">
        <v>48</v>
      </c>
      <c r="D46" s="142" t="s">
        <v>120</v>
      </c>
      <c r="E46" s="126">
        <v>71000</v>
      </c>
      <c r="F46" s="134"/>
      <c r="G46" s="126">
        <f t="shared" si="0"/>
        <v>961726</v>
      </c>
      <c r="H46" s="499" t="s">
        <v>126</v>
      </c>
      <c r="I46" s="501" t="s">
        <v>18</v>
      </c>
      <c r="J46" s="323" t="s">
        <v>294</v>
      </c>
      <c r="K46" s="501" t="s">
        <v>131</v>
      </c>
      <c r="L46" s="501" t="s">
        <v>57</v>
      </c>
      <c r="M46" s="504"/>
      <c r="N46" s="501"/>
    </row>
    <row r="47" spans="1:14" s="13" customFormat="1">
      <c r="A47" s="140">
        <v>45400</v>
      </c>
      <c r="B47" s="141" t="s">
        <v>117</v>
      </c>
      <c r="C47" s="141" t="s">
        <v>48</v>
      </c>
      <c r="D47" s="142" t="s">
        <v>120</v>
      </c>
      <c r="E47" s="126"/>
      <c r="F47" s="134">
        <v>1000</v>
      </c>
      <c r="G47" s="126">
        <f t="shared" si="0"/>
        <v>962726</v>
      </c>
      <c r="H47" s="499" t="s">
        <v>126</v>
      </c>
      <c r="I47" s="501" t="s">
        <v>18</v>
      </c>
      <c r="J47" s="323" t="s">
        <v>289</v>
      </c>
      <c r="K47" s="501" t="s">
        <v>131</v>
      </c>
      <c r="L47" s="501" t="s">
        <v>57</v>
      </c>
      <c r="M47" s="504"/>
      <c r="N47" s="501"/>
    </row>
    <row r="48" spans="1:14" s="13" customFormat="1">
      <c r="A48" s="140">
        <v>45401</v>
      </c>
      <c r="B48" s="141" t="s">
        <v>110</v>
      </c>
      <c r="C48" s="141" t="s">
        <v>48</v>
      </c>
      <c r="D48" s="142" t="s">
        <v>120</v>
      </c>
      <c r="E48" s="126">
        <v>78000</v>
      </c>
      <c r="F48" s="134"/>
      <c r="G48" s="126">
        <f t="shared" si="0"/>
        <v>884726</v>
      </c>
      <c r="H48" s="499" t="s">
        <v>126</v>
      </c>
      <c r="I48" s="501" t="s">
        <v>18</v>
      </c>
      <c r="J48" s="323" t="s">
        <v>302</v>
      </c>
      <c r="K48" s="501" t="s">
        <v>131</v>
      </c>
      <c r="L48" s="501" t="s">
        <v>57</v>
      </c>
      <c r="M48" s="504"/>
      <c r="N48" s="501"/>
    </row>
    <row r="49" spans="1:14" s="13" customFormat="1">
      <c r="A49" s="140">
        <v>45401</v>
      </c>
      <c r="B49" s="141" t="s">
        <v>110</v>
      </c>
      <c r="C49" s="141" t="s">
        <v>48</v>
      </c>
      <c r="D49" s="142" t="s">
        <v>14</v>
      </c>
      <c r="E49" s="126">
        <v>170000</v>
      </c>
      <c r="F49" s="134"/>
      <c r="G49" s="126">
        <f t="shared" si="0"/>
        <v>714726</v>
      </c>
      <c r="H49" s="499" t="s">
        <v>41</v>
      </c>
      <c r="I49" s="501" t="s">
        <v>18</v>
      </c>
      <c r="J49" s="323" t="s">
        <v>420</v>
      </c>
      <c r="K49" s="501" t="s">
        <v>131</v>
      </c>
      <c r="L49" s="501" t="s">
        <v>57</v>
      </c>
      <c r="M49" s="504"/>
      <c r="N49" s="501"/>
    </row>
    <row r="50" spans="1:14" s="13" customFormat="1">
      <c r="A50" s="396">
        <v>45401</v>
      </c>
      <c r="B50" s="141" t="s">
        <v>110</v>
      </c>
      <c r="C50" s="141" t="s">
        <v>48</v>
      </c>
      <c r="D50" s="142" t="s">
        <v>120</v>
      </c>
      <c r="E50" s="130">
        <v>27000</v>
      </c>
      <c r="F50" s="134"/>
      <c r="G50" s="126">
        <f t="shared" si="0"/>
        <v>687726</v>
      </c>
      <c r="H50" s="499" t="s">
        <v>137</v>
      </c>
      <c r="I50" s="501" t="s">
        <v>18</v>
      </c>
      <c r="J50" s="323" t="s">
        <v>308</v>
      </c>
      <c r="K50" s="501" t="s">
        <v>131</v>
      </c>
      <c r="L50" s="501" t="s">
        <v>57</v>
      </c>
      <c r="M50" s="504"/>
      <c r="N50" s="501"/>
    </row>
    <row r="51" spans="1:14" s="13" customFormat="1">
      <c r="A51" s="396">
        <v>45401</v>
      </c>
      <c r="B51" s="141" t="s">
        <v>117</v>
      </c>
      <c r="C51" s="141" t="s">
        <v>48</v>
      </c>
      <c r="D51" s="142" t="s">
        <v>14</v>
      </c>
      <c r="E51" s="130"/>
      <c r="F51" s="134">
        <v>60000</v>
      </c>
      <c r="G51" s="126">
        <f t="shared" si="0"/>
        <v>747726</v>
      </c>
      <c r="H51" s="499" t="s">
        <v>41</v>
      </c>
      <c r="I51" s="501" t="s">
        <v>18</v>
      </c>
      <c r="J51" s="323" t="s">
        <v>305</v>
      </c>
      <c r="K51" s="501" t="s">
        <v>131</v>
      </c>
      <c r="L51" s="501" t="s">
        <v>57</v>
      </c>
      <c r="M51" s="504"/>
      <c r="N51" s="501"/>
    </row>
    <row r="52" spans="1:14" s="13" customFormat="1">
      <c r="A52" s="396">
        <v>45401</v>
      </c>
      <c r="B52" s="141" t="s">
        <v>117</v>
      </c>
      <c r="C52" s="141" t="s">
        <v>48</v>
      </c>
      <c r="D52" s="142" t="s">
        <v>120</v>
      </c>
      <c r="E52" s="130"/>
      <c r="F52" s="134">
        <v>12000</v>
      </c>
      <c r="G52" s="126">
        <f t="shared" si="0"/>
        <v>759726</v>
      </c>
      <c r="H52" s="499" t="s">
        <v>137</v>
      </c>
      <c r="I52" s="501" t="s">
        <v>18</v>
      </c>
      <c r="J52" s="323" t="s">
        <v>308</v>
      </c>
      <c r="K52" s="501" t="s">
        <v>131</v>
      </c>
      <c r="L52" s="501" t="s">
        <v>57</v>
      </c>
      <c r="M52" s="504"/>
      <c r="N52" s="501"/>
    </row>
    <row r="53" spans="1:14" s="13" customFormat="1">
      <c r="A53" s="396">
        <v>45404</v>
      </c>
      <c r="B53" s="141" t="s">
        <v>110</v>
      </c>
      <c r="C53" s="141" t="s">
        <v>48</v>
      </c>
      <c r="D53" s="142" t="s">
        <v>120</v>
      </c>
      <c r="E53" s="130">
        <v>319000</v>
      </c>
      <c r="F53" s="134"/>
      <c r="G53" s="126">
        <f t="shared" si="0"/>
        <v>440726</v>
      </c>
      <c r="H53" s="499" t="s">
        <v>41</v>
      </c>
      <c r="I53" s="501" t="s">
        <v>18</v>
      </c>
      <c r="J53" s="385" t="s">
        <v>421</v>
      </c>
      <c r="K53" s="501" t="s">
        <v>131</v>
      </c>
      <c r="L53" s="501" t="s">
        <v>57</v>
      </c>
      <c r="M53" s="504"/>
      <c r="N53" s="501"/>
    </row>
    <row r="54" spans="1:14" s="13" customFormat="1">
      <c r="A54" s="396">
        <v>45404</v>
      </c>
      <c r="B54" s="141" t="s">
        <v>110</v>
      </c>
      <c r="C54" s="141" t="s">
        <v>48</v>
      </c>
      <c r="D54" s="142" t="s">
        <v>14</v>
      </c>
      <c r="E54" s="130">
        <v>170000</v>
      </c>
      <c r="F54" s="134"/>
      <c r="G54" s="126">
        <f t="shared" si="0"/>
        <v>270726</v>
      </c>
      <c r="H54" s="499" t="s">
        <v>63</v>
      </c>
      <c r="I54" s="501" t="s">
        <v>18</v>
      </c>
      <c r="J54" s="385" t="s">
        <v>329</v>
      </c>
      <c r="K54" s="501" t="s">
        <v>131</v>
      </c>
      <c r="L54" s="501" t="s">
        <v>57</v>
      </c>
      <c r="M54" s="504"/>
      <c r="N54" s="501"/>
    </row>
    <row r="55" spans="1:14" s="13" customFormat="1">
      <c r="A55" s="396">
        <v>45404</v>
      </c>
      <c r="B55" s="141" t="s">
        <v>110</v>
      </c>
      <c r="C55" s="141" t="s">
        <v>48</v>
      </c>
      <c r="D55" s="142" t="s">
        <v>14</v>
      </c>
      <c r="E55" s="130">
        <v>58000</v>
      </c>
      <c r="F55" s="134"/>
      <c r="G55" s="126">
        <f t="shared" si="0"/>
        <v>212726</v>
      </c>
      <c r="H55" s="499" t="s">
        <v>41</v>
      </c>
      <c r="I55" s="501" t="s">
        <v>18</v>
      </c>
      <c r="J55" s="385" t="s">
        <v>427</v>
      </c>
      <c r="K55" s="501" t="s">
        <v>131</v>
      </c>
      <c r="L55" s="501" t="s">
        <v>57</v>
      </c>
      <c r="M55" s="504"/>
      <c r="N55" s="501"/>
    </row>
    <row r="56" spans="1:14" s="13" customFormat="1">
      <c r="A56" s="396">
        <v>45404</v>
      </c>
      <c r="B56" s="141" t="s">
        <v>117</v>
      </c>
      <c r="C56" s="141" t="s">
        <v>48</v>
      </c>
      <c r="D56" s="142" t="s">
        <v>14</v>
      </c>
      <c r="E56" s="130">
        <v>16600</v>
      </c>
      <c r="F56" s="134"/>
      <c r="G56" s="126">
        <f t="shared" si="0"/>
        <v>196126</v>
      </c>
      <c r="H56" s="499" t="s">
        <v>41</v>
      </c>
      <c r="I56" s="501" t="s">
        <v>18</v>
      </c>
      <c r="J56" s="385" t="s">
        <v>427</v>
      </c>
      <c r="K56" s="501" t="s">
        <v>131</v>
      </c>
      <c r="L56" s="501" t="s">
        <v>57</v>
      </c>
      <c r="M56" s="504"/>
      <c r="N56" s="501"/>
    </row>
    <row r="57" spans="1:14" s="13" customFormat="1">
      <c r="A57" s="396">
        <v>45404</v>
      </c>
      <c r="B57" s="141" t="s">
        <v>110</v>
      </c>
      <c r="C57" s="141" t="s">
        <v>48</v>
      </c>
      <c r="D57" s="142" t="s">
        <v>120</v>
      </c>
      <c r="E57" s="130">
        <v>110000</v>
      </c>
      <c r="F57" s="134"/>
      <c r="G57" s="126">
        <f t="shared" si="0"/>
        <v>86126</v>
      </c>
      <c r="H57" s="499" t="s">
        <v>126</v>
      </c>
      <c r="I57" s="501" t="s">
        <v>18</v>
      </c>
      <c r="J57" s="323" t="s">
        <v>318</v>
      </c>
      <c r="K57" s="501" t="s">
        <v>131</v>
      </c>
      <c r="L57" s="501" t="s">
        <v>57</v>
      </c>
      <c r="M57" s="504"/>
      <c r="N57" s="501"/>
    </row>
    <row r="58" spans="1:14" s="13" customFormat="1">
      <c r="A58" s="396">
        <v>45405</v>
      </c>
      <c r="B58" s="141" t="s">
        <v>110</v>
      </c>
      <c r="C58" s="141" t="s">
        <v>48</v>
      </c>
      <c r="D58" s="142" t="s">
        <v>120</v>
      </c>
      <c r="E58" s="130">
        <v>47000</v>
      </c>
      <c r="F58" s="134"/>
      <c r="G58" s="126">
        <f>G57-E58+F58</f>
        <v>39126</v>
      </c>
      <c r="H58" s="499" t="s">
        <v>126</v>
      </c>
      <c r="I58" s="501" t="s">
        <v>18</v>
      </c>
      <c r="J58" s="323" t="s">
        <v>325</v>
      </c>
      <c r="K58" s="501" t="s">
        <v>131</v>
      </c>
      <c r="L58" s="501" t="s">
        <v>57</v>
      </c>
      <c r="M58" s="504"/>
      <c r="N58" s="501"/>
    </row>
    <row r="59" spans="1:14" s="13" customFormat="1">
      <c r="A59" s="396">
        <v>45405</v>
      </c>
      <c r="B59" s="141" t="s">
        <v>110</v>
      </c>
      <c r="C59" s="141" t="s">
        <v>48</v>
      </c>
      <c r="D59" s="142" t="s">
        <v>14</v>
      </c>
      <c r="E59" s="130">
        <v>17000</v>
      </c>
      <c r="F59" s="134"/>
      <c r="G59" s="126">
        <f t="shared" si="0"/>
        <v>22126</v>
      </c>
      <c r="H59" s="499" t="s">
        <v>41</v>
      </c>
      <c r="I59" s="501" t="s">
        <v>18</v>
      </c>
      <c r="J59" s="385" t="s">
        <v>428</v>
      </c>
      <c r="K59" s="501" t="s">
        <v>131</v>
      </c>
      <c r="L59" s="501" t="s">
        <v>57</v>
      </c>
      <c r="M59" s="504"/>
      <c r="N59" s="501"/>
    </row>
    <row r="60" spans="1:14" s="13" customFormat="1">
      <c r="A60" s="396">
        <v>45405</v>
      </c>
      <c r="B60" s="141" t="s">
        <v>332</v>
      </c>
      <c r="C60" s="141" t="s">
        <v>276</v>
      </c>
      <c r="D60" s="142"/>
      <c r="E60" s="130"/>
      <c r="F60" s="134">
        <v>6432000</v>
      </c>
      <c r="G60" s="126">
        <f t="shared" si="0"/>
        <v>6454126</v>
      </c>
      <c r="H60" s="499"/>
      <c r="I60" s="501" t="s">
        <v>18</v>
      </c>
      <c r="J60" s="323" t="s">
        <v>436</v>
      </c>
      <c r="K60" s="501" t="s">
        <v>131</v>
      </c>
      <c r="L60" s="501" t="s">
        <v>57</v>
      </c>
      <c r="M60" s="504"/>
      <c r="N60" s="501"/>
    </row>
    <row r="61" spans="1:14" s="13" customFormat="1">
      <c r="A61" s="396">
        <v>45405</v>
      </c>
      <c r="B61" s="141" t="s">
        <v>110</v>
      </c>
      <c r="C61" s="141" t="s">
        <v>48</v>
      </c>
      <c r="D61" s="142" t="s">
        <v>14</v>
      </c>
      <c r="E61" s="130">
        <v>340000</v>
      </c>
      <c r="F61" s="134"/>
      <c r="G61" s="126">
        <f t="shared" si="0"/>
        <v>6114126</v>
      </c>
      <c r="H61" s="499" t="s">
        <v>41</v>
      </c>
      <c r="I61" s="501" t="s">
        <v>18</v>
      </c>
      <c r="J61" s="323" t="s">
        <v>441</v>
      </c>
      <c r="K61" s="501" t="s">
        <v>131</v>
      </c>
      <c r="L61" s="501" t="s">
        <v>57</v>
      </c>
      <c r="M61" s="504"/>
      <c r="N61" s="501"/>
    </row>
    <row r="62" spans="1:14" s="13" customFormat="1">
      <c r="A62" s="396">
        <v>45405</v>
      </c>
      <c r="B62" s="141" t="s">
        <v>110</v>
      </c>
      <c r="C62" s="141" t="s">
        <v>48</v>
      </c>
      <c r="D62" s="142" t="s">
        <v>14</v>
      </c>
      <c r="E62" s="130">
        <v>273000</v>
      </c>
      <c r="F62" s="134"/>
      <c r="G62" s="126">
        <f t="shared" si="0"/>
        <v>5841126</v>
      </c>
      <c r="H62" s="499" t="s">
        <v>41</v>
      </c>
      <c r="I62" s="501" t="s">
        <v>18</v>
      </c>
      <c r="J62" s="323" t="s">
        <v>429</v>
      </c>
      <c r="K62" s="501" t="s">
        <v>131</v>
      </c>
      <c r="L62" s="501" t="s">
        <v>57</v>
      </c>
      <c r="M62" s="504"/>
      <c r="N62" s="501"/>
    </row>
    <row r="63" spans="1:14" s="13" customFormat="1">
      <c r="A63" s="396">
        <v>45436</v>
      </c>
      <c r="B63" s="141" t="s">
        <v>110</v>
      </c>
      <c r="C63" s="141" t="s">
        <v>48</v>
      </c>
      <c r="D63" s="142" t="s">
        <v>14</v>
      </c>
      <c r="E63" s="130">
        <v>200000</v>
      </c>
      <c r="F63" s="134"/>
      <c r="G63" s="126">
        <f t="shared" si="0"/>
        <v>5641126</v>
      </c>
      <c r="H63" s="499" t="s">
        <v>41</v>
      </c>
      <c r="I63" s="501" t="s">
        <v>18</v>
      </c>
      <c r="J63" s="323" t="s">
        <v>430</v>
      </c>
      <c r="K63" s="501" t="s">
        <v>131</v>
      </c>
      <c r="L63" s="501" t="s">
        <v>57</v>
      </c>
      <c r="M63" s="504"/>
      <c r="N63" s="501"/>
    </row>
    <row r="64" spans="1:14" s="13" customFormat="1">
      <c r="A64" s="396">
        <v>45406</v>
      </c>
      <c r="B64" s="141" t="s">
        <v>110</v>
      </c>
      <c r="C64" s="141" t="s">
        <v>48</v>
      </c>
      <c r="D64" s="142" t="s">
        <v>120</v>
      </c>
      <c r="E64" s="130">
        <v>71000</v>
      </c>
      <c r="F64" s="134"/>
      <c r="G64" s="126">
        <f t="shared" si="0"/>
        <v>5570126</v>
      </c>
      <c r="H64" s="499" t="s">
        <v>126</v>
      </c>
      <c r="I64" s="501" t="s">
        <v>18</v>
      </c>
      <c r="J64" s="323" t="s">
        <v>349</v>
      </c>
      <c r="K64" s="501" t="s">
        <v>131</v>
      </c>
      <c r="L64" s="501" t="s">
        <v>57</v>
      </c>
      <c r="M64" s="504"/>
      <c r="N64" s="501"/>
    </row>
    <row r="65" spans="1:14" s="13" customFormat="1">
      <c r="A65" s="396">
        <v>45406</v>
      </c>
      <c r="B65" s="141" t="s">
        <v>117</v>
      </c>
      <c r="C65" s="141" t="s">
        <v>48</v>
      </c>
      <c r="D65" s="142" t="s">
        <v>120</v>
      </c>
      <c r="E65" s="130"/>
      <c r="F65" s="134">
        <v>4000</v>
      </c>
      <c r="G65" s="126">
        <f t="shared" si="0"/>
        <v>5574126</v>
      </c>
      <c r="H65" s="499" t="s">
        <v>126</v>
      </c>
      <c r="I65" s="501" t="s">
        <v>18</v>
      </c>
      <c r="J65" s="323" t="s">
        <v>325</v>
      </c>
      <c r="K65" s="501" t="s">
        <v>131</v>
      </c>
      <c r="L65" s="501" t="s">
        <v>57</v>
      </c>
      <c r="M65" s="504"/>
      <c r="N65" s="501"/>
    </row>
    <row r="66" spans="1:14" s="13" customFormat="1">
      <c r="A66" s="396">
        <v>45406</v>
      </c>
      <c r="B66" s="141" t="s">
        <v>110</v>
      </c>
      <c r="C66" s="141" t="s">
        <v>48</v>
      </c>
      <c r="D66" s="142" t="s">
        <v>14</v>
      </c>
      <c r="E66" s="130">
        <v>48000</v>
      </c>
      <c r="F66" s="134"/>
      <c r="G66" s="126">
        <f t="shared" si="0"/>
        <v>5526126</v>
      </c>
      <c r="H66" s="499" t="s">
        <v>41</v>
      </c>
      <c r="I66" s="501" t="s">
        <v>18</v>
      </c>
      <c r="J66" s="16" t="s">
        <v>444</v>
      </c>
      <c r="K66" s="501" t="s">
        <v>131</v>
      </c>
      <c r="L66" s="501" t="s">
        <v>57</v>
      </c>
      <c r="M66" s="504"/>
      <c r="N66" s="501"/>
    </row>
    <row r="67" spans="1:14" s="13" customFormat="1">
      <c r="A67" s="396">
        <v>45408</v>
      </c>
      <c r="B67" s="141" t="s">
        <v>110</v>
      </c>
      <c r="C67" s="141" t="s">
        <v>48</v>
      </c>
      <c r="D67" s="142" t="s">
        <v>120</v>
      </c>
      <c r="E67" s="130">
        <v>28000</v>
      </c>
      <c r="F67" s="134"/>
      <c r="G67" s="126">
        <f t="shared" si="0"/>
        <v>5498126</v>
      </c>
      <c r="H67" s="499" t="s">
        <v>126</v>
      </c>
      <c r="I67" s="501" t="s">
        <v>18</v>
      </c>
      <c r="J67" s="323" t="s">
        <v>349</v>
      </c>
      <c r="K67" s="501" t="s">
        <v>131</v>
      </c>
      <c r="L67" s="501" t="s">
        <v>57</v>
      </c>
      <c r="M67" s="504"/>
      <c r="N67" s="501"/>
    </row>
    <row r="68" spans="1:14" s="13" customFormat="1">
      <c r="A68" s="396">
        <v>45408</v>
      </c>
      <c r="B68" s="141" t="s">
        <v>110</v>
      </c>
      <c r="C68" s="141" t="s">
        <v>48</v>
      </c>
      <c r="D68" s="142" t="s">
        <v>14</v>
      </c>
      <c r="E68" s="130">
        <v>30000</v>
      </c>
      <c r="F68" s="134"/>
      <c r="G68" s="126">
        <f t="shared" si="0"/>
        <v>5468126</v>
      </c>
      <c r="H68" s="499" t="s">
        <v>41</v>
      </c>
      <c r="I68" s="501" t="s">
        <v>18</v>
      </c>
      <c r="J68" s="16" t="s">
        <v>445</v>
      </c>
      <c r="K68" s="501" t="s">
        <v>131</v>
      </c>
      <c r="L68" s="501" t="s">
        <v>57</v>
      </c>
      <c r="M68" s="504"/>
      <c r="N68" s="501"/>
    </row>
    <row r="69" spans="1:14" s="13" customFormat="1">
      <c r="A69" s="396">
        <v>45411</v>
      </c>
      <c r="B69" s="141" t="s">
        <v>110</v>
      </c>
      <c r="C69" s="141" t="s">
        <v>48</v>
      </c>
      <c r="D69" s="142" t="s">
        <v>120</v>
      </c>
      <c r="E69" s="130">
        <v>47000</v>
      </c>
      <c r="F69" s="134"/>
      <c r="G69" s="126">
        <f t="shared" si="0"/>
        <v>5421126</v>
      </c>
      <c r="H69" s="499" t="s">
        <v>126</v>
      </c>
      <c r="I69" s="501" t="s">
        <v>18</v>
      </c>
      <c r="J69" s="323" t="s">
        <v>364</v>
      </c>
      <c r="K69" s="501" t="s">
        <v>131</v>
      </c>
      <c r="L69" s="501" t="s">
        <v>57</v>
      </c>
      <c r="M69" s="504"/>
      <c r="N69" s="501"/>
    </row>
    <row r="70" spans="1:14" s="13" customFormat="1">
      <c r="A70" s="396">
        <v>45411</v>
      </c>
      <c r="B70" s="141" t="s">
        <v>110</v>
      </c>
      <c r="C70" s="141" t="s">
        <v>48</v>
      </c>
      <c r="D70" s="142" t="s">
        <v>120</v>
      </c>
      <c r="E70" s="130">
        <v>170000</v>
      </c>
      <c r="F70" s="134"/>
      <c r="G70" s="126">
        <f t="shared" si="0"/>
        <v>5251126</v>
      </c>
      <c r="H70" s="499" t="s">
        <v>63</v>
      </c>
      <c r="I70" s="501" t="s">
        <v>18</v>
      </c>
      <c r="J70" s="16" t="s">
        <v>449</v>
      </c>
      <c r="K70" s="501" t="s">
        <v>131</v>
      </c>
      <c r="L70" s="501" t="s">
        <v>57</v>
      </c>
      <c r="M70" s="504"/>
      <c r="N70" s="501"/>
    </row>
    <row r="71" spans="1:14" s="13" customFormat="1">
      <c r="A71" s="396">
        <v>45411</v>
      </c>
      <c r="B71" s="141" t="s">
        <v>110</v>
      </c>
      <c r="C71" s="141" t="s">
        <v>48</v>
      </c>
      <c r="D71" s="142" t="s">
        <v>14</v>
      </c>
      <c r="E71" s="130">
        <v>114000</v>
      </c>
      <c r="F71" s="134"/>
      <c r="G71" s="126">
        <f t="shared" si="0"/>
        <v>5137126</v>
      </c>
      <c r="H71" s="499" t="s">
        <v>41</v>
      </c>
      <c r="I71" s="501" t="s">
        <v>18</v>
      </c>
      <c r="J71" s="323" t="s">
        <v>446</v>
      </c>
      <c r="K71" s="501" t="s">
        <v>131</v>
      </c>
      <c r="L71" s="501" t="s">
        <v>57</v>
      </c>
      <c r="M71" s="504"/>
      <c r="N71" s="501"/>
    </row>
    <row r="72" spans="1:14" s="13" customFormat="1">
      <c r="A72" s="396">
        <v>45411</v>
      </c>
      <c r="B72" s="141" t="s">
        <v>110</v>
      </c>
      <c r="C72" s="141" t="s">
        <v>48</v>
      </c>
      <c r="D72" s="142" t="s">
        <v>14</v>
      </c>
      <c r="E72" s="130">
        <v>300000</v>
      </c>
      <c r="F72" s="134"/>
      <c r="G72" s="126">
        <f t="shared" si="0"/>
        <v>4837126</v>
      </c>
      <c r="H72" s="499" t="s">
        <v>41</v>
      </c>
      <c r="I72" s="501" t="s">
        <v>18</v>
      </c>
      <c r="J72" s="16" t="s">
        <v>450</v>
      </c>
      <c r="K72" s="501" t="s">
        <v>131</v>
      </c>
      <c r="L72" s="501" t="s">
        <v>57</v>
      </c>
      <c r="M72" s="504"/>
      <c r="N72" s="501"/>
    </row>
    <row r="73" spans="1:14" s="13" customFormat="1">
      <c r="A73" s="396">
        <v>45412</v>
      </c>
      <c r="B73" s="141" t="s">
        <v>110</v>
      </c>
      <c r="C73" s="141" t="s">
        <v>48</v>
      </c>
      <c r="D73" s="142" t="s">
        <v>120</v>
      </c>
      <c r="E73" s="130">
        <v>45000</v>
      </c>
      <c r="F73" s="134"/>
      <c r="G73" s="126">
        <f t="shared" si="0"/>
        <v>4792126</v>
      </c>
      <c r="H73" s="499" t="s">
        <v>126</v>
      </c>
      <c r="I73" s="501" t="s">
        <v>18</v>
      </c>
      <c r="J73" s="323" t="s">
        <v>374</v>
      </c>
      <c r="K73" s="501" t="s">
        <v>131</v>
      </c>
      <c r="L73" s="501" t="s">
        <v>57</v>
      </c>
      <c r="M73" s="504"/>
      <c r="N73" s="501"/>
    </row>
    <row r="74" spans="1:14" s="13" customFormat="1">
      <c r="A74" s="396">
        <v>45412</v>
      </c>
      <c r="B74" s="141" t="s">
        <v>110</v>
      </c>
      <c r="C74" s="141" t="s">
        <v>48</v>
      </c>
      <c r="D74" s="142" t="s">
        <v>14</v>
      </c>
      <c r="E74" s="130">
        <v>250000</v>
      </c>
      <c r="F74" s="134"/>
      <c r="G74" s="126">
        <f t="shared" si="0"/>
        <v>4542126</v>
      </c>
      <c r="H74" s="499" t="s">
        <v>41</v>
      </c>
      <c r="I74" s="501" t="s">
        <v>18</v>
      </c>
      <c r="J74" s="128" t="s">
        <v>454</v>
      </c>
      <c r="K74" s="501" t="s">
        <v>131</v>
      </c>
      <c r="L74" s="501" t="s">
        <v>57</v>
      </c>
      <c r="M74" s="504"/>
      <c r="N74" s="501"/>
    </row>
    <row r="75" spans="1:14" s="13" customFormat="1">
      <c r="A75" s="396">
        <v>45412</v>
      </c>
      <c r="B75" s="141" t="s">
        <v>110</v>
      </c>
      <c r="C75" s="141" t="s">
        <v>48</v>
      </c>
      <c r="D75" s="142" t="s">
        <v>14</v>
      </c>
      <c r="E75" s="130">
        <v>300000</v>
      </c>
      <c r="F75" s="134"/>
      <c r="G75" s="126">
        <f t="shared" si="0"/>
        <v>4242126</v>
      </c>
      <c r="H75" s="499" t="s">
        <v>41</v>
      </c>
      <c r="I75" s="501" t="s">
        <v>18</v>
      </c>
      <c r="J75" s="128" t="s">
        <v>434</v>
      </c>
      <c r="K75" s="501" t="s">
        <v>131</v>
      </c>
      <c r="L75" s="501" t="s">
        <v>57</v>
      </c>
      <c r="M75" s="504"/>
      <c r="N75" s="501"/>
    </row>
    <row r="76" spans="1:14" s="13" customFormat="1">
      <c r="A76" s="396">
        <v>45412</v>
      </c>
      <c r="B76" s="141" t="s">
        <v>110</v>
      </c>
      <c r="C76" s="141" t="s">
        <v>48</v>
      </c>
      <c r="D76" s="142" t="s">
        <v>14</v>
      </c>
      <c r="E76" s="130">
        <v>180000</v>
      </c>
      <c r="F76" s="134"/>
      <c r="G76" s="126">
        <f t="shared" si="0"/>
        <v>4062126</v>
      </c>
      <c r="H76" s="499" t="s">
        <v>41</v>
      </c>
      <c r="I76" s="501" t="s">
        <v>18</v>
      </c>
      <c r="J76" s="128" t="s">
        <v>455</v>
      </c>
      <c r="K76" s="501" t="s">
        <v>131</v>
      </c>
      <c r="L76" s="501" t="s">
        <v>57</v>
      </c>
      <c r="M76" s="504"/>
      <c r="N76" s="501"/>
    </row>
    <row r="77" spans="1:14" s="13" customFormat="1">
      <c r="A77" s="699">
        <v>45412</v>
      </c>
      <c r="B77" s="531" t="s">
        <v>110</v>
      </c>
      <c r="C77" s="531" t="s">
        <v>48</v>
      </c>
      <c r="D77" s="700" t="s">
        <v>14</v>
      </c>
      <c r="E77" s="701">
        <v>155000</v>
      </c>
      <c r="F77" s="134"/>
      <c r="G77" s="134">
        <f t="shared" si="0"/>
        <v>3907126</v>
      </c>
      <c r="H77" s="498" t="s">
        <v>41</v>
      </c>
      <c r="I77" s="702" t="s">
        <v>18</v>
      </c>
      <c r="J77" s="703" t="s">
        <v>456</v>
      </c>
      <c r="K77" s="702" t="s">
        <v>131</v>
      </c>
      <c r="L77" s="702" t="s">
        <v>57</v>
      </c>
      <c r="M77" s="504"/>
      <c r="N77" s="702"/>
    </row>
    <row r="78" spans="1:14" s="13" customFormat="1">
      <c r="A78" s="699">
        <v>45412</v>
      </c>
      <c r="B78" s="531" t="s">
        <v>317</v>
      </c>
      <c r="C78" s="531" t="s">
        <v>48</v>
      </c>
      <c r="D78" s="700" t="s">
        <v>14</v>
      </c>
      <c r="E78" s="701">
        <v>17900</v>
      </c>
      <c r="F78" s="134"/>
      <c r="G78" s="134">
        <f t="shared" si="0"/>
        <v>3889226</v>
      </c>
      <c r="H78" s="498" t="s">
        <v>41</v>
      </c>
      <c r="I78" s="702" t="s">
        <v>18</v>
      </c>
      <c r="J78" s="703" t="s">
        <v>428</v>
      </c>
      <c r="K78" s="702" t="s">
        <v>131</v>
      </c>
      <c r="L78" s="702" t="s">
        <v>57</v>
      </c>
      <c r="M78" s="504"/>
      <c r="N78" s="702"/>
    </row>
    <row r="79" spans="1:14" s="13" customFormat="1" ht="15.75" thickBot="1">
      <c r="A79" s="396">
        <v>45412</v>
      </c>
      <c r="B79" s="141" t="s">
        <v>377</v>
      </c>
      <c r="C79" s="141" t="s">
        <v>48</v>
      </c>
      <c r="D79" s="142"/>
      <c r="E79" s="701">
        <v>1306000</v>
      </c>
      <c r="F79" s="134"/>
      <c r="G79" s="134">
        <f t="shared" ref="G79" si="1">G78-E79+F79</f>
        <v>2583226</v>
      </c>
      <c r="H79" s="129" t="s">
        <v>41</v>
      </c>
      <c r="I79" s="501" t="s">
        <v>18</v>
      </c>
      <c r="J79" s="385" t="s">
        <v>466</v>
      </c>
      <c r="K79" s="501" t="s">
        <v>131</v>
      </c>
      <c r="L79" s="501" t="s">
        <v>57</v>
      </c>
      <c r="M79" s="503"/>
      <c r="N79" s="501"/>
    </row>
    <row r="80" spans="1:14" ht="18" customHeight="1" thickBot="1">
      <c r="E80" s="390">
        <f>SUM(E4:E79)</f>
        <v>7467500</v>
      </c>
      <c r="F80" s="441">
        <f>SUM(F4:F77)+G3</f>
        <v>10050726</v>
      </c>
      <c r="G80" s="391">
        <f>F80-E80</f>
        <v>2583226</v>
      </c>
      <c r="J80" s="704"/>
    </row>
    <row r="82" spans="3:7">
      <c r="C82" s="426" t="s">
        <v>15</v>
      </c>
    </row>
    <row r="83" spans="3:7">
      <c r="G83" s="395"/>
    </row>
    <row r="86" spans="3:7">
      <c r="G86" s="395"/>
    </row>
    <row r="1493" spans="5:5">
      <c r="E1493" s="394" t="s">
        <v>115</v>
      </c>
    </row>
  </sheetData>
  <autoFilter ref="A2:N80">
    <filterColumn colId="0">
      <customFilters>
        <customFilter operator="notEqual" val=" "/>
      </customFilters>
    </filterColumn>
  </autoFilter>
  <mergeCells count="1">
    <mergeCell ref="A1:N1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10.85546875" defaultRowHeight="15"/>
  <cols>
    <col min="1" max="1" width="12.28515625" style="27" customWidth="1"/>
    <col min="2" max="2" width="25.7109375" style="27" customWidth="1"/>
    <col min="3" max="3" width="19.42578125" style="27" customWidth="1"/>
    <col min="4" max="4" width="15.7109375" style="27" bestFit="1" customWidth="1"/>
    <col min="5" max="5" width="13.7109375" style="64" customWidth="1"/>
    <col min="6" max="6" width="12.28515625" style="64" customWidth="1"/>
    <col min="7" max="7" width="14.42578125" style="64" bestFit="1" customWidth="1"/>
    <col min="8" max="8" width="14.42578125" style="27" bestFit="1" customWidth="1"/>
    <col min="9" max="9" width="21.140625" style="27" customWidth="1"/>
    <col min="10" max="10" width="26.140625" style="27" customWidth="1"/>
    <col min="11" max="12" width="10.85546875" style="27"/>
    <col min="13" max="13" width="14.85546875" style="27" customWidth="1"/>
    <col min="14" max="14" width="28" style="27" customWidth="1"/>
    <col min="15" max="16384" width="10.85546875" style="27"/>
  </cols>
  <sheetData>
    <row r="1" spans="1:19" s="2" customFormat="1" ht="36" customHeight="1">
      <c r="A1" s="788" t="s">
        <v>42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</row>
    <row r="2" spans="1:19" s="2" customFormat="1" ht="18.75">
      <c r="A2" s="790" t="s">
        <v>134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</row>
    <row r="3" spans="1:19" s="2" customFormat="1" ht="45">
      <c r="A3" s="28" t="s">
        <v>0</v>
      </c>
      <c r="B3" s="21" t="s">
        <v>5</v>
      </c>
      <c r="C3" s="21" t="s">
        <v>10</v>
      </c>
      <c r="D3" s="22" t="s">
        <v>8</v>
      </c>
      <c r="E3" s="22" t="s">
        <v>61</v>
      </c>
      <c r="F3" s="22" t="s">
        <v>34</v>
      </c>
      <c r="G3" s="23" t="s">
        <v>40</v>
      </c>
      <c r="H3" s="23" t="s">
        <v>2</v>
      </c>
      <c r="I3" s="23" t="s">
        <v>3</v>
      </c>
      <c r="J3" s="21" t="s">
        <v>9</v>
      </c>
      <c r="K3" s="21" t="s">
        <v>1</v>
      </c>
      <c r="L3" s="21" t="s">
        <v>4</v>
      </c>
      <c r="M3" s="24" t="s">
        <v>12</v>
      </c>
      <c r="N3" s="25" t="s">
        <v>11</v>
      </c>
    </row>
    <row r="4" spans="1:19" s="13" customFormat="1" ht="15.75" thickBot="1">
      <c r="A4" s="399">
        <v>45383</v>
      </c>
      <c r="B4" s="121" t="s">
        <v>179</v>
      </c>
      <c r="C4" s="265"/>
      <c r="D4" s="265"/>
      <c r="E4" s="295"/>
      <c r="F4" s="320">
        <v>5</v>
      </c>
      <c r="G4" s="321">
        <v>5</v>
      </c>
      <c r="H4" s="20"/>
      <c r="I4" s="31"/>
      <c r="J4" s="29"/>
      <c r="K4" s="31"/>
      <c r="L4" s="31"/>
      <c r="M4" s="31"/>
      <c r="N4" s="31"/>
    </row>
    <row r="5" spans="1:19" s="53" customFormat="1" ht="15.75" thickBot="1">
      <c r="A5" s="87"/>
      <c r="B5" s="39"/>
      <c r="C5" s="104"/>
      <c r="D5" s="120"/>
      <c r="E5" s="326">
        <f>SUM(E4:E4)</f>
        <v>0</v>
      </c>
      <c r="F5" s="326">
        <f>SUM(F4:F4)</f>
        <v>5</v>
      </c>
      <c r="G5" s="322">
        <f>F5-E5</f>
        <v>5</v>
      </c>
      <c r="H5" s="119"/>
      <c r="I5" s="39"/>
      <c r="J5" s="39"/>
      <c r="K5" s="39"/>
      <c r="L5" s="39"/>
      <c r="M5" s="39"/>
      <c r="N5" s="39"/>
      <c r="O5" s="88"/>
      <c r="P5" s="88"/>
      <c r="Q5" s="88"/>
      <c r="R5" s="88"/>
      <c r="S5" s="88"/>
    </row>
    <row r="6" spans="1:19" s="17" customFormat="1">
      <c r="A6"/>
      <c r="B6"/>
      <c r="C6"/>
      <c r="D6" s="109"/>
      <c r="E6" s="108"/>
      <c r="F6" s="111"/>
      <c r="G6" s="108"/>
      <c r="H6" s="56"/>
      <c r="I6" s="40"/>
      <c r="J6" s="112"/>
      <c r="K6" s="110"/>
      <c r="L6" s="110"/>
      <c r="M6" s="40"/>
      <c r="N6" s="108"/>
      <c r="O6" s="40"/>
      <c r="P6" s="40"/>
      <c r="Q6" s="40"/>
      <c r="R6" s="40"/>
      <c r="S6" s="40"/>
    </row>
    <row r="7" spans="1:19" s="17" customFormat="1">
      <c r="A7"/>
      <c r="B7"/>
      <c r="C7"/>
      <c r="D7" s="109"/>
      <c r="E7" s="108"/>
      <c r="F7" s="111"/>
      <c r="G7" s="108"/>
      <c r="H7" s="56"/>
      <c r="I7" s="40"/>
      <c r="J7" s="112"/>
      <c r="K7" s="110"/>
      <c r="L7" s="110"/>
      <c r="M7" s="40"/>
      <c r="N7" s="108"/>
      <c r="O7" s="40"/>
      <c r="P7" s="40"/>
      <c r="Q7" s="40"/>
      <c r="R7" s="40"/>
      <c r="S7" s="40"/>
    </row>
    <row r="8" spans="1:19" s="17" customFormat="1">
      <c r="A8"/>
      <c r="B8"/>
      <c r="C8"/>
      <c r="D8" s="109"/>
      <c r="E8" s="108"/>
      <c r="F8" s="111"/>
      <c r="G8" s="108"/>
      <c r="H8" s="56"/>
      <c r="I8" s="40"/>
      <c r="J8" s="112"/>
      <c r="K8" s="110"/>
      <c r="L8" s="110"/>
      <c r="M8" s="40"/>
      <c r="N8" s="108"/>
      <c r="O8" s="40"/>
      <c r="P8" s="40"/>
      <c r="Q8" s="40"/>
      <c r="R8" s="40"/>
      <c r="S8" s="40"/>
    </row>
    <row r="9" spans="1:19" s="17" customFormat="1">
      <c r="A9"/>
      <c r="B9"/>
      <c r="C9"/>
      <c r="D9" s="109"/>
      <c r="E9" s="108"/>
      <c r="F9" s="111"/>
      <c r="G9" s="108"/>
      <c r="H9" s="56"/>
      <c r="I9" s="40"/>
      <c r="J9" s="112"/>
      <c r="K9" s="110"/>
      <c r="L9" s="110"/>
      <c r="M9" s="40"/>
      <c r="N9" s="111"/>
      <c r="O9" s="40"/>
      <c r="P9" s="40"/>
      <c r="Q9" s="40"/>
      <c r="R9" s="40"/>
      <c r="S9" s="40"/>
    </row>
    <row r="10" spans="1:19" s="75" customFormat="1">
      <c r="A10"/>
      <c r="B10"/>
      <c r="C10"/>
      <c r="D10" s="113"/>
      <c r="E10" s="108"/>
      <c r="F10" s="108"/>
      <c r="G10" s="108"/>
      <c r="H10" s="56"/>
      <c r="I10" s="113"/>
      <c r="J10" s="88"/>
      <c r="K10" s="88"/>
      <c r="L10" s="88"/>
      <c r="M10" s="88"/>
      <c r="N10" s="108"/>
      <c r="O10" s="56"/>
      <c r="P10" s="56"/>
      <c r="Q10" s="56"/>
      <c r="R10" s="56"/>
      <c r="S10" s="56"/>
    </row>
    <row r="11" spans="1:19" s="17" customFormat="1">
      <c r="A11"/>
      <c r="B11"/>
      <c r="C11"/>
      <c r="D11" s="109"/>
      <c r="E11" s="108"/>
      <c r="F11" s="111"/>
      <c r="G11" s="109"/>
      <c r="H11" s="56"/>
      <c r="I11" s="40"/>
      <c r="J11" s="112"/>
      <c r="K11" s="110"/>
      <c r="L11" s="110"/>
      <c r="M11" s="40"/>
      <c r="N11" s="111"/>
      <c r="O11" s="40"/>
      <c r="P11" s="40"/>
      <c r="Q11" s="40"/>
      <c r="R11" s="40"/>
      <c r="S11" s="40"/>
    </row>
    <row r="12" spans="1:19" s="17" customFormat="1">
      <c r="A12"/>
      <c r="B12"/>
      <c r="C12"/>
      <c r="D12" s="109"/>
      <c r="E12" s="108"/>
      <c r="F12" s="111"/>
      <c r="G12" s="109"/>
      <c r="H12" s="56"/>
      <c r="I12" s="40"/>
      <c r="J12" s="112"/>
      <c r="K12" s="110"/>
      <c r="L12" s="110"/>
      <c r="M12" s="40"/>
      <c r="N12" s="111"/>
      <c r="O12" s="40"/>
      <c r="P12" s="40"/>
      <c r="Q12" s="40"/>
      <c r="R12" s="40"/>
      <c r="S12" s="40"/>
    </row>
    <row r="13" spans="1:19" s="17" customFormat="1">
      <c r="A13"/>
      <c r="B13"/>
      <c r="C13"/>
      <c r="D13" s="109"/>
      <c r="E13" s="108"/>
      <c r="F13" s="111"/>
      <c r="G13" s="109"/>
      <c r="H13" s="56"/>
      <c r="I13" s="40"/>
      <c r="J13" s="112"/>
      <c r="K13" s="110"/>
      <c r="L13" s="110"/>
      <c r="M13" s="40"/>
      <c r="N13" s="111"/>
      <c r="O13" s="40"/>
      <c r="P13" s="40"/>
      <c r="Q13" s="40"/>
      <c r="R13" s="40"/>
      <c r="S13" s="40"/>
    </row>
    <row r="14" spans="1:19" s="17" customFormat="1">
      <c r="A14"/>
      <c r="B14"/>
      <c r="C14"/>
      <c r="D14" s="109"/>
      <c r="E14" s="108"/>
      <c r="F14" s="111"/>
      <c r="G14" s="109"/>
      <c r="H14" s="56"/>
      <c r="I14" s="40"/>
      <c r="J14" s="112"/>
      <c r="K14" s="110"/>
      <c r="L14" s="110"/>
      <c r="M14" s="40"/>
      <c r="N14" s="111"/>
      <c r="O14" s="40"/>
      <c r="P14" s="40"/>
      <c r="Q14" s="40"/>
      <c r="R14" s="40"/>
      <c r="S14" s="40"/>
    </row>
    <row r="15" spans="1:19" s="17" customFormat="1">
      <c r="A15"/>
      <c r="B15"/>
      <c r="C15"/>
      <c r="D15" s="109"/>
      <c r="E15" s="108"/>
      <c r="F15" s="111"/>
      <c r="G15" s="109"/>
      <c r="H15" s="56"/>
      <c r="I15" s="40"/>
      <c r="J15" s="112"/>
      <c r="K15" s="110"/>
      <c r="L15" s="110"/>
      <c r="M15" s="40"/>
      <c r="N15" s="111"/>
      <c r="O15" s="40"/>
      <c r="P15" s="40"/>
      <c r="Q15" s="40"/>
      <c r="R15" s="40"/>
      <c r="S15" s="40"/>
    </row>
    <row r="16" spans="1:19" s="17" customFormat="1">
      <c r="A16" s="44"/>
      <c r="B16" s="101"/>
      <c r="C16" s="40"/>
      <c r="D16" s="109"/>
      <c r="E16" s="108"/>
      <c r="F16" s="111"/>
      <c r="G16" s="109"/>
      <c r="H16" s="56"/>
      <c r="I16" s="40"/>
      <c r="J16" s="112"/>
      <c r="K16" s="110"/>
      <c r="L16" s="110"/>
      <c r="M16" s="40"/>
      <c r="N16" s="111"/>
      <c r="O16" s="40"/>
      <c r="P16" s="40"/>
      <c r="Q16" s="40"/>
      <c r="R16" s="40"/>
      <c r="S16" s="40"/>
    </row>
    <row r="17" spans="1:19" s="17" customFormat="1">
      <c r="A17" s="44"/>
      <c r="B17" s="101"/>
      <c r="C17" s="40"/>
      <c r="D17" s="109"/>
      <c r="E17" s="108"/>
      <c r="F17" s="111"/>
      <c r="G17" s="109"/>
      <c r="H17" s="56"/>
      <c r="I17" s="40"/>
      <c r="J17" s="112"/>
      <c r="K17" s="110"/>
      <c r="L17" s="110"/>
      <c r="M17" s="40"/>
      <c r="N17" s="111"/>
      <c r="O17" s="40"/>
      <c r="P17" s="40"/>
      <c r="Q17" s="40"/>
      <c r="R17" s="40"/>
      <c r="S17" s="40"/>
    </row>
    <row r="18" spans="1:19" s="17" customFormat="1">
      <c r="A18" s="44"/>
      <c r="B18" s="101"/>
      <c r="C18" s="40"/>
      <c r="D18" s="109"/>
      <c r="E18" s="108"/>
      <c r="F18" s="111"/>
      <c r="G18" s="109"/>
      <c r="H18" s="56"/>
      <c r="I18" s="40"/>
      <c r="J18" s="112"/>
      <c r="K18" s="110"/>
      <c r="L18" s="110"/>
      <c r="M18" s="40"/>
      <c r="N18" s="111"/>
      <c r="O18" s="40"/>
      <c r="P18" s="40"/>
      <c r="Q18" s="40"/>
      <c r="R18" s="40"/>
      <c r="S18" s="40"/>
    </row>
    <row r="19" spans="1:19" s="17" customFormat="1">
      <c r="A19" s="44"/>
      <c r="B19" s="101"/>
      <c r="C19" s="40"/>
      <c r="D19" s="109"/>
      <c r="E19" s="108"/>
      <c r="F19" s="111"/>
      <c r="G19" s="109"/>
      <c r="H19" s="56"/>
      <c r="I19" s="40"/>
      <c r="J19" s="112"/>
      <c r="K19" s="110"/>
      <c r="L19" s="110"/>
      <c r="M19" s="40"/>
      <c r="N19" s="111"/>
      <c r="O19" s="40"/>
      <c r="P19" s="40"/>
      <c r="Q19" s="40"/>
      <c r="R19" s="40"/>
      <c r="S19" s="40"/>
    </row>
    <row r="20" spans="1:19" s="17" customFormat="1">
      <c r="A20" s="44"/>
      <c r="B20" s="101"/>
      <c r="C20" s="40"/>
      <c r="D20" s="109"/>
      <c r="E20" s="108"/>
      <c r="F20" s="111"/>
      <c r="G20" s="109"/>
      <c r="H20" s="56"/>
      <c r="I20" s="40"/>
      <c r="J20" s="112"/>
      <c r="K20" s="110"/>
      <c r="L20" s="110"/>
      <c r="M20" s="40"/>
      <c r="N20" s="111"/>
      <c r="O20" s="40"/>
      <c r="P20" s="40"/>
      <c r="Q20" s="40"/>
      <c r="R20" s="40"/>
      <c r="S20" s="40"/>
    </row>
    <row r="21" spans="1:19" s="17" customFormat="1">
      <c r="A21" s="44"/>
      <c r="B21" s="101"/>
      <c r="C21" s="40"/>
      <c r="D21" s="109"/>
      <c r="E21" s="108"/>
      <c r="F21" s="111"/>
      <c r="G21" s="109"/>
      <c r="H21" s="56"/>
      <c r="I21" s="40"/>
      <c r="J21" s="112"/>
      <c r="K21" s="110"/>
      <c r="L21" s="110"/>
      <c r="M21" s="40"/>
      <c r="N21" s="111"/>
      <c r="O21" s="40"/>
      <c r="P21" s="40"/>
      <c r="Q21" s="40"/>
      <c r="R21" s="40"/>
      <c r="S21" s="40"/>
    </row>
    <row r="22" spans="1:19" s="17" customFormat="1">
      <c r="A22" s="89"/>
      <c r="B22" s="102"/>
      <c r="C22" s="114"/>
      <c r="D22" s="115"/>
      <c r="E22" s="116"/>
      <c r="F22" s="116"/>
      <c r="G22" s="116"/>
      <c r="H22" s="56"/>
      <c r="I22" s="40"/>
      <c r="J22" s="108"/>
      <c r="K22" s="110"/>
      <c r="L22" s="110"/>
      <c r="M22" s="88"/>
      <c r="N22" s="108"/>
      <c r="O22" s="40"/>
      <c r="P22" s="40"/>
      <c r="Q22" s="40"/>
      <c r="R22" s="40"/>
      <c r="S22" s="40"/>
    </row>
    <row r="23" spans="1:19" s="73" customFormat="1">
      <c r="A23" s="89"/>
      <c r="B23" s="102"/>
      <c r="C23" s="114"/>
      <c r="D23" s="115"/>
      <c r="E23" s="116"/>
      <c r="F23" s="116"/>
      <c r="G23" s="116"/>
      <c r="H23" s="56"/>
      <c r="I23" s="113"/>
      <c r="J23" s="88"/>
      <c r="K23" s="88"/>
      <c r="L23" s="88"/>
      <c r="M23" s="88"/>
      <c r="N23" s="108"/>
      <c r="O23" s="56"/>
      <c r="P23" s="56"/>
      <c r="Q23" s="56"/>
      <c r="R23" s="56"/>
      <c r="S23" s="56"/>
    </row>
    <row r="24" spans="1:19" s="17" customFormat="1">
      <c r="A24" s="44"/>
      <c r="B24" s="101"/>
      <c r="C24" s="40"/>
      <c r="D24" s="109"/>
      <c r="E24" s="108"/>
      <c r="F24" s="111"/>
      <c r="G24" s="108"/>
      <c r="H24" s="56"/>
      <c r="I24" s="40"/>
      <c r="J24" s="112"/>
      <c r="K24" s="110"/>
      <c r="L24" s="110"/>
      <c r="M24" s="40"/>
      <c r="N24" s="111"/>
      <c r="O24" s="40"/>
      <c r="P24" s="40"/>
      <c r="Q24" s="40"/>
      <c r="R24" s="40"/>
      <c r="S24" s="40"/>
    </row>
    <row r="25" spans="1:19" s="17" customFormat="1">
      <c r="A25" s="44"/>
      <c r="B25" s="101"/>
      <c r="C25" s="40"/>
      <c r="D25" s="109"/>
      <c r="E25" s="108"/>
      <c r="F25" s="111"/>
      <c r="G25" s="108"/>
      <c r="H25" s="56"/>
      <c r="I25" s="40"/>
      <c r="J25" s="112"/>
      <c r="K25" s="110"/>
      <c r="L25" s="110"/>
      <c r="M25" s="40"/>
      <c r="N25" s="111"/>
      <c r="O25" s="40"/>
      <c r="P25" s="40"/>
      <c r="Q25" s="40"/>
      <c r="R25" s="40"/>
      <c r="S25" s="40"/>
    </row>
    <row r="26" spans="1:19" s="17" customFormat="1">
      <c r="A26" s="44"/>
      <c r="B26" s="101"/>
      <c r="C26" s="40"/>
      <c r="D26" s="109"/>
      <c r="E26" s="108"/>
      <c r="F26" s="111"/>
      <c r="G26" s="108"/>
      <c r="H26" s="56"/>
      <c r="I26" s="40"/>
      <c r="J26" s="112"/>
      <c r="K26" s="110"/>
      <c r="L26" s="110"/>
      <c r="M26" s="40"/>
      <c r="N26" s="111"/>
      <c r="O26" s="40"/>
      <c r="P26" s="40"/>
      <c r="Q26" s="40"/>
      <c r="R26" s="40"/>
      <c r="S26" s="40"/>
    </row>
    <row r="27" spans="1:19" s="17" customFormat="1">
      <c r="A27" s="44"/>
      <c r="B27" s="101"/>
      <c r="C27" s="40"/>
      <c r="D27" s="109"/>
      <c r="E27" s="108"/>
      <c r="F27" s="111"/>
      <c r="G27" s="108"/>
      <c r="H27" s="56"/>
      <c r="I27" s="40"/>
      <c r="J27" s="112"/>
      <c r="K27" s="110"/>
      <c r="L27" s="110"/>
      <c r="M27" s="40"/>
      <c r="N27" s="111"/>
      <c r="O27" s="40"/>
      <c r="P27" s="40"/>
      <c r="Q27" s="40"/>
      <c r="R27" s="40"/>
      <c r="S27" s="40"/>
    </row>
    <row r="28" spans="1:19" s="17" customFormat="1">
      <c r="A28" s="44"/>
      <c r="B28" s="101"/>
      <c r="C28" s="40"/>
      <c r="D28" s="109"/>
      <c r="E28" s="108"/>
      <c r="F28" s="111"/>
      <c r="G28" s="108"/>
      <c r="H28" s="56"/>
      <c r="I28" s="40"/>
      <c r="J28" s="112"/>
      <c r="K28" s="110"/>
      <c r="L28" s="110"/>
      <c r="M28" s="40"/>
      <c r="N28" s="111"/>
      <c r="O28" s="40"/>
      <c r="P28" s="40"/>
      <c r="Q28" s="40"/>
      <c r="R28" s="40"/>
      <c r="S28" s="40"/>
    </row>
    <row r="29" spans="1:19" s="17" customFormat="1">
      <c r="A29" s="44"/>
      <c r="B29" s="101"/>
      <c r="C29" s="40"/>
      <c r="D29" s="109"/>
      <c r="E29" s="108"/>
      <c r="F29" s="111"/>
      <c r="G29" s="108"/>
      <c r="H29" s="56"/>
      <c r="I29" s="40"/>
      <c r="J29" s="112"/>
      <c r="K29" s="110"/>
      <c r="L29" s="110"/>
      <c r="M29" s="40"/>
      <c r="N29" s="111"/>
      <c r="O29" s="40"/>
      <c r="P29" s="40"/>
      <c r="Q29" s="40"/>
      <c r="R29" s="40"/>
      <c r="S29" s="40"/>
    </row>
    <row r="30" spans="1:19" s="17" customFormat="1">
      <c r="A30" s="44"/>
      <c r="B30" s="101"/>
      <c r="C30" s="40"/>
      <c r="D30" s="109"/>
      <c r="E30" s="108"/>
      <c r="F30" s="111"/>
      <c r="G30" s="108"/>
      <c r="H30" s="56"/>
      <c r="I30" s="40"/>
      <c r="J30" s="112"/>
      <c r="K30" s="110"/>
      <c r="L30" s="110"/>
      <c r="M30" s="40"/>
      <c r="N30" s="111"/>
      <c r="O30" s="40"/>
      <c r="P30" s="40"/>
      <c r="Q30" s="40"/>
      <c r="R30" s="40"/>
      <c r="S30" s="40"/>
    </row>
    <row r="31" spans="1:19" s="17" customFormat="1">
      <c r="A31" s="44"/>
      <c r="B31" s="101"/>
      <c r="C31" s="40"/>
      <c r="D31" s="109"/>
      <c r="E31" s="108"/>
      <c r="F31" s="111"/>
      <c r="G31" s="108"/>
      <c r="H31" s="56"/>
      <c r="I31" s="40"/>
      <c r="J31" s="112"/>
      <c r="K31" s="110"/>
      <c r="L31" s="110"/>
      <c r="M31" s="40"/>
      <c r="N31" s="111"/>
      <c r="O31" s="40"/>
      <c r="P31" s="40"/>
      <c r="Q31" s="40"/>
      <c r="R31" s="40"/>
      <c r="S31" s="40"/>
    </row>
    <row r="32" spans="1:19" s="17" customFormat="1">
      <c r="A32" s="89"/>
      <c r="B32" s="102"/>
      <c r="C32" s="114"/>
      <c r="D32" s="115"/>
      <c r="E32" s="116"/>
      <c r="F32" s="116"/>
      <c r="G32" s="116"/>
      <c r="H32" s="56"/>
      <c r="I32" s="40"/>
      <c r="J32" s="108"/>
      <c r="K32" s="110"/>
      <c r="L32" s="110"/>
      <c r="M32" s="88"/>
      <c r="N32" s="108"/>
      <c r="O32" s="40"/>
      <c r="P32" s="40"/>
      <c r="Q32" s="40"/>
      <c r="R32" s="40"/>
      <c r="S32" s="40"/>
    </row>
    <row r="33" spans="1:19" s="73" customFormat="1">
      <c r="A33" s="89"/>
      <c r="B33" s="102"/>
      <c r="C33" s="114"/>
      <c r="D33" s="115"/>
      <c r="E33" s="116"/>
      <c r="F33" s="116"/>
      <c r="G33" s="116"/>
      <c r="H33" s="56"/>
      <c r="I33" s="113"/>
      <c r="J33" s="88"/>
      <c r="K33" s="88"/>
      <c r="L33" s="88"/>
      <c r="M33" s="88"/>
      <c r="N33" s="108"/>
      <c r="O33" s="56"/>
      <c r="P33" s="56"/>
      <c r="Q33" s="56"/>
      <c r="R33" s="56"/>
      <c r="S33" s="56"/>
    </row>
    <row r="34" spans="1:19" s="17" customFormat="1">
      <c r="A34" s="44"/>
      <c r="B34" s="101"/>
      <c r="C34" s="40"/>
      <c r="D34" s="109"/>
      <c r="E34" s="108"/>
      <c r="F34" s="111"/>
      <c r="G34" s="108"/>
      <c r="H34" s="56"/>
      <c r="I34" s="40"/>
      <c r="J34" s="112"/>
      <c r="K34" s="110"/>
      <c r="L34" s="110"/>
      <c r="M34" s="40"/>
      <c r="N34" s="111"/>
      <c r="O34" s="40"/>
      <c r="P34" s="40"/>
      <c r="Q34" s="40"/>
      <c r="R34" s="40"/>
      <c r="S34" s="40"/>
    </row>
    <row r="35" spans="1:19" s="17" customFormat="1">
      <c r="A35" s="44"/>
      <c r="B35" s="101"/>
      <c r="C35" s="40"/>
      <c r="D35" s="109"/>
      <c r="E35" s="108"/>
      <c r="F35" s="111"/>
      <c r="G35" s="108"/>
      <c r="H35" s="56"/>
      <c r="I35" s="40"/>
      <c r="J35" s="112"/>
      <c r="K35" s="110"/>
      <c r="L35" s="110"/>
      <c r="M35" s="40"/>
      <c r="N35" s="111"/>
      <c r="O35" s="40"/>
      <c r="P35" s="40"/>
      <c r="Q35" s="40"/>
      <c r="R35" s="40"/>
      <c r="S35" s="40"/>
    </row>
    <row r="36" spans="1:19" s="17" customFormat="1">
      <c r="A36" s="44"/>
      <c r="B36" s="101"/>
      <c r="C36" s="40"/>
      <c r="D36" s="109"/>
      <c r="E36" s="108"/>
      <c r="F36" s="111"/>
      <c r="G36" s="108"/>
      <c r="H36" s="56"/>
      <c r="I36" s="40"/>
      <c r="J36" s="112"/>
      <c r="K36" s="110"/>
      <c r="L36" s="110"/>
      <c r="M36" s="40"/>
      <c r="N36" s="111"/>
      <c r="O36" s="40"/>
      <c r="P36" s="40"/>
      <c r="Q36" s="40"/>
      <c r="R36" s="40"/>
      <c r="S36" s="40"/>
    </row>
    <row r="37" spans="1:19" s="17" customFormat="1">
      <c r="A37" s="44"/>
      <c r="B37" s="101"/>
      <c r="C37" s="40"/>
      <c r="D37" s="109"/>
      <c r="E37" s="108"/>
      <c r="F37" s="111"/>
      <c r="G37" s="108"/>
      <c r="H37" s="56"/>
      <c r="I37" s="40"/>
      <c r="J37" s="112"/>
      <c r="K37" s="110"/>
      <c r="L37" s="110"/>
      <c r="M37" s="40"/>
      <c r="N37" s="111"/>
      <c r="O37" s="40"/>
      <c r="P37" s="40"/>
      <c r="Q37" s="40"/>
      <c r="R37" s="40"/>
      <c r="S37" s="40"/>
    </row>
    <row r="38" spans="1:19" s="17" customFormat="1">
      <c r="A38" s="44"/>
      <c r="B38" s="101"/>
      <c r="C38" s="40"/>
      <c r="D38" s="109"/>
      <c r="E38" s="108"/>
      <c r="F38" s="111"/>
      <c r="G38" s="108"/>
      <c r="H38" s="56"/>
      <c r="I38" s="40"/>
      <c r="J38" s="112"/>
      <c r="K38" s="110"/>
      <c r="L38" s="110"/>
      <c r="M38" s="40"/>
      <c r="N38" s="111"/>
      <c r="O38" s="40"/>
      <c r="P38" s="40"/>
      <c r="Q38" s="40"/>
      <c r="R38" s="40"/>
      <c r="S38" s="40"/>
    </row>
    <row r="39" spans="1:19" s="17" customFormat="1">
      <c r="A39" s="44"/>
      <c r="B39" s="101"/>
      <c r="C39" s="40"/>
      <c r="D39" s="109"/>
      <c r="E39" s="108"/>
      <c r="F39" s="111"/>
      <c r="G39" s="108"/>
      <c r="H39" s="56"/>
      <c r="I39" s="40"/>
      <c r="J39" s="112"/>
      <c r="K39" s="110"/>
      <c r="L39" s="110"/>
      <c r="M39" s="40"/>
      <c r="N39" s="111"/>
      <c r="O39" s="40"/>
      <c r="P39" s="40"/>
      <c r="Q39" s="40"/>
      <c r="R39" s="40"/>
      <c r="S39" s="40"/>
    </row>
    <row r="40" spans="1:19" s="17" customFormat="1">
      <c r="A40" s="44"/>
      <c r="B40" s="101"/>
      <c r="C40" s="40"/>
      <c r="D40" s="109"/>
      <c r="E40" s="108"/>
      <c r="F40" s="111"/>
      <c r="G40" s="108"/>
      <c r="H40" s="56"/>
      <c r="I40" s="40"/>
      <c r="J40" s="112"/>
      <c r="K40" s="110"/>
      <c r="L40" s="110"/>
      <c r="M40" s="40"/>
      <c r="N40" s="111"/>
      <c r="O40" s="40"/>
      <c r="P40" s="40"/>
      <c r="Q40" s="40"/>
      <c r="R40" s="40"/>
      <c r="S40" s="40"/>
    </row>
    <row r="41" spans="1:19" s="17" customFormat="1">
      <c r="A41" s="44"/>
      <c r="B41" s="101"/>
      <c r="C41" s="40"/>
      <c r="D41" s="109"/>
      <c r="E41" s="108"/>
      <c r="F41" s="111"/>
      <c r="G41" s="108"/>
      <c r="H41" s="56"/>
      <c r="I41" s="40"/>
      <c r="J41" s="112"/>
      <c r="K41" s="110"/>
      <c r="L41" s="110"/>
      <c r="M41" s="40"/>
      <c r="N41" s="111"/>
      <c r="O41" s="40"/>
      <c r="P41" s="40"/>
      <c r="Q41" s="40"/>
      <c r="R41" s="40"/>
      <c r="S41" s="40"/>
    </row>
    <row r="42" spans="1:19" s="17" customFormat="1">
      <c r="A42" s="44"/>
      <c r="B42" s="101"/>
      <c r="C42" s="40"/>
      <c r="D42" s="109"/>
      <c r="E42" s="108"/>
      <c r="F42" s="111"/>
      <c r="G42" s="108"/>
      <c r="H42" s="56"/>
      <c r="I42" s="40"/>
      <c r="J42" s="112"/>
      <c r="K42" s="110"/>
      <c r="L42" s="110"/>
      <c r="M42" s="40"/>
      <c r="N42" s="111"/>
      <c r="O42" s="40"/>
      <c r="P42" s="40"/>
      <c r="Q42" s="40"/>
      <c r="R42" s="40"/>
      <c r="S42" s="40"/>
    </row>
    <row r="43" spans="1:19" s="17" customFormat="1">
      <c r="A43" s="44"/>
      <c r="B43" s="101"/>
      <c r="C43" s="40"/>
      <c r="D43" s="109"/>
      <c r="E43" s="108"/>
      <c r="F43" s="111"/>
      <c r="G43" s="108"/>
      <c r="H43" s="56"/>
      <c r="I43" s="40"/>
      <c r="J43" s="112"/>
      <c r="K43" s="110"/>
      <c r="L43" s="110"/>
      <c r="M43" s="40"/>
      <c r="N43" s="111"/>
      <c r="O43" s="40"/>
      <c r="P43" s="40"/>
      <c r="Q43" s="40"/>
      <c r="R43" s="40"/>
      <c r="S43" s="40"/>
    </row>
    <row r="44" spans="1:19" s="17" customFormat="1">
      <c r="A44" s="44"/>
      <c r="B44" s="101"/>
      <c r="C44" s="40"/>
      <c r="D44" s="109"/>
      <c r="E44" s="108"/>
      <c r="F44" s="111"/>
      <c r="G44" s="108"/>
      <c r="H44" s="56"/>
      <c r="I44" s="40"/>
      <c r="J44" s="112"/>
      <c r="K44" s="110"/>
      <c r="L44" s="110"/>
      <c r="M44" s="40"/>
      <c r="N44" s="111"/>
      <c r="O44" s="40"/>
      <c r="P44" s="40"/>
      <c r="Q44" s="40"/>
      <c r="R44" s="40"/>
      <c r="S44" s="40"/>
    </row>
    <row r="45" spans="1:19" s="17" customFormat="1">
      <c r="A45" s="89"/>
      <c r="B45" s="102"/>
      <c r="C45" s="114"/>
      <c r="D45" s="115"/>
      <c r="E45" s="116"/>
      <c r="F45" s="116"/>
      <c r="G45" s="116"/>
      <c r="H45" s="56"/>
      <c r="I45" s="40"/>
      <c r="J45" s="108"/>
      <c r="K45" s="110"/>
      <c r="L45" s="110"/>
      <c r="M45" s="88"/>
      <c r="N45" s="108"/>
      <c r="O45" s="40"/>
      <c r="P45" s="40"/>
      <c r="Q45" s="40"/>
      <c r="R45" s="40"/>
      <c r="S45" s="40"/>
    </row>
    <row r="46" spans="1:19" s="17" customFormat="1">
      <c r="A46" s="89"/>
      <c r="B46" s="103"/>
      <c r="C46" s="114"/>
      <c r="D46" s="115"/>
      <c r="E46" s="116"/>
      <c r="F46" s="116"/>
      <c r="G46" s="116"/>
      <c r="H46" s="56"/>
      <c r="I46" s="113"/>
      <c r="J46" s="88"/>
      <c r="K46" s="88"/>
      <c r="L46" s="88"/>
      <c r="M46" s="88"/>
      <c r="N46" s="108"/>
      <c r="O46" s="56"/>
      <c r="P46" s="40"/>
      <c r="Q46" s="40"/>
      <c r="R46" s="40"/>
      <c r="S46" s="40"/>
    </row>
    <row r="47" spans="1:19" s="17" customFormat="1" ht="41.25" customHeight="1">
      <c r="A47" s="44"/>
      <c r="B47" s="101"/>
      <c r="C47" s="40"/>
      <c r="D47" s="109"/>
      <c r="E47" s="108"/>
      <c r="F47" s="108"/>
      <c r="G47" s="109"/>
      <c r="H47" s="56"/>
      <c r="I47" s="40"/>
      <c r="J47" s="112"/>
      <c r="K47" s="110"/>
      <c r="L47" s="110"/>
      <c r="M47" s="40"/>
      <c r="N47" s="111"/>
      <c r="O47" s="40"/>
      <c r="P47" s="40"/>
      <c r="Q47" s="40"/>
      <c r="R47" s="40"/>
      <c r="S47" s="40"/>
    </row>
    <row r="48" spans="1:19" s="17" customFormat="1">
      <c r="A48" s="44"/>
      <c r="B48" s="101"/>
      <c r="C48" s="40"/>
      <c r="D48" s="109"/>
      <c r="E48" s="108"/>
      <c r="F48" s="108"/>
      <c r="G48" s="109"/>
      <c r="H48" s="56"/>
      <c r="I48" s="40"/>
      <c r="J48" s="112"/>
      <c r="K48" s="110"/>
      <c r="L48" s="110"/>
      <c r="M48" s="40"/>
      <c r="N48" s="111"/>
      <c r="O48" s="40"/>
      <c r="P48" s="40"/>
      <c r="Q48" s="40"/>
      <c r="R48" s="40"/>
      <c r="S48" s="40"/>
    </row>
    <row r="49" spans="1:19" s="17" customFormat="1">
      <c r="A49" s="44"/>
      <c r="B49" s="101"/>
      <c r="C49" s="40"/>
      <c r="D49" s="109"/>
      <c r="E49" s="108"/>
      <c r="F49" s="108"/>
      <c r="G49" s="109"/>
      <c r="H49" s="56"/>
      <c r="I49" s="40"/>
      <c r="J49" s="112"/>
      <c r="K49" s="110"/>
      <c r="L49" s="110"/>
      <c r="M49" s="40"/>
      <c r="N49" s="111"/>
      <c r="O49" s="40"/>
      <c r="P49" s="40"/>
      <c r="Q49" s="40"/>
      <c r="R49" s="40"/>
      <c r="S49" s="40"/>
    </row>
    <row r="50" spans="1:19" s="17" customFormat="1">
      <c r="A50" s="44"/>
      <c r="B50" s="101"/>
      <c r="C50" s="40"/>
      <c r="D50" s="109"/>
      <c r="E50" s="108"/>
      <c r="F50" s="108"/>
      <c r="G50" s="109"/>
      <c r="H50" s="56"/>
      <c r="I50" s="40"/>
      <c r="J50" s="112"/>
      <c r="K50" s="110"/>
      <c r="L50" s="110"/>
      <c r="M50" s="40"/>
      <c r="N50" s="111"/>
      <c r="O50" s="40"/>
      <c r="P50" s="40"/>
      <c r="Q50" s="40"/>
      <c r="R50" s="40"/>
      <c r="S50" s="40"/>
    </row>
    <row r="51" spans="1:19" s="17" customFormat="1">
      <c r="A51" s="44"/>
      <c r="B51" s="101"/>
      <c r="C51" s="40"/>
      <c r="D51" s="109"/>
      <c r="E51" s="108"/>
      <c r="F51" s="108"/>
      <c r="G51" s="109"/>
      <c r="H51" s="56"/>
      <c r="I51" s="40"/>
      <c r="J51" s="112"/>
      <c r="K51" s="110"/>
      <c r="L51" s="110"/>
      <c r="M51" s="40"/>
      <c r="N51" s="111"/>
      <c r="O51" s="40"/>
      <c r="P51" s="40"/>
      <c r="Q51" s="40"/>
      <c r="R51" s="40"/>
      <c r="S51" s="40"/>
    </row>
    <row r="52" spans="1:19" s="17" customFormat="1">
      <c r="A52" s="44"/>
      <c r="B52" s="101"/>
      <c r="C52" s="40"/>
      <c r="D52" s="109"/>
      <c r="E52" s="108"/>
      <c r="F52" s="108"/>
      <c r="G52" s="109"/>
      <c r="H52" s="56"/>
      <c r="I52" s="40"/>
      <c r="J52" s="112"/>
      <c r="K52" s="110"/>
      <c r="L52" s="110"/>
      <c r="M52" s="40"/>
      <c r="N52" s="111"/>
      <c r="O52" s="40"/>
      <c r="P52" s="40"/>
      <c r="Q52" s="40"/>
      <c r="R52" s="40"/>
      <c r="S52" s="40"/>
    </row>
    <row r="53" spans="1:19" s="73" customFormat="1">
      <c r="A53" s="89"/>
      <c r="B53" s="102"/>
      <c r="C53" s="114"/>
      <c r="D53" s="115"/>
      <c r="E53" s="116"/>
      <c r="F53" s="116"/>
      <c r="G53" s="116"/>
      <c r="H53" s="56"/>
      <c r="I53" s="113"/>
      <c r="J53" s="88"/>
      <c r="K53" s="88"/>
      <c r="L53" s="88"/>
      <c r="M53" s="88"/>
      <c r="N53" s="108"/>
      <c r="O53" s="56"/>
      <c r="P53" s="56"/>
      <c r="Q53" s="56"/>
      <c r="R53" s="56"/>
      <c r="S53" s="56"/>
    </row>
    <row r="54" spans="1:19" s="17" customFormat="1">
      <c r="A54" s="44"/>
      <c r="B54" s="101"/>
      <c r="C54" s="88"/>
      <c r="D54" s="109"/>
      <c r="E54" s="108"/>
      <c r="F54" s="111"/>
      <c r="G54" s="108"/>
      <c r="H54" s="56"/>
      <c r="I54" s="40"/>
      <c r="J54" s="112"/>
      <c r="K54" s="110"/>
      <c r="L54" s="110"/>
      <c r="M54" s="40"/>
      <c r="N54" s="111"/>
      <c r="O54" s="40"/>
      <c r="P54" s="40"/>
      <c r="Q54" s="40"/>
      <c r="R54" s="40"/>
      <c r="S54" s="40"/>
    </row>
    <row r="55" spans="1:19" s="17" customFormat="1">
      <c r="A55" s="44"/>
      <c r="B55" s="101"/>
      <c r="C55" s="88"/>
      <c r="D55" s="109"/>
      <c r="E55" s="108"/>
      <c r="F55" s="111"/>
      <c r="G55" s="108"/>
      <c r="H55" s="56"/>
      <c r="I55" s="40"/>
      <c r="J55" s="40"/>
      <c r="K55" s="110"/>
      <c r="L55" s="110"/>
      <c r="M55" s="40"/>
      <c r="N55" s="111"/>
      <c r="O55" s="40"/>
      <c r="P55" s="40"/>
      <c r="Q55" s="40"/>
      <c r="R55" s="40"/>
      <c r="S55" s="40"/>
    </row>
    <row r="56" spans="1:19" s="17" customFormat="1">
      <c r="A56" s="44"/>
      <c r="B56" s="101"/>
      <c r="C56" s="88"/>
      <c r="D56" s="109"/>
      <c r="E56" s="108"/>
      <c r="F56" s="111"/>
      <c r="G56" s="108"/>
      <c r="H56" s="56"/>
      <c r="I56" s="40"/>
      <c r="J56" s="40"/>
      <c r="K56" s="110"/>
      <c r="L56" s="110"/>
      <c r="M56" s="40"/>
      <c r="N56" s="108"/>
      <c r="O56" s="40"/>
      <c r="P56" s="40"/>
      <c r="Q56" s="40"/>
      <c r="R56" s="40"/>
      <c r="S56" s="40"/>
    </row>
    <row r="57" spans="1:19" s="17" customFormat="1">
      <c r="A57" s="44"/>
      <c r="B57" s="101"/>
      <c r="C57" s="40"/>
      <c r="D57" s="109"/>
      <c r="E57" s="108"/>
      <c r="F57" s="111"/>
      <c r="G57" s="108"/>
      <c r="H57" s="56"/>
      <c r="I57" s="40"/>
      <c r="J57" s="112"/>
      <c r="K57" s="110"/>
      <c r="L57" s="110"/>
      <c r="M57" s="40"/>
      <c r="N57" s="111"/>
      <c r="O57" s="40"/>
      <c r="P57" s="40"/>
      <c r="Q57" s="40"/>
      <c r="R57" s="40"/>
      <c r="S57" s="40"/>
    </row>
    <row r="58" spans="1:19" s="17" customFormat="1">
      <c r="A58" s="44"/>
      <c r="B58" s="101"/>
      <c r="C58" s="40"/>
      <c r="D58" s="109"/>
      <c r="E58" s="108"/>
      <c r="F58" s="111"/>
      <c r="G58" s="108"/>
      <c r="H58" s="56"/>
      <c r="I58" s="40"/>
      <c r="J58" s="112"/>
      <c r="K58" s="110"/>
      <c r="L58" s="110"/>
      <c r="M58" s="40"/>
      <c r="N58" s="111"/>
      <c r="O58" s="40"/>
      <c r="P58" s="40"/>
      <c r="Q58" s="40"/>
      <c r="R58" s="40"/>
      <c r="S58" s="40"/>
    </row>
    <row r="59" spans="1:19" s="17" customFormat="1">
      <c r="A59" s="44"/>
      <c r="B59" s="101"/>
      <c r="C59" s="88"/>
      <c r="D59" s="109"/>
      <c r="E59" s="108"/>
      <c r="F59" s="111"/>
      <c r="G59" s="108"/>
      <c r="H59" s="56"/>
      <c r="I59" s="40"/>
      <c r="J59" s="112"/>
      <c r="K59" s="110"/>
      <c r="L59" s="110"/>
      <c r="M59" s="40"/>
      <c r="N59" s="111"/>
      <c r="O59" s="40"/>
      <c r="P59" s="40"/>
      <c r="Q59" s="40"/>
      <c r="R59" s="40"/>
      <c r="S59" s="40"/>
    </row>
    <row r="60" spans="1:19" s="17" customFormat="1">
      <c r="A60" s="44"/>
      <c r="B60" s="101"/>
      <c r="C60" s="88"/>
      <c r="D60" s="109"/>
      <c r="E60" s="108"/>
      <c r="F60" s="111"/>
      <c r="G60" s="108"/>
      <c r="H60" s="56"/>
      <c r="I60" s="40"/>
      <c r="J60" s="40"/>
      <c r="K60" s="110"/>
      <c r="L60" s="110"/>
      <c r="M60" s="40"/>
      <c r="N60" s="111"/>
      <c r="O60" s="40"/>
      <c r="P60" s="40"/>
      <c r="Q60" s="40"/>
      <c r="R60" s="40"/>
      <c r="S60" s="40"/>
    </row>
    <row r="61" spans="1:19" s="17" customFormat="1">
      <c r="A61" s="44"/>
      <c r="B61" s="101"/>
      <c r="C61" s="88"/>
      <c r="D61" s="109"/>
      <c r="E61" s="108"/>
      <c r="F61" s="111"/>
      <c r="G61" s="108"/>
      <c r="H61" s="56"/>
      <c r="I61" s="40"/>
      <c r="J61" s="40"/>
      <c r="K61" s="110"/>
      <c r="L61" s="110"/>
      <c r="M61" s="88"/>
      <c r="N61" s="111"/>
      <c r="O61" s="40"/>
      <c r="P61" s="40"/>
      <c r="Q61" s="40"/>
      <c r="R61" s="40"/>
      <c r="S61" s="40"/>
    </row>
    <row r="62" spans="1:19" s="17" customFormat="1">
      <c r="A62" s="44"/>
      <c r="B62" s="101"/>
      <c r="C62" s="88"/>
      <c r="D62" s="109"/>
      <c r="E62" s="108"/>
      <c r="F62" s="111"/>
      <c r="G62" s="108"/>
      <c r="H62" s="56"/>
      <c r="I62" s="40"/>
      <c r="J62" s="40"/>
      <c r="K62" s="110"/>
      <c r="L62" s="110"/>
      <c r="M62" s="88"/>
      <c r="N62" s="111"/>
      <c r="O62" s="40"/>
      <c r="P62" s="40"/>
      <c r="Q62" s="40"/>
      <c r="R62" s="40"/>
      <c r="S62" s="40"/>
    </row>
    <row r="63" spans="1:19" s="17" customFormat="1">
      <c r="A63" s="44"/>
      <c r="B63" s="101"/>
      <c r="C63" s="88"/>
      <c r="D63" s="109"/>
      <c r="E63" s="108"/>
      <c r="F63" s="111"/>
      <c r="G63" s="108"/>
      <c r="H63" s="56"/>
      <c r="I63" s="40"/>
      <c r="J63" s="112"/>
      <c r="K63" s="110"/>
      <c r="L63" s="110"/>
      <c r="M63" s="88"/>
      <c r="N63" s="111"/>
      <c r="O63" s="40"/>
      <c r="P63" s="40"/>
      <c r="Q63" s="40"/>
      <c r="R63" s="40"/>
      <c r="S63" s="40"/>
    </row>
    <row r="64" spans="1:19" s="73" customFormat="1">
      <c r="A64" s="89"/>
      <c r="B64" s="102"/>
      <c r="C64" s="114"/>
      <c r="D64" s="115"/>
      <c r="E64" s="116"/>
      <c r="F64" s="116"/>
      <c r="G64" s="116"/>
      <c r="H64" s="56"/>
      <c r="I64" s="113"/>
      <c r="J64" s="88"/>
      <c r="K64" s="88"/>
      <c r="L64" s="88"/>
      <c r="M64" s="88"/>
      <c r="N64" s="108"/>
      <c r="O64" s="56"/>
      <c r="P64" s="56"/>
      <c r="Q64" s="56"/>
      <c r="R64" s="56"/>
      <c r="S64" s="56"/>
    </row>
    <row r="65" spans="1:19" s="17" customFormat="1">
      <c r="A65" s="46"/>
      <c r="B65" s="101"/>
      <c r="C65" s="88"/>
      <c r="D65" s="109"/>
      <c r="E65" s="108"/>
      <c r="F65" s="111"/>
      <c r="G65" s="108"/>
      <c r="H65" s="56"/>
      <c r="I65" s="40"/>
      <c r="J65" s="112"/>
      <c r="K65" s="110"/>
      <c r="L65" s="110"/>
      <c r="M65" s="88"/>
      <c r="N65" s="111"/>
      <c r="O65" s="40"/>
      <c r="P65" s="40"/>
      <c r="Q65" s="40"/>
      <c r="R65" s="40"/>
      <c r="S65" s="40"/>
    </row>
    <row r="66" spans="1:19" s="17" customFormat="1">
      <c r="A66" s="46"/>
      <c r="B66" s="101"/>
      <c r="C66" s="88"/>
      <c r="D66" s="109"/>
      <c r="E66" s="108"/>
      <c r="F66" s="111"/>
      <c r="G66" s="108"/>
      <c r="H66" s="56"/>
      <c r="I66" s="40"/>
      <c r="J66" s="112"/>
      <c r="K66" s="110"/>
      <c r="L66" s="110"/>
      <c r="M66" s="88"/>
      <c r="N66" s="111"/>
      <c r="O66" s="40"/>
      <c r="P66" s="40"/>
      <c r="Q66" s="40"/>
      <c r="R66" s="40"/>
      <c r="S66" s="40"/>
    </row>
    <row r="67" spans="1:19" s="17" customFormat="1">
      <c r="A67" s="46"/>
      <c r="B67" s="101"/>
      <c r="C67" s="88"/>
      <c r="D67" s="109"/>
      <c r="E67" s="108"/>
      <c r="F67" s="111"/>
      <c r="G67" s="108"/>
      <c r="H67" s="56"/>
      <c r="I67" s="40"/>
      <c r="J67" s="112"/>
      <c r="K67" s="110"/>
      <c r="L67" s="110"/>
      <c r="M67" s="88"/>
      <c r="N67" s="111"/>
      <c r="O67" s="40"/>
      <c r="P67" s="40"/>
      <c r="Q67" s="40"/>
      <c r="R67" s="40"/>
      <c r="S67" s="40"/>
    </row>
    <row r="68" spans="1:19" s="17" customFormat="1">
      <c r="A68" s="46"/>
      <c r="B68" s="101"/>
      <c r="C68" s="88"/>
      <c r="D68" s="109"/>
      <c r="E68" s="108"/>
      <c r="F68" s="111"/>
      <c r="G68" s="108"/>
      <c r="H68" s="56"/>
      <c r="I68" s="40"/>
      <c r="J68" s="112"/>
      <c r="K68" s="110"/>
      <c r="L68" s="110"/>
      <c r="M68" s="88"/>
      <c r="N68" s="111"/>
      <c r="O68" s="40"/>
      <c r="P68" s="40"/>
      <c r="Q68" s="40"/>
      <c r="R68" s="40"/>
      <c r="S68" s="40"/>
    </row>
    <row r="69" spans="1:19" s="17" customFormat="1">
      <c r="A69" s="46"/>
      <c r="B69" s="101"/>
      <c r="C69" s="88"/>
      <c r="D69" s="109"/>
      <c r="E69" s="108"/>
      <c r="F69" s="111"/>
      <c r="G69" s="108"/>
      <c r="H69" s="56"/>
      <c r="I69" s="108"/>
      <c r="J69" s="108"/>
      <c r="K69" s="110"/>
      <c r="L69" s="110"/>
      <c r="M69" s="88"/>
      <c r="N69" s="111"/>
      <c r="O69" s="40"/>
      <c r="P69" s="40"/>
      <c r="Q69" s="40"/>
      <c r="R69" s="40"/>
      <c r="S69" s="40"/>
    </row>
    <row r="70" spans="1:19" s="17" customFormat="1">
      <c r="A70" s="46"/>
      <c r="B70" s="101"/>
      <c r="C70" s="88"/>
      <c r="D70" s="109"/>
      <c r="E70" s="108"/>
      <c r="F70" s="111"/>
      <c r="G70" s="108"/>
      <c r="H70" s="56"/>
      <c r="I70" s="108"/>
      <c r="J70" s="108"/>
      <c r="K70" s="110"/>
      <c r="L70" s="110"/>
      <c r="M70" s="88"/>
      <c r="N70" s="111"/>
      <c r="O70" s="40"/>
      <c r="P70" s="40"/>
      <c r="Q70" s="40"/>
      <c r="R70" s="40"/>
      <c r="S70" s="40"/>
    </row>
    <row r="71" spans="1:19" s="17" customFormat="1">
      <c r="A71" s="46"/>
      <c r="B71" s="101"/>
      <c r="C71" s="88"/>
      <c r="D71" s="109"/>
      <c r="E71" s="108"/>
      <c r="F71" s="111"/>
      <c r="G71" s="108"/>
      <c r="H71" s="56"/>
      <c r="I71" s="112"/>
      <c r="J71" s="108"/>
      <c r="K71" s="110"/>
      <c r="L71" s="110"/>
      <c r="M71" s="40"/>
      <c r="N71" s="111"/>
      <c r="O71" s="40"/>
      <c r="P71" s="40"/>
      <c r="Q71" s="40"/>
      <c r="R71" s="40"/>
      <c r="S71" s="40"/>
    </row>
    <row r="72" spans="1:19" s="17" customFormat="1">
      <c r="A72" s="46"/>
      <c r="B72" s="101"/>
      <c r="C72" s="88"/>
      <c r="D72" s="109"/>
      <c r="E72" s="108"/>
      <c r="F72" s="111"/>
      <c r="G72" s="108"/>
      <c r="H72" s="56"/>
      <c r="I72" s="112"/>
      <c r="J72" s="108"/>
      <c r="K72" s="110"/>
      <c r="L72" s="110"/>
      <c r="M72" s="40"/>
      <c r="N72" s="111"/>
      <c r="O72" s="40"/>
      <c r="P72" s="40"/>
      <c r="Q72" s="40"/>
      <c r="R72" s="40"/>
      <c r="S72" s="40"/>
    </row>
    <row r="73" spans="1:19" s="17" customFormat="1">
      <c r="A73" s="46"/>
      <c r="B73" s="101"/>
      <c r="C73" s="88"/>
      <c r="D73" s="109"/>
      <c r="E73" s="108"/>
      <c r="F73" s="111"/>
      <c r="G73" s="108"/>
      <c r="H73" s="56"/>
      <c r="I73" s="112"/>
      <c r="J73" s="40"/>
      <c r="K73" s="110"/>
      <c r="L73" s="110"/>
      <c r="M73" s="40"/>
      <c r="N73" s="111"/>
      <c r="O73" s="40"/>
      <c r="P73" s="40"/>
      <c r="Q73" s="40"/>
      <c r="R73" s="40"/>
      <c r="S73" s="40"/>
    </row>
    <row r="74" spans="1:19" s="17" customFormat="1">
      <c r="A74" s="46"/>
      <c r="B74" s="101"/>
      <c r="C74" s="40"/>
      <c r="D74" s="109"/>
      <c r="E74" s="108"/>
      <c r="F74" s="111"/>
      <c r="G74" s="108"/>
      <c r="H74" s="56"/>
      <c r="I74" s="112"/>
      <c r="J74" s="40"/>
      <c r="K74" s="110"/>
      <c r="L74" s="110"/>
      <c r="M74" s="40"/>
      <c r="N74" s="111"/>
      <c r="O74" s="40"/>
      <c r="P74" s="40"/>
      <c r="Q74" s="40"/>
      <c r="R74" s="40"/>
      <c r="S74" s="40"/>
    </row>
    <row r="75" spans="1:19" s="17" customFormat="1">
      <c r="A75" s="46"/>
      <c r="B75" s="101"/>
      <c r="C75" s="40"/>
      <c r="D75" s="109"/>
      <c r="E75" s="108"/>
      <c r="F75" s="111"/>
      <c r="G75" s="108"/>
      <c r="H75" s="56"/>
      <c r="I75" s="112"/>
      <c r="J75" s="40"/>
      <c r="K75" s="110"/>
      <c r="L75" s="110"/>
      <c r="M75" s="40"/>
      <c r="N75" s="111"/>
      <c r="O75" s="40"/>
      <c r="P75" s="40"/>
      <c r="Q75" s="40"/>
      <c r="R75" s="40"/>
      <c r="S75" s="40"/>
    </row>
    <row r="76" spans="1:19" s="33" customFormat="1">
      <c r="A76" s="46"/>
      <c r="B76" s="101"/>
      <c r="C76" s="40"/>
      <c r="D76" s="109"/>
      <c r="E76" s="108"/>
      <c r="F76" s="111"/>
      <c r="G76" s="108"/>
      <c r="H76" s="56"/>
      <c r="I76" s="40"/>
      <c r="J76" s="40"/>
      <c r="K76" s="40"/>
      <c r="L76" s="40"/>
      <c r="M76" s="40"/>
      <c r="N76" s="40"/>
      <c r="O76" s="40"/>
      <c r="P76" s="45"/>
      <c r="Q76" s="45"/>
      <c r="R76" s="45"/>
      <c r="S76" s="45"/>
    </row>
    <row r="77" spans="1:19" s="73" customFormat="1">
      <c r="A77" s="89"/>
      <c r="B77" s="102"/>
      <c r="C77" s="114"/>
      <c r="D77" s="115"/>
      <c r="E77" s="116"/>
      <c r="F77" s="116"/>
      <c r="G77" s="116"/>
      <c r="H77" s="56"/>
      <c r="I77" s="113"/>
      <c r="J77" s="88"/>
      <c r="K77" s="88"/>
      <c r="L77" s="88"/>
      <c r="M77" s="88"/>
      <c r="N77" s="108"/>
      <c r="O77" s="56"/>
      <c r="P77" s="56"/>
      <c r="Q77" s="56"/>
      <c r="R77" s="56"/>
      <c r="S77" s="56"/>
    </row>
    <row r="78" spans="1:19" s="17" customFormat="1">
      <c r="A78" s="35"/>
      <c r="B78" s="104"/>
      <c r="C78" s="40"/>
      <c r="D78" s="40"/>
      <c r="E78" s="108"/>
      <c r="F78" s="111"/>
      <c r="G78" s="108"/>
      <c r="H78" s="56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</row>
    <row r="79" spans="1:19" s="17" customFormat="1">
      <c r="A79" s="35"/>
      <c r="B79" s="104"/>
      <c r="C79" s="40"/>
      <c r="D79" s="40"/>
      <c r="E79" s="108"/>
      <c r="F79" s="111"/>
      <c r="G79" s="108"/>
      <c r="H79" s="56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</row>
    <row r="80" spans="1:19" s="17" customFormat="1">
      <c r="A80" s="35"/>
      <c r="B80" s="104"/>
      <c r="C80" s="40"/>
      <c r="D80" s="40"/>
      <c r="E80" s="108"/>
      <c r="F80" s="111"/>
      <c r="G80" s="108"/>
      <c r="H80" s="56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</row>
    <row r="81" spans="1:19" s="17" customFormat="1">
      <c r="A81" s="35"/>
      <c r="B81" s="104"/>
      <c r="C81" s="40"/>
      <c r="D81" s="40"/>
      <c r="E81" s="108"/>
      <c r="F81" s="111"/>
      <c r="G81" s="108"/>
      <c r="H81" s="56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</row>
    <row r="82" spans="1:19" s="73" customFormat="1">
      <c r="A82" s="89"/>
      <c r="B82" s="102"/>
      <c r="C82" s="114"/>
      <c r="D82" s="115"/>
      <c r="E82" s="116"/>
      <c r="F82" s="116"/>
      <c r="G82" s="116"/>
      <c r="H82" s="56"/>
      <c r="I82" s="113"/>
      <c r="J82" s="88"/>
      <c r="K82" s="88"/>
      <c r="L82" s="88"/>
      <c r="M82" s="88"/>
      <c r="N82" s="108"/>
      <c r="O82" s="56"/>
      <c r="P82" s="56"/>
      <c r="Q82" s="56"/>
      <c r="R82" s="56"/>
      <c r="S82" s="56"/>
    </row>
    <row r="83" spans="1:19" s="17" customFormat="1">
      <c r="A83" s="35"/>
      <c r="B83" s="104"/>
      <c r="C83" s="40"/>
      <c r="D83" s="40"/>
      <c r="E83" s="108"/>
      <c r="F83" s="111"/>
      <c r="G83" s="108"/>
      <c r="H83" s="56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</row>
    <row r="84" spans="1:19" s="17" customFormat="1">
      <c r="A84" s="35"/>
      <c r="B84" s="104"/>
      <c r="C84" s="40"/>
      <c r="D84" s="40"/>
      <c r="E84" s="108"/>
      <c r="F84" s="111"/>
      <c r="G84" s="108"/>
      <c r="H84" s="56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</row>
    <row r="85" spans="1:19" s="17" customFormat="1">
      <c r="A85" s="35"/>
      <c r="B85" s="104"/>
      <c r="C85" s="40"/>
      <c r="D85" s="40"/>
      <c r="E85" s="108"/>
      <c r="F85" s="111"/>
      <c r="G85" s="108"/>
      <c r="H85" s="56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</row>
    <row r="86" spans="1:19" s="17" customFormat="1">
      <c r="A86" s="35"/>
      <c r="B86" s="104"/>
      <c r="C86" s="40"/>
      <c r="D86" s="40"/>
      <c r="E86" s="108"/>
      <c r="F86" s="111"/>
      <c r="G86" s="108"/>
      <c r="H86" s="56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</row>
    <row r="87" spans="1:19" s="17" customFormat="1">
      <c r="A87" s="35"/>
      <c r="B87" s="104"/>
      <c r="C87" s="40"/>
      <c r="D87" s="40"/>
      <c r="E87" s="108"/>
      <c r="F87" s="111"/>
      <c r="G87" s="108"/>
      <c r="H87" s="56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</row>
    <row r="88" spans="1:19" s="17" customFormat="1">
      <c r="A88" s="35"/>
      <c r="B88" s="39"/>
      <c r="C88" s="105"/>
      <c r="D88" s="105"/>
      <c r="E88" s="106"/>
      <c r="F88" s="49"/>
      <c r="G88" s="106"/>
      <c r="H88" s="107"/>
      <c r="I88" s="105"/>
      <c r="J88" s="105"/>
      <c r="K88" s="105"/>
      <c r="L88" s="105"/>
      <c r="M88" s="105"/>
      <c r="N88" s="105"/>
      <c r="O88" s="40"/>
      <c r="P88" s="40"/>
      <c r="Q88" s="40"/>
      <c r="R88" s="40"/>
      <c r="S88" s="40"/>
    </row>
    <row r="89" spans="1:19" s="17" customFormat="1">
      <c r="A89" s="35"/>
      <c r="B89" s="39"/>
      <c r="C89" s="36"/>
      <c r="D89" s="36"/>
      <c r="E89" s="41"/>
      <c r="F89" s="49"/>
      <c r="G89" s="41"/>
      <c r="H89" s="54"/>
      <c r="I89" s="36"/>
      <c r="J89" s="36"/>
      <c r="K89" s="36"/>
      <c r="L89" s="36"/>
      <c r="M89" s="36"/>
      <c r="N89" s="36"/>
      <c r="O89" s="40"/>
      <c r="P89" s="40"/>
      <c r="Q89" s="40"/>
      <c r="R89" s="40"/>
      <c r="S89" s="40"/>
    </row>
    <row r="90" spans="1:19" s="73" customFormat="1">
      <c r="A90" s="67"/>
      <c r="B90" s="68"/>
      <c r="C90" s="68"/>
      <c r="D90" s="32"/>
      <c r="E90" s="63"/>
      <c r="F90" s="51"/>
      <c r="G90" s="51"/>
      <c r="H90" s="77"/>
      <c r="I90" s="69"/>
      <c r="J90" s="70"/>
      <c r="K90" s="70"/>
      <c r="L90" s="70"/>
      <c r="M90" s="71"/>
      <c r="N90" s="84"/>
    </row>
    <row r="91" spans="1:19" s="17" customFormat="1">
      <c r="A91" s="34"/>
      <c r="B91" s="15"/>
      <c r="C91" s="16"/>
      <c r="D91" s="16"/>
      <c r="E91" s="47"/>
      <c r="F91" s="50"/>
      <c r="G91" s="42"/>
      <c r="H91" s="77"/>
      <c r="I91" s="16"/>
      <c r="J91" s="16"/>
      <c r="K91" s="16"/>
      <c r="L91" s="16"/>
      <c r="M91" s="16"/>
      <c r="N91" s="16"/>
    </row>
    <row r="92" spans="1:19" s="17" customFormat="1">
      <c r="A92" s="34"/>
      <c r="B92" s="15"/>
      <c r="C92" s="16"/>
      <c r="D92" s="16"/>
      <c r="E92" s="47"/>
      <c r="F92" s="50"/>
      <c r="G92" s="42"/>
      <c r="H92" s="77"/>
      <c r="I92" s="16"/>
      <c r="J92" s="16"/>
      <c r="K92" s="16"/>
      <c r="L92" s="16"/>
      <c r="M92" s="16"/>
      <c r="N92" s="16"/>
    </row>
    <row r="93" spans="1:19" s="17" customFormat="1">
      <c r="A93" s="34"/>
      <c r="B93" s="15"/>
      <c r="C93" s="16"/>
      <c r="D93" s="16"/>
      <c r="E93" s="47"/>
      <c r="F93" s="50"/>
      <c r="G93" s="42"/>
      <c r="H93" s="77"/>
      <c r="I93" s="16"/>
      <c r="J93" s="16"/>
      <c r="K93" s="16"/>
      <c r="L93" s="16"/>
      <c r="M93" s="16"/>
      <c r="N93" s="16"/>
    </row>
    <row r="94" spans="1:19" s="17" customFormat="1">
      <c r="A94" s="34"/>
      <c r="B94" s="15"/>
      <c r="C94" s="16"/>
      <c r="D94" s="16"/>
      <c r="E94" s="47"/>
      <c r="F94" s="50"/>
      <c r="G94" s="42"/>
      <c r="H94" s="77"/>
      <c r="I94" s="16"/>
      <c r="J94" s="16"/>
      <c r="K94" s="16"/>
      <c r="L94" s="16"/>
      <c r="M94" s="16"/>
      <c r="N94" s="16"/>
    </row>
    <row r="95" spans="1:19" s="17" customFormat="1">
      <c r="A95" s="34"/>
      <c r="B95" s="15"/>
      <c r="C95" s="16"/>
      <c r="D95" s="16"/>
      <c r="E95" s="47"/>
      <c r="F95" s="50"/>
      <c r="G95" s="42"/>
      <c r="H95" s="77"/>
      <c r="I95" s="16"/>
      <c r="J95" s="16"/>
      <c r="K95" s="16"/>
      <c r="L95" s="16"/>
      <c r="M95" s="16"/>
      <c r="N95" s="16"/>
    </row>
    <row r="96" spans="1:19" s="17" customFormat="1">
      <c r="A96" s="34"/>
      <c r="B96" s="15"/>
      <c r="C96" s="16"/>
      <c r="D96" s="16"/>
      <c r="E96" s="47"/>
      <c r="F96" s="50"/>
      <c r="G96" s="42"/>
      <c r="H96" s="77"/>
      <c r="I96" s="16"/>
      <c r="J96" s="16"/>
      <c r="K96" s="16"/>
      <c r="L96" s="16"/>
      <c r="M96" s="16"/>
      <c r="N96" s="16"/>
    </row>
    <row r="97" spans="1:15" s="17" customFormat="1">
      <c r="A97" s="34"/>
      <c r="B97" s="15"/>
      <c r="C97" s="16"/>
      <c r="D97" s="16"/>
      <c r="E97" s="47"/>
      <c r="F97" s="50"/>
      <c r="G97" s="42"/>
      <c r="H97" s="77"/>
      <c r="I97" s="16"/>
      <c r="J97" s="16"/>
      <c r="K97" s="16"/>
      <c r="L97" s="16"/>
      <c r="M97" s="16"/>
      <c r="N97" s="16"/>
    </row>
    <row r="98" spans="1:15" s="17" customFormat="1">
      <c r="A98" s="34"/>
      <c r="B98" s="15"/>
      <c r="C98" s="16"/>
      <c r="D98" s="16"/>
      <c r="E98" s="47"/>
      <c r="F98" s="50"/>
      <c r="G98" s="42"/>
      <c r="H98" s="77"/>
      <c r="I98" s="16"/>
      <c r="J98" s="16"/>
      <c r="K98" s="16"/>
      <c r="L98" s="16"/>
      <c r="M98" s="16"/>
      <c r="N98" s="16"/>
    </row>
    <row r="99" spans="1:15" s="38" customFormat="1">
      <c r="A99" s="35"/>
      <c r="B99" s="39"/>
      <c r="C99" s="36"/>
      <c r="D99" s="36"/>
      <c r="E99" s="48"/>
      <c r="F99" s="49"/>
      <c r="G99" s="42"/>
      <c r="H99" s="77"/>
      <c r="I99" s="37"/>
      <c r="J99" s="37"/>
      <c r="K99" s="37"/>
      <c r="L99" s="37"/>
      <c r="M99" s="37"/>
      <c r="N99" s="37"/>
    </row>
    <row r="100" spans="1:15" s="38" customFormat="1">
      <c r="A100" s="35"/>
      <c r="B100" s="39"/>
      <c r="C100" s="36"/>
      <c r="D100" s="36"/>
      <c r="E100" s="48"/>
      <c r="F100" s="49"/>
      <c r="G100" s="65"/>
      <c r="H100" s="77"/>
      <c r="I100" s="37"/>
      <c r="J100" s="37"/>
      <c r="K100" s="37"/>
      <c r="L100" s="37"/>
      <c r="M100" s="37"/>
      <c r="N100" s="37"/>
    </row>
    <row r="101" spans="1:15" s="74" customFormat="1">
      <c r="A101" s="67"/>
      <c r="B101" s="68"/>
      <c r="C101" s="68"/>
      <c r="D101" s="32"/>
      <c r="E101" s="63"/>
      <c r="F101" s="51"/>
      <c r="G101" s="51"/>
      <c r="H101" s="90"/>
      <c r="I101" s="69"/>
      <c r="J101" s="70"/>
      <c r="K101" s="70"/>
      <c r="L101" s="70"/>
      <c r="M101" s="71"/>
      <c r="N101" s="78"/>
    </row>
    <row r="102" spans="1:15" s="17" customFormat="1">
      <c r="A102" s="29"/>
      <c r="B102" s="76"/>
      <c r="C102" s="76"/>
      <c r="D102" s="14"/>
      <c r="E102" s="52"/>
      <c r="F102" s="43"/>
      <c r="G102" s="26"/>
      <c r="H102" s="77"/>
      <c r="I102" s="52"/>
      <c r="J102" s="79"/>
      <c r="K102" s="79"/>
      <c r="L102" s="79"/>
      <c r="M102" s="80"/>
      <c r="N102" s="81"/>
      <c r="O102" s="82"/>
    </row>
    <row r="103" spans="1:15" s="17" customFormat="1">
      <c r="A103" s="29"/>
      <c r="B103" s="76"/>
      <c r="C103" s="76"/>
      <c r="D103" s="14"/>
      <c r="E103" s="52"/>
      <c r="F103" s="43"/>
      <c r="G103" s="26"/>
      <c r="H103" s="77"/>
      <c r="I103" s="52"/>
      <c r="J103" s="79"/>
      <c r="K103" s="79"/>
      <c r="L103" s="79"/>
      <c r="M103" s="80"/>
      <c r="N103" s="81"/>
      <c r="O103" s="82"/>
    </row>
    <row r="104" spans="1:15" s="17" customFormat="1">
      <c r="A104" s="29"/>
      <c r="B104" s="76"/>
      <c r="C104" s="76"/>
      <c r="D104" s="14"/>
      <c r="E104" s="52"/>
      <c r="F104" s="43"/>
      <c r="G104" s="26"/>
      <c r="H104" s="77"/>
      <c r="I104" s="52"/>
      <c r="J104" s="79"/>
      <c r="K104" s="79"/>
      <c r="L104" s="79"/>
      <c r="M104" s="80"/>
      <c r="N104" s="81"/>
      <c r="O104" s="82"/>
    </row>
    <row r="105" spans="1:15" s="17" customFormat="1">
      <c r="A105" s="29"/>
      <c r="B105" s="76"/>
      <c r="C105" s="76"/>
      <c r="D105" s="14"/>
      <c r="E105" s="52"/>
      <c r="F105" s="43"/>
      <c r="G105" s="26"/>
      <c r="H105" s="77"/>
      <c r="I105" s="52"/>
      <c r="J105" s="79"/>
      <c r="K105" s="79"/>
      <c r="L105" s="79"/>
      <c r="M105" s="80"/>
      <c r="N105" s="81"/>
      <c r="O105" s="82"/>
    </row>
    <row r="106" spans="1:15" s="17" customFormat="1" ht="27.95" customHeight="1">
      <c r="A106" s="29"/>
      <c r="B106" s="76"/>
      <c r="C106" s="76"/>
      <c r="D106" s="14"/>
      <c r="E106" s="52"/>
      <c r="F106" s="43"/>
      <c r="G106" s="26"/>
      <c r="H106" s="77"/>
      <c r="I106" s="52"/>
      <c r="J106" s="79"/>
      <c r="K106" s="79"/>
      <c r="L106" s="79"/>
      <c r="M106" s="83"/>
      <c r="N106" s="83"/>
      <c r="O106" s="82"/>
    </row>
    <row r="107" spans="1:15" s="17" customFormat="1">
      <c r="A107" s="29"/>
      <c r="B107" s="76"/>
      <c r="C107" s="76"/>
      <c r="D107" s="14"/>
      <c r="E107" s="52"/>
      <c r="F107" s="43"/>
      <c r="G107" s="26"/>
      <c r="H107" s="77"/>
      <c r="I107" s="52"/>
      <c r="J107" s="79"/>
      <c r="K107" s="79"/>
      <c r="L107" s="79"/>
      <c r="M107" s="83"/>
      <c r="N107" s="83"/>
      <c r="O107" s="82"/>
    </row>
    <row r="108" spans="1:15" s="74" customFormat="1">
      <c r="A108" s="67"/>
      <c r="B108" s="68"/>
      <c r="C108" s="68"/>
      <c r="D108" s="32"/>
      <c r="E108" s="63"/>
      <c r="F108" s="51"/>
      <c r="G108" s="51"/>
      <c r="H108" s="90"/>
      <c r="I108" s="69"/>
      <c r="J108" s="70"/>
      <c r="K108" s="70"/>
      <c r="L108" s="70"/>
      <c r="M108" s="71"/>
      <c r="N108" s="84"/>
    </row>
    <row r="109" spans="1:15" s="17" customFormat="1">
      <c r="A109" s="29"/>
      <c r="B109" s="15"/>
      <c r="C109" s="15"/>
      <c r="D109" s="14"/>
      <c r="E109" s="52"/>
      <c r="F109" s="43"/>
      <c r="G109" s="42"/>
      <c r="H109" s="77"/>
      <c r="I109" s="52"/>
      <c r="J109" s="85"/>
      <c r="K109" s="83"/>
      <c r="L109" s="83"/>
      <c r="M109" s="83"/>
      <c r="N109" s="83"/>
      <c r="O109" s="82"/>
    </row>
    <row r="110" spans="1:15" s="17" customFormat="1">
      <c r="A110" s="29"/>
      <c r="B110" s="15"/>
      <c r="C110" s="15"/>
      <c r="D110" s="14"/>
      <c r="E110" s="52"/>
      <c r="F110" s="43"/>
      <c r="G110" s="42"/>
      <c r="H110" s="77"/>
      <c r="I110" s="52"/>
      <c r="J110" s="85"/>
      <c r="K110" s="83"/>
      <c r="L110" s="83"/>
      <c r="M110" s="83"/>
      <c r="N110" s="83"/>
      <c r="O110" s="82"/>
    </row>
    <row r="111" spans="1:15" s="17" customFormat="1">
      <c r="A111" s="29"/>
      <c r="B111" s="15"/>
      <c r="C111" s="15"/>
      <c r="D111" s="14"/>
      <c r="E111" s="52"/>
      <c r="F111" s="43"/>
      <c r="G111" s="42"/>
      <c r="H111" s="77"/>
      <c r="I111" s="52"/>
      <c r="J111" s="85"/>
      <c r="K111" s="83"/>
      <c r="L111" s="83"/>
      <c r="M111" s="83"/>
      <c r="N111" s="83"/>
      <c r="O111" s="82"/>
    </row>
    <row r="112" spans="1:15" s="17" customFormat="1">
      <c r="A112" s="29"/>
      <c r="B112" s="15"/>
      <c r="C112" s="15"/>
      <c r="D112" s="14"/>
      <c r="E112" s="52"/>
      <c r="F112" s="43"/>
      <c r="G112" s="42"/>
      <c r="H112" s="77"/>
      <c r="I112" s="55"/>
      <c r="J112" s="83"/>
      <c r="K112" s="79"/>
      <c r="L112" s="79"/>
      <c r="M112" s="83"/>
      <c r="N112" s="83"/>
      <c r="O112" s="82"/>
    </row>
    <row r="113" spans="1:15" s="17" customFormat="1">
      <c r="A113" s="29"/>
      <c r="B113" s="83"/>
      <c r="C113" s="83"/>
      <c r="D113" s="14"/>
      <c r="E113" s="55"/>
      <c r="F113" s="43"/>
      <c r="G113" s="42"/>
      <c r="H113" s="77"/>
      <c r="I113" s="55"/>
      <c r="J113" s="79"/>
      <c r="K113" s="79"/>
      <c r="L113" s="79"/>
      <c r="M113" s="83"/>
      <c r="N113" s="83"/>
      <c r="O113" s="82"/>
    </row>
    <row r="114" spans="1:15">
      <c r="A114" s="67"/>
      <c r="B114" s="68"/>
      <c r="C114" s="68"/>
      <c r="D114" s="32"/>
      <c r="E114" s="63"/>
      <c r="F114" s="51"/>
      <c r="G114" s="51"/>
      <c r="H114" s="90"/>
      <c r="I114" s="69"/>
      <c r="J114" s="70"/>
      <c r="K114" s="70"/>
      <c r="L114" s="70"/>
      <c r="M114" s="71"/>
      <c r="N114" s="72"/>
    </row>
    <row r="115" spans="1:15">
      <c r="A115" s="29"/>
      <c r="B115" s="76"/>
      <c r="C115" s="76"/>
      <c r="D115" s="14"/>
      <c r="E115" s="30"/>
      <c r="F115" s="43"/>
      <c r="G115" s="26"/>
      <c r="H115" s="77"/>
      <c r="I115" s="86"/>
      <c r="J115" s="79"/>
      <c r="K115" s="79"/>
      <c r="L115" s="79"/>
      <c r="M115" s="80"/>
      <c r="N115" s="81"/>
    </row>
    <row r="116" spans="1:15">
      <c r="A116" s="29"/>
      <c r="B116" s="76"/>
      <c r="C116" s="76"/>
      <c r="D116" s="14"/>
      <c r="E116" s="30"/>
      <c r="F116" s="43"/>
      <c r="G116" s="26"/>
      <c r="H116" s="77"/>
      <c r="I116" s="86"/>
      <c r="J116" s="79"/>
      <c r="K116" s="79"/>
      <c r="L116" s="79"/>
      <c r="M116" s="80"/>
      <c r="N116" s="81"/>
    </row>
    <row r="117" spans="1:15">
      <c r="A117" s="29"/>
      <c r="B117" s="76"/>
      <c r="C117" s="76"/>
      <c r="D117" s="14"/>
      <c r="E117" s="30"/>
      <c r="F117" s="43"/>
      <c r="G117" s="26"/>
      <c r="H117" s="77"/>
      <c r="I117" s="86"/>
      <c r="J117" s="79"/>
      <c r="K117" s="79"/>
      <c r="L117" s="79"/>
      <c r="M117" s="80"/>
      <c r="N117" s="81"/>
    </row>
    <row r="118" spans="1:15">
      <c r="A118" s="29"/>
      <c r="B118" s="76"/>
      <c r="C118" s="76"/>
      <c r="D118" s="14"/>
      <c r="E118" s="30"/>
      <c r="F118" s="43"/>
      <c r="G118" s="26"/>
      <c r="H118" s="77"/>
      <c r="I118" s="16"/>
      <c r="J118" s="16"/>
      <c r="K118" s="16"/>
      <c r="L118" s="16"/>
      <c r="M118" s="16"/>
      <c r="N118" s="16"/>
    </row>
    <row r="119" spans="1:15">
      <c r="A119" s="29"/>
      <c r="B119" s="76"/>
      <c r="C119" s="76"/>
      <c r="D119" s="14"/>
      <c r="E119" s="30"/>
      <c r="F119" s="43"/>
      <c r="G119" s="26"/>
      <c r="H119" s="77"/>
      <c r="I119" s="16"/>
      <c r="J119" s="16"/>
      <c r="K119" s="16"/>
      <c r="L119" s="16"/>
      <c r="M119" s="16"/>
      <c r="N119" s="16"/>
    </row>
    <row r="120" spans="1:15">
      <c r="A120" s="34"/>
      <c r="B120" s="76"/>
      <c r="C120" s="76"/>
      <c r="D120" s="14"/>
      <c r="E120" s="30"/>
      <c r="F120" s="43"/>
      <c r="G120" s="26"/>
      <c r="H120" s="77"/>
      <c r="I120" s="16"/>
      <c r="J120" s="16"/>
      <c r="K120" s="16"/>
      <c r="L120" s="16"/>
      <c r="M120" s="16"/>
      <c r="N120" s="16"/>
    </row>
    <row r="121" spans="1:15">
      <c r="A121" s="34"/>
      <c r="B121" s="76"/>
      <c r="C121" s="76"/>
      <c r="D121" s="14"/>
      <c r="E121" s="30"/>
      <c r="F121" s="43"/>
      <c r="G121" s="26"/>
      <c r="H121" s="77"/>
      <c r="I121" s="16"/>
      <c r="J121" s="16"/>
      <c r="K121" s="16"/>
      <c r="L121" s="16"/>
      <c r="M121" s="16"/>
      <c r="N121" s="16"/>
    </row>
    <row r="122" spans="1:15">
      <c r="A122" s="34"/>
      <c r="B122" s="76"/>
      <c r="C122" s="76"/>
      <c r="D122" s="14"/>
      <c r="E122" s="30"/>
      <c r="F122" s="43"/>
      <c r="G122" s="26"/>
      <c r="H122" s="77"/>
      <c r="I122" s="16"/>
      <c r="J122" s="16"/>
      <c r="K122" s="16"/>
      <c r="L122" s="16"/>
      <c r="M122" s="16"/>
      <c r="N122" s="16"/>
    </row>
    <row r="123" spans="1:15">
      <c r="A123" s="67"/>
      <c r="B123" s="68"/>
      <c r="C123" s="68"/>
      <c r="D123" s="32"/>
      <c r="E123" s="63"/>
      <c r="F123" s="51"/>
      <c r="G123" s="51"/>
      <c r="H123" s="77"/>
      <c r="I123" s="69"/>
      <c r="J123" s="70"/>
      <c r="K123" s="70"/>
      <c r="L123" s="70"/>
      <c r="M123" s="71"/>
      <c r="N123" s="72"/>
    </row>
    <row r="124" spans="1:15">
      <c r="A124" s="29"/>
      <c r="B124" s="76"/>
      <c r="C124" s="76"/>
      <c r="D124" s="14"/>
      <c r="E124" s="30"/>
      <c r="F124" s="43"/>
      <c r="G124" s="26"/>
      <c r="H124" s="14"/>
      <c r="I124" s="86"/>
      <c r="J124" s="79"/>
      <c r="K124" s="79"/>
      <c r="L124" s="79"/>
      <c r="M124" s="80"/>
      <c r="N124" s="81"/>
    </row>
    <row r="125" spans="1:15" s="73" customFormat="1">
      <c r="A125" s="67"/>
      <c r="B125" s="68"/>
      <c r="C125" s="68"/>
      <c r="D125" s="32"/>
      <c r="E125" s="63"/>
      <c r="F125" s="51"/>
      <c r="G125" s="51"/>
      <c r="H125" s="77"/>
      <c r="I125" s="69"/>
      <c r="J125" s="70"/>
      <c r="K125" s="70"/>
      <c r="L125" s="70"/>
      <c r="M125" s="71"/>
      <c r="N125" s="72"/>
    </row>
    <row r="126" spans="1:15" s="17" customFormat="1">
      <c r="A126" s="29"/>
      <c r="B126" s="76"/>
      <c r="C126" s="76"/>
      <c r="D126" s="14"/>
      <c r="E126" s="30"/>
      <c r="F126" s="43"/>
      <c r="G126" s="26"/>
      <c r="H126" s="14"/>
      <c r="I126" s="86"/>
      <c r="J126" s="79"/>
      <c r="K126" s="79"/>
      <c r="L126" s="79"/>
      <c r="M126" s="80"/>
      <c r="N126" s="81"/>
      <c r="O126" s="82"/>
    </row>
  </sheetData>
  <autoFilter ref="A3:S4"/>
  <mergeCells count="2">
    <mergeCell ref="A1:N1"/>
    <mergeCell ref="A2:N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7" zoomScale="115" zoomScaleNormal="115" workbookViewId="0">
      <selection activeCell="F24" sqref="F24"/>
    </sheetView>
  </sheetViews>
  <sheetFormatPr defaultColWidth="10.85546875" defaultRowHeight="12.75"/>
  <cols>
    <col min="1" max="1" width="16.42578125" style="94" customWidth="1"/>
    <col min="2" max="3" width="15.42578125" style="94" customWidth="1"/>
    <col min="4" max="4" width="16.85546875" style="94" customWidth="1"/>
    <col min="5" max="5" width="17" style="94" customWidth="1"/>
    <col min="6" max="7" width="22.42578125" style="94" customWidth="1"/>
    <col min="8" max="8" width="16.28515625" style="94" customWidth="1"/>
    <col min="9" max="9" width="15.42578125" style="94" customWidth="1"/>
    <col min="10" max="10" width="23" style="94" customWidth="1"/>
    <col min="11" max="11" width="12.28515625" style="91" bestFit="1" customWidth="1"/>
    <col min="12" max="12" width="10.85546875" style="91"/>
    <col min="13" max="13" width="14" style="91" customWidth="1"/>
    <col min="14" max="16384" width="10.85546875" style="91"/>
  </cols>
  <sheetData>
    <row r="1" spans="1:13" ht="38.25">
      <c r="A1" s="165" t="s">
        <v>2</v>
      </c>
      <c r="B1" s="166" t="s">
        <v>8</v>
      </c>
      <c r="C1" s="166" t="s">
        <v>385</v>
      </c>
      <c r="D1" s="166" t="s">
        <v>34</v>
      </c>
      <c r="E1" s="167" t="s">
        <v>35</v>
      </c>
      <c r="F1" s="167" t="s">
        <v>85</v>
      </c>
      <c r="G1" s="168" t="s">
        <v>87</v>
      </c>
      <c r="H1" s="166" t="s">
        <v>386</v>
      </c>
      <c r="I1" s="169" t="s">
        <v>36</v>
      </c>
      <c r="J1" s="170" t="s">
        <v>72</v>
      </c>
      <c r="L1" s="117" t="s">
        <v>64</v>
      </c>
      <c r="M1" s="154"/>
    </row>
    <row r="2" spans="1:13" ht="15">
      <c r="A2" s="93" t="s">
        <v>41</v>
      </c>
      <c r="B2" s="93" t="s">
        <v>14</v>
      </c>
      <c r="C2" s="171">
        <f>Lydia!G4+Advances!E8</f>
        <v>4042800</v>
      </c>
      <c r="D2" s="172">
        <f>'Personal Recieved'!D7+'Balance UGX'!M2</f>
        <v>3737500</v>
      </c>
      <c r="E2" s="172">
        <f>GETPIVOTDATA("Sum of Spent  in national currency (UGX)",'Personal Costs'!$A$3,"Name","Lydia")</f>
        <v>4055300</v>
      </c>
      <c r="F2" s="172"/>
      <c r="G2" s="171"/>
      <c r="H2" s="173">
        <f>Lydia!G94+Advances!F8</f>
        <v>3725000</v>
      </c>
      <c r="I2" s="174">
        <f>C2+D2-E2+F2-G2</f>
        <v>3725000</v>
      </c>
      <c r="J2" s="175">
        <f>H2-I2</f>
        <v>0</v>
      </c>
      <c r="K2" s="91" t="s">
        <v>15</v>
      </c>
      <c r="L2" s="93" t="s">
        <v>41</v>
      </c>
      <c r="M2" s="118">
        <f>GETPIVOTDATA("Spent  in national currency (UGX)",'Airtime summary'!$A$23,"Name","Lydia")</f>
        <v>240000</v>
      </c>
    </row>
    <row r="3" spans="1:13" ht="15">
      <c r="A3" s="93" t="s">
        <v>128</v>
      </c>
      <c r="B3" s="93" t="s">
        <v>111</v>
      </c>
      <c r="C3" s="171">
        <f>Grace!G4</f>
        <v>0</v>
      </c>
      <c r="D3" s="172">
        <f>'Personal Recieved'!D8+'Balance UGX'!M3</f>
        <v>100000</v>
      </c>
      <c r="E3" s="172">
        <f>GETPIVOTDATA("Sum of Spent  in national currency (UGX)",'Personal Costs'!$A$3,"Name","Grace")</f>
        <v>100000</v>
      </c>
      <c r="F3" s="172"/>
      <c r="G3" s="171"/>
      <c r="H3" s="173">
        <f>Grace!G6</f>
        <v>0</v>
      </c>
      <c r="I3" s="174">
        <f t="shared" ref="I3:I5" si="0">C3+D3-E3+F3-G3</f>
        <v>0</v>
      </c>
      <c r="J3" s="175">
        <f t="shared" ref="J3:J6" si="1">H3-I3</f>
        <v>0</v>
      </c>
      <c r="L3" s="93" t="s">
        <v>128</v>
      </c>
      <c r="M3" s="118">
        <f>GETPIVOTDATA("Spent  in national currency (UGX)",'Airtime summary'!$A$23,"Name","Grace")</f>
        <v>100000</v>
      </c>
    </row>
    <row r="4" spans="1:13" ht="15">
      <c r="A4" s="93" t="s">
        <v>126</v>
      </c>
      <c r="B4" s="93" t="s">
        <v>120</v>
      </c>
      <c r="C4" s="171">
        <f>'i18'!G4</f>
        <v>35000</v>
      </c>
      <c r="D4" s="172">
        <f>'Personal Recieved'!D5+'Balance UGX'!M4</f>
        <v>1408000</v>
      </c>
      <c r="E4" s="172">
        <f>GETPIVOTDATA("Sum of Spent  in national currency (UGX)",'Personal Costs'!$A$3,"Name","i18")</f>
        <v>1379000</v>
      </c>
      <c r="F4" s="172"/>
      <c r="G4" s="171"/>
      <c r="H4" s="173">
        <f>'i18'!G153</f>
        <v>64000</v>
      </c>
      <c r="I4" s="174">
        <f t="shared" si="0"/>
        <v>64000</v>
      </c>
      <c r="J4" s="175">
        <f t="shared" si="1"/>
        <v>0</v>
      </c>
      <c r="L4" s="93" t="s">
        <v>126</v>
      </c>
      <c r="M4" s="118">
        <f>GETPIVOTDATA("Spent  in national currency (UGX)",'Airtime summary'!$A$23,"Name","i18")</f>
        <v>125000</v>
      </c>
    </row>
    <row r="5" spans="1:13" ht="15">
      <c r="A5" s="93" t="s">
        <v>137</v>
      </c>
      <c r="B5" s="93" t="s">
        <v>120</v>
      </c>
      <c r="C5" s="171">
        <f>'i89'!G4</f>
        <v>20000</v>
      </c>
      <c r="D5" s="172">
        <f>'Personal Recieved'!D6+'Balance UGX'!M5</f>
        <v>723000</v>
      </c>
      <c r="E5" s="172">
        <f>GETPIVOTDATA("Sum of Spent  in national currency (UGX)",'Personal Costs'!$A$3,"Name","i89")</f>
        <v>743000</v>
      </c>
      <c r="F5" s="172"/>
      <c r="G5" s="171"/>
      <c r="H5" s="173">
        <f>'i89'!G80</f>
        <v>0</v>
      </c>
      <c r="I5" s="174">
        <f t="shared" si="0"/>
        <v>0</v>
      </c>
      <c r="J5" s="175">
        <f t="shared" si="1"/>
        <v>0</v>
      </c>
      <c r="L5" s="93" t="s">
        <v>137</v>
      </c>
      <c r="M5" s="118">
        <f>GETPIVOTDATA("Spent  in national currency (UGX)",'Airtime summary'!$A$23,"Name","i89")</f>
        <v>25000</v>
      </c>
    </row>
    <row r="6" spans="1:13" ht="15">
      <c r="A6" s="93" t="s">
        <v>63</v>
      </c>
      <c r="B6" s="144"/>
      <c r="C6" s="171">
        <f>'Airtime summary'!G4</f>
        <v>0</v>
      </c>
      <c r="D6" s="172"/>
      <c r="E6" s="172"/>
      <c r="F6" s="172"/>
      <c r="G6" s="171"/>
      <c r="H6" s="173">
        <f>'Airtime summary'!G21</f>
        <v>70000</v>
      </c>
      <c r="I6" s="174">
        <f>'Airtime summary'!G22</f>
        <v>70000</v>
      </c>
      <c r="J6" s="175">
        <f t="shared" si="1"/>
        <v>0</v>
      </c>
      <c r="L6" s="155"/>
      <c r="M6" s="154"/>
    </row>
    <row r="7" spans="1:13" s="92" customFormat="1" ht="15">
      <c r="A7" s="176"/>
      <c r="B7" s="177"/>
      <c r="C7" s="178"/>
      <c r="D7" s="178"/>
      <c r="E7" s="179"/>
      <c r="F7" s="252" t="s">
        <v>86</v>
      </c>
      <c r="G7" s="253" t="s">
        <v>71</v>
      </c>
      <c r="H7" s="178"/>
      <c r="I7" s="180"/>
      <c r="J7" s="175"/>
      <c r="L7"/>
      <c r="M7" s="223">
        <f>SUM(M2:M5)</f>
        <v>490000</v>
      </c>
    </row>
    <row r="8" spans="1:13">
      <c r="A8" s="181" t="s">
        <v>73</v>
      </c>
      <c r="B8" s="182"/>
      <c r="C8" s="183">
        <f>SUM(C2:C7)</f>
        <v>4097800</v>
      </c>
      <c r="D8" s="183">
        <f>SUM(D2:D7)</f>
        <v>5968500</v>
      </c>
      <c r="E8" s="183">
        <f>SUM(E2:E7)</f>
        <v>6277300</v>
      </c>
      <c r="F8" s="182"/>
      <c r="G8" s="184"/>
      <c r="H8" s="185">
        <f>SUM(H2:H7)</f>
        <v>3859000</v>
      </c>
      <c r="I8" s="186">
        <f>SUM(I2:I7)</f>
        <v>3859000</v>
      </c>
      <c r="J8" s="187">
        <f>H8-I8</f>
        <v>0</v>
      </c>
    </row>
    <row r="9" spans="1:13">
      <c r="A9" s="188"/>
      <c r="B9" s="189"/>
      <c r="C9" s="190"/>
      <c r="D9" s="191"/>
      <c r="E9" s="191"/>
      <c r="F9" s="191"/>
      <c r="G9" s="191"/>
      <c r="H9" s="190"/>
      <c r="I9" s="192"/>
      <c r="J9" s="175"/>
    </row>
    <row r="10" spans="1:13">
      <c r="A10" s="193" t="s">
        <v>74</v>
      </c>
      <c r="B10" s="194"/>
      <c r="C10" s="195">
        <f>'Bank reconciliation UGX'!D11</f>
        <v>40673867</v>
      </c>
      <c r="D10" s="230">
        <v>0</v>
      </c>
      <c r="E10" s="195">
        <f>GETPIVOTDATA("Sum of Spent  in national currency (UGX)",'Personal Costs'!$A$3,"Name","Bank UGX")</f>
        <v>2000</v>
      </c>
      <c r="F10" s="195"/>
      <c r="G10" s="195">
        <f>'Bank reconciliation UGX'!E12</f>
        <v>23721443</v>
      </c>
      <c r="H10" s="230">
        <f>'Bank reconciliation UGX'!D41</f>
        <v>16950424</v>
      </c>
      <c r="I10" s="196">
        <f>C10+D10-E10+F10-G10</f>
        <v>16950424</v>
      </c>
      <c r="J10" s="175">
        <f>H10-I10</f>
        <v>0</v>
      </c>
    </row>
    <row r="11" spans="1:13">
      <c r="A11" s="193" t="s">
        <v>90</v>
      </c>
      <c r="B11" s="194"/>
      <c r="C11" s="195">
        <f>'UGX-Operational Account'!D14</f>
        <v>5049369</v>
      </c>
      <c r="D11" s="230">
        <v>0</v>
      </c>
      <c r="E11" s="195">
        <f>GETPIVOTDATA("Sum of Spent  in national currency (UGX)",'Personal Costs'!$A$3,"Name","Bank OPP")</f>
        <v>9329328</v>
      </c>
      <c r="F11" s="195">
        <f>'UGX-Operational Account'!D17</f>
        <v>23721443</v>
      </c>
      <c r="G11" s="195">
        <f>'UGX-Operational Account'!E18</f>
        <v>6432000</v>
      </c>
      <c r="H11" s="230">
        <f>'UGX-Operational Account'!D53</f>
        <v>13009484</v>
      </c>
      <c r="I11" s="196">
        <f>C11+D11-E11+F11-G11</f>
        <v>13009484</v>
      </c>
      <c r="J11" s="175">
        <f>H11-I11</f>
        <v>0</v>
      </c>
    </row>
    <row r="12" spans="1:13">
      <c r="A12" s="197" t="s">
        <v>75</v>
      </c>
      <c r="B12" s="198"/>
      <c r="C12" s="198">
        <f t="shared" ref="C12:I12" si="2">SUM(C10:C11)</f>
        <v>45723236</v>
      </c>
      <c r="D12" s="198">
        <f t="shared" si="2"/>
        <v>0</v>
      </c>
      <c r="E12" s="318">
        <f t="shared" si="2"/>
        <v>9331328</v>
      </c>
      <c r="F12" s="198">
        <f t="shared" si="2"/>
        <v>23721443</v>
      </c>
      <c r="G12" s="198">
        <f t="shared" si="2"/>
        <v>30153443</v>
      </c>
      <c r="H12" s="198">
        <f t="shared" si="2"/>
        <v>29959908</v>
      </c>
      <c r="I12" s="199">
        <f t="shared" si="2"/>
        <v>29959908</v>
      </c>
      <c r="J12" s="200">
        <f>H12-I12</f>
        <v>0</v>
      </c>
    </row>
    <row r="13" spans="1:13">
      <c r="A13" s="201" t="s">
        <v>76</v>
      </c>
      <c r="B13" s="202"/>
      <c r="C13" s="202"/>
      <c r="D13" s="257"/>
      <c r="E13" s="317"/>
      <c r="F13" s="202"/>
      <c r="G13" s="202"/>
      <c r="H13" s="202"/>
      <c r="I13" s="203"/>
      <c r="J13" s="204"/>
    </row>
    <row r="14" spans="1:13" ht="13.5" thickBot="1">
      <c r="A14" s="205"/>
      <c r="B14" s="206"/>
      <c r="C14" s="206"/>
      <c r="D14" s="206"/>
      <c r="E14" s="206"/>
      <c r="F14" s="206"/>
      <c r="G14" s="206"/>
      <c r="H14" s="206"/>
      <c r="I14" s="207"/>
      <c r="J14" s="175"/>
    </row>
    <row r="15" spans="1:13" ht="13.5" thickBot="1">
      <c r="A15" s="208" t="s">
        <v>77</v>
      </c>
      <c r="B15" s="209"/>
      <c r="C15" s="209"/>
      <c r="D15" s="209"/>
      <c r="E15" s="209">
        <f>E8+E12</f>
        <v>15608628</v>
      </c>
      <c r="F15" s="209"/>
      <c r="G15" s="209"/>
      <c r="H15" s="209"/>
      <c r="I15" s="210"/>
      <c r="J15" s="211"/>
    </row>
    <row r="16" spans="1:13">
      <c r="A16" s="212"/>
      <c r="B16" s="213"/>
      <c r="C16" s="213"/>
      <c r="D16" s="213"/>
      <c r="E16" s="213"/>
      <c r="F16" s="213"/>
      <c r="G16" s="213"/>
      <c r="H16" s="213"/>
      <c r="I16" s="214"/>
      <c r="J16" s="175"/>
    </row>
    <row r="17" spans="1:11" ht="15.75">
      <c r="A17" s="215" t="s">
        <v>37</v>
      </c>
      <c r="B17" s="216"/>
      <c r="C17" s="217">
        <f>'UGX Cash Box April 24'!G3</f>
        <v>2189726</v>
      </c>
      <c r="D17" s="218">
        <f>'Personal Recieved'!C11</f>
        <v>1429000</v>
      </c>
      <c r="E17" s="218">
        <f>GETPIVOTDATA("Sum of spent in national currency (Ugx)",'Personal Recieved'!$A$3)</f>
        <v>7467500</v>
      </c>
      <c r="F17" s="218">
        <f>'UGX-Operational Account'!E18</f>
        <v>6432000</v>
      </c>
      <c r="G17" s="218">
        <v>0</v>
      </c>
      <c r="H17" s="218">
        <f>'UGX Cash Box April 24'!G80</f>
        <v>2583226</v>
      </c>
      <c r="I17" s="219">
        <f>C17+D17-E17+F17</f>
        <v>2583226</v>
      </c>
      <c r="J17" s="175">
        <f t="shared" ref="J17" si="3">H17-I17</f>
        <v>0</v>
      </c>
      <c r="K17" s="224"/>
    </row>
    <row r="18" spans="1:11" ht="16.5" thickBot="1">
      <c r="A18" s="220"/>
      <c r="B18" s="221"/>
      <c r="C18" s="221"/>
      <c r="D18" s="221"/>
      <c r="E18" s="221"/>
      <c r="F18" s="221"/>
      <c r="G18" s="221"/>
      <c r="H18" s="221"/>
      <c r="I18" s="221"/>
      <c r="J18" s="316"/>
      <c r="K18" s="225"/>
    </row>
    <row r="19" spans="1:11" ht="15.75">
      <c r="A19" s="156"/>
      <c r="B19" s="157"/>
      <c r="C19" s="157"/>
      <c r="D19" s="791" t="s">
        <v>38</v>
      </c>
      <c r="E19" s="791"/>
      <c r="F19" s="157"/>
      <c r="G19" s="157"/>
      <c r="H19" s="157"/>
      <c r="I19" s="227"/>
      <c r="J19" s="228"/>
      <c r="K19" s="226"/>
    </row>
    <row r="20" spans="1:11" ht="47.25">
      <c r="A20" s="159"/>
      <c r="B20" s="160"/>
      <c r="C20" s="160" t="s">
        <v>387</v>
      </c>
      <c r="D20" s="160" t="s">
        <v>65</v>
      </c>
      <c r="E20" s="160" t="s">
        <v>66</v>
      </c>
      <c r="F20" s="160"/>
      <c r="G20" s="160"/>
      <c r="H20" s="160" t="s">
        <v>388</v>
      </c>
      <c r="I20" s="160" t="s">
        <v>67</v>
      </c>
      <c r="J20" s="161" t="s">
        <v>68</v>
      </c>
    </row>
    <row r="21" spans="1:11" ht="32.25" thickBot="1">
      <c r="A21" s="162" t="s">
        <v>69</v>
      </c>
      <c r="B21" s="163"/>
      <c r="C21" s="163">
        <f>C17+C12+C8</f>
        <v>52010762</v>
      </c>
      <c r="D21" s="163">
        <f>D10</f>
        <v>0</v>
      </c>
      <c r="E21" s="163">
        <f>E15</f>
        <v>15608628</v>
      </c>
      <c r="F21" s="781"/>
      <c r="G21" s="163">
        <f>G2</f>
        <v>0</v>
      </c>
      <c r="H21" s="163">
        <f>H17+H12+H8</f>
        <v>36402134</v>
      </c>
      <c r="I21" s="163">
        <f>C21+D21-E21</f>
        <v>36402134</v>
      </c>
      <c r="J21" s="164">
        <f>G21+H21-I21</f>
        <v>0</v>
      </c>
      <c r="K21" s="229"/>
    </row>
    <row r="23" spans="1:11">
      <c r="K23" s="94"/>
    </row>
    <row r="25" spans="1:11">
      <c r="G25" s="345"/>
    </row>
  </sheetData>
  <mergeCells count="1">
    <mergeCell ref="D19:E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3" workbookViewId="0">
      <selection activeCell="I22" sqref="I22:J25"/>
    </sheetView>
  </sheetViews>
  <sheetFormatPr defaultColWidth="8.85546875" defaultRowHeight="15"/>
  <cols>
    <col min="1" max="1" width="12.42578125" customWidth="1"/>
    <col min="2" max="2" width="19.140625" customWidth="1"/>
    <col min="3" max="5" width="19.85546875" customWidth="1"/>
    <col min="6" max="6" width="20.42578125" customWidth="1"/>
    <col min="7" max="8" width="20.140625" customWidth="1"/>
    <col min="9" max="9" width="21" customWidth="1"/>
    <col min="10" max="10" width="13.7109375" customWidth="1"/>
  </cols>
  <sheetData>
    <row r="1" spans="1:11" ht="25.5">
      <c r="A1" s="165" t="s">
        <v>2</v>
      </c>
      <c r="B1" s="166" t="s">
        <v>8</v>
      </c>
      <c r="C1" s="166" t="s">
        <v>393</v>
      </c>
      <c r="D1" s="166" t="s">
        <v>34</v>
      </c>
      <c r="E1" s="167" t="s">
        <v>35</v>
      </c>
      <c r="F1" s="167" t="s">
        <v>70</v>
      </c>
      <c r="G1" s="168" t="s">
        <v>71</v>
      </c>
      <c r="H1" s="166" t="s">
        <v>394</v>
      </c>
      <c r="I1" s="169" t="s">
        <v>36</v>
      </c>
      <c r="J1" s="170" t="s">
        <v>72</v>
      </c>
      <c r="K1" s="91"/>
    </row>
    <row r="2" spans="1:11">
      <c r="A2" s="93" t="s">
        <v>41</v>
      </c>
      <c r="B2" s="93" t="s">
        <v>14</v>
      </c>
      <c r="C2" s="171">
        <v>0</v>
      </c>
      <c r="D2" s="172">
        <v>0</v>
      </c>
      <c r="E2" s="172"/>
      <c r="F2" s="172"/>
      <c r="G2" s="171"/>
      <c r="H2" s="173">
        <v>0</v>
      </c>
      <c r="I2" s="174">
        <f>C2+D2-E2</f>
        <v>0</v>
      </c>
      <c r="J2" s="175">
        <f>H2-I2</f>
        <v>0</v>
      </c>
      <c r="K2" s="91" t="s">
        <v>15</v>
      </c>
    </row>
    <row r="3" spans="1:11">
      <c r="A3" s="93" t="s">
        <v>128</v>
      </c>
      <c r="B3" s="93" t="s">
        <v>111</v>
      </c>
      <c r="C3" s="171">
        <v>0</v>
      </c>
      <c r="D3" s="172">
        <v>0</v>
      </c>
      <c r="E3" s="172"/>
      <c r="F3" s="172"/>
      <c r="G3" s="171"/>
      <c r="H3" s="173">
        <v>0</v>
      </c>
      <c r="I3" s="174">
        <f t="shared" ref="I3:I6" si="0">C3+D3-E3</f>
        <v>0</v>
      </c>
      <c r="J3" s="175">
        <f t="shared" ref="J3" si="1">H3-I3</f>
        <v>0</v>
      </c>
      <c r="K3" s="91"/>
    </row>
    <row r="4" spans="1:11">
      <c r="A4" s="93" t="s">
        <v>126</v>
      </c>
      <c r="B4" s="93" t="s">
        <v>111</v>
      </c>
      <c r="C4" s="171">
        <v>0</v>
      </c>
      <c r="D4" s="172">
        <v>0</v>
      </c>
      <c r="E4" s="172"/>
      <c r="F4" s="172"/>
      <c r="G4" s="171"/>
      <c r="H4" s="173">
        <v>0</v>
      </c>
      <c r="I4" s="174">
        <f t="shared" si="0"/>
        <v>0</v>
      </c>
      <c r="J4" s="175">
        <f t="shared" ref="J4:J6" si="2">H4-I4</f>
        <v>0</v>
      </c>
      <c r="K4" s="91"/>
    </row>
    <row r="5" spans="1:11">
      <c r="A5" s="93" t="s">
        <v>137</v>
      </c>
      <c r="B5" s="93" t="s">
        <v>120</v>
      </c>
      <c r="C5" s="171">
        <v>0</v>
      </c>
      <c r="D5" s="172">
        <v>0</v>
      </c>
      <c r="E5" s="172"/>
      <c r="F5" s="172"/>
      <c r="G5" s="171"/>
      <c r="H5" s="173">
        <v>0</v>
      </c>
      <c r="I5" s="174">
        <v>0</v>
      </c>
      <c r="J5" s="175">
        <f t="shared" si="2"/>
        <v>0</v>
      </c>
      <c r="K5" s="91"/>
    </row>
    <row r="6" spans="1:11">
      <c r="A6" s="93" t="s">
        <v>63</v>
      </c>
      <c r="B6" s="144"/>
      <c r="C6" s="171">
        <v>0</v>
      </c>
      <c r="D6" s="172">
        <v>0</v>
      </c>
      <c r="E6" s="172"/>
      <c r="F6" s="172"/>
      <c r="G6" s="171"/>
      <c r="H6" s="173">
        <v>0</v>
      </c>
      <c r="I6" s="174">
        <f t="shared" si="0"/>
        <v>0</v>
      </c>
      <c r="J6" s="175">
        <f t="shared" si="2"/>
        <v>0</v>
      </c>
      <c r="K6" s="91"/>
    </row>
    <row r="7" spans="1:11">
      <c r="A7" s="176"/>
      <c r="B7" s="177"/>
      <c r="C7" s="178"/>
      <c r="D7" s="178"/>
      <c r="E7" s="179"/>
      <c r="F7" s="179"/>
      <c r="G7" s="178"/>
      <c r="H7" s="178"/>
      <c r="I7" s="180"/>
      <c r="J7" s="175"/>
      <c r="K7" s="92"/>
    </row>
    <row r="8" spans="1:11">
      <c r="A8" s="181" t="s">
        <v>73</v>
      </c>
      <c r="B8" s="182"/>
      <c r="C8" s="183">
        <f>SUM(C2:C7)</f>
        <v>0</v>
      </c>
      <c r="D8" s="183">
        <f>SUM(D2:D7)</f>
        <v>0</v>
      </c>
      <c r="E8" s="183">
        <f>SUM(E2:E7)</f>
        <v>0</v>
      </c>
      <c r="F8" s="182"/>
      <c r="G8" s="184"/>
      <c r="H8" s="185">
        <f>SUM(H2:H7)</f>
        <v>0</v>
      </c>
      <c r="I8" s="186">
        <f>SUM(I2:I7)</f>
        <v>0</v>
      </c>
      <c r="J8" s="187">
        <f>H8-I8</f>
        <v>0</v>
      </c>
      <c r="K8" s="91"/>
    </row>
    <row r="9" spans="1:11">
      <c r="A9" s="188"/>
      <c r="B9" s="189"/>
      <c r="C9" s="190"/>
      <c r="D9" s="191"/>
      <c r="E9" s="191"/>
      <c r="F9" s="191"/>
      <c r="G9" s="191"/>
      <c r="H9" s="190"/>
      <c r="I9" s="192"/>
      <c r="J9" s="187"/>
      <c r="K9" s="91"/>
    </row>
    <row r="10" spans="1:11">
      <c r="A10" s="193" t="s">
        <v>78</v>
      </c>
      <c r="B10" s="194"/>
      <c r="C10" s="195">
        <f>'Bank reconciliation USD'!D14</f>
        <v>23.54</v>
      </c>
      <c r="D10" s="195">
        <v>0</v>
      </c>
      <c r="E10" s="195">
        <v>0</v>
      </c>
      <c r="F10" s="195"/>
      <c r="G10" s="195">
        <v>0</v>
      </c>
      <c r="H10" s="607">
        <f>'Bank reconciliation USD'!D38</f>
        <v>23.54</v>
      </c>
      <c r="I10" s="196">
        <f>C10+D10-E10+F10-G10</f>
        <v>23.54</v>
      </c>
      <c r="J10" s="175">
        <f t="shared" ref="J10:J11" si="3">H10-I10</f>
        <v>0</v>
      </c>
      <c r="K10" s="91"/>
    </row>
    <row r="11" spans="1:11">
      <c r="A11" s="197" t="s">
        <v>75</v>
      </c>
      <c r="B11" s="198"/>
      <c r="C11" s="198">
        <f t="shared" ref="C11:I11" si="4">SUM(C10:C10)</f>
        <v>23.54</v>
      </c>
      <c r="D11" s="198">
        <f t="shared" si="4"/>
        <v>0</v>
      </c>
      <c r="E11" s="198">
        <f t="shared" si="4"/>
        <v>0</v>
      </c>
      <c r="F11" s="198">
        <f t="shared" si="4"/>
        <v>0</v>
      </c>
      <c r="G11" s="198">
        <f t="shared" si="4"/>
        <v>0</v>
      </c>
      <c r="H11" s="198">
        <f t="shared" si="4"/>
        <v>23.54</v>
      </c>
      <c r="I11" s="199">
        <f t="shared" si="4"/>
        <v>23.54</v>
      </c>
      <c r="J11" s="175">
        <f t="shared" si="3"/>
        <v>0</v>
      </c>
      <c r="K11" s="91"/>
    </row>
    <row r="12" spans="1:11">
      <c r="A12" s="201" t="s">
        <v>76</v>
      </c>
      <c r="B12" s="202"/>
      <c r="C12" s="202"/>
      <c r="D12" s="202"/>
      <c r="E12" s="202"/>
      <c r="F12" s="202">
        <f>F11+F16</f>
        <v>0</v>
      </c>
      <c r="G12" s="202">
        <f>G11</f>
        <v>0</v>
      </c>
      <c r="H12" s="202"/>
      <c r="I12" s="203"/>
      <c r="J12" s="204"/>
      <c r="K12" s="91"/>
    </row>
    <row r="13" spans="1:11" ht="15.75" thickBot="1">
      <c r="A13" s="205"/>
      <c r="B13" s="206"/>
      <c r="C13" s="206"/>
      <c r="D13" s="206"/>
      <c r="E13" s="206"/>
      <c r="F13" s="206"/>
      <c r="G13" s="206"/>
      <c r="H13" s="206"/>
      <c r="I13" s="207"/>
      <c r="J13" s="175"/>
      <c r="K13" s="91"/>
    </row>
    <row r="14" spans="1:11" ht="15.75" thickBot="1">
      <c r="A14" s="208" t="s">
        <v>77</v>
      </c>
      <c r="B14" s="209"/>
      <c r="C14" s="209"/>
      <c r="D14" s="209"/>
      <c r="E14" s="209">
        <f>E8+E11</f>
        <v>0</v>
      </c>
      <c r="F14" s="209"/>
      <c r="G14" s="209"/>
      <c r="H14" s="209"/>
      <c r="I14" s="210"/>
      <c r="J14" s="211"/>
      <c r="K14" s="91"/>
    </row>
    <row r="15" spans="1:11" ht="15.75" thickBot="1">
      <c r="A15" s="212"/>
      <c r="B15" s="213"/>
      <c r="C15" s="213"/>
      <c r="D15" s="213"/>
      <c r="E15" s="213"/>
      <c r="F15" s="213"/>
      <c r="G15" s="213"/>
      <c r="H15" s="213"/>
      <c r="I15" s="214"/>
      <c r="J15" s="175"/>
      <c r="K15" s="91"/>
    </row>
    <row r="16" spans="1:11" ht="15.75">
      <c r="A16" s="215" t="s">
        <v>37</v>
      </c>
      <c r="B16" s="216"/>
      <c r="C16" s="217">
        <f>'USD-cash box '!G4</f>
        <v>5</v>
      </c>
      <c r="D16" s="218">
        <v>0</v>
      </c>
      <c r="E16" s="218">
        <v>0</v>
      </c>
      <c r="F16" s="218">
        <v>0</v>
      </c>
      <c r="G16" s="218">
        <v>0</v>
      </c>
      <c r="H16" s="218">
        <f>'USD-cash box '!G5</f>
        <v>5</v>
      </c>
      <c r="I16" s="219">
        <f>C16+D16-E16+F16-G16</f>
        <v>5</v>
      </c>
      <c r="J16" s="175">
        <f t="shared" ref="J16" si="5">H16-I16</f>
        <v>0</v>
      </c>
      <c r="K16" s="158"/>
    </row>
    <row r="17" spans="1:11" ht="15" customHeight="1" thickBot="1">
      <c r="A17" s="220"/>
      <c r="B17" s="221"/>
      <c r="C17" s="221"/>
      <c r="D17" s="221"/>
      <c r="E17" s="221"/>
      <c r="F17" s="221"/>
      <c r="G17" s="221"/>
      <c r="H17" s="221"/>
      <c r="I17" s="221"/>
      <c r="J17" s="222"/>
      <c r="K17" s="161" t="s">
        <v>68</v>
      </c>
    </row>
    <row r="18" spans="1:11" ht="16.5" thickBot="1">
      <c r="A18" s="156"/>
      <c r="B18" s="157"/>
      <c r="C18" s="157"/>
      <c r="D18" s="791" t="s">
        <v>38</v>
      </c>
      <c r="E18" s="791"/>
      <c r="F18" s="157"/>
      <c r="G18" s="157"/>
      <c r="H18" s="157"/>
      <c r="I18" s="157"/>
      <c r="J18" s="158"/>
      <c r="K18" s="164">
        <f>I18-J18</f>
        <v>0</v>
      </c>
    </row>
    <row r="19" spans="1:11" ht="48" thickBot="1">
      <c r="A19" s="159"/>
      <c r="B19" s="160"/>
      <c r="C19" s="160" t="s">
        <v>387</v>
      </c>
      <c r="D19" s="160" t="s">
        <v>81</v>
      </c>
      <c r="E19" s="160" t="s">
        <v>82</v>
      </c>
      <c r="F19" s="160"/>
      <c r="G19" s="160"/>
      <c r="H19" s="160" t="s">
        <v>388</v>
      </c>
      <c r="I19" s="160" t="s">
        <v>67</v>
      </c>
      <c r="J19" s="387" t="s">
        <v>68</v>
      </c>
      <c r="K19" s="91"/>
    </row>
    <row r="20" spans="1:11" ht="32.25" thickBot="1">
      <c r="A20" s="269" t="s">
        <v>69</v>
      </c>
      <c r="B20" s="270"/>
      <c r="C20" s="270">
        <f>C16+C11+C8</f>
        <v>28.54</v>
      </c>
      <c r="D20" s="270">
        <f>D11</f>
        <v>0</v>
      </c>
      <c r="E20" s="270">
        <f>E14</f>
        <v>0</v>
      </c>
      <c r="F20" s="270"/>
      <c r="G20" s="270">
        <f>G10</f>
        <v>0</v>
      </c>
      <c r="H20" s="270">
        <f>H16+H11+H8</f>
        <v>28.54</v>
      </c>
      <c r="I20" s="386">
        <f>C20+D20-E20-G20</f>
        <v>28.54</v>
      </c>
      <c r="J20" s="389">
        <f>H20-I20</f>
        <v>0</v>
      </c>
      <c r="K20" s="91"/>
    </row>
    <row r="21" spans="1:11">
      <c r="A21" s="271"/>
      <c r="B21" s="271"/>
      <c r="C21" s="271"/>
      <c r="D21" s="271"/>
      <c r="E21" s="271"/>
      <c r="F21" s="271"/>
      <c r="G21" s="271"/>
      <c r="H21" s="271"/>
      <c r="I21" s="272"/>
      <c r="J21" s="388"/>
    </row>
    <row r="22" spans="1:11">
      <c r="A22" s="271"/>
      <c r="B22" s="271"/>
      <c r="C22" s="271"/>
      <c r="D22" s="271"/>
      <c r="E22" s="271"/>
      <c r="F22" s="271"/>
      <c r="G22" s="273"/>
      <c r="H22" s="273"/>
      <c r="I22" s="272"/>
      <c r="J22" s="95"/>
    </row>
    <row r="23" spans="1:11">
      <c r="A23" s="273"/>
      <c r="B23" s="273"/>
      <c r="C23" s="271"/>
      <c r="D23" s="273"/>
      <c r="E23" s="273"/>
      <c r="F23" s="271"/>
      <c r="G23" s="271"/>
      <c r="H23" s="271"/>
      <c r="I23" s="272"/>
      <c r="J23" s="95"/>
    </row>
    <row r="24" spans="1:11">
      <c r="A24" s="271"/>
      <c r="B24" s="271"/>
      <c r="C24" s="273"/>
      <c r="D24" s="271"/>
      <c r="E24" s="271"/>
      <c r="F24" s="273"/>
      <c r="G24" s="274"/>
      <c r="H24" s="274"/>
      <c r="I24" s="272"/>
      <c r="J24" s="95"/>
    </row>
    <row r="25" spans="1:11">
      <c r="A25" s="274"/>
      <c r="B25" s="274"/>
      <c r="C25" s="274"/>
      <c r="D25" s="274"/>
      <c r="E25" s="274"/>
      <c r="F25" s="274"/>
      <c r="G25" s="274"/>
      <c r="H25" s="274"/>
      <c r="I25" s="275"/>
      <c r="J25" s="95"/>
    </row>
    <row r="26" spans="1:11">
      <c r="A26" s="274"/>
      <c r="B26" s="274"/>
      <c r="C26" s="274"/>
      <c r="D26" s="276"/>
      <c r="E26" s="276"/>
      <c r="F26" s="277"/>
      <c r="G26" s="274"/>
      <c r="H26" s="274"/>
      <c r="I26" s="275"/>
      <c r="J26" s="95"/>
    </row>
    <row r="27" spans="1:11">
      <c r="A27" s="274"/>
      <c r="B27" s="274"/>
      <c r="C27" s="274"/>
      <c r="D27" s="276"/>
      <c r="E27" s="276"/>
      <c r="F27" s="277"/>
      <c r="G27" s="274"/>
      <c r="H27" s="274"/>
      <c r="I27" s="275"/>
      <c r="J27" s="95"/>
    </row>
    <row r="28" spans="1:11">
      <c r="A28" s="274"/>
      <c r="B28" s="274"/>
      <c r="C28" s="274"/>
      <c r="D28" s="276"/>
      <c r="E28" s="276"/>
      <c r="F28" s="277"/>
      <c r="G28" s="274"/>
      <c r="H28" s="274"/>
      <c r="I28" s="275"/>
      <c r="J28" s="95"/>
    </row>
    <row r="29" spans="1:11">
      <c r="A29" s="278"/>
      <c r="B29" s="278"/>
      <c r="C29" s="278"/>
      <c r="D29" s="278"/>
      <c r="E29" s="278"/>
      <c r="F29" s="278"/>
      <c r="G29" s="278"/>
      <c r="H29" s="278"/>
      <c r="I29" s="95"/>
      <c r="J29" s="95"/>
    </row>
    <row r="30" spans="1:11">
      <c r="A30" s="95"/>
      <c r="B30" s="95"/>
      <c r="C30" s="95"/>
      <c r="D30" s="95"/>
      <c r="E30" s="95"/>
      <c r="F30" s="95"/>
      <c r="G30" s="95"/>
      <c r="H30" s="95"/>
      <c r="I30" s="95"/>
      <c r="J30" s="95"/>
    </row>
    <row r="31" spans="1:11">
      <c r="A31" s="95"/>
      <c r="B31" s="95"/>
      <c r="C31" s="95"/>
      <c r="D31" s="95"/>
      <c r="E31" s="95"/>
      <c r="F31" s="95"/>
      <c r="G31" s="95"/>
      <c r="H31" s="95"/>
      <c r="I31" s="95"/>
      <c r="J31" s="95"/>
    </row>
    <row r="32" spans="1:11">
      <c r="A32" s="95"/>
      <c r="B32" s="95"/>
      <c r="C32" s="95"/>
      <c r="D32" s="95"/>
      <c r="E32" s="95"/>
      <c r="F32" s="95"/>
      <c r="G32" s="95"/>
      <c r="H32" s="95"/>
      <c r="I32" s="95"/>
      <c r="J32" s="95"/>
    </row>
    <row r="33" spans="1:10">
      <c r="A33" s="95"/>
      <c r="B33" s="95"/>
      <c r="C33" s="95"/>
      <c r="D33" s="95"/>
      <c r="E33" s="95"/>
      <c r="F33" s="95"/>
      <c r="G33" s="95"/>
      <c r="H33" s="95"/>
      <c r="I33" s="95"/>
      <c r="J33" s="95"/>
    </row>
  </sheetData>
  <mergeCells count="1">
    <mergeCell ref="D18:E18"/>
  </mergeCells>
  <pageMargins left="0.7" right="0.7" top="0.78740157499999996" bottom="0.78740157499999996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22" zoomScale="125" workbookViewId="0">
      <selection activeCell="A8" sqref="A8:E8"/>
    </sheetView>
  </sheetViews>
  <sheetFormatPr defaultColWidth="16" defaultRowHeight="12.75"/>
  <cols>
    <col min="1" max="1" width="11.140625" style="3" customWidth="1"/>
    <col min="2" max="2" width="5.7109375" style="3" customWidth="1"/>
    <col min="3" max="3" width="28.7109375" style="3" customWidth="1"/>
    <col min="4" max="4" width="9.5703125" style="19" customWidth="1"/>
    <col min="5" max="5" width="10.140625" style="19" customWidth="1"/>
    <col min="6" max="6" width="3.7109375" style="3" customWidth="1"/>
    <col min="7" max="7" width="10.42578125" style="3" customWidth="1"/>
    <col min="8" max="8" width="3.28515625" style="3" bestFit="1" customWidth="1"/>
    <col min="9" max="9" width="29.28515625" style="3" customWidth="1"/>
    <col min="10" max="10" width="9.42578125" style="19" customWidth="1"/>
    <col min="11" max="11" width="10.28515625" style="19" customWidth="1"/>
    <col min="12" max="14" width="16" style="3"/>
    <col min="15" max="15" width="20.7109375" style="3" bestFit="1" customWidth="1"/>
    <col min="16" max="258" width="16" style="3"/>
    <col min="259" max="259" width="6" style="3" customWidth="1"/>
    <col min="260" max="260" width="26.7109375" style="3" customWidth="1"/>
    <col min="261" max="261" width="11.7109375" style="3" bestFit="1" customWidth="1"/>
    <col min="262" max="262" width="11.42578125" style="3" bestFit="1" customWidth="1"/>
    <col min="263" max="263" width="12.7109375" style="3" bestFit="1" customWidth="1"/>
    <col min="264" max="264" width="5.7109375" style="3" customWidth="1"/>
    <col min="265" max="265" width="28.140625" style="3" customWidth="1"/>
    <col min="266" max="514" width="16" style="3"/>
    <col min="515" max="515" width="6" style="3" customWidth="1"/>
    <col min="516" max="516" width="26.7109375" style="3" customWidth="1"/>
    <col min="517" max="517" width="11.7109375" style="3" bestFit="1" customWidth="1"/>
    <col min="518" max="518" width="11.42578125" style="3" bestFit="1" customWidth="1"/>
    <col min="519" max="519" width="12.7109375" style="3" bestFit="1" customWidth="1"/>
    <col min="520" max="520" width="5.7109375" style="3" customWidth="1"/>
    <col min="521" max="521" width="28.140625" style="3" customWidth="1"/>
    <col min="522" max="770" width="16" style="3"/>
    <col min="771" max="771" width="6" style="3" customWidth="1"/>
    <col min="772" max="772" width="26.7109375" style="3" customWidth="1"/>
    <col min="773" max="773" width="11.7109375" style="3" bestFit="1" customWidth="1"/>
    <col min="774" max="774" width="11.42578125" style="3" bestFit="1" customWidth="1"/>
    <col min="775" max="775" width="12.7109375" style="3" bestFit="1" customWidth="1"/>
    <col min="776" max="776" width="5.7109375" style="3" customWidth="1"/>
    <col min="777" max="777" width="28.140625" style="3" customWidth="1"/>
    <col min="778" max="1026" width="16" style="3"/>
    <col min="1027" max="1027" width="6" style="3" customWidth="1"/>
    <col min="1028" max="1028" width="26.7109375" style="3" customWidth="1"/>
    <col min="1029" max="1029" width="11.7109375" style="3" bestFit="1" customWidth="1"/>
    <col min="1030" max="1030" width="11.42578125" style="3" bestFit="1" customWidth="1"/>
    <col min="1031" max="1031" width="12.7109375" style="3" bestFit="1" customWidth="1"/>
    <col min="1032" max="1032" width="5.7109375" style="3" customWidth="1"/>
    <col min="1033" max="1033" width="28.140625" style="3" customWidth="1"/>
    <col min="1034" max="1282" width="16" style="3"/>
    <col min="1283" max="1283" width="6" style="3" customWidth="1"/>
    <col min="1284" max="1284" width="26.7109375" style="3" customWidth="1"/>
    <col min="1285" max="1285" width="11.7109375" style="3" bestFit="1" customWidth="1"/>
    <col min="1286" max="1286" width="11.42578125" style="3" bestFit="1" customWidth="1"/>
    <col min="1287" max="1287" width="12.7109375" style="3" bestFit="1" customWidth="1"/>
    <col min="1288" max="1288" width="5.7109375" style="3" customWidth="1"/>
    <col min="1289" max="1289" width="28.140625" style="3" customWidth="1"/>
    <col min="1290" max="1538" width="16" style="3"/>
    <col min="1539" max="1539" width="6" style="3" customWidth="1"/>
    <col min="1540" max="1540" width="26.7109375" style="3" customWidth="1"/>
    <col min="1541" max="1541" width="11.7109375" style="3" bestFit="1" customWidth="1"/>
    <col min="1542" max="1542" width="11.42578125" style="3" bestFit="1" customWidth="1"/>
    <col min="1543" max="1543" width="12.7109375" style="3" bestFit="1" customWidth="1"/>
    <col min="1544" max="1544" width="5.7109375" style="3" customWidth="1"/>
    <col min="1545" max="1545" width="28.140625" style="3" customWidth="1"/>
    <col min="1546" max="1794" width="16" style="3"/>
    <col min="1795" max="1795" width="6" style="3" customWidth="1"/>
    <col min="1796" max="1796" width="26.7109375" style="3" customWidth="1"/>
    <col min="1797" max="1797" width="11.7109375" style="3" bestFit="1" customWidth="1"/>
    <col min="1798" max="1798" width="11.42578125" style="3" bestFit="1" customWidth="1"/>
    <col min="1799" max="1799" width="12.7109375" style="3" bestFit="1" customWidth="1"/>
    <col min="1800" max="1800" width="5.7109375" style="3" customWidth="1"/>
    <col min="1801" max="1801" width="28.140625" style="3" customWidth="1"/>
    <col min="1802" max="2050" width="16" style="3"/>
    <col min="2051" max="2051" width="6" style="3" customWidth="1"/>
    <col min="2052" max="2052" width="26.7109375" style="3" customWidth="1"/>
    <col min="2053" max="2053" width="11.7109375" style="3" bestFit="1" customWidth="1"/>
    <col min="2054" max="2054" width="11.42578125" style="3" bestFit="1" customWidth="1"/>
    <col min="2055" max="2055" width="12.7109375" style="3" bestFit="1" customWidth="1"/>
    <col min="2056" max="2056" width="5.7109375" style="3" customWidth="1"/>
    <col min="2057" max="2057" width="28.140625" style="3" customWidth="1"/>
    <col min="2058" max="2306" width="16" style="3"/>
    <col min="2307" max="2307" width="6" style="3" customWidth="1"/>
    <col min="2308" max="2308" width="26.7109375" style="3" customWidth="1"/>
    <col min="2309" max="2309" width="11.7109375" style="3" bestFit="1" customWidth="1"/>
    <col min="2310" max="2310" width="11.42578125" style="3" bestFit="1" customWidth="1"/>
    <col min="2311" max="2311" width="12.7109375" style="3" bestFit="1" customWidth="1"/>
    <col min="2312" max="2312" width="5.7109375" style="3" customWidth="1"/>
    <col min="2313" max="2313" width="28.140625" style="3" customWidth="1"/>
    <col min="2314" max="2562" width="16" style="3"/>
    <col min="2563" max="2563" width="6" style="3" customWidth="1"/>
    <col min="2564" max="2564" width="26.7109375" style="3" customWidth="1"/>
    <col min="2565" max="2565" width="11.7109375" style="3" bestFit="1" customWidth="1"/>
    <col min="2566" max="2566" width="11.42578125" style="3" bestFit="1" customWidth="1"/>
    <col min="2567" max="2567" width="12.7109375" style="3" bestFit="1" customWidth="1"/>
    <col min="2568" max="2568" width="5.7109375" style="3" customWidth="1"/>
    <col min="2569" max="2569" width="28.140625" style="3" customWidth="1"/>
    <col min="2570" max="2818" width="16" style="3"/>
    <col min="2819" max="2819" width="6" style="3" customWidth="1"/>
    <col min="2820" max="2820" width="26.7109375" style="3" customWidth="1"/>
    <col min="2821" max="2821" width="11.7109375" style="3" bestFit="1" customWidth="1"/>
    <col min="2822" max="2822" width="11.42578125" style="3" bestFit="1" customWidth="1"/>
    <col min="2823" max="2823" width="12.7109375" style="3" bestFit="1" customWidth="1"/>
    <col min="2824" max="2824" width="5.7109375" style="3" customWidth="1"/>
    <col min="2825" max="2825" width="28.140625" style="3" customWidth="1"/>
    <col min="2826" max="3074" width="16" style="3"/>
    <col min="3075" max="3075" width="6" style="3" customWidth="1"/>
    <col min="3076" max="3076" width="26.7109375" style="3" customWidth="1"/>
    <col min="3077" max="3077" width="11.7109375" style="3" bestFit="1" customWidth="1"/>
    <col min="3078" max="3078" width="11.42578125" style="3" bestFit="1" customWidth="1"/>
    <col min="3079" max="3079" width="12.7109375" style="3" bestFit="1" customWidth="1"/>
    <col min="3080" max="3080" width="5.7109375" style="3" customWidth="1"/>
    <col min="3081" max="3081" width="28.140625" style="3" customWidth="1"/>
    <col min="3082" max="3330" width="16" style="3"/>
    <col min="3331" max="3331" width="6" style="3" customWidth="1"/>
    <col min="3332" max="3332" width="26.7109375" style="3" customWidth="1"/>
    <col min="3333" max="3333" width="11.7109375" style="3" bestFit="1" customWidth="1"/>
    <col min="3334" max="3334" width="11.42578125" style="3" bestFit="1" customWidth="1"/>
    <col min="3335" max="3335" width="12.7109375" style="3" bestFit="1" customWidth="1"/>
    <col min="3336" max="3336" width="5.7109375" style="3" customWidth="1"/>
    <col min="3337" max="3337" width="28.140625" style="3" customWidth="1"/>
    <col min="3338" max="3586" width="16" style="3"/>
    <col min="3587" max="3587" width="6" style="3" customWidth="1"/>
    <col min="3588" max="3588" width="26.7109375" style="3" customWidth="1"/>
    <col min="3589" max="3589" width="11.7109375" style="3" bestFit="1" customWidth="1"/>
    <col min="3590" max="3590" width="11.42578125" style="3" bestFit="1" customWidth="1"/>
    <col min="3591" max="3591" width="12.7109375" style="3" bestFit="1" customWidth="1"/>
    <col min="3592" max="3592" width="5.7109375" style="3" customWidth="1"/>
    <col min="3593" max="3593" width="28.140625" style="3" customWidth="1"/>
    <col min="3594" max="3842" width="16" style="3"/>
    <col min="3843" max="3843" width="6" style="3" customWidth="1"/>
    <col min="3844" max="3844" width="26.7109375" style="3" customWidth="1"/>
    <col min="3845" max="3845" width="11.7109375" style="3" bestFit="1" customWidth="1"/>
    <col min="3846" max="3846" width="11.42578125" style="3" bestFit="1" customWidth="1"/>
    <col min="3847" max="3847" width="12.7109375" style="3" bestFit="1" customWidth="1"/>
    <col min="3848" max="3848" width="5.7109375" style="3" customWidth="1"/>
    <col min="3849" max="3849" width="28.140625" style="3" customWidth="1"/>
    <col min="3850" max="4098" width="16" style="3"/>
    <col min="4099" max="4099" width="6" style="3" customWidth="1"/>
    <col min="4100" max="4100" width="26.7109375" style="3" customWidth="1"/>
    <col min="4101" max="4101" width="11.7109375" style="3" bestFit="1" customWidth="1"/>
    <col min="4102" max="4102" width="11.42578125" style="3" bestFit="1" customWidth="1"/>
    <col min="4103" max="4103" width="12.7109375" style="3" bestFit="1" customWidth="1"/>
    <col min="4104" max="4104" width="5.7109375" style="3" customWidth="1"/>
    <col min="4105" max="4105" width="28.140625" style="3" customWidth="1"/>
    <col min="4106" max="4354" width="16" style="3"/>
    <col min="4355" max="4355" width="6" style="3" customWidth="1"/>
    <col min="4356" max="4356" width="26.7109375" style="3" customWidth="1"/>
    <col min="4357" max="4357" width="11.7109375" style="3" bestFit="1" customWidth="1"/>
    <col min="4358" max="4358" width="11.42578125" style="3" bestFit="1" customWidth="1"/>
    <col min="4359" max="4359" width="12.7109375" style="3" bestFit="1" customWidth="1"/>
    <col min="4360" max="4360" width="5.7109375" style="3" customWidth="1"/>
    <col min="4361" max="4361" width="28.140625" style="3" customWidth="1"/>
    <col min="4362" max="4610" width="16" style="3"/>
    <col min="4611" max="4611" width="6" style="3" customWidth="1"/>
    <col min="4612" max="4612" width="26.7109375" style="3" customWidth="1"/>
    <col min="4613" max="4613" width="11.7109375" style="3" bestFit="1" customWidth="1"/>
    <col min="4614" max="4614" width="11.42578125" style="3" bestFit="1" customWidth="1"/>
    <col min="4615" max="4615" width="12.7109375" style="3" bestFit="1" customWidth="1"/>
    <col min="4616" max="4616" width="5.7109375" style="3" customWidth="1"/>
    <col min="4617" max="4617" width="28.140625" style="3" customWidth="1"/>
    <col min="4618" max="4866" width="16" style="3"/>
    <col min="4867" max="4867" width="6" style="3" customWidth="1"/>
    <col min="4868" max="4868" width="26.7109375" style="3" customWidth="1"/>
    <col min="4869" max="4869" width="11.7109375" style="3" bestFit="1" customWidth="1"/>
    <col min="4870" max="4870" width="11.42578125" style="3" bestFit="1" customWidth="1"/>
    <col min="4871" max="4871" width="12.7109375" style="3" bestFit="1" customWidth="1"/>
    <col min="4872" max="4872" width="5.7109375" style="3" customWidth="1"/>
    <col min="4873" max="4873" width="28.140625" style="3" customWidth="1"/>
    <col min="4874" max="5122" width="16" style="3"/>
    <col min="5123" max="5123" width="6" style="3" customWidth="1"/>
    <col min="5124" max="5124" width="26.7109375" style="3" customWidth="1"/>
    <col min="5125" max="5125" width="11.7109375" style="3" bestFit="1" customWidth="1"/>
    <col min="5126" max="5126" width="11.42578125" style="3" bestFit="1" customWidth="1"/>
    <col min="5127" max="5127" width="12.7109375" style="3" bestFit="1" customWidth="1"/>
    <col min="5128" max="5128" width="5.7109375" style="3" customWidth="1"/>
    <col min="5129" max="5129" width="28.140625" style="3" customWidth="1"/>
    <col min="5130" max="5378" width="16" style="3"/>
    <col min="5379" max="5379" width="6" style="3" customWidth="1"/>
    <col min="5380" max="5380" width="26.7109375" style="3" customWidth="1"/>
    <col min="5381" max="5381" width="11.7109375" style="3" bestFit="1" customWidth="1"/>
    <col min="5382" max="5382" width="11.42578125" style="3" bestFit="1" customWidth="1"/>
    <col min="5383" max="5383" width="12.7109375" style="3" bestFit="1" customWidth="1"/>
    <col min="5384" max="5384" width="5.7109375" style="3" customWidth="1"/>
    <col min="5385" max="5385" width="28.140625" style="3" customWidth="1"/>
    <col min="5386" max="5634" width="16" style="3"/>
    <col min="5635" max="5635" width="6" style="3" customWidth="1"/>
    <col min="5636" max="5636" width="26.7109375" style="3" customWidth="1"/>
    <col min="5637" max="5637" width="11.7109375" style="3" bestFit="1" customWidth="1"/>
    <col min="5638" max="5638" width="11.42578125" style="3" bestFit="1" customWidth="1"/>
    <col min="5639" max="5639" width="12.7109375" style="3" bestFit="1" customWidth="1"/>
    <col min="5640" max="5640" width="5.7109375" style="3" customWidth="1"/>
    <col min="5641" max="5641" width="28.140625" style="3" customWidth="1"/>
    <col min="5642" max="5890" width="16" style="3"/>
    <col min="5891" max="5891" width="6" style="3" customWidth="1"/>
    <col min="5892" max="5892" width="26.7109375" style="3" customWidth="1"/>
    <col min="5893" max="5893" width="11.7109375" style="3" bestFit="1" customWidth="1"/>
    <col min="5894" max="5894" width="11.42578125" style="3" bestFit="1" customWidth="1"/>
    <col min="5895" max="5895" width="12.7109375" style="3" bestFit="1" customWidth="1"/>
    <col min="5896" max="5896" width="5.7109375" style="3" customWidth="1"/>
    <col min="5897" max="5897" width="28.140625" style="3" customWidth="1"/>
    <col min="5898" max="6146" width="16" style="3"/>
    <col min="6147" max="6147" width="6" style="3" customWidth="1"/>
    <col min="6148" max="6148" width="26.7109375" style="3" customWidth="1"/>
    <col min="6149" max="6149" width="11.7109375" style="3" bestFit="1" customWidth="1"/>
    <col min="6150" max="6150" width="11.42578125" style="3" bestFit="1" customWidth="1"/>
    <col min="6151" max="6151" width="12.7109375" style="3" bestFit="1" customWidth="1"/>
    <col min="6152" max="6152" width="5.7109375" style="3" customWidth="1"/>
    <col min="6153" max="6153" width="28.140625" style="3" customWidth="1"/>
    <col min="6154" max="6402" width="16" style="3"/>
    <col min="6403" max="6403" width="6" style="3" customWidth="1"/>
    <col min="6404" max="6404" width="26.7109375" style="3" customWidth="1"/>
    <col min="6405" max="6405" width="11.7109375" style="3" bestFit="1" customWidth="1"/>
    <col min="6406" max="6406" width="11.42578125" style="3" bestFit="1" customWidth="1"/>
    <col min="6407" max="6407" width="12.7109375" style="3" bestFit="1" customWidth="1"/>
    <col min="6408" max="6408" width="5.7109375" style="3" customWidth="1"/>
    <col min="6409" max="6409" width="28.140625" style="3" customWidth="1"/>
    <col min="6410" max="6658" width="16" style="3"/>
    <col min="6659" max="6659" width="6" style="3" customWidth="1"/>
    <col min="6660" max="6660" width="26.7109375" style="3" customWidth="1"/>
    <col min="6661" max="6661" width="11.7109375" style="3" bestFit="1" customWidth="1"/>
    <col min="6662" max="6662" width="11.42578125" style="3" bestFit="1" customWidth="1"/>
    <col min="6663" max="6663" width="12.7109375" style="3" bestFit="1" customWidth="1"/>
    <col min="6664" max="6664" width="5.7109375" style="3" customWidth="1"/>
    <col min="6665" max="6665" width="28.140625" style="3" customWidth="1"/>
    <col min="6666" max="6914" width="16" style="3"/>
    <col min="6915" max="6915" width="6" style="3" customWidth="1"/>
    <col min="6916" max="6916" width="26.7109375" style="3" customWidth="1"/>
    <col min="6917" max="6917" width="11.7109375" style="3" bestFit="1" customWidth="1"/>
    <col min="6918" max="6918" width="11.42578125" style="3" bestFit="1" customWidth="1"/>
    <col min="6919" max="6919" width="12.7109375" style="3" bestFit="1" customWidth="1"/>
    <col min="6920" max="6920" width="5.7109375" style="3" customWidth="1"/>
    <col min="6921" max="6921" width="28.140625" style="3" customWidth="1"/>
    <col min="6922" max="7170" width="16" style="3"/>
    <col min="7171" max="7171" width="6" style="3" customWidth="1"/>
    <col min="7172" max="7172" width="26.7109375" style="3" customWidth="1"/>
    <col min="7173" max="7173" width="11.7109375" style="3" bestFit="1" customWidth="1"/>
    <col min="7174" max="7174" width="11.42578125" style="3" bestFit="1" customWidth="1"/>
    <col min="7175" max="7175" width="12.7109375" style="3" bestFit="1" customWidth="1"/>
    <col min="7176" max="7176" width="5.7109375" style="3" customWidth="1"/>
    <col min="7177" max="7177" width="28.140625" style="3" customWidth="1"/>
    <col min="7178" max="7426" width="16" style="3"/>
    <col min="7427" max="7427" width="6" style="3" customWidth="1"/>
    <col min="7428" max="7428" width="26.7109375" style="3" customWidth="1"/>
    <col min="7429" max="7429" width="11.7109375" style="3" bestFit="1" customWidth="1"/>
    <col min="7430" max="7430" width="11.42578125" style="3" bestFit="1" customWidth="1"/>
    <col min="7431" max="7431" width="12.7109375" style="3" bestFit="1" customWidth="1"/>
    <col min="7432" max="7432" width="5.7109375" style="3" customWidth="1"/>
    <col min="7433" max="7433" width="28.140625" style="3" customWidth="1"/>
    <col min="7434" max="7682" width="16" style="3"/>
    <col min="7683" max="7683" width="6" style="3" customWidth="1"/>
    <col min="7684" max="7684" width="26.7109375" style="3" customWidth="1"/>
    <col min="7685" max="7685" width="11.7109375" style="3" bestFit="1" customWidth="1"/>
    <col min="7686" max="7686" width="11.42578125" style="3" bestFit="1" customWidth="1"/>
    <col min="7687" max="7687" width="12.7109375" style="3" bestFit="1" customWidth="1"/>
    <col min="7688" max="7688" width="5.7109375" style="3" customWidth="1"/>
    <col min="7689" max="7689" width="28.140625" style="3" customWidth="1"/>
    <col min="7690" max="7938" width="16" style="3"/>
    <col min="7939" max="7939" width="6" style="3" customWidth="1"/>
    <col min="7940" max="7940" width="26.7109375" style="3" customWidth="1"/>
    <col min="7941" max="7941" width="11.7109375" style="3" bestFit="1" customWidth="1"/>
    <col min="7942" max="7942" width="11.42578125" style="3" bestFit="1" customWidth="1"/>
    <col min="7943" max="7943" width="12.7109375" style="3" bestFit="1" customWidth="1"/>
    <col min="7944" max="7944" width="5.7109375" style="3" customWidth="1"/>
    <col min="7945" max="7945" width="28.140625" style="3" customWidth="1"/>
    <col min="7946" max="8194" width="16" style="3"/>
    <col min="8195" max="8195" width="6" style="3" customWidth="1"/>
    <col min="8196" max="8196" width="26.7109375" style="3" customWidth="1"/>
    <col min="8197" max="8197" width="11.7109375" style="3" bestFit="1" customWidth="1"/>
    <col min="8198" max="8198" width="11.42578125" style="3" bestFit="1" customWidth="1"/>
    <col min="8199" max="8199" width="12.7109375" style="3" bestFit="1" customWidth="1"/>
    <col min="8200" max="8200" width="5.7109375" style="3" customWidth="1"/>
    <col min="8201" max="8201" width="28.140625" style="3" customWidth="1"/>
    <col min="8202" max="8450" width="16" style="3"/>
    <col min="8451" max="8451" width="6" style="3" customWidth="1"/>
    <col min="8452" max="8452" width="26.7109375" style="3" customWidth="1"/>
    <col min="8453" max="8453" width="11.7109375" style="3" bestFit="1" customWidth="1"/>
    <col min="8454" max="8454" width="11.42578125" style="3" bestFit="1" customWidth="1"/>
    <col min="8455" max="8455" width="12.7109375" style="3" bestFit="1" customWidth="1"/>
    <col min="8456" max="8456" width="5.7109375" style="3" customWidth="1"/>
    <col min="8457" max="8457" width="28.140625" style="3" customWidth="1"/>
    <col min="8458" max="8706" width="16" style="3"/>
    <col min="8707" max="8707" width="6" style="3" customWidth="1"/>
    <col min="8708" max="8708" width="26.7109375" style="3" customWidth="1"/>
    <col min="8709" max="8709" width="11.7109375" style="3" bestFit="1" customWidth="1"/>
    <col min="8710" max="8710" width="11.42578125" style="3" bestFit="1" customWidth="1"/>
    <col min="8711" max="8711" width="12.7109375" style="3" bestFit="1" customWidth="1"/>
    <col min="8712" max="8712" width="5.7109375" style="3" customWidth="1"/>
    <col min="8713" max="8713" width="28.140625" style="3" customWidth="1"/>
    <col min="8714" max="8962" width="16" style="3"/>
    <col min="8963" max="8963" width="6" style="3" customWidth="1"/>
    <col min="8964" max="8964" width="26.7109375" style="3" customWidth="1"/>
    <col min="8965" max="8965" width="11.7109375" style="3" bestFit="1" customWidth="1"/>
    <col min="8966" max="8966" width="11.42578125" style="3" bestFit="1" customWidth="1"/>
    <col min="8967" max="8967" width="12.7109375" style="3" bestFit="1" customWidth="1"/>
    <col min="8968" max="8968" width="5.7109375" style="3" customWidth="1"/>
    <col min="8969" max="8969" width="28.140625" style="3" customWidth="1"/>
    <col min="8970" max="9218" width="16" style="3"/>
    <col min="9219" max="9219" width="6" style="3" customWidth="1"/>
    <col min="9220" max="9220" width="26.7109375" style="3" customWidth="1"/>
    <col min="9221" max="9221" width="11.7109375" style="3" bestFit="1" customWidth="1"/>
    <col min="9222" max="9222" width="11.42578125" style="3" bestFit="1" customWidth="1"/>
    <col min="9223" max="9223" width="12.7109375" style="3" bestFit="1" customWidth="1"/>
    <col min="9224" max="9224" width="5.7109375" style="3" customWidth="1"/>
    <col min="9225" max="9225" width="28.140625" style="3" customWidth="1"/>
    <col min="9226" max="9474" width="16" style="3"/>
    <col min="9475" max="9475" width="6" style="3" customWidth="1"/>
    <col min="9476" max="9476" width="26.7109375" style="3" customWidth="1"/>
    <col min="9477" max="9477" width="11.7109375" style="3" bestFit="1" customWidth="1"/>
    <col min="9478" max="9478" width="11.42578125" style="3" bestFit="1" customWidth="1"/>
    <col min="9479" max="9479" width="12.7109375" style="3" bestFit="1" customWidth="1"/>
    <col min="9480" max="9480" width="5.7109375" style="3" customWidth="1"/>
    <col min="9481" max="9481" width="28.140625" style="3" customWidth="1"/>
    <col min="9482" max="9730" width="16" style="3"/>
    <col min="9731" max="9731" width="6" style="3" customWidth="1"/>
    <col min="9732" max="9732" width="26.7109375" style="3" customWidth="1"/>
    <col min="9733" max="9733" width="11.7109375" style="3" bestFit="1" customWidth="1"/>
    <col min="9734" max="9734" width="11.42578125" style="3" bestFit="1" customWidth="1"/>
    <col min="9735" max="9735" width="12.7109375" style="3" bestFit="1" customWidth="1"/>
    <col min="9736" max="9736" width="5.7109375" style="3" customWidth="1"/>
    <col min="9737" max="9737" width="28.140625" style="3" customWidth="1"/>
    <col min="9738" max="9986" width="16" style="3"/>
    <col min="9987" max="9987" width="6" style="3" customWidth="1"/>
    <col min="9988" max="9988" width="26.7109375" style="3" customWidth="1"/>
    <col min="9989" max="9989" width="11.7109375" style="3" bestFit="1" customWidth="1"/>
    <col min="9990" max="9990" width="11.42578125" style="3" bestFit="1" customWidth="1"/>
    <col min="9991" max="9991" width="12.7109375" style="3" bestFit="1" customWidth="1"/>
    <col min="9992" max="9992" width="5.7109375" style="3" customWidth="1"/>
    <col min="9993" max="9993" width="28.140625" style="3" customWidth="1"/>
    <col min="9994" max="10242" width="16" style="3"/>
    <col min="10243" max="10243" width="6" style="3" customWidth="1"/>
    <col min="10244" max="10244" width="26.7109375" style="3" customWidth="1"/>
    <col min="10245" max="10245" width="11.7109375" style="3" bestFit="1" customWidth="1"/>
    <col min="10246" max="10246" width="11.42578125" style="3" bestFit="1" customWidth="1"/>
    <col min="10247" max="10247" width="12.7109375" style="3" bestFit="1" customWidth="1"/>
    <col min="10248" max="10248" width="5.7109375" style="3" customWidth="1"/>
    <col min="10249" max="10249" width="28.140625" style="3" customWidth="1"/>
    <col min="10250" max="10498" width="16" style="3"/>
    <col min="10499" max="10499" width="6" style="3" customWidth="1"/>
    <col min="10500" max="10500" width="26.7109375" style="3" customWidth="1"/>
    <col min="10501" max="10501" width="11.7109375" style="3" bestFit="1" customWidth="1"/>
    <col min="10502" max="10502" width="11.42578125" style="3" bestFit="1" customWidth="1"/>
    <col min="10503" max="10503" width="12.7109375" style="3" bestFit="1" customWidth="1"/>
    <col min="10504" max="10504" width="5.7109375" style="3" customWidth="1"/>
    <col min="10505" max="10505" width="28.140625" style="3" customWidth="1"/>
    <col min="10506" max="10754" width="16" style="3"/>
    <col min="10755" max="10755" width="6" style="3" customWidth="1"/>
    <col min="10756" max="10756" width="26.7109375" style="3" customWidth="1"/>
    <col min="10757" max="10757" width="11.7109375" style="3" bestFit="1" customWidth="1"/>
    <col min="10758" max="10758" width="11.42578125" style="3" bestFit="1" customWidth="1"/>
    <col min="10759" max="10759" width="12.7109375" style="3" bestFit="1" customWidth="1"/>
    <col min="10760" max="10760" width="5.7109375" style="3" customWidth="1"/>
    <col min="10761" max="10761" width="28.140625" style="3" customWidth="1"/>
    <col min="10762" max="11010" width="16" style="3"/>
    <col min="11011" max="11011" width="6" style="3" customWidth="1"/>
    <col min="11012" max="11012" width="26.7109375" style="3" customWidth="1"/>
    <col min="11013" max="11013" width="11.7109375" style="3" bestFit="1" customWidth="1"/>
    <col min="11014" max="11014" width="11.42578125" style="3" bestFit="1" customWidth="1"/>
    <col min="11015" max="11015" width="12.7109375" style="3" bestFit="1" customWidth="1"/>
    <col min="11016" max="11016" width="5.7109375" style="3" customWidth="1"/>
    <col min="11017" max="11017" width="28.140625" style="3" customWidth="1"/>
    <col min="11018" max="11266" width="16" style="3"/>
    <col min="11267" max="11267" width="6" style="3" customWidth="1"/>
    <col min="11268" max="11268" width="26.7109375" style="3" customWidth="1"/>
    <col min="11269" max="11269" width="11.7109375" style="3" bestFit="1" customWidth="1"/>
    <col min="11270" max="11270" width="11.42578125" style="3" bestFit="1" customWidth="1"/>
    <col min="11271" max="11271" width="12.7109375" style="3" bestFit="1" customWidth="1"/>
    <col min="11272" max="11272" width="5.7109375" style="3" customWidth="1"/>
    <col min="11273" max="11273" width="28.140625" style="3" customWidth="1"/>
    <col min="11274" max="11522" width="16" style="3"/>
    <col min="11523" max="11523" width="6" style="3" customWidth="1"/>
    <col min="11524" max="11524" width="26.7109375" style="3" customWidth="1"/>
    <col min="11525" max="11525" width="11.7109375" style="3" bestFit="1" customWidth="1"/>
    <col min="11526" max="11526" width="11.42578125" style="3" bestFit="1" customWidth="1"/>
    <col min="11527" max="11527" width="12.7109375" style="3" bestFit="1" customWidth="1"/>
    <col min="11528" max="11528" width="5.7109375" style="3" customWidth="1"/>
    <col min="11529" max="11529" width="28.140625" style="3" customWidth="1"/>
    <col min="11530" max="11778" width="16" style="3"/>
    <col min="11779" max="11779" width="6" style="3" customWidth="1"/>
    <col min="11780" max="11780" width="26.7109375" style="3" customWidth="1"/>
    <col min="11781" max="11781" width="11.7109375" style="3" bestFit="1" customWidth="1"/>
    <col min="11782" max="11782" width="11.42578125" style="3" bestFit="1" customWidth="1"/>
    <col min="11783" max="11783" width="12.7109375" style="3" bestFit="1" customWidth="1"/>
    <col min="11784" max="11784" width="5.7109375" style="3" customWidth="1"/>
    <col min="11785" max="11785" width="28.140625" style="3" customWidth="1"/>
    <col min="11786" max="12034" width="16" style="3"/>
    <col min="12035" max="12035" width="6" style="3" customWidth="1"/>
    <col min="12036" max="12036" width="26.7109375" style="3" customWidth="1"/>
    <col min="12037" max="12037" width="11.7109375" style="3" bestFit="1" customWidth="1"/>
    <col min="12038" max="12038" width="11.42578125" style="3" bestFit="1" customWidth="1"/>
    <col min="12039" max="12039" width="12.7109375" style="3" bestFit="1" customWidth="1"/>
    <col min="12040" max="12040" width="5.7109375" style="3" customWidth="1"/>
    <col min="12041" max="12041" width="28.140625" style="3" customWidth="1"/>
    <col min="12042" max="12290" width="16" style="3"/>
    <col min="12291" max="12291" width="6" style="3" customWidth="1"/>
    <col min="12292" max="12292" width="26.7109375" style="3" customWidth="1"/>
    <col min="12293" max="12293" width="11.7109375" style="3" bestFit="1" customWidth="1"/>
    <col min="12294" max="12294" width="11.42578125" style="3" bestFit="1" customWidth="1"/>
    <col min="12295" max="12295" width="12.7109375" style="3" bestFit="1" customWidth="1"/>
    <col min="12296" max="12296" width="5.7109375" style="3" customWidth="1"/>
    <col min="12297" max="12297" width="28.140625" style="3" customWidth="1"/>
    <col min="12298" max="12546" width="16" style="3"/>
    <col min="12547" max="12547" width="6" style="3" customWidth="1"/>
    <col min="12548" max="12548" width="26.7109375" style="3" customWidth="1"/>
    <col min="12549" max="12549" width="11.7109375" style="3" bestFit="1" customWidth="1"/>
    <col min="12550" max="12550" width="11.42578125" style="3" bestFit="1" customWidth="1"/>
    <col min="12551" max="12551" width="12.7109375" style="3" bestFit="1" customWidth="1"/>
    <col min="12552" max="12552" width="5.7109375" style="3" customWidth="1"/>
    <col min="12553" max="12553" width="28.140625" style="3" customWidth="1"/>
    <col min="12554" max="12802" width="16" style="3"/>
    <col min="12803" max="12803" width="6" style="3" customWidth="1"/>
    <col min="12804" max="12804" width="26.7109375" style="3" customWidth="1"/>
    <col min="12805" max="12805" width="11.7109375" style="3" bestFit="1" customWidth="1"/>
    <col min="12806" max="12806" width="11.42578125" style="3" bestFit="1" customWidth="1"/>
    <col min="12807" max="12807" width="12.7109375" style="3" bestFit="1" customWidth="1"/>
    <col min="12808" max="12808" width="5.7109375" style="3" customWidth="1"/>
    <col min="12809" max="12809" width="28.140625" style="3" customWidth="1"/>
    <col min="12810" max="13058" width="16" style="3"/>
    <col min="13059" max="13059" width="6" style="3" customWidth="1"/>
    <col min="13060" max="13060" width="26.7109375" style="3" customWidth="1"/>
    <col min="13061" max="13061" width="11.7109375" style="3" bestFit="1" customWidth="1"/>
    <col min="13062" max="13062" width="11.42578125" style="3" bestFit="1" customWidth="1"/>
    <col min="13063" max="13063" width="12.7109375" style="3" bestFit="1" customWidth="1"/>
    <col min="13064" max="13064" width="5.7109375" style="3" customWidth="1"/>
    <col min="13065" max="13065" width="28.140625" style="3" customWidth="1"/>
    <col min="13066" max="13314" width="16" style="3"/>
    <col min="13315" max="13315" width="6" style="3" customWidth="1"/>
    <col min="13316" max="13316" width="26.7109375" style="3" customWidth="1"/>
    <col min="13317" max="13317" width="11.7109375" style="3" bestFit="1" customWidth="1"/>
    <col min="13318" max="13318" width="11.42578125" style="3" bestFit="1" customWidth="1"/>
    <col min="13319" max="13319" width="12.7109375" style="3" bestFit="1" customWidth="1"/>
    <col min="13320" max="13320" width="5.7109375" style="3" customWidth="1"/>
    <col min="13321" max="13321" width="28.140625" style="3" customWidth="1"/>
    <col min="13322" max="13570" width="16" style="3"/>
    <col min="13571" max="13571" width="6" style="3" customWidth="1"/>
    <col min="13572" max="13572" width="26.7109375" style="3" customWidth="1"/>
    <col min="13573" max="13573" width="11.7109375" style="3" bestFit="1" customWidth="1"/>
    <col min="13574" max="13574" width="11.42578125" style="3" bestFit="1" customWidth="1"/>
    <col min="13575" max="13575" width="12.7109375" style="3" bestFit="1" customWidth="1"/>
    <col min="13576" max="13576" width="5.7109375" style="3" customWidth="1"/>
    <col min="13577" max="13577" width="28.140625" style="3" customWidth="1"/>
    <col min="13578" max="13826" width="16" style="3"/>
    <col min="13827" max="13827" width="6" style="3" customWidth="1"/>
    <col min="13828" max="13828" width="26.7109375" style="3" customWidth="1"/>
    <col min="13829" max="13829" width="11.7109375" style="3" bestFit="1" customWidth="1"/>
    <col min="13830" max="13830" width="11.42578125" style="3" bestFit="1" customWidth="1"/>
    <col min="13831" max="13831" width="12.7109375" style="3" bestFit="1" customWidth="1"/>
    <col min="13832" max="13832" width="5.7109375" style="3" customWidth="1"/>
    <col min="13833" max="13833" width="28.140625" style="3" customWidth="1"/>
    <col min="13834" max="14082" width="16" style="3"/>
    <col min="14083" max="14083" width="6" style="3" customWidth="1"/>
    <col min="14084" max="14084" width="26.7109375" style="3" customWidth="1"/>
    <col min="14085" max="14085" width="11.7109375" style="3" bestFit="1" customWidth="1"/>
    <col min="14086" max="14086" width="11.42578125" style="3" bestFit="1" customWidth="1"/>
    <col min="14087" max="14087" width="12.7109375" style="3" bestFit="1" customWidth="1"/>
    <col min="14088" max="14088" width="5.7109375" style="3" customWidth="1"/>
    <col min="14089" max="14089" width="28.140625" style="3" customWidth="1"/>
    <col min="14090" max="14338" width="16" style="3"/>
    <col min="14339" max="14339" width="6" style="3" customWidth="1"/>
    <col min="14340" max="14340" width="26.7109375" style="3" customWidth="1"/>
    <col min="14341" max="14341" width="11.7109375" style="3" bestFit="1" customWidth="1"/>
    <col min="14342" max="14342" width="11.42578125" style="3" bestFit="1" customWidth="1"/>
    <col min="14343" max="14343" width="12.7109375" style="3" bestFit="1" customWidth="1"/>
    <col min="14344" max="14344" width="5.7109375" style="3" customWidth="1"/>
    <col min="14345" max="14345" width="28.140625" style="3" customWidth="1"/>
    <col min="14346" max="14594" width="16" style="3"/>
    <col min="14595" max="14595" width="6" style="3" customWidth="1"/>
    <col min="14596" max="14596" width="26.7109375" style="3" customWidth="1"/>
    <col min="14597" max="14597" width="11.7109375" style="3" bestFit="1" customWidth="1"/>
    <col min="14598" max="14598" width="11.42578125" style="3" bestFit="1" customWidth="1"/>
    <col min="14599" max="14599" width="12.7109375" style="3" bestFit="1" customWidth="1"/>
    <col min="14600" max="14600" width="5.7109375" style="3" customWidth="1"/>
    <col min="14601" max="14601" width="28.140625" style="3" customWidth="1"/>
    <col min="14602" max="14850" width="16" style="3"/>
    <col min="14851" max="14851" width="6" style="3" customWidth="1"/>
    <col min="14852" max="14852" width="26.7109375" style="3" customWidth="1"/>
    <col min="14853" max="14853" width="11.7109375" style="3" bestFit="1" customWidth="1"/>
    <col min="14854" max="14854" width="11.42578125" style="3" bestFit="1" customWidth="1"/>
    <col min="14855" max="14855" width="12.7109375" style="3" bestFit="1" customWidth="1"/>
    <col min="14856" max="14856" width="5.7109375" style="3" customWidth="1"/>
    <col min="14857" max="14857" width="28.140625" style="3" customWidth="1"/>
    <col min="14858" max="15106" width="16" style="3"/>
    <col min="15107" max="15107" width="6" style="3" customWidth="1"/>
    <col min="15108" max="15108" width="26.7109375" style="3" customWidth="1"/>
    <col min="15109" max="15109" width="11.7109375" style="3" bestFit="1" customWidth="1"/>
    <col min="15110" max="15110" width="11.42578125" style="3" bestFit="1" customWidth="1"/>
    <col min="15111" max="15111" width="12.7109375" style="3" bestFit="1" customWidth="1"/>
    <col min="15112" max="15112" width="5.7109375" style="3" customWidth="1"/>
    <col min="15113" max="15113" width="28.140625" style="3" customWidth="1"/>
    <col min="15114" max="15362" width="16" style="3"/>
    <col min="15363" max="15363" width="6" style="3" customWidth="1"/>
    <col min="15364" max="15364" width="26.7109375" style="3" customWidth="1"/>
    <col min="15365" max="15365" width="11.7109375" style="3" bestFit="1" customWidth="1"/>
    <col min="15366" max="15366" width="11.42578125" style="3" bestFit="1" customWidth="1"/>
    <col min="15367" max="15367" width="12.7109375" style="3" bestFit="1" customWidth="1"/>
    <col min="15368" max="15368" width="5.7109375" style="3" customWidth="1"/>
    <col min="15369" max="15369" width="28.140625" style="3" customWidth="1"/>
    <col min="15370" max="15618" width="16" style="3"/>
    <col min="15619" max="15619" width="6" style="3" customWidth="1"/>
    <col min="15620" max="15620" width="26.7109375" style="3" customWidth="1"/>
    <col min="15621" max="15621" width="11.7109375" style="3" bestFit="1" customWidth="1"/>
    <col min="15622" max="15622" width="11.42578125" style="3" bestFit="1" customWidth="1"/>
    <col min="15623" max="15623" width="12.7109375" style="3" bestFit="1" customWidth="1"/>
    <col min="15624" max="15624" width="5.7109375" style="3" customWidth="1"/>
    <col min="15625" max="15625" width="28.140625" style="3" customWidth="1"/>
    <col min="15626" max="15874" width="16" style="3"/>
    <col min="15875" max="15875" width="6" style="3" customWidth="1"/>
    <col min="15876" max="15876" width="26.7109375" style="3" customWidth="1"/>
    <col min="15877" max="15877" width="11.7109375" style="3" bestFit="1" customWidth="1"/>
    <col min="15878" max="15878" width="11.42578125" style="3" bestFit="1" customWidth="1"/>
    <col min="15879" max="15879" width="12.7109375" style="3" bestFit="1" customWidth="1"/>
    <col min="15880" max="15880" width="5.7109375" style="3" customWidth="1"/>
    <col min="15881" max="15881" width="28.140625" style="3" customWidth="1"/>
    <col min="15882" max="16130" width="16" style="3"/>
    <col min="16131" max="16131" width="6" style="3" customWidth="1"/>
    <col min="16132" max="16132" width="26.7109375" style="3" customWidth="1"/>
    <col min="16133" max="16133" width="11.7109375" style="3" bestFit="1" customWidth="1"/>
    <col min="16134" max="16134" width="11.42578125" style="3" bestFit="1" customWidth="1"/>
    <col min="16135" max="16135" width="12.7109375" style="3" bestFit="1" customWidth="1"/>
    <col min="16136" max="16136" width="5.7109375" style="3" customWidth="1"/>
    <col min="16137" max="16137" width="28.140625" style="3" customWidth="1"/>
    <col min="16138" max="16384" width="16" style="3"/>
  </cols>
  <sheetData>
    <row r="1" spans="1:11">
      <c r="A1" s="799"/>
      <c r="B1" s="799"/>
      <c r="C1" s="799"/>
      <c r="D1" s="799"/>
      <c r="E1" s="799"/>
      <c r="F1" s="799"/>
      <c r="G1" s="799"/>
      <c r="H1" s="799"/>
      <c r="I1" s="799"/>
      <c r="J1" s="799"/>
      <c r="K1" s="799"/>
    </row>
    <row r="2" spans="1:11">
      <c r="A2" s="402"/>
      <c r="B2" s="402"/>
      <c r="C2" s="402"/>
      <c r="D2" s="403"/>
      <c r="E2" s="403"/>
      <c r="F2" s="402"/>
      <c r="G2" s="402"/>
      <c r="H2" s="402"/>
      <c r="I2" s="402"/>
      <c r="J2" s="403"/>
      <c r="K2" s="403"/>
    </row>
    <row r="3" spans="1:11">
      <c r="A3" s="401" t="s">
        <v>16</v>
      </c>
      <c r="B3" s="400"/>
      <c r="C3" s="400"/>
      <c r="D3" s="404"/>
      <c r="E3" s="404"/>
      <c r="F3" s="400"/>
      <c r="G3" s="400"/>
      <c r="H3" s="400"/>
      <c r="I3" s="400"/>
      <c r="J3" s="404"/>
      <c r="K3" s="404"/>
    </row>
    <row r="4" spans="1:11">
      <c r="A4" s="401" t="s">
        <v>19</v>
      </c>
      <c r="B4" s="401"/>
      <c r="C4" s="401" t="s">
        <v>18</v>
      </c>
      <c r="D4" s="405"/>
      <c r="E4" s="406"/>
      <c r="F4" s="401"/>
      <c r="G4" s="401"/>
      <c r="H4" s="401"/>
      <c r="I4" s="400"/>
      <c r="J4" s="404"/>
      <c r="K4" s="404"/>
    </row>
    <row r="5" spans="1:11">
      <c r="A5" s="401" t="s">
        <v>80</v>
      </c>
      <c r="B5" s="401"/>
      <c r="C5" s="472" t="s">
        <v>95</v>
      </c>
      <c r="D5" s="406"/>
      <c r="E5" s="406"/>
      <c r="F5" s="401"/>
      <c r="G5" s="401"/>
      <c r="H5" s="401"/>
      <c r="I5" s="400"/>
      <c r="J5" s="404"/>
      <c r="K5" s="404"/>
    </row>
    <row r="6" spans="1:11">
      <c r="A6" s="401"/>
      <c r="B6" s="401"/>
      <c r="C6" s="407">
        <v>2024</v>
      </c>
      <c r="D6" s="406"/>
      <c r="E6" s="406"/>
      <c r="F6" s="401"/>
      <c r="G6" s="401"/>
      <c r="H6" s="401"/>
      <c r="I6" s="400"/>
      <c r="J6" s="404"/>
      <c r="K6" s="404"/>
    </row>
    <row r="7" spans="1:11">
      <c r="A7" s="400"/>
      <c r="B7" s="401"/>
      <c r="C7" s="401"/>
      <c r="D7" s="406"/>
      <c r="E7" s="406"/>
      <c r="F7" s="401"/>
      <c r="G7" s="401"/>
      <c r="H7" s="401"/>
      <c r="I7" s="794"/>
      <c r="J7" s="794"/>
      <c r="K7" s="794"/>
    </row>
    <row r="8" spans="1:11" ht="15.75" customHeight="1">
      <c r="A8" s="794" t="s">
        <v>174</v>
      </c>
      <c r="B8" s="794"/>
      <c r="C8" s="794"/>
      <c r="D8" s="794"/>
      <c r="E8" s="794"/>
      <c r="F8" s="410"/>
      <c r="G8" s="411"/>
      <c r="H8" s="401"/>
      <c r="I8" s="400"/>
      <c r="J8" s="404"/>
      <c r="K8" s="404"/>
    </row>
    <row r="9" spans="1:11">
      <c r="A9" s="400"/>
      <c r="B9" s="400"/>
      <c r="C9" s="400"/>
      <c r="D9" s="404"/>
      <c r="E9" s="404"/>
      <c r="F9" s="400"/>
      <c r="G9" s="400"/>
      <c r="H9" s="400"/>
      <c r="I9" s="400"/>
      <c r="J9" s="404"/>
      <c r="K9" s="404"/>
    </row>
    <row r="10" spans="1:11" ht="13.5" thickBot="1">
      <c r="A10" s="400"/>
      <c r="B10" s="400"/>
      <c r="C10" s="400"/>
      <c r="D10" s="404"/>
      <c r="E10" s="404"/>
      <c r="F10" s="400"/>
      <c r="G10" s="601"/>
      <c r="H10" s="601"/>
      <c r="I10" s="601"/>
      <c r="J10" s="602"/>
      <c r="K10" s="602"/>
    </row>
    <row r="11" spans="1:11" ht="12.75" customHeight="1" thickBot="1">
      <c r="A11" s="795" t="s">
        <v>25</v>
      </c>
      <c r="B11" s="796"/>
      <c r="C11" s="796"/>
      <c r="D11" s="796"/>
      <c r="E11" s="797"/>
      <c r="F11" s="410"/>
      <c r="G11" s="798"/>
      <c r="H11" s="798"/>
      <c r="I11" s="798"/>
      <c r="J11" s="798"/>
      <c r="K11" s="798"/>
    </row>
    <row r="12" spans="1:11">
      <c r="A12" s="473"/>
      <c r="B12" s="474"/>
      <c r="C12" s="474"/>
      <c r="D12" s="475"/>
      <c r="E12" s="476"/>
      <c r="F12" s="400"/>
      <c r="G12" s="603"/>
      <c r="H12" s="603"/>
      <c r="I12" s="603"/>
      <c r="J12" s="604"/>
      <c r="K12" s="604"/>
    </row>
    <row r="13" spans="1:11" s="6" customFormat="1" ht="13.5" thickBot="1">
      <c r="A13" s="412" t="s">
        <v>0</v>
      </c>
      <c r="B13" s="413" t="s">
        <v>26</v>
      </c>
      <c r="C13" s="413" t="s">
        <v>27</v>
      </c>
      <c r="D13" s="414" t="s">
        <v>28</v>
      </c>
      <c r="E13" s="415" t="s">
        <v>29</v>
      </c>
      <c r="F13" s="416"/>
      <c r="G13" s="605"/>
      <c r="H13" s="605"/>
      <c r="I13" s="605"/>
      <c r="J13" s="606"/>
      <c r="K13" s="606"/>
    </row>
    <row r="14" spans="1:11" ht="12.75" customHeight="1" thickBot="1">
      <c r="A14" s="538">
        <v>45383</v>
      </c>
      <c r="B14" s="539"/>
      <c r="C14" s="540" t="s">
        <v>62</v>
      </c>
      <c r="D14" s="541">
        <v>23.54</v>
      </c>
      <c r="E14" s="542"/>
      <c r="F14" s="283"/>
      <c r="G14" s="582"/>
      <c r="H14" s="283"/>
      <c r="I14" s="283"/>
      <c r="J14" s="583"/>
      <c r="K14" s="584"/>
    </row>
    <row r="15" spans="1:11" ht="12.75" customHeight="1" thickBot="1">
      <c r="A15" s="543">
        <v>45412</v>
      </c>
      <c r="B15" s="544"/>
      <c r="C15" s="545" t="s">
        <v>46</v>
      </c>
      <c r="D15" s="546">
        <f>SUM(D14:D14)-SUM(E14:E14)</f>
        <v>23.54</v>
      </c>
      <c r="E15" s="547"/>
      <c r="F15" s="548"/>
      <c r="G15" s="585"/>
      <c r="H15" s="283"/>
      <c r="I15" s="586"/>
      <c r="J15" s="587"/>
      <c r="K15" s="588"/>
    </row>
    <row r="16" spans="1:11" ht="12.75" customHeight="1">
      <c r="A16" s="549"/>
      <c r="B16" s="550"/>
      <c r="C16" s="550"/>
      <c r="D16" s="551"/>
      <c r="E16" s="552"/>
      <c r="F16" s="5"/>
      <c r="G16" s="5"/>
      <c r="H16" s="5"/>
      <c r="I16" s="5"/>
      <c r="J16" s="589"/>
      <c r="K16" s="589"/>
    </row>
    <row r="17" spans="1:11" ht="12.75" customHeight="1">
      <c r="A17" s="308"/>
      <c r="B17" s="10"/>
      <c r="C17" s="10"/>
      <c r="D17" s="18"/>
      <c r="E17" s="18"/>
      <c r="F17" s="581"/>
      <c r="G17" s="590"/>
      <c r="H17" s="451"/>
      <c r="I17" s="451"/>
      <c r="J17" s="591"/>
      <c r="K17" s="591"/>
    </row>
    <row r="19" spans="1:11" ht="18.75">
      <c r="C19" s="96" t="s">
        <v>170</v>
      </c>
    </row>
    <row r="20" spans="1:11" ht="18.75">
      <c r="C20" s="580">
        <v>45383</v>
      </c>
    </row>
    <row r="21" spans="1:11">
      <c r="C21" s="800" t="s">
        <v>20</v>
      </c>
      <c r="D21" s="801"/>
      <c r="E21" s="802"/>
    </row>
    <row r="22" spans="1:11">
      <c r="C22" s="408" t="s">
        <v>21</v>
      </c>
      <c r="D22" s="803" t="s">
        <v>31</v>
      </c>
      <c r="E22" s="804"/>
    </row>
    <row r="23" spans="1:11">
      <c r="C23" s="408" t="s">
        <v>22</v>
      </c>
      <c r="D23" s="805" t="s">
        <v>32</v>
      </c>
      <c r="E23" s="806"/>
    </row>
    <row r="24" spans="1:11">
      <c r="C24" s="409" t="s">
        <v>24</v>
      </c>
      <c r="D24" s="792" t="s">
        <v>33</v>
      </c>
      <c r="E24" s="793"/>
    </row>
    <row r="25" spans="1:11" ht="13.5" thickBot="1">
      <c r="D25" s="560"/>
      <c r="E25" s="560"/>
    </row>
    <row r="26" spans="1:11" ht="13.5" thickBot="1">
      <c r="A26" s="570" t="s">
        <v>0</v>
      </c>
      <c r="B26" s="577" t="s">
        <v>171</v>
      </c>
      <c r="C26" s="648" t="s">
        <v>5</v>
      </c>
      <c r="D26" s="650" t="s">
        <v>160</v>
      </c>
      <c r="E26" s="560"/>
    </row>
    <row r="27" spans="1:11" ht="12.75" customHeight="1">
      <c r="A27" s="571"/>
      <c r="B27" s="578"/>
      <c r="C27" s="574"/>
      <c r="D27" s="565"/>
    </row>
    <row r="28" spans="1:11">
      <c r="A28" s="572"/>
      <c r="B28" s="568">
        <v>1</v>
      </c>
      <c r="C28" s="575" t="s">
        <v>161</v>
      </c>
      <c r="D28" s="566">
        <f>D15</f>
        <v>23.54</v>
      </c>
    </row>
    <row r="29" spans="1:11">
      <c r="A29" s="572"/>
      <c r="B29" s="568"/>
      <c r="C29" s="575"/>
      <c r="D29" s="566"/>
    </row>
    <row r="30" spans="1:11">
      <c r="A30" s="572"/>
      <c r="B30" s="568"/>
      <c r="C30" s="575" t="s">
        <v>162</v>
      </c>
      <c r="D30" s="566"/>
    </row>
    <row r="31" spans="1:11">
      <c r="A31" s="572"/>
      <c r="B31" s="568"/>
      <c r="C31" s="575" t="s">
        <v>163</v>
      </c>
      <c r="D31" s="566"/>
    </row>
    <row r="32" spans="1:11">
      <c r="A32" s="572"/>
      <c r="B32" s="568"/>
      <c r="C32" s="575" t="s">
        <v>164</v>
      </c>
      <c r="D32" s="566"/>
    </row>
    <row r="33" spans="1:5">
      <c r="A33" s="572"/>
      <c r="B33" s="568"/>
      <c r="C33" s="575"/>
      <c r="D33" s="566"/>
    </row>
    <row r="34" spans="1:5">
      <c r="A34" s="572"/>
      <c r="B34" s="568"/>
      <c r="C34" s="575" t="s">
        <v>165</v>
      </c>
      <c r="D34" s="566"/>
    </row>
    <row r="35" spans="1:5">
      <c r="A35" s="572"/>
      <c r="B35" s="568"/>
      <c r="C35" s="575" t="s">
        <v>166</v>
      </c>
      <c r="D35" s="566"/>
    </row>
    <row r="36" spans="1:5" ht="13.5" thickBot="1">
      <c r="A36" s="573"/>
      <c r="B36" s="568"/>
      <c r="C36" s="575"/>
      <c r="D36" s="566"/>
    </row>
    <row r="37" spans="1:5" ht="13.5" thickBot="1">
      <c r="A37" s="563">
        <v>45412</v>
      </c>
      <c r="B37" s="562"/>
      <c r="C37" s="649" t="s">
        <v>167</v>
      </c>
      <c r="D37" s="650">
        <f>SUM(D28:D36)</f>
        <v>23.54</v>
      </c>
      <c r="E37" s="646"/>
    </row>
    <row r="38" spans="1:5" ht="13.5" thickBot="1">
      <c r="C38" s="594" t="s">
        <v>167</v>
      </c>
      <c r="D38" s="650">
        <v>23.54</v>
      </c>
      <c r="E38" s="647"/>
    </row>
    <row r="40" spans="1:5">
      <c r="C40" s="3" t="s">
        <v>168</v>
      </c>
      <c r="D40" s="19">
        <f>D37-D38</f>
        <v>0</v>
      </c>
    </row>
    <row r="41" spans="1:5">
      <c r="C41" s="3" t="s">
        <v>169</v>
      </c>
    </row>
  </sheetData>
  <mergeCells count="9">
    <mergeCell ref="D24:E24"/>
    <mergeCell ref="A8:E8"/>
    <mergeCell ref="A11:E11"/>
    <mergeCell ref="G11:K11"/>
    <mergeCell ref="A1:K1"/>
    <mergeCell ref="I7:K7"/>
    <mergeCell ref="C21:E21"/>
    <mergeCell ref="D22:E22"/>
    <mergeCell ref="D23:E23"/>
  </mergeCells>
  <pageMargins left="0.7" right="0.7" top="0.75" bottom="0.75" header="0.3" footer="0.3"/>
  <pageSetup paperSize="9" scale="67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Personal Costs</vt:lpstr>
      <vt:lpstr>Data Analysis</vt:lpstr>
      <vt:lpstr>Total Expenses</vt:lpstr>
      <vt:lpstr>Personal Recieved</vt:lpstr>
      <vt:lpstr>UGX Cash Box April 24</vt:lpstr>
      <vt:lpstr>USD-cash box </vt:lpstr>
      <vt:lpstr>Balance UGX</vt:lpstr>
      <vt:lpstr>Balance USD</vt:lpstr>
      <vt:lpstr>Bank reconciliation USD</vt:lpstr>
      <vt:lpstr>Bank reconciliation UGX</vt:lpstr>
      <vt:lpstr>UGX-Operational Account</vt:lpstr>
      <vt:lpstr>April cashdesk closing</vt:lpstr>
      <vt:lpstr>Advances</vt:lpstr>
      <vt:lpstr>Lydia</vt:lpstr>
      <vt:lpstr>Grace</vt:lpstr>
      <vt:lpstr>i18</vt:lpstr>
      <vt:lpstr>i89</vt:lpstr>
      <vt:lpstr>Airtime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USER</cp:lastModifiedBy>
  <cp:lastPrinted>2024-05-21T07:03:47Z</cp:lastPrinted>
  <dcterms:created xsi:type="dcterms:W3CDTF">2016-05-26T14:51:01Z</dcterms:created>
  <dcterms:modified xsi:type="dcterms:W3CDTF">2024-05-21T07:08:18Z</dcterms:modified>
</cp:coreProperties>
</file>