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4\Financial Reports\Monthly Reports\"/>
    </mc:Choice>
  </mc:AlternateContent>
  <bookViews>
    <workbookView xWindow="8370" yWindow="0" windowWidth="20490" windowHeight="7245" tabRatio="862" activeTab="2"/>
  </bookViews>
  <sheets>
    <sheet name="Data Analysis" sheetId="345" r:id="rId1"/>
    <sheet name="Personal Costs" sheetId="344" r:id="rId2"/>
    <sheet name="Total Expenses" sheetId="49" r:id="rId3"/>
    <sheet name="Personal Recieved" sheetId="346" r:id="rId4"/>
    <sheet name="UGX Cash Box March 24" sheetId="63" r:id="rId5"/>
    <sheet name="USD-cash box " sheetId="116" r:id="rId6"/>
    <sheet name="Balance UGX" sheetId="55" r:id="rId7"/>
    <sheet name="Balance USD" sheetId="143" r:id="rId8"/>
    <sheet name="Bank reconciliation USD" sheetId="52" r:id="rId9"/>
    <sheet name="Bank reconciliation UGX" sheetId="56" r:id="rId10"/>
    <sheet name="UGX-Operational Account" sheetId="221" r:id="rId11"/>
    <sheet name="March cashdesk closing" sheetId="176" r:id="rId12"/>
    <sheet name="Advances" sheetId="216" r:id="rId13"/>
    <sheet name="Lydia" sheetId="80" r:id="rId14"/>
    <sheet name="i1" sheetId="319" r:id="rId15"/>
    <sheet name="i18" sheetId="299" r:id="rId16"/>
    <sheet name="Grace" sheetId="337" r:id="rId17"/>
    <sheet name="i89" sheetId="338" r:id="rId18"/>
    <sheet name="i49" sheetId="343" r:id="rId19"/>
    <sheet name="Airtime summary" sheetId="194" r:id="rId20"/>
  </sheets>
  <definedNames>
    <definedName name="_xlnm._FilterDatabase" localSheetId="19" hidden="1">'Airtime summary'!$A$1:$N$30</definedName>
    <definedName name="_xlnm._FilterDatabase" localSheetId="16" hidden="1">Grace!$A$1:$N$12</definedName>
    <definedName name="_xlnm._FilterDatabase" localSheetId="14" hidden="1">'i1'!$A$1:$N$4</definedName>
    <definedName name="_xlnm._FilterDatabase" localSheetId="15" hidden="1">'i18'!$A$1:$N$122</definedName>
    <definedName name="_xlnm._FilterDatabase" localSheetId="18" hidden="1">'i49'!$A$1:$N$13</definedName>
    <definedName name="_xlnm._FilterDatabase" localSheetId="17" hidden="1">'i89'!$A$1:$N$13</definedName>
    <definedName name="_xlnm._FilterDatabase" localSheetId="13" hidden="1">Lydia!$A$1:$N$44</definedName>
    <definedName name="_xlnm._FilterDatabase" localSheetId="2" hidden="1">'Total Expenses'!$A$2:$N$653</definedName>
    <definedName name="_xlnm._FilterDatabase" localSheetId="4" hidden="1">'UGX Cash Box March 24'!$A$2:$N$134</definedName>
    <definedName name="_xlnm._FilterDatabase" localSheetId="5" hidden="1">'USD-cash box '!$A$3:$S$4</definedName>
  </definedNames>
  <calcPr calcId="152511" concurrentCalc="0"/>
  <pivotCaches>
    <pivotCache cacheId="0" r:id="rId21"/>
    <pivotCache cacheId="1" r:id="rId22"/>
    <pivotCache cacheId="2" r:id="rId23"/>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10" i="143" l="1"/>
  <c r="H13" i="55"/>
  <c r="H12" i="55"/>
  <c r="D59" i="221"/>
  <c r="D56" i="221"/>
  <c r="D49" i="56"/>
  <c r="D34" i="56"/>
  <c r="D46" i="56"/>
  <c r="D47" i="52"/>
  <c r="D32" i="52"/>
  <c r="D44" i="52"/>
  <c r="D26" i="221"/>
  <c r="D40" i="221"/>
  <c r="D19" i="52"/>
  <c r="D19" i="56"/>
  <c r="G12" i="55"/>
  <c r="G4" i="63"/>
  <c r="G5" i="63"/>
  <c r="G6" i="63"/>
  <c r="G7" i="63"/>
  <c r="G8" i="63"/>
  <c r="G9" i="63"/>
  <c r="G10" i="63"/>
  <c r="G11" i="63"/>
  <c r="G12" i="63"/>
  <c r="G13" i="63"/>
  <c r="G14" i="63"/>
  <c r="G15" i="63"/>
  <c r="G16" i="63"/>
  <c r="G17" i="63"/>
  <c r="G18" i="63"/>
  <c r="G19" i="63"/>
  <c r="G20" i="63"/>
  <c r="G21" i="63"/>
  <c r="G22" i="63"/>
  <c r="G23" i="63"/>
  <c r="G24" i="63"/>
  <c r="G25" i="63"/>
  <c r="G26" i="63"/>
  <c r="G27" i="63"/>
  <c r="G28" i="63"/>
  <c r="G29" i="63"/>
  <c r="G30" i="63"/>
  <c r="G31" i="63"/>
  <c r="G32" i="63"/>
  <c r="G33" i="63"/>
  <c r="G34" i="63"/>
  <c r="G35" i="63"/>
  <c r="G36" i="63"/>
  <c r="G37" i="63"/>
  <c r="G38" i="63"/>
  <c r="G39" i="63"/>
  <c r="G40" i="63"/>
  <c r="G41" i="63"/>
  <c r="G42" i="63"/>
  <c r="G43" i="63"/>
  <c r="G44" i="63"/>
  <c r="G45" i="63"/>
  <c r="G46" i="63"/>
  <c r="G47" i="63"/>
  <c r="G48" i="63"/>
  <c r="G49" i="63"/>
  <c r="G50" i="63"/>
  <c r="G51" i="63"/>
  <c r="G52" i="63"/>
  <c r="G53" i="63"/>
  <c r="G54" i="63"/>
  <c r="G55" i="63"/>
  <c r="G56" i="63"/>
  <c r="G57" i="63"/>
  <c r="G58" i="63"/>
  <c r="G59" i="63"/>
  <c r="G60" i="63"/>
  <c r="G61" i="63"/>
  <c r="G62" i="63"/>
  <c r="G63" i="63"/>
  <c r="G64" i="63"/>
  <c r="G65" i="63"/>
  <c r="G66" i="63"/>
  <c r="G67" i="63"/>
  <c r="G68" i="63"/>
  <c r="G69" i="63"/>
  <c r="G70" i="63"/>
  <c r="G71" i="63"/>
  <c r="G72" i="63"/>
  <c r="G73" i="63"/>
  <c r="G74" i="63"/>
  <c r="G75" i="63"/>
  <c r="G76" i="63"/>
  <c r="G77" i="63"/>
  <c r="G78" i="63"/>
  <c r="G79" i="63"/>
  <c r="G80" i="63"/>
  <c r="G81" i="63"/>
  <c r="G82" i="63"/>
  <c r="G83" i="63"/>
  <c r="G84" i="63"/>
  <c r="G85" i="63"/>
  <c r="G86" i="63"/>
  <c r="G87" i="63"/>
  <c r="G88" i="63"/>
  <c r="G89" i="63"/>
  <c r="G90" i="63"/>
  <c r="G91" i="63"/>
  <c r="G92" i="63"/>
  <c r="G93" i="63"/>
  <c r="G94" i="63"/>
  <c r="G95" i="63"/>
  <c r="G96" i="63"/>
  <c r="G97" i="63"/>
  <c r="G98" i="63"/>
  <c r="G99" i="63"/>
  <c r="G100" i="63"/>
  <c r="G101" i="63"/>
  <c r="G102" i="63"/>
  <c r="G103" i="63"/>
  <c r="G104" i="63"/>
  <c r="G105" i="63"/>
  <c r="G106" i="63"/>
  <c r="G107" i="63"/>
  <c r="G108" i="63"/>
  <c r="G109" i="63"/>
  <c r="G110" i="63"/>
  <c r="G111" i="63"/>
  <c r="G112" i="63"/>
  <c r="G113" i="63"/>
  <c r="G114" i="63"/>
  <c r="G115" i="63"/>
  <c r="G116" i="63"/>
  <c r="G117" i="63"/>
  <c r="G118" i="63"/>
  <c r="G119" i="63"/>
  <c r="G120" i="63"/>
  <c r="G121" i="63"/>
  <c r="G122" i="63"/>
  <c r="G123" i="63"/>
  <c r="G124" i="63"/>
  <c r="G125" i="63"/>
  <c r="G126" i="63"/>
  <c r="G127" i="63"/>
  <c r="G128" i="63"/>
  <c r="G129" i="63"/>
  <c r="G130" i="63"/>
  <c r="G131" i="63"/>
  <c r="G132" i="63"/>
  <c r="G133" i="63"/>
  <c r="F122" i="338"/>
  <c r="E122" i="338"/>
  <c r="G122" i="338"/>
  <c r="H7" i="55"/>
  <c r="H6" i="55"/>
  <c r="G624" i="49"/>
  <c r="G95" i="80"/>
  <c r="F96" i="80"/>
  <c r="E96" i="80"/>
  <c r="E243" i="343"/>
  <c r="F243" i="343"/>
  <c r="G243" i="343"/>
  <c r="G5" i="343"/>
  <c r="G6" i="343"/>
  <c r="G7" i="343"/>
  <c r="G8" i="343"/>
  <c r="G9" i="343"/>
  <c r="G10" i="343"/>
  <c r="G11" i="343"/>
  <c r="G12" i="343"/>
  <c r="G13" i="343"/>
  <c r="G14" i="343"/>
  <c r="G15" i="343"/>
  <c r="G16" i="343"/>
  <c r="G17" i="343"/>
  <c r="G18" i="343"/>
  <c r="G19" i="343"/>
  <c r="G20" i="343"/>
  <c r="G21" i="343"/>
  <c r="G22" i="343"/>
  <c r="G23" i="343"/>
  <c r="G24" i="343"/>
  <c r="G25" i="343"/>
  <c r="G26" i="343"/>
  <c r="G27" i="343"/>
  <c r="G28" i="343"/>
  <c r="G29" i="343"/>
  <c r="G30" i="343"/>
  <c r="G31" i="343"/>
  <c r="G32" i="343"/>
  <c r="G33" i="343"/>
  <c r="G34" i="343"/>
  <c r="G35" i="343"/>
  <c r="G36" i="343"/>
  <c r="G37" i="343"/>
  <c r="G38" i="343"/>
  <c r="G39" i="343"/>
  <c r="G40" i="343"/>
  <c r="G41" i="343"/>
  <c r="G42" i="343"/>
  <c r="G43" i="343"/>
  <c r="G44" i="343"/>
  <c r="G45" i="343"/>
  <c r="G46" i="343"/>
  <c r="G47" i="343"/>
  <c r="G48" i="343"/>
  <c r="G49" i="343"/>
  <c r="G50" i="343"/>
  <c r="G51" i="343"/>
  <c r="G52" i="343"/>
  <c r="G53" i="343"/>
  <c r="G54" i="343"/>
  <c r="G55" i="343"/>
  <c r="G56" i="343"/>
  <c r="G57" i="343"/>
  <c r="G58" i="343"/>
  <c r="G59" i="343"/>
  <c r="G60" i="343"/>
  <c r="G61" i="343"/>
  <c r="G62" i="343"/>
  <c r="G63" i="343"/>
  <c r="G64" i="343"/>
  <c r="G65" i="343"/>
  <c r="G66" i="343"/>
  <c r="G67" i="343"/>
  <c r="G68" i="343"/>
  <c r="G69" i="343"/>
  <c r="G70" i="343"/>
  <c r="G71" i="343"/>
  <c r="G72" i="343"/>
  <c r="G73" i="343"/>
  <c r="G74" i="343"/>
  <c r="G75" i="343"/>
  <c r="G76" i="343"/>
  <c r="G77" i="343"/>
  <c r="G78" i="343"/>
  <c r="G79" i="343"/>
  <c r="G80" i="343"/>
  <c r="G81" i="343"/>
  <c r="G82" i="343"/>
  <c r="G83" i="343"/>
  <c r="G84" i="343"/>
  <c r="G85" i="343"/>
  <c r="G86" i="343"/>
  <c r="G87" i="343"/>
  <c r="G88" i="343"/>
  <c r="G89" i="343"/>
  <c r="G90" i="343"/>
  <c r="G91" i="343"/>
  <c r="G92" i="343"/>
  <c r="G93" i="343"/>
  <c r="G94" i="343"/>
  <c r="G95" i="343"/>
  <c r="G96" i="343"/>
  <c r="G97" i="343"/>
  <c r="G98" i="343"/>
  <c r="G99" i="343"/>
  <c r="G100" i="343"/>
  <c r="G101" i="343"/>
  <c r="G102" i="343"/>
  <c r="G103" i="343"/>
  <c r="G104" i="343"/>
  <c r="G105" i="343"/>
  <c r="G106" i="343"/>
  <c r="G107" i="343"/>
  <c r="G108" i="343"/>
  <c r="G109" i="343"/>
  <c r="G110" i="343"/>
  <c r="G111" i="343"/>
  <c r="G112" i="343"/>
  <c r="G113" i="343"/>
  <c r="G114" i="343"/>
  <c r="G115" i="343"/>
  <c r="G116" i="343"/>
  <c r="G117" i="343"/>
  <c r="G118" i="343"/>
  <c r="G119" i="343"/>
  <c r="G120" i="343"/>
  <c r="G121" i="343"/>
  <c r="G122" i="343"/>
  <c r="G123" i="343"/>
  <c r="G124" i="343"/>
  <c r="G125" i="343"/>
  <c r="G126" i="343"/>
  <c r="G127" i="343"/>
  <c r="G128" i="343"/>
  <c r="G129" i="343"/>
  <c r="G130" i="343"/>
  <c r="G131" i="343"/>
  <c r="G132" i="343"/>
  <c r="G133" i="343"/>
  <c r="G134" i="343"/>
  <c r="G135" i="343"/>
  <c r="G136" i="343"/>
  <c r="G137" i="343"/>
  <c r="G138" i="343"/>
  <c r="G139" i="343"/>
  <c r="G140" i="343"/>
  <c r="G141" i="343"/>
  <c r="G142" i="343"/>
  <c r="G143" i="343"/>
  <c r="G144" i="343"/>
  <c r="G145" i="343"/>
  <c r="G146" i="343"/>
  <c r="G147" i="343"/>
  <c r="G148" i="343"/>
  <c r="G149" i="343"/>
  <c r="G150" i="343"/>
  <c r="G151" i="343"/>
  <c r="G152" i="343"/>
  <c r="G153" i="343"/>
  <c r="G154" i="343"/>
  <c r="G155" i="343"/>
  <c r="G156" i="343"/>
  <c r="G157" i="343"/>
  <c r="G158" i="343"/>
  <c r="G159" i="343"/>
  <c r="G160" i="343"/>
  <c r="G161" i="343"/>
  <c r="G162" i="343"/>
  <c r="G163" i="343"/>
  <c r="G164" i="343"/>
  <c r="G165" i="343"/>
  <c r="G166" i="343"/>
  <c r="G167" i="343"/>
  <c r="G168" i="343"/>
  <c r="G169" i="343"/>
  <c r="G170" i="343"/>
  <c r="G171" i="343"/>
  <c r="G172" i="343"/>
  <c r="G173" i="343"/>
  <c r="G174" i="343"/>
  <c r="G175" i="343"/>
  <c r="G176" i="343"/>
  <c r="G177" i="343"/>
  <c r="G178" i="343"/>
  <c r="G179" i="343"/>
  <c r="G180" i="343"/>
  <c r="G181" i="343"/>
  <c r="G182" i="343"/>
  <c r="G183" i="343"/>
  <c r="G184" i="343"/>
  <c r="G185" i="343"/>
  <c r="G186" i="343"/>
  <c r="G187" i="343"/>
  <c r="G188" i="343"/>
  <c r="G189" i="343"/>
  <c r="G190" i="343"/>
  <c r="G191" i="343"/>
  <c r="G192" i="343"/>
  <c r="G193" i="343"/>
  <c r="G194" i="343"/>
  <c r="G195" i="343"/>
  <c r="G196" i="343"/>
  <c r="G197" i="343"/>
  <c r="G198" i="343"/>
  <c r="G199" i="343"/>
  <c r="G200" i="343"/>
  <c r="G201" i="343"/>
  <c r="G202" i="343"/>
  <c r="G203" i="343"/>
  <c r="G204" i="343"/>
  <c r="G205" i="343"/>
  <c r="G206" i="343"/>
  <c r="G207" i="343"/>
  <c r="G208" i="343"/>
  <c r="G209" i="343"/>
  <c r="G210" i="343"/>
  <c r="G211" i="343"/>
  <c r="G212" i="343"/>
  <c r="G213" i="343"/>
  <c r="G214" i="343"/>
  <c r="G215" i="343"/>
  <c r="G216" i="343"/>
  <c r="G217" i="343"/>
  <c r="G218" i="343"/>
  <c r="G219" i="343"/>
  <c r="G220" i="343"/>
  <c r="G221" i="343"/>
  <c r="G222" i="343"/>
  <c r="G223" i="343"/>
  <c r="G224" i="343"/>
  <c r="G225" i="343"/>
  <c r="G226" i="343"/>
  <c r="G227" i="343"/>
  <c r="G228" i="343"/>
  <c r="G229" i="343"/>
  <c r="G230" i="343"/>
  <c r="G231" i="343"/>
  <c r="G232" i="343"/>
  <c r="G233" i="343"/>
  <c r="G234" i="343"/>
  <c r="G235" i="343"/>
  <c r="G236" i="343"/>
  <c r="G237" i="343"/>
  <c r="G238" i="343"/>
  <c r="G239" i="343"/>
  <c r="G240" i="343"/>
  <c r="G241" i="343"/>
  <c r="G242" i="343"/>
  <c r="H3" i="55"/>
  <c r="G191" i="49"/>
  <c r="G192" i="49"/>
  <c r="E320" i="49"/>
  <c r="E10" i="143"/>
  <c r="D10" i="143"/>
  <c r="C10" i="143"/>
  <c r="G10" i="143"/>
  <c r="I10" i="143"/>
  <c r="F19" i="55"/>
  <c r="E19" i="55"/>
  <c r="C14" i="346"/>
  <c r="D19" i="55"/>
  <c r="G13" i="55"/>
  <c r="F13" i="55"/>
  <c r="E13" i="55"/>
  <c r="E12" i="55"/>
  <c r="D12" i="55"/>
  <c r="E7" i="55"/>
  <c r="D9" i="346"/>
  <c r="M7" i="55"/>
  <c r="D7" i="55"/>
  <c r="E6" i="55"/>
  <c r="D6" i="346"/>
  <c r="D6" i="55"/>
  <c r="H5" i="55"/>
  <c r="E5" i="55"/>
  <c r="D8" i="346"/>
  <c r="M5" i="55"/>
  <c r="D5" i="55"/>
  <c r="E4" i="55"/>
  <c r="D7" i="346"/>
  <c r="M4" i="55"/>
  <c r="D4" i="55"/>
  <c r="E3" i="55"/>
  <c r="D5" i="346"/>
  <c r="M3" i="55"/>
  <c r="D3" i="55"/>
  <c r="C7" i="55"/>
  <c r="C6" i="55"/>
  <c r="C5" i="55"/>
  <c r="C4" i="55"/>
  <c r="C3" i="55"/>
  <c r="E2" i="55"/>
  <c r="G96" i="80"/>
  <c r="H2" i="55"/>
  <c r="D10" i="346"/>
  <c r="D4" i="346"/>
  <c r="M2" i="55"/>
  <c r="D2" i="55"/>
  <c r="C2" i="55"/>
  <c r="M9" i="55"/>
  <c r="G170" i="49"/>
  <c r="G171" i="49"/>
  <c r="G172" i="49"/>
  <c r="G5" i="80"/>
  <c r="G6" i="80"/>
  <c r="G7" i="80"/>
  <c r="G8" i="80"/>
  <c r="G9" i="80"/>
  <c r="G10" i="80"/>
  <c r="G11" i="80"/>
  <c r="G12" i="80"/>
  <c r="G13" i="80"/>
  <c r="G14" i="80"/>
  <c r="G15" i="80"/>
  <c r="G16" i="80"/>
  <c r="G17" i="80"/>
  <c r="G18" i="80"/>
  <c r="G19" i="80"/>
  <c r="G20" i="80"/>
  <c r="G21" i="80"/>
  <c r="G124" i="49"/>
  <c r="G123" i="49"/>
  <c r="G64" i="49"/>
  <c r="G63" i="49"/>
  <c r="G122" i="49"/>
  <c r="G317" i="49"/>
  <c r="G375" i="49"/>
  <c r="G3" i="49"/>
  <c r="G4" i="49"/>
  <c r="G5" i="49"/>
  <c r="G6" i="49"/>
  <c r="G7" i="49"/>
  <c r="G8" i="49"/>
  <c r="G9" i="49"/>
  <c r="G10" i="49"/>
  <c r="G11" i="49"/>
  <c r="G12" i="49"/>
  <c r="G13" i="49"/>
  <c r="G14" i="49"/>
  <c r="G16" i="49"/>
  <c r="G17"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8" i="49"/>
  <c r="G119" i="49"/>
  <c r="G120" i="49"/>
  <c r="G121" i="49"/>
  <c r="G125" i="49"/>
  <c r="G126" i="49"/>
  <c r="G127" i="49"/>
  <c r="G128" i="49"/>
  <c r="G129" i="49"/>
  <c r="G130" i="49"/>
  <c r="G131" i="49"/>
  <c r="G132" i="49"/>
  <c r="G133" i="49"/>
  <c r="G134" i="49"/>
  <c r="G135" i="49"/>
  <c r="G136" i="49"/>
  <c r="G137" i="49"/>
  <c r="G138" i="49"/>
  <c r="G139" i="49"/>
  <c r="G140" i="49"/>
  <c r="G141" i="49"/>
  <c r="G142" i="49"/>
  <c r="G143" i="49"/>
  <c r="G144" i="49"/>
  <c r="G145" i="49"/>
  <c r="G146" i="49"/>
  <c r="G147" i="49"/>
  <c r="G148" i="49"/>
  <c r="G149" i="49"/>
  <c r="G150" i="49"/>
  <c r="G151" i="49"/>
  <c r="G152" i="49"/>
  <c r="G153" i="49"/>
  <c r="G154" i="49"/>
  <c r="G155" i="49"/>
  <c r="G156" i="49"/>
  <c r="G157" i="49"/>
  <c r="G158" i="49"/>
  <c r="G159" i="49"/>
  <c r="G160" i="49"/>
  <c r="G161" i="49"/>
  <c r="G162" i="49"/>
  <c r="G163" i="49"/>
  <c r="G164" i="49"/>
  <c r="G165" i="49"/>
  <c r="G166" i="49"/>
  <c r="G167" i="49"/>
  <c r="G168" i="49"/>
  <c r="G169" i="49"/>
  <c r="G173" i="49"/>
  <c r="G174" i="49"/>
  <c r="G175" i="49"/>
  <c r="G176" i="49"/>
  <c r="G177" i="49"/>
  <c r="G178" i="49"/>
  <c r="G179" i="49"/>
  <c r="G180" i="49"/>
  <c r="G181" i="49"/>
  <c r="G182" i="49"/>
  <c r="G183" i="49"/>
  <c r="G184" i="49"/>
  <c r="G185" i="49"/>
  <c r="G186" i="49"/>
  <c r="G187" i="49"/>
  <c r="G188" i="49"/>
  <c r="G189" i="49"/>
  <c r="G190" i="49"/>
  <c r="G193" i="49"/>
  <c r="G194" i="49"/>
  <c r="G195" i="49"/>
  <c r="G196" i="49"/>
  <c r="G197" i="49"/>
  <c r="G198" i="49"/>
  <c r="G199" i="49"/>
  <c r="G200" i="49"/>
  <c r="G201" i="49"/>
  <c r="G202" i="49"/>
  <c r="G203" i="49"/>
  <c r="G204" i="49"/>
  <c r="G205" i="49"/>
  <c r="G206" i="49"/>
  <c r="G207" i="49"/>
  <c r="G208" i="49"/>
  <c r="G209" i="49"/>
  <c r="G210" i="49"/>
  <c r="G211" i="49"/>
  <c r="G212" i="49"/>
  <c r="G213" i="49"/>
  <c r="G214" i="49"/>
  <c r="G215" i="49"/>
  <c r="G216" i="49"/>
  <c r="G217" i="49"/>
  <c r="G218" i="49"/>
  <c r="G219" i="49"/>
  <c r="G220" i="49"/>
  <c r="G221" i="49"/>
  <c r="G222" i="49"/>
  <c r="G223" i="49"/>
  <c r="G224" i="49"/>
  <c r="G225" i="49"/>
  <c r="G228" i="49"/>
  <c r="G229" i="49"/>
  <c r="G230" i="49"/>
  <c r="G231" i="49"/>
  <c r="G232" i="49"/>
  <c r="G233" i="49"/>
  <c r="G234" i="49"/>
  <c r="G235" i="49"/>
  <c r="G236" i="49"/>
  <c r="G237" i="49"/>
  <c r="G238" i="49"/>
  <c r="G239" i="49"/>
  <c r="G240" i="49"/>
  <c r="G241" i="49"/>
  <c r="G242" i="49"/>
  <c r="G243" i="49"/>
  <c r="G244" i="49"/>
  <c r="G245" i="49"/>
  <c r="G246" i="49"/>
  <c r="G247" i="49"/>
  <c r="G248" i="49"/>
  <c r="G249" i="49"/>
  <c r="G250" i="49"/>
  <c r="G251" i="49"/>
  <c r="G252" i="49"/>
  <c r="G253" i="49"/>
  <c r="G254" i="49"/>
  <c r="G255" i="49"/>
  <c r="G256" i="49"/>
  <c r="G257" i="49"/>
  <c r="G258" i="49"/>
  <c r="G259" i="49"/>
  <c r="G260" i="49"/>
  <c r="G261" i="49"/>
  <c r="G262" i="49"/>
  <c r="G263" i="49"/>
  <c r="G264" i="49"/>
  <c r="G265" i="49"/>
  <c r="G266" i="49"/>
  <c r="G267" i="49"/>
  <c r="G268" i="49"/>
  <c r="G269" i="49"/>
  <c r="G270" i="49"/>
  <c r="G271" i="49"/>
  <c r="G272" i="49"/>
  <c r="G273" i="49"/>
  <c r="G274" i="49"/>
  <c r="G275" i="49"/>
  <c r="G276" i="49"/>
  <c r="G277" i="49"/>
  <c r="G278" i="49"/>
  <c r="G279" i="49"/>
  <c r="G280" i="49"/>
  <c r="G281" i="49"/>
  <c r="G282" i="49"/>
  <c r="G283" i="49"/>
  <c r="G284" i="49"/>
  <c r="G285" i="49"/>
  <c r="G286" i="49"/>
  <c r="G287" i="49"/>
  <c r="G288" i="49"/>
  <c r="G289" i="49"/>
  <c r="G290" i="49"/>
  <c r="G291" i="49"/>
  <c r="G292" i="49"/>
  <c r="G293" i="49"/>
  <c r="G294" i="49"/>
  <c r="G295" i="49"/>
  <c r="G296" i="49"/>
  <c r="G297" i="49"/>
  <c r="G298" i="49"/>
  <c r="G299" i="49"/>
  <c r="G300" i="49"/>
  <c r="G301" i="49"/>
  <c r="G302" i="49"/>
  <c r="G303" i="49"/>
  <c r="G304" i="49"/>
  <c r="G305" i="49"/>
  <c r="G306" i="49"/>
  <c r="G307" i="49"/>
  <c r="G308" i="49"/>
  <c r="G309" i="49"/>
  <c r="G310" i="49"/>
  <c r="G311" i="49"/>
  <c r="G312" i="49"/>
  <c r="G313" i="49"/>
  <c r="G315" i="49"/>
  <c r="G316" i="49"/>
  <c r="G318" i="49"/>
  <c r="G319" i="49"/>
  <c r="G321" i="49"/>
  <c r="G322" i="49"/>
  <c r="G323" i="49"/>
  <c r="G324" i="49"/>
  <c r="G325" i="49"/>
  <c r="G326" i="49"/>
  <c r="G327" i="49"/>
  <c r="G328" i="49"/>
  <c r="G329" i="49"/>
  <c r="G330" i="49"/>
  <c r="G331" i="49"/>
  <c r="G332" i="49"/>
  <c r="G333" i="49"/>
  <c r="G334" i="49"/>
  <c r="G335" i="49"/>
  <c r="G336" i="49"/>
  <c r="G337" i="49"/>
  <c r="G338" i="49"/>
  <c r="G339" i="49"/>
  <c r="G340" i="49"/>
  <c r="G341" i="49"/>
  <c r="G342" i="49"/>
  <c r="G343" i="49"/>
  <c r="G344" i="49"/>
  <c r="G345" i="49"/>
  <c r="G346" i="49"/>
  <c r="G347" i="49"/>
  <c r="G348" i="49"/>
  <c r="G349" i="49"/>
  <c r="G350" i="49"/>
  <c r="G351" i="49"/>
  <c r="G352" i="49"/>
  <c r="G353" i="49"/>
  <c r="G354" i="49"/>
  <c r="G355" i="49"/>
  <c r="G356" i="49"/>
  <c r="G357" i="49"/>
  <c r="G358" i="49"/>
  <c r="G359" i="49"/>
  <c r="G360" i="49"/>
  <c r="G361" i="49"/>
  <c r="G362" i="49"/>
  <c r="G363" i="49"/>
  <c r="G364" i="49"/>
  <c r="G365" i="49"/>
  <c r="G366" i="49"/>
  <c r="G367" i="49"/>
  <c r="G368" i="49"/>
  <c r="G369" i="49"/>
  <c r="G370" i="49"/>
  <c r="G371" i="49"/>
  <c r="G372" i="49"/>
  <c r="G373" i="49"/>
  <c r="G374" i="49"/>
  <c r="G376" i="49"/>
  <c r="G377" i="49"/>
  <c r="G378" i="49"/>
  <c r="G379" i="49"/>
  <c r="G380" i="49"/>
  <c r="G381" i="49"/>
  <c r="G382" i="49"/>
  <c r="G383" i="49"/>
  <c r="G384" i="49"/>
  <c r="G385" i="49"/>
  <c r="G386" i="49"/>
  <c r="G387" i="49"/>
  <c r="G388" i="49"/>
  <c r="G389" i="49"/>
  <c r="G390" i="49"/>
  <c r="G391" i="49"/>
  <c r="G392" i="49"/>
  <c r="G393" i="49"/>
  <c r="G394" i="49"/>
  <c r="G395" i="49"/>
  <c r="G396" i="49"/>
  <c r="G397" i="49"/>
  <c r="G398" i="49"/>
  <c r="G399" i="49"/>
  <c r="G400" i="49"/>
  <c r="G401" i="49"/>
  <c r="G402" i="49"/>
  <c r="G403" i="49"/>
  <c r="G404" i="49"/>
  <c r="G405" i="49"/>
  <c r="G406" i="49"/>
  <c r="G407" i="49"/>
  <c r="G408" i="49"/>
  <c r="G409" i="49"/>
  <c r="G410" i="49"/>
  <c r="G411" i="49"/>
  <c r="G412" i="49"/>
  <c r="G413" i="49"/>
  <c r="G414" i="49"/>
  <c r="G415" i="49"/>
  <c r="G416" i="49"/>
  <c r="G417" i="49"/>
  <c r="G418" i="49"/>
  <c r="G419" i="49"/>
  <c r="G420" i="49"/>
  <c r="G421" i="49"/>
  <c r="G422" i="49"/>
  <c r="G423" i="49"/>
  <c r="G424" i="49"/>
  <c r="G425" i="49"/>
  <c r="G426" i="49"/>
  <c r="G427" i="49"/>
  <c r="G428" i="49"/>
  <c r="G429" i="49"/>
  <c r="G430" i="49"/>
  <c r="G431" i="49"/>
  <c r="G432" i="49"/>
  <c r="G433" i="49"/>
  <c r="G434" i="49"/>
  <c r="G435" i="49"/>
  <c r="G436" i="49"/>
  <c r="G437" i="49"/>
  <c r="G438" i="49"/>
  <c r="G439" i="49"/>
  <c r="G440" i="49"/>
  <c r="G441" i="49"/>
  <c r="G442" i="49"/>
  <c r="G443" i="49"/>
  <c r="G444" i="49"/>
  <c r="G445" i="49"/>
  <c r="G446" i="49"/>
  <c r="G447" i="49"/>
  <c r="G448" i="49"/>
  <c r="G449" i="49"/>
  <c r="G450" i="49"/>
  <c r="G451" i="49"/>
  <c r="G452" i="49"/>
  <c r="G453" i="49"/>
  <c r="G454" i="49"/>
  <c r="G455" i="49"/>
  <c r="G456" i="49"/>
  <c r="G457" i="49"/>
  <c r="G458" i="49"/>
  <c r="G459" i="49"/>
  <c r="G460" i="49"/>
  <c r="G461" i="49"/>
  <c r="G462" i="49"/>
  <c r="G463" i="49"/>
  <c r="G464" i="49"/>
  <c r="G465" i="49"/>
  <c r="G466" i="49"/>
  <c r="G467" i="49"/>
  <c r="G468" i="49"/>
  <c r="G469" i="49"/>
  <c r="G470" i="49"/>
  <c r="G471" i="49"/>
  <c r="G472" i="49"/>
  <c r="G473" i="49"/>
  <c r="G474" i="49"/>
  <c r="G475" i="49"/>
  <c r="G476" i="49"/>
  <c r="G477" i="49"/>
  <c r="G478" i="49"/>
  <c r="G479" i="49"/>
  <c r="G480" i="49"/>
  <c r="G481" i="49"/>
  <c r="G482" i="49"/>
  <c r="G483" i="49"/>
  <c r="G484" i="49"/>
  <c r="G485" i="49"/>
  <c r="G486" i="49"/>
  <c r="G487" i="49"/>
  <c r="G488" i="49"/>
  <c r="G489" i="49"/>
  <c r="G490" i="49"/>
  <c r="G491" i="49"/>
  <c r="G492" i="49"/>
  <c r="G493" i="49"/>
  <c r="G494" i="49"/>
  <c r="G495" i="49"/>
  <c r="G496" i="49"/>
  <c r="G497" i="49"/>
  <c r="G498" i="49"/>
  <c r="G499" i="49"/>
  <c r="G500" i="49"/>
  <c r="G501" i="49"/>
  <c r="G502" i="49"/>
  <c r="G503" i="49"/>
  <c r="G504" i="49"/>
  <c r="G505" i="49"/>
  <c r="G506" i="49"/>
  <c r="G507" i="49"/>
  <c r="G508" i="49"/>
  <c r="G509" i="49"/>
  <c r="G510" i="49"/>
  <c r="G511" i="49"/>
  <c r="G512" i="49"/>
  <c r="G513" i="49"/>
  <c r="G514" i="49"/>
  <c r="G515" i="49"/>
  <c r="G516" i="49"/>
  <c r="G517" i="49"/>
  <c r="G518" i="49"/>
  <c r="G519" i="49"/>
  <c r="G520" i="49"/>
  <c r="G521" i="49"/>
  <c r="G522" i="49"/>
  <c r="G523" i="49"/>
  <c r="G524" i="49"/>
  <c r="G525" i="49"/>
  <c r="G526" i="49"/>
  <c r="G527" i="49"/>
  <c r="G528" i="49"/>
  <c r="G529" i="49"/>
  <c r="G530" i="49"/>
  <c r="G531" i="49"/>
  <c r="G532" i="49"/>
  <c r="G533" i="49"/>
  <c r="G534" i="49"/>
  <c r="G535" i="49"/>
  <c r="G536" i="49"/>
  <c r="G537" i="49"/>
  <c r="G538" i="49"/>
  <c r="G539" i="49"/>
  <c r="G540" i="49"/>
  <c r="G541" i="49"/>
  <c r="G542" i="49"/>
  <c r="G543" i="49"/>
  <c r="G544" i="49"/>
  <c r="G545" i="49"/>
  <c r="G546" i="49"/>
  <c r="G547" i="49"/>
  <c r="G548" i="49"/>
  <c r="G549" i="49"/>
  <c r="G550" i="49"/>
  <c r="G551" i="49"/>
  <c r="G552" i="49"/>
  <c r="G553" i="49"/>
  <c r="G554" i="49"/>
  <c r="G555" i="49"/>
  <c r="G556" i="49"/>
  <c r="G557" i="49"/>
  <c r="G558" i="49"/>
  <c r="G559" i="49"/>
  <c r="G560" i="49"/>
  <c r="G561" i="49"/>
  <c r="G562" i="49"/>
  <c r="G563" i="49"/>
  <c r="G564" i="49"/>
  <c r="G565" i="49"/>
  <c r="G566" i="49"/>
  <c r="G567" i="49"/>
  <c r="G568" i="49"/>
  <c r="G569" i="49"/>
  <c r="G570" i="49"/>
  <c r="G571" i="49"/>
  <c r="G572" i="49"/>
  <c r="G573" i="49"/>
  <c r="G574" i="49"/>
  <c r="G575" i="49"/>
  <c r="G576" i="49"/>
  <c r="G577" i="49"/>
  <c r="G578" i="49"/>
  <c r="G579" i="49"/>
  <c r="G580" i="49"/>
  <c r="G581" i="49"/>
  <c r="G582" i="49"/>
  <c r="G583" i="49"/>
  <c r="G584" i="49"/>
  <c r="G585" i="49"/>
  <c r="G586" i="49"/>
  <c r="G587" i="49"/>
  <c r="G588" i="49"/>
  <c r="G589" i="49"/>
  <c r="G590" i="49"/>
  <c r="G591" i="49"/>
  <c r="G592" i="49"/>
  <c r="G593" i="49"/>
  <c r="G594" i="49"/>
  <c r="G595" i="49"/>
  <c r="G596" i="49"/>
  <c r="G597" i="49"/>
  <c r="G598" i="49"/>
  <c r="G599" i="49"/>
  <c r="G600" i="49"/>
  <c r="G601" i="49"/>
  <c r="G602" i="49"/>
  <c r="G603" i="49"/>
  <c r="G604" i="49"/>
  <c r="G605" i="49"/>
  <c r="G606" i="49"/>
  <c r="G607" i="49"/>
  <c r="G608" i="49"/>
  <c r="G609" i="49"/>
  <c r="G610" i="49"/>
  <c r="G611" i="49"/>
  <c r="G612" i="49"/>
  <c r="G613" i="49"/>
  <c r="G614" i="49"/>
  <c r="G615" i="49"/>
  <c r="G616" i="49"/>
  <c r="G617" i="49"/>
  <c r="G618" i="49"/>
  <c r="G619" i="49"/>
  <c r="G620" i="49"/>
  <c r="G621" i="49"/>
  <c r="G622" i="49"/>
  <c r="G623" i="49"/>
  <c r="G625" i="49"/>
  <c r="G626" i="49"/>
  <c r="G627" i="49"/>
  <c r="G628" i="49"/>
  <c r="G629" i="49"/>
  <c r="G630" i="49"/>
  <c r="G631" i="49"/>
  <c r="G632" i="49"/>
  <c r="G633" i="49"/>
  <c r="G634" i="49"/>
  <c r="G635" i="49"/>
  <c r="G636" i="49"/>
  <c r="G637" i="49"/>
  <c r="G638" i="49"/>
  <c r="G639" i="49"/>
  <c r="G640" i="49"/>
  <c r="G641" i="49"/>
  <c r="G642" i="49"/>
  <c r="G643" i="49"/>
  <c r="G644" i="49"/>
  <c r="G645" i="49"/>
  <c r="G646" i="49"/>
  <c r="G647" i="49"/>
  <c r="G648" i="49"/>
  <c r="G649" i="49"/>
  <c r="G650" i="49"/>
  <c r="G651" i="49"/>
  <c r="G652" i="49"/>
  <c r="G653" i="49"/>
  <c r="E226" i="49"/>
  <c r="E227" i="49"/>
  <c r="E314" i="49"/>
  <c r="E653" i="49"/>
  <c r="G5" i="338"/>
  <c r="G6" i="338"/>
  <c r="G7" i="338"/>
  <c r="G8" i="338"/>
  <c r="G9" i="338"/>
  <c r="G10" i="338"/>
  <c r="G11" i="338"/>
  <c r="G12" i="338"/>
  <c r="G13" i="338"/>
  <c r="G14" i="338"/>
  <c r="G15" i="338"/>
  <c r="G16" i="338"/>
  <c r="G17" i="338"/>
  <c r="G18" i="338"/>
  <c r="G19" i="338"/>
  <c r="G20" i="338"/>
  <c r="G21" i="338"/>
  <c r="G22" i="338"/>
  <c r="G23" i="338"/>
  <c r="G24" i="338"/>
  <c r="G25" i="338"/>
  <c r="G26" i="338"/>
  <c r="G27" i="338"/>
  <c r="G28" i="338"/>
  <c r="G29" i="338"/>
  <c r="G30" i="338"/>
  <c r="G31" i="338"/>
  <c r="G32" i="338"/>
  <c r="G33" i="338"/>
  <c r="G34" i="338"/>
  <c r="G35" i="338"/>
  <c r="G36" i="338"/>
  <c r="G37" i="338"/>
  <c r="G38" i="338"/>
  <c r="G39" i="338"/>
  <c r="G40" i="338"/>
  <c r="G41" i="338"/>
  <c r="G42" i="338"/>
  <c r="G43" i="338"/>
  <c r="G44" i="338"/>
  <c r="G45" i="338"/>
  <c r="G46" i="338"/>
  <c r="G47" i="338"/>
  <c r="G48" i="338"/>
  <c r="G49" i="338"/>
  <c r="G50" i="338"/>
  <c r="G51" i="338"/>
  <c r="G52" i="338"/>
  <c r="G53" i="338"/>
  <c r="G54" i="338"/>
  <c r="G55" i="338"/>
  <c r="G56" i="338"/>
  <c r="G57" i="338"/>
  <c r="G58" i="338"/>
  <c r="G59" i="338"/>
  <c r="G60" i="338"/>
  <c r="G61" i="338"/>
  <c r="G62" i="338"/>
  <c r="G63" i="338"/>
  <c r="G64" i="338"/>
  <c r="G65" i="338"/>
  <c r="G66" i="338"/>
  <c r="G67" i="338"/>
  <c r="G68" i="338"/>
  <c r="G69" i="338"/>
  <c r="G70" i="338"/>
  <c r="G71" i="338"/>
  <c r="G72" i="338"/>
  <c r="G73" i="338"/>
  <c r="G74" i="338"/>
  <c r="G75" i="338"/>
  <c r="G76" i="338"/>
  <c r="G77" i="338"/>
  <c r="G78" i="338"/>
  <c r="G79" i="338"/>
  <c r="G80" i="338"/>
  <c r="G81" i="338"/>
  <c r="G82" i="338"/>
  <c r="G83" i="338"/>
  <c r="G84" i="338"/>
  <c r="G85" i="338"/>
  <c r="G86" i="338"/>
  <c r="G87" i="338"/>
  <c r="G88" i="338"/>
  <c r="G89" i="338"/>
  <c r="G90" i="338"/>
  <c r="G91" i="338"/>
  <c r="G92" i="338"/>
  <c r="G93" i="338"/>
  <c r="G94" i="338"/>
  <c r="G95" i="338"/>
  <c r="G96" i="338"/>
  <c r="G97" i="338"/>
  <c r="G98" i="338"/>
  <c r="G99" i="338"/>
  <c r="G100" i="338"/>
  <c r="G101" i="338"/>
  <c r="G102" i="338"/>
  <c r="G103" i="338"/>
  <c r="G104" i="338"/>
  <c r="G105" i="338"/>
  <c r="G106" i="338"/>
  <c r="G107" i="338"/>
  <c r="G108" i="338"/>
  <c r="G109" i="338"/>
  <c r="G110" i="338"/>
  <c r="G111" i="338"/>
  <c r="G112" i="338"/>
  <c r="G113" i="338"/>
  <c r="G114" i="338"/>
  <c r="G115" i="338"/>
  <c r="G116" i="338"/>
  <c r="G117" i="338"/>
  <c r="G118" i="338"/>
  <c r="G119" i="338"/>
  <c r="G120" i="338"/>
  <c r="G121" i="338"/>
  <c r="G122" i="319"/>
  <c r="F122" i="319"/>
  <c r="E122" i="319"/>
  <c r="G15" i="194"/>
  <c r="G16" i="194"/>
  <c r="G17" i="194"/>
  <c r="G18" i="194"/>
  <c r="G19" i="194"/>
  <c r="G20" i="194"/>
  <c r="G21" i="194"/>
  <c r="G22" i="194"/>
  <c r="G23" i="194"/>
  <c r="G24" i="194"/>
  <c r="G25" i="194"/>
  <c r="G26" i="194"/>
  <c r="G27" i="194"/>
  <c r="G28" i="194"/>
  <c r="G29" i="194"/>
  <c r="G22" i="80"/>
  <c r="G23" i="80"/>
  <c r="G24" i="80"/>
  <c r="G25" i="80"/>
  <c r="G26" i="80"/>
  <c r="G27" i="80"/>
  <c r="G28" i="80"/>
  <c r="G29" i="80"/>
  <c r="G30" i="80"/>
  <c r="G31" i="80"/>
  <c r="G32" i="80"/>
  <c r="G33" i="80"/>
  <c r="G34" i="80"/>
  <c r="G35" i="80"/>
  <c r="G36" i="80"/>
  <c r="G37" i="80"/>
  <c r="G38" i="80"/>
  <c r="G39" i="80"/>
  <c r="G40" i="80"/>
  <c r="G41" i="80"/>
  <c r="G42" i="80"/>
  <c r="G43" i="80"/>
  <c r="G44" i="80"/>
  <c r="G45" i="80"/>
  <c r="G46" i="80"/>
  <c r="G47" i="80"/>
  <c r="G48" i="80"/>
  <c r="G49" i="80"/>
  <c r="G50" i="80"/>
  <c r="G51" i="80"/>
  <c r="G52" i="80"/>
  <c r="G53" i="80"/>
  <c r="G54" i="80"/>
  <c r="G55" i="80"/>
  <c r="G56" i="80"/>
  <c r="G57" i="80"/>
  <c r="G58" i="80"/>
  <c r="G59" i="80"/>
  <c r="G60" i="80"/>
  <c r="G61" i="80"/>
  <c r="G62" i="80"/>
  <c r="G63" i="80"/>
  <c r="G64" i="80"/>
  <c r="G65" i="80"/>
  <c r="G66" i="80"/>
  <c r="G67" i="80"/>
  <c r="G68" i="80"/>
  <c r="G69" i="80"/>
  <c r="G70" i="80"/>
  <c r="G71" i="80"/>
  <c r="G72" i="80"/>
  <c r="G73" i="80"/>
  <c r="G74" i="80"/>
  <c r="G75" i="80"/>
  <c r="G76" i="80"/>
  <c r="G77" i="80"/>
  <c r="G78" i="80"/>
  <c r="G79" i="80"/>
  <c r="G80" i="80"/>
  <c r="G81" i="80"/>
  <c r="G82" i="80"/>
  <c r="G83" i="80"/>
  <c r="G84" i="80"/>
  <c r="G85" i="80"/>
  <c r="G86" i="80"/>
  <c r="G87" i="80"/>
  <c r="G88" i="80"/>
  <c r="G89" i="80"/>
  <c r="G90" i="80"/>
  <c r="G91" i="80"/>
  <c r="G92" i="80"/>
  <c r="G93" i="80"/>
  <c r="G94" i="80"/>
  <c r="G5" i="319"/>
  <c r="G6" i="319"/>
  <c r="G7" i="319"/>
  <c r="G8" i="319"/>
  <c r="G9" i="319"/>
  <c r="G10" i="319"/>
  <c r="G11" i="319"/>
  <c r="G12" i="319"/>
  <c r="G13" i="319"/>
  <c r="G14" i="319"/>
  <c r="G15" i="319"/>
  <c r="G16" i="319"/>
  <c r="G17" i="319"/>
  <c r="G18" i="319"/>
  <c r="G19" i="319"/>
  <c r="G20" i="319"/>
  <c r="G21" i="319"/>
  <c r="G22" i="319"/>
  <c r="G23" i="319"/>
  <c r="G24" i="319"/>
  <c r="G25" i="319"/>
  <c r="G26" i="319"/>
  <c r="G27" i="319"/>
  <c r="G28" i="319"/>
  <c r="G29" i="319"/>
  <c r="G30" i="319"/>
  <c r="G31" i="319"/>
  <c r="G32" i="319"/>
  <c r="G33" i="319"/>
  <c r="G34" i="319"/>
  <c r="G35" i="319"/>
  <c r="G36" i="319"/>
  <c r="G37" i="319"/>
  <c r="G38" i="319"/>
  <c r="G39" i="319"/>
  <c r="G40" i="319"/>
  <c r="G41" i="319"/>
  <c r="G42" i="319"/>
  <c r="G43" i="319"/>
  <c r="G44" i="319"/>
  <c r="G45" i="319"/>
  <c r="G46" i="319"/>
  <c r="G47" i="319"/>
  <c r="G48" i="319"/>
  <c r="G49" i="319"/>
  <c r="G50" i="319"/>
  <c r="G51" i="319"/>
  <c r="G52" i="319"/>
  <c r="G53" i="319"/>
  <c r="G54" i="319"/>
  <c r="G55" i="319"/>
  <c r="G56" i="319"/>
  <c r="G57" i="319"/>
  <c r="G58" i="319"/>
  <c r="G59" i="319"/>
  <c r="G60" i="319"/>
  <c r="G61" i="319"/>
  <c r="G62" i="319"/>
  <c r="G63" i="319"/>
  <c r="G64" i="319"/>
  <c r="G65" i="319"/>
  <c r="G66" i="319"/>
  <c r="G67" i="319"/>
  <c r="G68" i="319"/>
  <c r="G69" i="319"/>
  <c r="G70" i="319"/>
  <c r="G71" i="319"/>
  <c r="G72" i="319"/>
  <c r="G73" i="319"/>
  <c r="G74" i="319"/>
  <c r="G75" i="319"/>
  <c r="G76" i="319"/>
  <c r="G77" i="319"/>
  <c r="G78" i="319"/>
  <c r="G79" i="319"/>
  <c r="G80" i="319"/>
  <c r="G81" i="319"/>
  <c r="G82" i="319"/>
  <c r="G83" i="319"/>
  <c r="G84" i="319"/>
  <c r="G85" i="319"/>
  <c r="G86" i="319"/>
  <c r="G87" i="319"/>
  <c r="G88" i="319"/>
  <c r="G89" i="319"/>
  <c r="G90" i="319"/>
  <c r="G91" i="319"/>
  <c r="G92" i="319"/>
  <c r="G93" i="319"/>
  <c r="G94" i="319"/>
  <c r="G95" i="319"/>
  <c r="G96" i="319"/>
  <c r="G97" i="319"/>
  <c r="G98" i="319"/>
  <c r="G99" i="319"/>
  <c r="G100" i="319"/>
  <c r="G101" i="319"/>
  <c r="G102" i="319"/>
  <c r="G103" i="319"/>
  <c r="G104" i="319"/>
  <c r="G105" i="319"/>
  <c r="G106" i="319"/>
  <c r="G107" i="319"/>
  <c r="G108" i="319"/>
  <c r="G109" i="319"/>
  <c r="G110" i="319"/>
  <c r="G111" i="319"/>
  <c r="G112" i="319"/>
  <c r="G113" i="319"/>
  <c r="G114" i="319"/>
  <c r="G115" i="319"/>
  <c r="G116" i="319"/>
  <c r="G117" i="319"/>
  <c r="G118" i="319"/>
  <c r="G119" i="319"/>
  <c r="G120" i="319"/>
  <c r="G121" i="319"/>
  <c r="E134" i="63"/>
  <c r="F134" i="63"/>
  <c r="G134" i="63"/>
  <c r="G6" i="194"/>
  <c r="G7" i="194"/>
  <c r="G8" i="194"/>
  <c r="G9" i="194"/>
  <c r="G10" i="194"/>
  <c r="G11" i="194"/>
  <c r="G12" i="194"/>
  <c r="G13" i="194"/>
  <c r="G14" i="194"/>
  <c r="G23" i="55"/>
  <c r="F13" i="337"/>
  <c r="E13" i="337"/>
  <c r="G13" i="337"/>
  <c r="I6" i="55"/>
  <c r="I7" i="55"/>
  <c r="J6" i="55"/>
  <c r="C19" i="55"/>
  <c r="I19" i="55"/>
  <c r="E10" i="55"/>
  <c r="E14" i="55"/>
  <c r="E17" i="55"/>
  <c r="E23" i="55"/>
  <c r="C13" i="55"/>
  <c r="I13" i="55"/>
  <c r="F168" i="299"/>
  <c r="E168" i="299"/>
  <c r="I2" i="55"/>
  <c r="G5" i="337"/>
  <c r="G6" i="337"/>
  <c r="G7" i="337"/>
  <c r="G8" i="337"/>
  <c r="G9" i="337"/>
  <c r="G10" i="337"/>
  <c r="G11" i="337"/>
  <c r="G12" i="337"/>
  <c r="G5" i="299"/>
  <c r="G6" i="299"/>
  <c r="G7" i="299"/>
  <c r="G8" i="299"/>
  <c r="G9" i="299"/>
  <c r="G10" i="299"/>
  <c r="G11" i="299"/>
  <c r="G12" i="299"/>
  <c r="G13" i="299"/>
  <c r="G14" i="299"/>
  <c r="G15" i="299"/>
  <c r="G16" i="299"/>
  <c r="G17" i="299"/>
  <c r="G18" i="299"/>
  <c r="G19" i="299"/>
  <c r="G20" i="299"/>
  <c r="G21" i="299"/>
  <c r="G22" i="299"/>
  <c r="G23" i="299"/>
  <c r="G24" i="299"/>
  <c r="G25" i="299"/>
  <c r="G26" i="299"/>
  <c r="G27" i="299"/>
  <c r="G28" i="299"/>
  <c r="G29" i="299"/>
  <c r="G30" i="299"/>
  <c r="G31" i="299"/>
  <c r="G32" i="299"/>
  <c r="G33" i="299"/>
  <c r="G34" i="299"/>
  <c r="G35" i="299"/>
  <c r="G36" i="299"/>
  <c r="G37" i="299"/>
  <c r="G38" i="299"/>
  <c r="G39" i="299"/>
  <c r="G40" i="299"/>
  <c r="G41" i="299"/>
  <c r="G42" i="299"/>
  <c r="G43" i="299"/>
  <c r="G44" i="299"/>
  <c r="G45" i="299"/>
  <c r="G46" i="299"/>
  <c r="G47" i="299"/>
  <c r="G48" i="299"/>
  <c r="G49" i="299"/>
  <c r="G50" i="299"/>
  <c r="G51" i="299"/>
  <c r="G52" i="299"/>
  <c r="G53" i="299"/>
  <c r="G54" i="299"/>
  <c r="G55" i="299"/>
  <c r="G56" i="299"/>
  <c r="G57" i="299"/>
  <c r="G58" i="299"/>
  <c r="G59" i="299"/>
  <c r="G60" i="299"/>
  <c r="G61" i="299"/>
  <c r="G62" i="299"/>
  <c r="G63" i="299"/>
  <c r="G64" i="299"/>
  <c r="G65" i="299"/>
  <c r="G66" i="299"/>
  <c r="G67" i="299"/>
  <c r="G68" i="299"/>
  <c r="G69" i="299"/>
  <c r="G70" i="299"/>
  <c r="G71" i="299"/>
  <c r="G72" i="299"/>
  <c r="G73" i="299"/>
  <c r="G74" i="299"/>
  <c r="G75" i="299"/>
  <c r="G76" i="299"/>
  <c r="G77" i="299"/>
  <c r="G78" i="299"/>
  <c r="G79" i="299"/>
  <c r="G80" i="299"/>
  <c r="G81" i="299"/>
  <c r="G82" i="299"/>
  <c r="G83" i="299"/>
  <c r="G84" i="299"/>
  <c r="G85" i="299"/>
  <c r="G86" i="299"/>
  <c r="G87" i="299"/>
  <c r="G88" i="299"/>
  <c r="G89" i="299"/>
  <c r="G90" i="299"/>
  <c r="G91" i="299"/>
  <c r="G92" i="299"/>
  <c r="G93" i="299"/>
  <c r="G94" i="299"/>
  <c r="G95" i="299"/>
  <c r="G96" i="299"/>
  <c r="G97" i="299"/>
  <c r="G98" i="299"/>
  <c r="G99" i="299"/>
  <c r="G100" i="299"/>
  <c r="G101" i="299"/>
  <c r="G102" i="299"/>
  <c r="G103" i="299"/>
  <c r="G104" i="299"/>
  <c r="G105" i="299"/>
  <c r="G106" i="299"/>
  <c r="G107" i="299"/>
  <c r="G108" i="299"/>
  <c r="G109" i="299"/>
  <c r="G110" i="299"/>
  <c r="G111" i="299"/>
  <c r="G112" i="299"/>
  <c r="G113" i="299"/>
  <c r="G114" i="299"/>
  <c r="G115" i="299"/>
  <c r="G116" i="299"/>
  <c r="G117" i="299"/>
  <c r="G118" i="299"/>
  <c r="G119" i="299"/>
  <c r="G120" i="299"/>
  <c r="G121" i="299"/>
  <c r="G122" i="299"/>
  <c r="G123" i="299"/>
  <c r="G124" i="299"/>
  <c r="G125" i="299"/>
  <c r="G126" i="299"/>
  <c r="G127" i="299"/>
  <c r="G128" i="299"/>
  <c r="G129" i="299"/>
  <c r="G130" i="299"/>
  <c r="G131" i="299"/>
  <c r="G132" i="299"/>
  <c r="G133" i="299"/>
  <c r="G134" i="299"/>
  <c r="G135" i="299"/>
  <c r="G136" i="299"/>
  <c r="G137" i="299"/>
  <c r="G138" i="299"/>
  <c r="G139" i="299"/>
  <c r="G140" i="299"/>
  <c r="G141" i="299"/>
  <c r="G142" i="299"/>
  <c r="G143" i="299"/>
  <c r="G144" i="299"/>
  <c r="G145" i="299"/>
  <c r="G146" i="299"/>
  <c r="G147" i="299"/>
  <c r="G148" i="299"/>
  <c r="G149" i="299"/>
  <c r="G150" i="299"/>
  <c r="G151" i="299"/>
  <c r="G152" i="299"/>
  <c r="G153" i="299"/>
  <c r="G154" i="299"/>
  <c r="G155" i="299"/>
  <c r="G156" i="299"/>
  <c r="G157" i="299"/>
  <c r="G158" i="299"/>
  <c r="G159" i="299"/>
  <c r="G160" i="299"/>
  <c r="G161" i="299"/>
  <c r="G162" i="299"/>
  <c r="G163" i="299"/>
  <c r="G164" i="299"/>
  <c r="G165" i="299"/>
  <c r="G166" i="299"/>
  <c r="G167" i="299"/>
  <c r="E8" i="216"/>
  <c r="F8" i="216"/>
  <c r="G8" i="216"/>
  <c r="H8" i="216"/>
  <c r="I8" i="216"/>
  <c r="J8" i="216"/>
  <c r="K8" i="216"/>
  <c r="L8" i="216"/>
  <c r="D8" i="216"/>
  <c r="F30" i="194"/>
  <c r="E30" i="194"/>
  <c r="G30" i="194"/>
  <c r="I8" i="55"/>
  <c r="I3" i="55"/>
  <c r="I5" i="55"/>
  <c r="J5" i="55"/>
  <c r="E6" i="176"/>
  <c r="E7" i="176"/>
  <c r="E8" i="176"/>
  <c r="E9" i="176"/>
  <c r="E10" i="176"/>
  <c r="E11" i="176"/>
  <c r="E14" i="176"/>
  <c r="E15" i="176"/>
  <c r="E16" i="176"/>
  <c r="E17" i="176"/>
  <c r="J5" i="143"/>
  <c r="D23" i="55"/>
  <c r="F14" i="55"/>
  <c r="H11" i="143"/>
  <c r="H20" i="143"/>
  <c r="C11" i="143"/>
  <c r="C20" i="143"/>
  <c r="G5" i="194"/>
  <c r="H8" i="55"/>
  <c r="G20" i="143"/>
  <c r="I3" i="143"/>
  <c r="J3" i="143"/>
  <c r="I4" i="143"/>
  <c r="J4" i="143"/>
  <c r="I6" i="143"/>
  <c r="J6" i="143"/>
  <c r="I2" i="143"/>
  <c r="J2" i="143"/>
  <c r="C12" i="55"/>
  <c r="C16" i="143"/>
  <c r="I16" i="143"/>
  <c r="F5" i="116"/>
  <c r="E5" i="116"/>
  <c r="G5" i="116"/>
  <c r="H16" i="143"/>
  <c r="K40" i="216"/>
  <c r="L40" i="216"/>
  <c r="J40" i="216"/>
  <c r="I40" i="216"/>
  <c r="C8" i="55"/>
  <c r="C8" i="143"/>
  <c r="E8" i="143"/>
  <c r="H8" i="143"/>
  <c r="K18" i="143"/>
  <c r="F11" i="143"/>
  <c r="F12" i="143"/>
  <c r="K10" i="176"/>
  <c r="K9" i="176"/>
  <c r="K20" i="176"/>
  <c r="K22" i="176"/>
  <c r="K23" i="176"/>
  <c r="K24" i="176"/>
  <c r="K6" i="176"/>
  <c r="K7" i="176"/>
  <c r="K8" i="176"/>
  <c r="M39" i="216"/>
  <c r="M40" i="216"/>
  <c r="D8" i="143"/>
  <c r="D14" i="55"/>
  <c r="G11" i="143"/>
  <c r="G12" i="143"/>
  <c r="D11" i="143"/>
  <c r="D20" i="143"/>
  <c r="I8" i="143"/>
  <c r="J16" i="143"/>
  <c r="J8" i="143"/>
  <c r="E20" i="176"/>
  <c r="E22" i="176"/>
  <c r="E11" i="143"/>
  <c r="E14" i="143"/>
  <c r="E20" i="143"/>
  <c r="J13" i="55"/>
  <c r="I12" i="55"/>
  <c r="J12" i="55"/>
  <c r="G14" i="55"/>
  <c r="H14" i="55"/>
  <c r="C14" i="55"/>
  <c r="D10" i="55"/>
  <c r="I14" i="55"/>
  <c r="J14" i="55"/>
  <c r="I20" i="143"/>
  <c r="J20" i="143"/>
  <c r="J8" i="55"/>
  <c r="J2" i="55"/>
  <c r="J7" i="55"/>
  <c r="G168" i="299"/>
  <c r="H4" i="55"/>
  <c r="I4" i="55"/>
  <c r="C10" i="55"/>
  <c r="C23" i="55"/>
  <c r="I23" i="55"/>
  <c r="I10" i="55"/>
  <c r="H19" i="55"/>
  <c r="J3" i="55"/>
  <c r="J10" i="143"/>
  <c r="I11" i="143"/>
  <c r="J11" i="143"/>
  <c r="E23" i="176"/>
  <c r="E24" i="176"/>
  <c r="H10" i="55"/>
  <c r="J10" i="55"/>
  <c r="J4" i="55"/>
  <c r="J19" i="55"/>
  <c r="H23" i="55"/>
  <c r="J23" i="55"/>
</calcChain>
</file>

<file path=xl/sharedStrings.xml><?xml version="1.0" encoding="utf-8"?>
<sst xmlns="http://schemas.openxmlformats.org/spreadsheetml/2006/main" count="13135" uniqueCount="691">
  <si>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</si>
  <si>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</si>
  <si>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</si>
  <si>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</si>
  <si>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</si>
  <si>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</si>
  <si>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</si>
  <si>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</si>
  <si>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</si>
  <si>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</si>
  <si>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</si>
  <si>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</si>
  <si>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</si>
  <si>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</si>
  <si>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</si>
  <si>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</si>
  <si>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</si>
  <si>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</si>
  <si>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</si>
  <si>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</si>
  <si>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</si>
  <si>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</si>
  <si>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</si>
  <si>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</si>
  <si>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</si>
  <si>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</si>
  <si>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</si>
  <si>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</si>
  <si>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</si>
  <si>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</si>
  <si>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</si>
  <si>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</si>
  <si>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</si>
  <si>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</si>
  <si>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</si>
  <si>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</si>
  <si>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</si>
  <si>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</si>
  <si>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</si>
  <si>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</si>
  <si>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</si>
  <si>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</si>
  <si>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</si>
  <si>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</si>
  <si>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</si>
  <si>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</si>
  <si>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</si>
  <si>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</si>
  <si>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</si>
  <si>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</si>
  <si>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</si>
  <si>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</si>
  <si>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</si>
  <si>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</si>
  <si>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</si>
  <si>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</si>
  <si>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</si>
  <si>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</si>
  <si>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</si>
  <si>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</si>
  <si>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</si>
  <si>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</si>
  <si>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</si>
  <si>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</si>
  <si>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</si>
  <si>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</si>
  <si>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</si>
  <si>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</si>
  <si>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</si>
  <si>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</si>
  <si>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</si>
  <si>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</si>
  <si>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</si>
  <si>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</si>
  <si>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</si>
  <si>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</si>
  <si>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</si>
  <si>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</si>
  <si>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</si>
  <si>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</si>
  <si>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</si>
  <si>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</si>
  <si>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</si>
  <si>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</si>
  <si>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</si>
  <si>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</si>
  <si>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</si>
  <si>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</si>
  <si>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</si>
  <si>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</si>
  <si>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</si>
  <si>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</si>
  <si>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</si>
  <si>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</si>
  <si>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</si>
  <si>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</si>
  <si>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</si>
  <si>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</si>
  <si>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</si>
  <si>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</si>
  <si>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</si>
  <si>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</si>
  <si>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</si>
  <si>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</si>
  <si>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</si>
  <si>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</si>
  <si>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</si>
  <si>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</si>
  <si>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</si>
  <si>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</si>
  <si>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</si>
  <si>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</si>
  <si>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</si>
  <si>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</si>
  <si>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</si>
  <si>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</si>
  <si>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</si>
  <si>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</si>
  <si>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Reimbursement to the project</t>
  </si>
  <si>
    <t>Office Materials</t>
  </si>
  <si>
    <t>Bank Fees</t>
  </si>
  <si>
    <t>Investigations</t>
  </si>
  <si>
    <t>Sum of spent in national currency (Ugx)</t>
  </si>
  <si>
    <t>Sum of Received</t>
  </si>
  <si>
    <t>Bank UGX</t>
  </si>
  <si>
    <t>Personal balance i18</t>
  </si>
  <si>
    <t>Trust Building</t>
  </si>
  <si>
    <t>i18</t>
  </si>
  <si>
    <t>home/office</t>
  </si>
  <si>
    <t>Bank Opp</t>
  </si>
  <si>
    <t>Grace</t>
  </si>
  <si>
    <t>Internet</t>
  </si>
  <si>
    <t>Personnel</t>
  </si>
  <si>
    <t>AVAAZ</t>
  </si>
  <si>
    <t>Bank USD</t>
  </si>
  <si>
    <t>Bank Charges</t>
  </si>
  <si>
    <t>Transfer from the USD Account</t>
  </si>
  <si>
    <t>Transfer to the Operational Account</t>
  </si>
  <si>
    <t>office/owino</t>
  </si>
  <si>
    <t>Cashbox  -2024 USD</t>
  </si>
  <si>
    <t>List Of advanced salaries EAGLE Uganda 2024</t>
  </si>
  <si>
    <t>List Of Personal Financial Report Balances salaries EAGLE Uganda 2024</t>
  </si>
  <si>
    <t>Reimbursement to i18</t>
  </si>
  <si>
    <t>munyonyo/bunga</t>
  </si>
  <si>
    <t>i89</t>
  </si>
  <si>
    <t>Personal balance i1</t>
  </si>
  <si>
    <t>Trust  Building</t>
  </si>
  <si>
    <t>i1</t>
  </si>
  <si>
    <t>Airtime for Lydia</t>
  </si>
  <si>
    <t>Airtime for Grace</t>
  </si>
  <si>
    <t>Airtime for i18</t>
  </si>
  <si>
    <t>office/arua park</t>
  </si>
  <si>
    <t>kalerwe/home</t>
  </si>
  <si>
    <t>bunga/home</t>
  </si>
  <si>
    <t>office/taxi park</t>
  </si>
  <si>
    <t>Personal balance i89</t>
  </si>
  <si>
    <t>i49</t>
  </si>
  <si>
    <t>Mission Budget for 1 Day</t>
  </si>
  <si>
    <t>Balance from previous month (Feb) 24</t>
  </si>
  <si>
    <t>Mar_i1_V1</t>
  </si>
  <si>
    <t>office/copper copper</t>
  </si>
  <si>
    <t>copper/busega</t>
  </si>
  <si>
    <t>busega/kyengera area</t>
  </si>
  <si>
    <t>kyengera/market</t>
  </si>
  <si>
    <t>market/home</t>
  </si>
  <si>
    <t>EAGLE UGANDA FINANCIAL REPORT MARCH 2024</t>
  </si>
  <si>
    <t>Cash Box February 2024</t>
  </si>
  <si>
    <t>MARCH Cash Box 2024</t>
  </si>
  <si>
    <t>Balance from previous month (February 24)</t>
  </si>
  <si>
    <t>Mar_i18_V1</t>
  </si>
  <si>
    <t>arua park/namayiba</t>
  </si>
  <si>
    <t>namayiba/munyonyo</t>
  </si>
  <si>
    <t>Balance from previous month (Feb 24)</t>
  </si>
  <si>
    <t>Reimbursement to i89</t>
  </si>
  <si>
    <t>Mar_i89_V1</t>
  </si>
  <si>
    <t>owino/kisenyi</t>
  </si>
  <si>
    <t>kisenyi/sonde</t>
  </si>
  <si>
    <t>sonde/home</t>
  </si>
  <si>
    <t>Mar_Inv_1</t>
  </si>
  <si>
    <t>Balance from previous month Feb 24</t>
  </si>
  <si>
    <t xml:space="preserve">January Globe clean services </t>
  </si>
  <si>
    <t>Mar_L_R3</t>
  </si>
  <si>
    <t>Mar_Inv_2</t>
  </si>
  <si>
    <t>Mar_L_R4</t>
  </si>
  <si>
    <t>Mar_i1_V2</t>
  </si>
  <si>
    <t>office/cooper complex</t>
  </si>
  <si>
    <t>cooper/busega</t>
  </si>
  <si>
    <t>busega/kyengera</t>
  </si>
  <si>
    <t>kyengera/home</t>
  </si>
  <si>
    <t>Mar_i89_V2</t>
  </si>
  <si>
    <t>office/kakiri</t>
  </si>
  <si>
    <t>Kskiri/Acacia</t>
  </si>
  <si>
    <t>Acacia/home</t>
  </si>
  <si>
    <t>Mar_i1_V3</t>
  </si>
  <si>
    <t>arua park/ekyenamukaka</t>
  </si>
  <si>
    <t>ekyenamukaka/office</t>
  </si>
  <si>
    <t>office/kalerwe</t>
  </si>
  <si>
    <t>Mar_i18_V2</t>
  </si>
  <si>
    <t>office/kibuye</t>
  </si>
  <si>
    <t>kibuye/mulungu</t>
  </si>
  <si>
    <t>mulungu/kiwempe</t>
  </si>
  <si>
    <t>kiwempe/town</t>
  </si>
  <si>
    <t>town/home</t>
  </si>
  <si>
    <t>Mar_L_V1</t>
  </si>
  <si>
    <t>Office/Princess Charles Drive-kololo</t>
  </si>
  <si>
    <t>Prince charles/Acacia palace</t>
  </si>
  <si>
    <t>Acacia palace/office</t>
  </si>
  <si>
    <t>Mar_L_V2</t>
  </si>
  <si>
    <t>Balance from Feraury 2024</t>
  </si>
  <si>
    <t>Airtime for i89</t>
  </si>
  <si>
    <t>Intercity Transport (K'la to Kitugum)</t>
  </si>
  <si>
    <t>Accomodation for 1 night</t>
  </si>
  <si>
    <t>Breakfast</t>
  </si>
  <si>
    <t>Lunch for i18</t>
  </si>
  <si>
    <t>Supper for i18</t>
  </si>
  <si>
    <t>Water for i18</t>
  </si>
  <si>
    <t>Travel Subsistence</t>
  </si>
  <si>
    <t>Mar_i18_V3</t>
  </si>
  <si>
    <t>Mar_i18_R1</t>
  </si>
  <si>
    <t>Mar_i18_R2</t>
  </si>
  <si>
    <t>office/namayiba bus terminal</t>
  </si>
  <si>
    <t>Kampala/kitugum</t>
  </si>
  <si>
    <t>kitugum/hotel</t>
  </si>
  <si>
    <t>Mar_i1_V4</t>
  </si>
  <si>
    <t>office/old taxi park</t>
  </si>
  <si>
    <t>park/kyengera</t>
  </si>
  <si>
    <t>kyengera/kyengera mkt</t>
  </si>
  <si>
    <t>mkt/yesu amala</t>
  </si>
  <si>
    <t>yesu amala/kamwokya</t>
  </si>
  <si>
    <t>kamwokya/home</t>
  </si>
  <si>
    <t>Mar_i89_V3</t>
  </si>
  <si>
    <t>office/naguru</t>
  </si>
  <si>
    <t>naguru/town</t>
  </si>
  <si>
    <t>town/namugongo</t>
  </si>
  <si>
    <t>namugongo/home</t>
  </si>
  <si>
    <t>Mar_i89_V4</t>
  </si>
  <si>
    <t>namayiba/manyagwa</t>
  </si>
  <si>
    <t>manyagwa/park</t>
  </si>
  <si>
    <t>park/home</t>
  </si>
  <si>
    <t xml:space="preserve">Advance </t>
  </si>
  <si>
    <t>Mar_i1_V5</t>
  </si>
  <si>
    <t>office/mordern market</t>
  </si>
  <si>
    <t>mordern market/bulange</t>
  </si>
  <si>
    <t>bulange/kasubi</t>
  </si>
  <si>
    <t>kasubi/wakiso</t>
  </si>
  <si>
    <t>wakiso/timber mkt</t>
  </si>
  <si>
    <t>timber mkt/kayunga</t>
  </si>
  <si>
    <t>kayunga/home</t>
  </si>
  <si>
    <t>Reimbursememnt to i89</t>
  </si>
  <si>
    <t>Mar_i89_V5</t>
  </si>
  <si>
    <t>Reimbursement to Grace</t>
  </si>
  <si>
    <t>Mar_i1_V6</t>
  </si>
  <si>
    <t>office/bwaise</t>
  </si>
  <si>
    <t>bwaise/kazo</t>
  </si>
  <si>
    <t>kazo/kyengera</t>
  </si>
  <si>
    <t>kyengera/kasubi</t>
  </si>
  <si>
    <t>kasubi/kalerwe</t>
  </si>
  <si>
    <t>Reimbursement to i1</t>
  </si>
  <si>
    <t>office/bank</t>
  </si>
  <si>
    <t>bank/office</t>
  </si>
  <si>
    <t>Mar_Inv_3</t>
  </si>
  <si>
    <t>Compound cleaning services</t>
  </si>
  <si>
    <t>Bought beer for Oryam</t>
  </si>
  <si>
    <t>Brekfast for i18</t>
  </si>
  <si>
    <t>Accommodation 1 night</t>
  </si>
  <si>
    <t>hotel/market</t>
  </si>
  <si>
    <t>mkt/kormor</t>
  </si>
  <si>
    <t>komor/mkt</t>
  </si>
  <si>
    <t>mkt/bar</t>
  </si>
  <si>
    <t>bar/mkt</t>
  </si>
  <si>
    <t>mkt/hotel</t>
  </si>
  <si>
    <t>hotelmmkt bar</t>
  </si>
  <si>
    <t>mkt bar/hotel</t>
  </si>
  <si>
    <t>Cash withdraw chq:330</t>
  </si>
  <si>
    <t>Internal Transfer</t>
  </si>
  <si>
    <t>Lunch for Ojak</t>
  </si>
  <si>
    <t>Soda for Innocent</t>
  </si>
  <si>
    <t>March</t>
  </si>
  <si>
    <t>March &amp; April Grants</t>
  </si>
  <si>
    <t>hotel/town</t>
  </si>
  <si>
    <t>town/lamit</t>
  </si>
  <si>
    <t>lamit/town</t>
  </si>
  <si>
    <t>town/hotel</t>
  </si>
  <si>
    <t>hotel/komor</t>
  </si>
  <si>
    <t>komor/hotel</t>
  </si>
  <si>
    <t>mkt/hote</t>
  </si>
  <si>
    <t>hotel/mkt</t>
  </si>
  <si>
    <t>kitugum/kampala</t>
  </si>
  <si>
    <t>kampala/home</t>
  </si>
  <si>
    <t>mkt/omru</t>
  </si>
  <si>
    <t>hotel/park</t>
  </si>
  <si>
    <t>Intercity Transport (Kitugum/Kampala)</t>
  </si>
  <si>
    <t>Kampala/home</t>
  </si>
  <si>
    <t>Mar_i18_R4</t>
  </si>
  <si>
    <t>Reimbursement to the prokect</t>
  </si>
  <si>
    <t>February water bill</t>
  </si>
  <si>
    <t>Rent &amp; Uitilities</t>
  </si>
  <si>
    <t>Transfer charges</t>
  </si>
  <si>
    <t>Transfer Fees</t>
  </si>
  <si>
    <t>4 boxes of water</t>
  </si>
  <si>
    <t xml:space="preserve">Office Materials </t>
  </si>
  <si>
    <t>4kgs of office sugar</t>
  </si>
  <si>
    <t>Mar_L_V4</t>
  </si>
  <si>
    <t>Mar_L_V3</t>
  </si>
  <si>
    <t>Mar_L_V5</t>
  </si>
  <si>
    <t>Airtime for i49</t>
  </si>
  <si>
    <t>Mar_Inv_</t>
  </si>
  <si>
    <t>Hire of van to pickup i49 from the airport</t>
  </si>
  <si>
    <t>Visa fees for i49</t>
  </si>
  <si>
    <t>Travel Expenses</t>
  </si>
  <si>
    <t>Mission Budget for 7 days</t>
  </si>
  <si>
    <t>Breakfast for i149</t>
  </si>
  <si>
    <t>Lunch for i49</t>
  </si>
  <si>
    <t>Supper for i49</t>
  </si>
  <si>
    <t>Mar_i49_V1</t>
  </si>
  <si>
    <t>Office/bugolibi</t>
  </si>
  <si>
    <t>bugolobi/office</t>
  </si>
  <si>
    <t>office/bugolobi</t>
  </si>
  <si>
    <t>bugolobi/nakawa</t>
  </si>
  <si>
    <t>nkawa/office</t>
  </si>
  <si>
    <t>Mar_i18_V4</t>
  </si>
  <si>
    <t>office/home</t>
  </si>
  <si>
    <t>Mar_i89_V6</t>
  </si>
  <si>
    <t>office/ntinda</t>
  </si>
  <si>
    <t>ntinda/sonde</t>
  </si>
  <si>
    <t>sonde/office</t>
  </si>
  <si>
    <t>Mar_i1_V7</t>
  </si>
  <si>
    <t>office/town</t>
  </si>
  <si>
    <t>town/kasubi</t>
  </si>
  <si>
    <t>kasubi/office</t>
  </si>
  <si>
    <t>Mar_i49_V2</t>
  </si>
  <si>
    <t>Ice for 4 with Nabuzana</t>
  </si>
  <si>
    <t>2 bottles of water</t>
  </si>
  <si>
    <t>4 beers at boss mutoto</t>
  </si>
  <si>
    <t>Mar_i49_R1</t>
  </si>
  <si>
    <t>Mar_i49_R2</t>
  </si>
  <si>
    <t>Mar_i18_V5</t>
  </si>
  <si>
    <t>office/mestil hotel</t>
  </si>
  <si>
    <t>mestil/ponus</t>
  </si>
  <si>
    <t>ponus/kacici</t>
  </si>
  <si>
    <t>kacici/ggaba</t>
  </si>
  <si>
    <t>ggaba/mototo</t>
  </si>
  <si>
    <t>mutoto/office</t>
  </si>
  <si>
    <t>Inter bank transfer charges</t>
  </si>
  <si>
    <t>Interbank transfer charges</t>
  </si>
  <si>
    <t>Transfer Charges</t>
  </si>
  <si>
    <t>Mar_i89_V7</t>
  </si>
  <si>
    <t>office/kampala</t>
  </si>
  <si>
    <t>kampala/arua park</t>
  </si>
  <si>
    <t>arua park/home</t>
  </si>
  <si>
    <t>Mar_i1_V8</t>
  </si>
  <si>
    <t>office/nomads</t>
  </si>
  <si>
    <t>nomads/shidoh</t>
  </si>
  <si>
    <t>shidoh/nomads</t>
  </si>
  <si>
    <t>nomads/office</t>
  </si>
  <si>
    <t>office/office</t>
  </si>
  <si>
    <t>Reimbursement to the prject</t>
  </si>
  <si>
    <t>Local Transport for Janneth</t>
  </si>
  <si>
    <t>Mar_i18_V6</t>
  </si>
  <si>
    <t>office/mestil</t>
  </si>
  <si>
    <t>mestil/nomads</t>
  </si>
  <si>
    <t>nomads/bunga</t>
  </si>
  <si>
    <t>Mar_i149_V3</t>
  </si>
  <si>
    <t>Mar_i49_R3</t>
  </si>
  <si>
    <t>Mar_i49_R6</t>
  </si>
  <si>
    <t>Mar_i49_R4</t>
  </si>
  <si>
    <t>Mar_i49_R5</t>
  </si>
  <si>
    <t>shidoh/nomds</t>
  </si>
  <si>
    <t>Mar_i49_V3</t>
  </si>
  <si>
    <t>Local Transport (Collins)</t>
  </si>
  <si>
    <t>office/village mall</t>
  </si>
  <si>
    <t>village mall/Acacia</t>
  </si>
  <si>
    <t>acacia/office</t>
  </si>
  <si>
    <t>acacia/mukono</t>
  </si>
  <si>
    <t>Office/ficus</t>
  </si>
  <si>
    <t>focus/office</t>
  </si>
  <si>
    <t>Mar_i1_V9</t>
  </si>
  <si>
    <t>office/william strt</t>
  </si>
  <si>
    <t>william strt/container village</t>
  </si>
  <si>
    <t>conatiner village/office</t>
  </si>
  <si>
    <t>Mar_i89_V8</t>
  </si>
  <si>
    <t>office/kawempe</t>
  </si>
  <si>
    <t>kawempe/kawanda</t>
  </si>
  <si>
    <t>kawanda/home</t>
  </si>
  <si>
    <t>Mar_i49_V4</t>
  </si>
  <si>
    <t>Mar_i149_R7</t>
  </si>
  <si>
    <t>Mar_i149_R8</t>
  </si>
  <si>
    <t>Mar_i149_R9</t>
  </si>
  <si>
    <t>Mar_i149_R10</t>
  </si>
  <si>
    <t>Mar_i18_V7</t>
  </si>
  <si>
    <t>mestil/kacici</t>
  </si>
  <si>
    <t>kacici/bakuli</t>
  </si>
  <si>
    <t>bakuli/africana</t>
  </si>
  <si>
    <t>africana/office</t>
  </si>
  <si>
    <t>March &amp; April Rent -Summit</t>
  </si>
  <si>
    <t>March &amp; April Rent (Summit)</t>
  </si>
  <si>
    <t>Lydia's February PAYE</t>
  </si>
  <si>
    <t>Grace's February PAYE</t>
  </si>
  <si>
    <t>URA bank charges</t>
  </si>
  <si>
    <t>Bank OPP</t>
  </si>
  <si>
    <t>Lydia's February NSSF</t>
  </si>
  <si>
    <t>Grace's February NSSF</t>
  </si>
  <si>
    <t>Mar_L_V7</t>
  </si>
  <si>
    <t>Mar_L_V8</t>
  </si>
  <si>
    <t>Mar_L_V9</t>
  </si>
  <si>
    <t>Mar_i49_V5</t>
  </si>
  <si>
    <t>Mar_i49_R11</t>
  </si>
  <si>
    <t>Mar_i49_R12</t>
  </si>
  <si>
    <t>Adavance</t>
  </si>
  <si>
    <t>Mar_i89_V9</t>
  </si>
  <si>
    <t>Mar_i18_V8</t>
  </si>
  <si>
    <t>office/billionaire's club</t>
  </si>
  <si>
    <t>billionaire's club/caranova</t>
  </si>
  <si>
    <t>caranova/bugolobi</t>
  </si>
  <si>
    <t>Transfer to the UGX Account</t>
  </si>
  <si>
    <t>Cash Withdraw: chq</t>
  </si>
  <si>
    <t>Bank Withdraw charges</t>
  </si>
  <si>
    <t>Transfer from the UGX Account</t>
  </si>
  <si>
    <t>Cash Withdraw: Chq</t>
  </si>
  <si>
    <t>office/equity bank (bugolobi)</t>
  </si>
  <si>
    <t>bugolobi/home</t>
  </si>
  <si>
    <t>Mar_i1_V10</t>
  </si>
  <si>
    <t>park/container village</t>
  </si>
  <si>
    <t>container V/home</t>
  </si>
  <si>
    <t>Mar_i89_V10</t>
  </si>
  <si>
    <t>Office/shidoh</t>
  </si>
  <si>
    <t>shidoh/billionaires club</t>
  </si>
  <si>
    <t>Billionaires club/oasis mall</t>
  </si>
  <si>
    <t>oasis mall/village mall</t>
  </si>
  <si>
    <t>village mall/office</t>
  </si>
  <si>
    <t>Trust Building at Caramel</t>
  </si>
  <si>
    <t>Trust Building at Caranova</t>
  </si>
  <si>
    <t>Reimbursement to i49</t>
  </si>
  <si>
    <t>Mar_L_R13</t>
  </si>
  <si>
    <t>Mar_L_V10</t>
  </si>
  <si>
    <t>5grams of milk powder</t>
  </si>
  <si>
    <t>Office tea spices</t>
  </si>
  <si>
    <t>tea spice(cloves)</t>
  </si>
  <si>
    <t>Cash transfer charges</t>
  </si>
  <si>
    <t>Cash Withdraw Charges</t>
  </si>
  <si>
    <t>Mar_L_V11</t>
  </si>
  <si>
    <t>bank/nakawa</t>
  </si>
  <si>
    <t>nakawa/office</t>
  </si>
  <si>
    <t>Cash withdraw chq:</t>
  </si>
  <si>
    <t>Mar_i89_V11</t>
  </si>
  <si>
    <t>office/matugga</t>
  </si>
  <si>
    <t>matugga/home</t>
  </si>
  <si>
    <t>Mar_i18_V9</t>
  </si>
  <si>
    <t>owino/home</t>
  </si>
  <si>
    <t>Food for Bush and brother</t>
  </si>
  <si>
    <t xml:space="preserve">Trust Building </t>
  </si>
  <si>
    <t>Drinks</t>
  </si>
  <si>
    <t>Airtime for Bush</t>
  </si>
  <si>
    <t>shidoh/caramel</t>
  </si>
  <si>
    <t>caramel/mega standard</t>
  </si>
  <si>
    <t>mega standard/oasis mall</t>
  </si>
  <si>
    <t>oasis/village mall</t>
  </si>
  <si>
    <t>village m/office</t>
  </si>
  <si>
    <t>01-03 2024</t>
  </si>
  <si>
    <t>Balance from previous mont(Feb) 24</t>
  </si>
  <si>
    <t>Mar_G_V1</t>
  </si>
  <si>
    <t>office/anti corruption</t>
  </si>
  <si>
    <t>ACC/kasubi</t>
  </si>
  <si>
    <t>kasubi/mawanda</t>
  </si>
  <si>
    <t>mawanda/town</t>
  </si>
  <si>
    <t>town/office</t>
  </si>
  <si>
    <t>Mar_L_V12</t>
  </si>
  <si>
    <t>Airtime for 2 weeks</t>
  </si>
  <si>
    <t>Mar_L_V13</t>
  </si>
  <si>
    <t>Mar_i1_V11</t>
  </si>
  <si>
    <t>office/gazaland</t>
  </si>
  <si>
    <t>gazaland/gns</t>
  </si>
  <si>
    <t>gns/asiatic sportscenter</t>
  </si>
  <si>
    <t>asiatic/code ya mboka</t>
  </si>
  <si>
    <t>code/hotel kenedia</t>
  </si>
  <si>
    <t>Kenedia/one for the road</t>
  </si>
  <si>
    <t>one forrd/jinja rd</t>
  </si>
  <si>
    <t>jinjard/home</t>
  </si>
  <si>
    <t>Trust Building at GNS</t>
  </si>
  <si>
    <t>Trust Building at Code yamboka</t>
  </si>
  <si>
    <t>March/April internetsubscription</t>
  </si>
  <si>
    <t>Mar_i49_V6</t>
  </si>
  <si>
    <t>5realms photocoping paper</t>
  </si>
  <si>
    <t>10 payment vouchers</t>
  </si>
  <si>
    <t>20 pieces of pens</t>
  </si>
  <si>
    <t>1 pair of bata sandles for gues room</t>
  </si>
  <si>
    <t>Local Transport for bodas</t>
  </si>
  <si>
    <t>Mar_L_V14</t>
  </si>
  <si>
    <t>Mar_i18_V10</t>
  </si>
  <si>
    <t>town/village mall</t>
  </si>
  <si>
    <t>village mall/asiatic sports</t>
  </si>
  <si>
    <t>asiatic/s2g</t>
  </si>
  <si>
    <t>s2g/kenedia</t>
  </si>
  <si>
    <t>kenedia/town</t>
  </si>
  <si>
    <t>Mar_i1_V12</t>
  </si>
  <si>
    <t>village m/asiatic</t>
  </si>
  <si>
    <t>International Signs</t>
  </si>
  <si>
    <t>Equipment</t>
  </si>
  <si>
    <t>Mar_i89_V12</t>
  </si>
  <si>
    <t>office/namayiba</t>
  </si>
  <si>
    <t>namayiba/office</t>
  </si>
  <si>
    <t>Mar_i1_V13</t>
  </si>
  <si>
    <t>arua park/gns</t>
  </si>
  <si>
    <t>gns/code yabomba</t>
  </si>
  <si>
    <t>code/kenedia</t>
  </si>
  <si>
    <t>office/shidoh</t>
  </si>
  <si>
    <t>shidoh/kingdom kampala</t>
  </si>
  <si>
    <t>kingdom/ntinda</t>
  </si>
  <si>
    <t>ntinda/banana bar</t>
  </si>
  <si>
    <t>banana/office</t>
  </si>
  <si>
    <t>Trust building gns</t>
  </si>
  <si>
    <t>Trust building code</t>
  </si>
  <si>
    <t>Trust building Kenedia</t>
  </si>
  <si>
    <t>Wine for Bush and team</t>
  </si>
  <si>
    <t>Mar_i49_V10</t>
  </si>
  <si>
    <t>Mar_i89_V13</t>
  </si>
  <si>
    <t>Mar_i18_V11</t>
  </si>
  <si>
    <t>Mar_i49_V7</t>
  </si>
  <si>
    <t>Mar_i49_V11</t>
  </si>
  <si>
    <t>Mar_i49_V12</t>
  </si>
  <si>
    <t>Trust Building Freedom City</t>
  </si>
  <si>
    <t>Trust Building Caramel(Bush)</t>
  </si>
  <si>
    <t>caramel/kingdom</t>
  </si>
  <si>
    <t>kingdom/village mall</t>
  </si>
  <si>
    <t>Mar_i18_V12</t>
  </si>
  <si>
    <t>Mar_i49_V13</t>
  </si>
  <si>
    <t>Mar_i49_V11 &amp; 13</t>
  </si>
  <si>
    <t>Trust Building Gaba</t>
  </si>
  <si>
    <t>Trust Building one for the road</t>
  </si>
  <si>
    <t>Mar_L_V16</t>
  </si>
  <si>
    <t>4 grilled chicken</t>
  </si>
  <si>
    <t>2 goat fry meat</t>
  </si>
  <si>
    <t>2 goat muchomo</t>
  </si>
  <si>
    <t>1 fish tikka sizz</t>
  </si>
  <si>
    <t>1 icced sweet white wine</t>
  </si>
  <si>
    <t>1 4 cousins wine</t>
  </si>
  <si>
    <t>1 mirinda pineapple</t>
  </si>
  <si>
    <t>2 coca cola sodas</t>
  </si>
  <si>
    <t>1 big rwenzori water</t>
  </si>
  <si>
    <t>7 chicken pizza's</t>
  </si>
  <si>
    <t>1 milk shake</t>
  </si>
  <si>
    <t>1 vanila milk shake</t>
  </si>
  <si>
    <t>Team Building</t>
  </si>
  <si>
    <t>Mar_L_V17</t>
  </si>
  <si>
    <t>Trust Building Ismail</t>
  </si>
  <si>
    <t>Trust Building Sham</t>
  </si>
  <si>
    <t>Trust Building Bush</t>
  </si>
  <si>
    <t>Mar_i49_V14</t>
  </si>
  <si>
    <t>office/park</t>
  </si>
  <si>
    <t>park/code</t>
  </si>
  <si>
    <t>code/village mall</t>
  </si>
  <si>
    <t>village mall/shidoh</t>
  </si>
  <si>
    <t>shidoh/office</t>
  </si>
  <si>
    <t>Snacks</t>
  </si>
  <si>
    <t>Lunch in transit</t>
  </si>
  <si>
    <t>Lunch for i49 in transit</t>
  </si>
  <si>
    <t>Mar_i1_V14</t>
  </si>
  <si>
    <t>park/one for the road</t>
  </si>
  <si>
    <t>one for the road/town</t>
  </si>
  <si>
    <t>home/freedom city</t>
  </si>
  <si>
    <t>freedom city/home</t>
  </si>
  <si>
    <t>cpde/village mall</t>
  </si>
  <si>
    <t>village M/shidoh</t>
  </si>
  <si>
    <t>shidoh/home</t>
  </si>
  <si>
    <t>Mar_i89_V14</t>
  </si>
  <si>
    <t>Special hire curb to drop Wilfred</t>
  </si>
  <si>
    <t>Personal balance Grace</t>
  </si>
  <si>
    <t>Mar_i89_V15</t>
  </si>
  <si>
    <t>office/sonde</t>
  </si>
  <si>
    <t>sonde/namugongo</t>
  </si>
  <si>
    <t>Mar_i18_V13</t>
  </si>
  <si>
    <t>owino/ntinda</t>
  </si>
  <si>
    <t>ntinda/kyambogo</t>
  </si>
  <si>
    <t>kyambogo/home</t>
  </si>
  <si>
    <t>Mar_i89_V16</t>
  </si>
  <si>
    <t>office/arua  park</t>
  </si>
  <si>
    <t>arua park/kakiri</t>
  </si>
  <si>
    <t>kakiri/home</t>
  </si>
  <si>
    <t>Mar_i18_V14</t>
  </si>
  <si>
    <t>owino/kawempe</t>
  </si>
  <si>
    <t>kawempe/matuga</t>
  </si>
  <si>
    <t>matuga/home</t>
  </si>
  <si>
    <t>Mar_i18_V15</t>
  </si>
  <si>
    <t>office/natete</t>
  </si>
  <si>
    <t>natete/bwaise</t>
  </si>
  <si>
    <t>bwaise/nansana</t>
  </si>
  <si>
    <t>nasana/home</t>
  </si>
  <si>
    <t>Mar_i89_V17</t>
  </si>
  <si>
    <t>Kawanda/matugga</t>
  </si>
  <si>
    <t>Mar_i18_V16</t>
  </si>
  <si>
    <t>Lydia's March salary</t>
  </si>
  <si>
    <t>Cash Box Feb 2024</t>
  </si>
  <si>
    <t>01.03.24 Balance and advance</t>
  </si>
  <si>
    <t>31.03.2024  Balance and advance</t>
  </si>
  <si>
    <t>FINANCIAL POSITION AT 1/03/2024</t>
  </si>
  <si>
    <t>FINANCIAL POSITION AT 31/03/2024</t>
  </si>
  <si>
    <t>1.03.2024  Balance and advance</t>
  </si>
  <si>
    <t>Grace's Feb salary chq 328</t>
  </si>
  <si>
    <t>Grace's Feb salary chq: 328</t>
  </si>
  <si>
    <t>Bank cheque fees</t>
  </si>
  <si>
    <t>February security services chq:329</t>
  </si>
  <si>
    <t>February Security fees chq:329</t>
  </si>
  <si>
    <t>Lydia and Grace's February PAYE</t>
  </si>
  <si>
    <t>February (Lydia+Grace's) NSSF</t>
  </si>
  <si>
    <t>Lydia March salary:chq336</t>
  </si>
  <si>
    <t>Snacks for Lydia &amp; Dismus</t>
  </si>
  <si>
    <t>Coffee at the airport for 2 (Lydia/Dismus)</t>
  </si>
  <si>
    <t>Mar_L_R1</t>
  </si>
  <si>
    <t>Mar_L_R2</t>
  </si>
  <si>
    <t>Mar_BS_1</t>
  </si>
  <si>
    <t>Mar_BS_2</t>
  </si>
  <si>
    <t>Mar_L_R5</t>
  </si>
  <si>
    <t>Mar_BS_3</t>
  </si>
  <si>
    <t>Mar_L_R6</t>
  </si>
  <si>
    <t>Mar_BS_5</t>
  </si>
  <si>
    <t>Mar_BS_9</t>
  </si>
  <si>
    <t>Mar_L_R7</t>
  </si>
  <si>
    <t>Mar_L_R8</t>
  </si>
  <si>
    <t>Mar_L_R9</t>
  </si>
  <si>
    <t>Mar_L_R10</t>
  </si>
  <si>
    <t>Mar_L_R11</t>
  </si>
  <si>
    <t>Mar_L_R12</t>
  </si>
  <si>
    <t>Mar_Inv_4</t>
  </si>
  <si>
    <t>Mar_BS_6</t>
  </si>
  <si>
    <t>Mar_L_R14</t>
  </si>
  <si>
    <t>Mar_L_R15</t>
  </si>
  <si>
    <t>Mar_L_R16</t>
  </si>
  <si>
    <t>Mar_i18_R3</t>
  </si>
  <si>
    <t>Mar_L_R17</t>
  </si>
  <si>
    <t>Mar_BS_7</t>
  </si>
  <si>
    <t>Mar_L_R18</t>
  </si>
  <si>
    <t>Mar_BS_8</t>
  </si>
  <si>
    <t>Mar_BS_10</t>
  </si>
  <si>
    <t>Mar_L_R19</t>
  </si>
  <si>
    <t>Mar_49_V8</t>
  </si>
  <si>
    <t>Mar_i49_V8</t>
  </si>
  <si>
    <t>Mar_i49_R13</t>
  </si>
  <si>
    <t>Mar_L_R20</t>
  </si>
  <si>
    <t>Mar_i49_V9</t>
  </si>
  <si>
    <t>Mar_Inv_5</t>
  </si>
  <si>
    <t>Mar_L_R21</t>
  </si>
  <si>
    <t>Mar_L_R22</t>
  </si>
  <si>
    <t>Mar_L_V18</t>
  </si>
  <si>
    <t>Mar_L_R23</t>
  </si>
  <si>
    <t>Mar_i49_R14</t>
  </si>
  <si>
    <t>Mar_i49_R15</t>
  </si>
  <si>
    <t>Mar_i49_R16</t>
  </si>
  <si>
    <t>Mar_i49_R17</t>
  </si>
  <si>
    <t>Office/namayiba</t>
  </si>
  <si>
    <t>Mar_49_V11</t>
  </si>
  <si>
    <t>Mar_i49_R18</t>
  </si>
  <si>
    <t>Mar_L_V19</t>
  </si>
  <si>
    <t>Mar_i49_V15</t>
  </si>
  <si>
    <t>Mar_i49_V16</t>
  </si>
  <si>
    <t>Mar_L_R24</t>
  </si>
  <si>
    <t>Mar_L_V20</t>
  </si>
  <si>
    <t>Mar_L_R25</t>
  </si>
  <si>
    <t>Mar_Inv_6</t>
  </si>
  <si>
    <t>Mar_L_R26</t>
  </si>
  <si>
    <t>Mar_BS_4</t>
  </si>
  <si>
    <t>Mar_BS_11</t>
  </si>
  <si>
    <t>4kgs of sugar</t>
  </si>
  <si>
    <t>Mar_L_R27</t>
  </si>
  <si>
    <t>RUFFORD</t>
  </si>
  <si>
    <t>Amount</t>
  </si>
  <si>
    <t>Balance as per the cash book</t>
  </si>
  <si>
    <t>Add:</t>
  </si>
  <si>
    <t>Unpresented cheques</t>
  </si>
  <si>
    <t>Direct Credits</t>
  </si>
  <si>
    <t>Less:</t>
  </si>
  <si>
    <t>Direct Debits (Bank Charges)</t>
  </si>
  <si>
    <t>Interbank grant transfer charges</t>
  </si>
  <si>
    <t>Rent Transfer charges</t>
  </si>
  <si>
    <t>Balance as per the bank statement</t>
  </si>
  <si>
    <t>Difference</t>
  </si>
  <si>
    <t>Reason for the Difference.</t>
  </si>
  <si>
    <t xml:space="preserve">USD BANK Reconciliation Statement </t>
  </si>
  <si>
    <t>No</t>
  </si>
  <si>
    <t xml:space="preserve">UGX BANK Reconciliation Statement </t>
  </si>
  <si>
    <t>Cash Transfer  charges</t>
  </si>
  <si>
    <t>USD BANK</t>
  </si>
  <si>
    <t>UGX BANK</t>
  </si>
  <si>
    <t xml:space="preserve">UGX-OPP BANK Reconciliation Statement </t>
  </si>
  <si>
    <t>Grace's March salary: chq 335</t>
  </si>
  <si>
    <t>March Security services:chq 331</t>
  </si>
  <si>
    <t>Bank charges chq: 328</t>
  </si>
  <si>
    <t>Bank charges chq: 329</t>
  </si>
  <si>
    <t>Bank charges chq:330</t>
  </si>
  <si>
    <t>Bank charges chq:332</t>
  </si>
  <si>
    <t>Bank charges chq:334</t>
  </si>
  <si>
    <t>Bank charges chq:336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</si>
</sst>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sz val="11"/>
      <color rgb="FF000000"/>
      <name val="Calibri"/>
      <family val="2"/>
      <scheme val="minor"/>
    </font>
    <font>
      <b/>
      <sz val="11"/>
      <color rgb="FFFF0000"/>
      <name val="Calibri"/>
      <family val="2"/>
      <charset val="238"/>
      <scheme val="minor"/>
    </font>
    <font>
      <sz val="11"/>
      <color indexed="8"/>
      <name val="Calibri"/>
      <family val="2"/>
      <scheme val="minor"/>
    </font>
    <font>
      <i/>
      <sz val="11"/>
      <color theme="1"/>
      <name val="Calibri"/>
      <family val="2"/>
      <scheme val="minor"/>
    </font>
    <font>
      <b/>
      <i/>
      <sz val="11"/>
      <color theme="1"/>
      <name val="Calibri"/>
      <family val="2"/>
      <scheme val="minor"/>
    </font>
    <font>
      <b/>
      <sz val="12"/>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s>
  <borders count="6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top style="thin">
        <color auto="1"/>
      </top>
      <bottom/>
      <diagonal/>
    </border>
    <border>
      <left style="medium">
        <color indexed="64"/>
      </left>
      <right style="medium">
        <color indexed="64"/>
      </right>
      <top style="thin">
        <color auto="1"/>
      </top>
      <bottom/>
      <diagonal/>
    </border>
    <border>
      <left style="medium">
        <color indexed="64"/>
      </left>
      <right/>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925">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4" fillId="0" borderId="19" xfId="0" applyNumberFormat="1" applyFont="1" applyBorder="1" applyAlignment="1">
      <alignment horizontal="center" vertical="center"/>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41" fillId="0" borderId="42" xfId="0" applyNumberFormat="1" applyFont="1" applyBorder="1" applyAlignment="1">
      <alignment horizontal="right" vertical="center" wrapText="1"/>
    </xf>
    <xf numFmtId="165" fontId="41" fillId="0" borderId="43"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4" fontId="41" fillId="0" borderId="19" xfId="0" applyNumberFormat="1" applyFont="1" applyBorder="1" applyAlignment="1">
      <alignment horizontal="left" vertical="center" wrapText="1"/>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horizontal="center" vertical="center"/>
    </xf>
    <xf numFmtId="165" fontId="70" fillId="0" borderId="0" xfId="0" applyNumberFormat="1" applyFont="1" applyAlignment="1">
      <alignment horizontal="center" vertical="center"/>
    </xf>
    <xf numFmtId="165" fontId="68" fillId="0" borderId="0" xfId="0" applyNumberFormat="1" applyFont="1" applyAlignment="1">
      <alignment vertical="center"/>
    </xf>
    <xf numFmtId="165" fontId="69" fillId="0" borderId="0" xfId="0" applyNumberFormat="1" applyFont="1" applyAlignment="1">
      <alignment horizontal="right" vertical="center"/>
    </xf>
    <xf numFmtId="165" fontId="69" fillId="0" borderId="0" xfId="0" applyNumberFormat="1" applyFont="1" applyAlignment="1">
      <alignment vertical="center"/>
    </xf>
    <xf numFmtId="0" fontId="69" fillId="0" borderId="0" xfId="0" applyFont="1" applyAlignment="1">
      <alignment horizontal="left" vertical="center"/>
    </xf>
    <xf numFmtId="0" fontId="68" fillId="0" borderId="12" xfId="0" applyFont="1" applyBorder="1" applyAlignment="1">
      <alignment vertical="center"/>
    </xf>
    <xf numFmtId="0" fontId="68" fillId="0" borderId="13" xfId="0" applyFont="1" applyBorder="1" applyAlignment="1">
      <alignment vertical="center"/>
    </xf>
    <xf numFmtId="0" fontId="69" fillId="0" borderId="0" xfId="0" applyFont="1" applyAlignment="1">
      <alignment horizontal="center" vertical="center"/>
    </xf>
    <xf numFmtId="49" fontId="69" fillId="0" borderId="0" xfId="0" applyNumberFormat="1" applyFont="1" applyAlignment="1">
      <alignment vertical="center"/>
    </xf>
    <xf numFmtId="0" fontId="69" fillId="11" borderId="34" xfId="0" applyFont="1" applyFill="1" applyBorder="1" applyAlignment="1">
      <alignment horizontal="center" vertical="center"/>
    </xf>
    <xf numFmtId="0" fontId="69" fillId="11" borderId="16" xfId="0" applyFont="1" applyFill="1" applyBorder="1" applyAlignment="1">
      <alignment horizontal="center" vertical="center"/>
    </xf>
    <xf numFmtId="165" fontId="69" fillId="11" borderId="16" xfId="0" applyNumberFormat="1" applyFont="1" applyFill="1" applyBorder="1" applyAlignment="1">
      <alignment horizontal="center" vertical="center"/>
    </xf>
    <xf numFmtId="165" fontId="69" fillId="11" borderId="35" xfId="0" applyNumberFormat="1" applyFont="1" applyFill="1" applyBorder="1" applyAlignment="1">
      <alignment horizontal="center" vertical="center"/>
    </xf>
    <xf numFmtId="0" fontId="68" fillId="0" borderId="0" xfId="0" applyFont="1" applyAlignment="1">
      <alignment horizontal="center" vertical="center"/>
    </xf>
    <xf numFmtId="164" fontId="71" fillId="6" borderId="19" xfId="2" applyFont="1" applyFill="1" applyBorder="1" applyAlignment="1">
      <alignment horizontal="right" wrapText="1"/>
    </xf>
    <xf numFmtId="0" fontId="16" fillId="0" borderId="0" xfId="0" applyFont="1"/>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0" fontId="1" fillId="0" borderId="0" xfId="0" applyFont="1" applyAlignment="1">
      <alignment horizontal="left" vertical="center"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3" xfId="2" applyFont="1" applyFill="1" applyBorder="1" applyAlignment="1">
      <alignment horizontal="right" wrapText="1"/>
    </xf>
    <xf numFmtId="165" fontId="0" fillId="0" borderId="19" xfId="0" applyNumberFormat="1" applyBorder="1" applyAlignment="1">
      <alignment horizontal="left" vertical="center"/>
    </xf>
    <xf numFmtId="3" fontId="41" fillId="22" borderId="11" xfId="1"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165" fontId="4" fillId="6" borderId="9" xfId="40" applyNumberFormat="1" applyFont="1" applyFill="1" applyBorder="1" applyAlignment="1">
      <alignment horizontal="left" vertical="center" wrapText="1"/>
    </xf>
    <xf numFmtId="17" fontId="61" fillId="0" borderId="0" xfId="0" applyNumberFormat="1" applyFont="1" applyAlignment="1">
      <alignment vertical="center"/>
    </xf>
    <xf numFmtId="4" fontId="19"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vertical="center"/>
    </xf>
    <xf numFmtId="0" fontId="41" fillId="22" borderId="6" xfId="0" applyFont="1" applyFill="1" applyBorder="1" applyAlignment="1">
      <alignment horizontal="left" vertical="center" wrapText="1"/>
    </xf>
    <xf numFmtId="3" fontId="3" fillId="0" borderId="19" xfId="0" applyNumberFormat="1" applyFont="1" applyBorder="1" applyAlignment="1">
      <alignment horizontal="left" vertical="top"/>
    </xf>
    <xf numFmtId="164" fontId="9" fillId="0" borderId="17" xfId="2" applyFont="1" applyBorder="1" applyAlignment="1">
      <alignment horizontal="right" wrapText="1"/>
    </xf>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17" fontId="15" fillId="0" borderId="0" xfId="0" applyNumberFormat="1" applyFont="1" applyAlignment="1">
      <alignment horizontal="left" vertical="center"/>
    </xf>
    <xf numFmtId="0" fontId="15" fillId="0" borderId="0" xfId="0" applyFont="1" applyAlignment="1">
      <alignment horizontal="left" vertical="center"/>
    </xf>
    <xf numFmtId="0" fontId="16" fillId="0" borderId="12" xfId="0" applyFont="1" applyBorder="1" applyAlignment="1">
      <alignment vertical="center"/>
    </xf>
    <xf numFmtId="165" fontId="41" fillId="22" borderId="19" xfId="40" applyNumberFormat="1" applyFont="1" applyFill="1" applyBorder="1" applyAlignment="1">
      <alignment horizontal="left" wrapText="1"/>
    </xf>
    <xf numFmtId="0" fontId="0" fillId="6" borderId="19" xfId="0" applyFill="1" applyBorder="1" applyAlignment="1">
      <alignment horizontal="left" vertical="center"/>
    </xf>
    <xf numFmtId="0" fontId="0" fillId="6" borderId="6" xfId="0" applyFill="1" applyBorder="1" applyAlignment="1">
      <alignment horizontal="left" vertical="center"/>
    </xf>
    <xf numFmtId="165" fontId="41" fillId="6" borderId="18" xfId="0" applyNumberFormat="1" applyFont="1" applyFill="1" applyBorder="1" applyAlignment="1">
      <alignment horizontal="right" vertical="center" wrapText="1"/>
    </xf>
    <xf numFmtId="165" fontId="41" fillId="6" borderId="27" xfId="0" applyNumberFormat="1" applyFont="1" applyFill="1" applyBorder="1" applyAlignment="1">
      <alignment horizontal="right" vertical="center" wrapText="1"/>
    </xf>
    <xf numFmtId="165" fontId="0" fillId="6" borderId="3" xfId="0" applyNumberFormat="1" applyFill="1" applyBorder="1" applyAlignment="1">
      <alignment horizontal="right" vertical="center" wrapText="1"/>
    </xf>
    <xf numFmtId="165" fontId="0" fillId="6" borderId="3" xfId="0" applyNumberFormat="1" applyFill="1" applyBorder="1" applyAlignment="1">
      <alignment horizontal="left" vertical="center"/>
    </xf>
    <xf numFmtId="165" fontId="0" fillId="6" borderId="19" xfId="0" applyNumberFormat="1" applyFill="1" applyBorder="1" applyAlignment="1">
      <alignment horizontal="right" vertical="center" wrapText="1"/>
    </xf>
    <xf numFmtId="165" fontId="0" fillId="6" borderId="19" xfId="0" applyNumberFormat="1" applyFill="1" applyBorder="1" applyAlignment="1">
      <alignment horizontal="left" vertical="center"/>
    </xf>
    <xf numFmtId="165" fontId="0" fillId="6" borderId="0" xfId="0" applyNumberFormat="1" applyFill="1" applyAlignment="1">
      <alignment horizontal="right" vertical="center" wrapText="1"/>
    </xf>
    <xf numFmtId="165" fontId="0" fillId="6" borderId="0" xfId="0" applyNumberFormat="1" applyFill="1" applyAlignment="1">
      <alignment horizontal="left" vertical="center"/>
    </xf>
    <xf numFmtId="0" fontId="0" fillId="6" borderId="0" xfId="0" applyFill="1" applyAlignment="1">
      <alignment horizontal="left" vertical="center" wrapText="1"/>
    </xf>
    <xf numFmtId="3" fontId="19" fillId="6" borderId="19" xfId="1" applyNumberFormat="1" applyFont="1" applyFill="1" applyBorder="1" applyAlignment="1">
      <alignment horizontal="left" vertical="center"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vertical="center"/>
    </xf>
    <xf numFmtId="3" fontId="0" fillId="6" borderId="0" xfId="0" applyNumberFormat="1" applyFont="1" applyFill="1" applyAlignment="1">
      <alignment horizontal="left" vertical="center" wrapText="1"/>
    </xf>
    <xf numFmtId="165" fontId="0" fillId="6" borderId="19" xfId="40" applyNumberFormat="1" applyFont="1" applyFill="1" applyBorder="1" applyAlignment="1">
      <alignment horizontal="left" vertical="center" wrapText="1"/>
    </xf>
    <xf numFmtId="165" fontId="19" fillId="6" borderId="19" xfId="40" applyNumberFormat="1" applyFont="1" applyFill="1" applyBorder="1" applyAlignment="1">
      <alignment horizontal="left" wrapText="1"/>
    </xf>
    <xf numFmtId="0" fontId="19" fillId="6" borderId="19" xfId="0" applyFont="1" applyFill="1" applyBorder="1" applyAlignment="1">
      <alignment horizontal="left"/>
    </xf>
    <xf numFmtId="165" fontId="19" fillId="6" borderId="19" xfId="2" applyNumberFormat="1" applyFont="1" applyFill="1" applyBorder="1" applyAlignment="1">
      <alignment horizontal="right" vertical="center" wrapText="1"/>
    </xf>
    <xf numFmtId="168" fontId="0" fillId="0" borderId="0" xfId="2" applyNumberFormat="1" applyFont="1" applyAlignment="1">
      <alignment horizontal="right" wrapText="1"/>
    </xf>
    <xf numFmtId="168" fontId="0" fillId="0" borderId="0" xfId="0" applyNumberFormat="1"/>
    <xf numFmtId="164" fontId="72" fillId="0" borderId="17" xfId="2" applyFont="1" applyBorder="1" applyAlignment="1">
      <alignment horizontal="right" wrapText="1"/>
    </xf>
    <xf numFmtId="17" fontId="69" fillId="0" borderId="0" xfId="0" applyNumberFormat="1" applyFont="1" applyAlignment="1">
      <alignment horizontal="left" vertical="center"/>
    </xf>
    <xf numFmtId="0" fontId="69" fillId="11" borderId="48" xfId="0" applyFont="1" applyFill="1" applyBorder="1" applyAlignment="1">
      <alignment vertical="center"/>
    </xf>
    <xf numFmtId="0" fontId="69" fillId="11" borderId="3" xfId="0" applyFont="1" applyFill="1" applyBorder="1" applyAlignment="1">
      <alignment vertical="center"/>
    </xf>
    <xf numFmtId="165" fontId="69" fillId="11" borderId="3" xfId="0" applyNumberFormat="1" applyFont="1" applyFill="1" applyBorder="1" applyAlignment="1">
      <alignment vertical="center"/>
    </xf>
    <xf numFmtId="165" fontId="69" fillId="11" borderId="49" xfId="0" applyNumberFormat="1" applyFont="1" applyFill="1" applyBorder="1" applyAlignment="1">
      <alignment vertical="center"/>
    </xf>
    <xf numFmtId="164" fontId="42" fillId="22" borderId="19" xfId="2" applyFont="1" applyFill="1" applyBorder="1" applyAlignment="1">
      <alignment horizontal="right" wrapText="1"/>
    </xf>
    <xf numFmtId="14" fontId="9" fillId="6" borderId="31" xfId="1" applyNumberFormat="1" applyFont="1" applyFill="1" applyBorder="1" applyAlignment="1">
      <alignment horizontal="left" wrapText="1"/>
    </xf>
    <xf numFmtId="3" fontId="9" fillId="6" borderId="17" xfId="1" applyNumberFormat="1" applyFont="1" applyFill="1" applyBorder="1" applyAlignment="1">
      <alignment horizontal="left" wrapText="1"/>
    </xf>
    <xf numFmtId="165" fontId="9" fillId="6" borderId="17" xfId="1" applyNumberFormat="1" applyFont="1" applyFill="1" applyBorder="1" applyAlignment="1">
      <alignment horizontal="left" wrapText="1"/>
    </xf>
    <xf numFmtId="165" fontId="9" fillId="6" borderId="17" xfId="2" applyNumberFormat="1" applyFont="1" applyFill="1" applyBorder="1" applyAlignment="1">
      <alignment horizontal="center"/>
    </xf>
    <xf numFmtId="165" fontId="9" fillId="6" borderId="17" xfId="2" applyNumberFormat="1" applyFont="1" applyFill="1" applyBorder="1" applyAlignment="1">
      <alignment horizontal="right" wrapText="1"/>
    </xf>
    <xf numFmtId="165" fontId="9" fillId="6" borderId="17" xfId="40" applyNumberFormat="1" applyFont="1" applyFill="1" applyBorder="1" applyAlignment="1">
      <alignment horizontal="left" vertical="center" wrapText="1"/>
    </xf>
    <xf numFmtId="165" fontId="9" fillId="6" borderId="37" xfId="40" applyNumberFormat="1" applyFont="1" applyFill="1" applyBorder="1" applyAlignment="1">
      <alignment horizontal="left" vertical="center" wrapText="1"/>
    </xf>
    <xf numFmtId="3" fontId="9" fillId="6" borderId="38" xfId="1" applyNumberFormat="1" applyFont="1" applyFill="1" applyBorder="1" applyAlignment="1">
      <alignment horizontal="left" vertical="center" wrapText="1"/>
    </xf>
    <xf numFmtId="3" fontId="9" fillId="6" borderId="31" xfId="1" applyNumberFormat="1" applyFont="1" applyFill="1" applyBorder="1" applyAlignment="1">
      <alignment horizontal="left" vertical="center" wrapText="1"/>
    </xf>
    <xf numFmtId="3" fontId="9" fillId="6" borderId="17" xfId="1" applyNumberFormat="1" applyFont="1" applyFill="1" applyBorder="1" applyAlignment="1">
      <alignment horizontal="left" vertical="center" wrapText="1"/>
    </xf>
    <xf numFmtId="3" fontId="9" fillId="6" borderId="17" xfId="0" applyNumberFormat="1" applyFont="1" applyFill="1" applyBorder="1" applyAlignment="1">
      <alignment horizontal="left" vertical="center" wrapText="1"/>
    </xf>
    <xf numFmtId="4" fontId="9" fillId="6" borderId="39" xfId="0" applyNumberFormat="1" applyFont="1" applyFill="1" applyBorder="1" applyAlignment="1">
      <alignment horizontal="left" vertical="center" wrapText="1"/>
    </xf>
    <xf numFmtId="0" fontId="41" fillId="6" borderId="19" xfId="0" applyFont="1" applyFill="1" applyBorder="1" applyAlignment="1">
      <alignment horizontal="left" vertical="center" wrapText="1"/>
    </xf>
    <xf numFmtId="165" fontId="1" fillId="0" borderId="19" xfId="0" applyNumberFormat="1" applyFont="1" applyBorder="1" applyAlignment="1">
      <alignment horizontal="left" vertical="center"/>
    </xf>
    <xf numFmtId="164" fontId="0" fillId="0" borderId="0" xfId="2" applyFont="1" applyAlignment="1">
      <alignment horizontal="right" wrapText="1"/>
    </xf>
    <xf numFmtId="0" fontId="0" fillId="0" borderId="0" xfId="0" applyNumberFormat="1" applyAlignment="1">
      <alignment horizontal="right" wrapText="1"/>
    </xf>
    <xf numFmtId="165" fontId="4" fillId="6" borderId="19" xfId="1" applyNumberFormat="1" applyFont="1" applyFill="1" applyBorder="1" applyAlignment="1">
      <alignment horizontal="left" vertical="center" wrapText="1"/>
    </xf>
    <xf numFmtId="0" fontId="73" fillId="6" borderId="19" xfId="0" applyFont="1" applyFill="1" applyBorder="1" applyAlignment="1">
      <alignment horizontal="left" vertical="center" wrapText="1"/>
    </xf>
    <xf numFmtId="164" fontId="42" fillId="22" borderId="16" xfId="2" applyFont="1" applyFill="1" applyBorder="1" applyAlignment="1">
      <alignment horizontal="righ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19" fillId="6" borderId="19" xfId="0" applyNumberFormat="1" applyFont="1" applyFill="1" applyBorder="1" applyAlignment="1">
      <alignment horizontal="right" vertical="center"/>
    </xf>
    <xf numFmtId="165" fontId="19" fillId="6" borderId="19" xfId="0" applyNumberFormat="1" applyFont="1" applyFill="1" applyBorder="1" applyAlignment="1">
      <alignment horizontal="right" vertical="center" wrapText="1"/>
    </xf>
    <xf numFmtId="0" fontId="19" fillId="6" borderId="19" xfId="0" applyFont="1" applyFill="1" applyBorder="1" applyAlignment="1">
      <alignment horizontal="left" vertical="center" wrapText="1"/>
    </xf>
    <xf numFmtId="0" fontId="0" fillId="0" borderId="19" xfId="0" applyFont="1" applyBorder="1" applyAlignment="1">
      <alignment horizontal="left" vertical="center"/>
    </xf>
    <xf numFmtId="0" fontId="0" fillId="0" borderId="19" xfId="0" applyFont="1" applyBorder="1" applyAlignment="1">
      <alignment horizontal="left" vertical="center" wrapText="1"/>
    </xf>
    <xf numFmtId="0" fontId="0" fillId="6" borderId="16" xfId="0" applyFont="1" applyFill="1" applyBorder="1" applyAlignment="1">
      <alignment horizontal="left" vertical="center" wrapText="1"/>
    </xf>
    <xf numFmtId="0" fontId="41" fillId="0" borderId="19" xfId="0" applyFont="1" applyBorder="1" applyAlignment="1">
      <alignment horizontal="left" vertical="center"/>
    </xf>
    <xf numFmtId="165" fontId="0"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165" fontId="0" fillId="0" borderId="19" xfId="0" applyNumberFormat="1" applyFont="1" applyBorder="1" applyAlignment="1">
      <alignment horizontal="right" vertical="center"/>
    </xf>
    <xf numFmtId="164" fontId="41" fillId="6" borderId="19" xfId="2" applyFont="1" applyFill="1" applyBorder="1" applyAlignment="1">
      <alignment horizontal="right" vertical="center" wrapText="1"/>
    </xf>
    <xf numFmtId="165" fontId="0" fillId="0" borderId="19" xfId="0" applyNumberFormat="1" applyFont="1" applyBorder="1" applyAlignment="1">
      <alignment vertical="center"/>
    </xf>
    <xf numFmtId="14" fontId="0" fillId="0" borderId="19" xfId="0" applyNumberFormat="1" applyFont="1" applyBorder="1" applyAlignment="1">
      <alignment horizontal="left" vertical="center"/>
    </xf>
    <xf numFmtId="165" fontId="0" fillId="6" borderId="9" xfId="40" applyNumberFormat="1" applyFont="1" applyFill="1" applyBorder="1" applyAlignment="1">
      <alignment horizontal="left" wrapText="1"/>
    </xf>
    <xf numFmtId="164" fontId="41" fillId="22" borderId="16" xfId="2" applyFont="1" applyFill="1" applyBorder="1" applyAlignment="1">
      <alignment horizontal="right" vertical="center" wrapText="1"/>
    </xf>
    <xf numFmtId="14" fontId="41" fillId="6" borderId="19" xfId="0" applyNumberFormat="1" applyFont="1" applyFill="1" applyBorder="1" applyAlignment="1">
      <alignment horizontal="left" vertical="center" wrapText="1"/>
    </xf>
    <xf numFmtId="0" fontId="1" fillId="6" borderId="19" xfId="0" applyFont="1" applyFill="1" applyBorder="1" applyAlignment="1">
      <alignment horizontal="left" vertical="center" wrapText="1"/>
    </xf>
    <xf numFmtId="164" fontId="1" fillId="6" borderId="19" xfId="2" applyFont="1" applyFill="1" applyBorder="1" applyAlignment="1">
      <alignment horizontal="right" vertical="center" wrapText="1"/>
    </xf>
    <xf numFmtId="14" fontId="0" fillId="6" borderId="19" xfId="0" applyNumberFormat="1" applyFill="1" applyBorder="1" applyAlignment="1">
      <alignment horizontal="left" vertical="center" wrapText="1"/>
    </xf>
    <xf numFmtId="14" fontId="0" fillId="6" borderId="16" xfId="0" applyNumberFormat="1" applyFill="1" applyBorder="1" applyAlignment="1">
      <alignment horizontal="left" vertical="center" wrapText="1"/>
    </xf>
    <xf numFmtId="14" fontId="0" fillId="6" borderId="11" xfId="0" applyNumberFormat="1" applyFill="1" applyBorder="1" applyAlignment="1">
      <alignment horizontal="left" vertical="center" wrapText="1"/>
    </xf>
    <xf numFmtId="0" fontId="74" fillId="6" borderId="19" xfId="0" applyFont="1" applyFill="1" applyBorder="1" applyAlignment="1">
      <alignment horizontal="left" vertical="center" wrapText="1"/>
    </xf>
    <xf numFmtId="0" fontId="0" fillId="0" borderId="9" xfId="0" applyFont="1" applyBorder="1" applyAlignment="1">
      <alignment horizontal="left" vertical="center"/>
    </xf>
    <xf numFmtId="14" fontId="1" fillId="6" borderId="19" xfId="0" applyNumberFormat="1" applyFont="1" applyFill="1" applyBorder="1" applyAlignment="1">
      <alignment horizontal="left" vertical="center" wrapText="1"/>
    </xf>
    <xf numFmtId="14" fontId="32" fillId="6" borderId="19" xfId="0" applyNumberFormat="1" applyFont="1" applyFill="1" applyBorder="1" applyAlignment="1">
      <alignment vertical="center" wrapText="1"/>
    </xf>
    <xf numFmtId="14" fontId="2" fillId="6" borderId="19" xfId="0" applyNumberFormat="1" applyFont="1" applyFill="1" applyBorder="1" applyAlignment="1">
      <alignment horizontal="left" vertical="center" wrapText="1"/>
    </xf>
    <xf numFmtId="14" fontId="2" fillId="6" borderId="16" xfId="0" applyNumberFormat="1" applyFont="1" applyFill="1" applyBorder="1" applyAlignment="1">
      <alignment horizontal="left" vertical="center" wrapText="1"/>
    </xf>
    <xf numFmtId="165" fontId="41" fillId="22" borderId="16" xfId="2" applyNumberFormat="1" applyFont="1" applyFill="1" applyBorder="1" applyAlignment="1">
      <alignment horizontal="right" vertical="center" wrapText="1"/>
    </xf>
    <xf numFmtId="3" fontId="3" fillId="0" borderId="9" xfId="0" applyNumberFormat="1" applyFont="1" applyBorder="1" applyAlignment="1">
      <alignment horizontal="left" vertical="top"/>
    </xf>
    <xf numFmtId="0" fontId="0" fillId="0" borderId="6" xfId="0" applyFont="1" applyBorder="1" applyAlignment="1">
      <alignment horizontal="left" vertical="center"/>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0" borderId="27" xfId="0" applyNumberFormat="1" applyFont="1" applyBorder="1" applyAlignment="1">
      <alignment horizontal="right" vertical="center"/>
    </xf>
    <xf numFmtId="165" fontId="0" fillId="6" borderId="9" xfId="40" applyNumberFormat="1" applyFont="1" applyFill="1" applyBorder="1" applyAlignment="1">
      <alignment horizontal="left" vertical="center" wrapText="1"/>
    </xf>
    <xf numFmtId="3" fontId="1" fillId="0" borderId="19" xfId="0" applyNumberFormat="1" applyFont="1" applyBorder="1" applyAlignment="1">
      <alignment horizontal="left" vertical="center"/>
    </xf>
    <xf numFmtId="14" fontId="9" fillId="21" borderId="19" xfId="1" applyNumberFormat="1" applyFont="1" applyFill="1" applyBorder="1" applyAlignment="1">
      <alignment horizontal="center" vertical="center" wrapText="1"/>
    </xf>
    <xf numFmtId="3" fontId="9" fillId="21" borderId="19" xfId="1" applyNumberFormat="1" applyFont="1" applyFill="1" applyBorder="1" applyAlignment="1">
      <alignment horizontal="center" vertical="center" wrapText="1"/>
    </xf>
    <xf numFmtId="165" fontId="9" fillId="21" borderId="19" xfId="1" applyNumberFormat="1" applyFont="1" applyFill="1" applyBorder="1" applyAlignment="1">
      <alignment horizontal="center" vertical="center" wrapText="1"/>
    </xf>
    <xf numFmtId="165" fontId="9" fillId="21" borderId="19" xfId="40" applyNumberFormat="1" applyFont="1" applyFill="1" applyBorder="1" applyAlignment="1">
      <alignment horizontal="center" vertical="center" wrapText="1"/>
    </xf>
    <xf numFmtId="3" fontId="9" fillId="21" borderId="19" xfId="0" applyNumberFormat="1" applyFont="1" applyFill="1" applyBorder="1" applyAlignment="1">
      <alignment horizontal="center" vertical="center" wrapText="1"/>
    </xf>
    <xf numFmtId="4" fontId="9" fillId="21" borderId="19" xfId="0" applyNumberFormat="1" applyFont="1" applyFill="1" applyBorder="1" applyAlignment="1">
      <alignment horizontal="center" vertical="center" wrapText="1"/>
    </xf>
    <xf numFmtId="0" fontId="41" fillId="0" borderId="6" xfId="0" applyFont="1" applyBorder="1" applyAlignment="1">
      <alignment horizontal="left" vertical="center"/>
    </xf>
    <xf numFmtId="165" fontId="41" fillId="0" borderId="18" xfId="0" applyNumberFormat="1" applyFont="1" applyBorder="1" applyAlignment="1">
      <alignment vertical="center"/>
    </xf>
    <xf numFmtId="165" fontId="41" fillId="0" borderId="15" xfId="0" applyNumberFormat="1" applyFont="1" applyBorder="1" applyAlignment="1">
      <alignment vertical="center"/>
    </xf>
    <xf numFmtId="164" fontId="41" fillId="6" borderId="29" xfId="2" applyFont="1" applyFill="1" applyBorder="1" applyAlignment="1">
      <alignment horizontal="right" vertical="center" wrapText="1"/>
    </xf>
    <xf numFmtId="0" fontId="62" fillId="6" borderId="0" xfId="0" applyFont="1" applyFill="1" applyAlignment="1">
      <alignment vertical="center"/>
    </xf>
    <xf numFmtId="0" fontId="61" fillId="6" borderId="0" xfId="0" applyFont="1" applyFill="1" applyAlignment="1">
      <alignment horizontal="center" vertical="center"/>
    </xf>
    <xf numFmtId="0" fontId="61" fillId="6" borderId="41" xfId="0" applyFont="1" applyFill="1" applyBorder="1" applyAlignment="1">
      <alignment horizontal="center" vertical="center"/>
    </xf>
    <xf numFmtId="0" fontId="61" fillId="6" borderId="9" xfId="0" applyFont="1" applyFill="1" applyBorder="1" applyAlignment="1">
      <alignment horizontal="center" vertical="center"/>
    </xf>
    <xf numFmtId="0" fontId="61" fillId="6" borderId="19" xfId="0" applyFont="1" applyFill="1" applyBorder="1" applyAlignment="1">
      <alignment horizontal="center" vertical="center"/>
    </xf>
    <xf numFmtId="0" fontId="61" fillId="6" borderId="14" xfId="0" applyFont="1" applyFill="1" applyBorder="1" applyAlignment="1">
      <alignment horizontal="center" vertical="center"/>
    </xf>
    <xf numFmtId="0" fontId="62" fillId="6" borderId="0" xfId="0" applyFont="1" applyFill="1" applyAlignment="1">
      <alignment horizontal="center" vertical="center"/>
    </xf>
    <xf numFmtId="14" fontId="16" fillId="6" borderId="41" xfId="0" applyNumberFormat="1" applyFont="1" applyFill="1" applyBorder="1" applyAlignment="1">
      <alignment horizontal="left" vertical="center"/>
    </xf>
    <xf numFmtId="0" fontId="16" fillId="6" borderId="9" xfId="0" applyFont="1" applyFill="1" applyBorder="1" applyAlignment="1">
      <alignment horizontal="center" vertical="center"/>
    </xf>
    <xf numFmtId="0" fontId="16" fillId="6" borderId="19" xfId="0" applyFont="1" applyFill="1" applyBorder="1" applyAlignment="1">
      <alignment vertical="center"/>
    </xf>
    <xf numFmtId="3" fontId="16" fillId="6" borderId="19" xfId="0" applyNumberFormat="1" applyFont="1" applyFill="1" applyBorder="1" applyAlignment="1">
      <alignment vertical="center"/>
    </xf>
    <xf numFmtId="0" fontId="16" fillId="6" borderId="14" xfId="0" applyFont="1" applyFill="1" applyBorder="1" applyAlignment="1">
      <alignment vertical="center"/>
    </xf>
    <xf numFmtId="3" fontId="16" fillId="6" borderId="14" xfId="0" applyNumberFormat="1" applyFont="1" applyFill="1" applyBorder="1" applyAlignment="1">
      <alignment vertical="center"/>
    </xf>
    <xf numFmtId="3" fontId="62" fillId="6" borderId="0" xfId="0" applyNumberFormat="1" applyFont="1" applyFill="1" applyAlignment="1">
      <alignment vertical="center"/>
    </xf>
    <xf numFmtId="0" fontId="16" fillId="6" borderId="47" xfId="0" applyFont="1" applyFill="1" applyBorder="1" applyAlignment="1">
      <alignment vertical="center"/>
    </xf>
    <xf numFmtId="0" fontId="16" fillId="6" borderId="46" xfId="0" applyFont="1" applyFill="1" applyBorder="1" applyAlignment="1">
      <alignment vertical="center"/>
    </xf>
    <xf numFmtId="0" fontId="16" fillId="6" borderId="0" xfId="0" applyFont="1" applyFill="1" applyAlignment="1">
      <alignment vertical="center"/>
    </xf>
    <xf numFmtId="0" fontId="15" fillId="6" borderId="0" xfId="0" applyFont="1" applyFill="1" applyAlignment="1">
      <alignment vertical="center"/>
    </xf>
    <xf numFmtId="0" fontId="24" fillId="6" borderId="0" xfId="0" applyFont="1" applyFill="1" applyAlignment="1">
      <alignment vertical="center"/>
    </xf>
    <xf numFmtId="0" fontId="23" fillId="6" borderId="0" xfId="0" applyFont="1" applyFill="1" applyAlignment="1">
      <alignment horizontal="center" vertical="center"/>
    </xf>
    <xf numFmtId="0" fontId="23" fillId="6" borderId="0" xfId="0" applyFont="1" applyFill="1" applyAlignment="1">
      <alignment vertical="center"/>
    </xf>
    <xf numFmtId="0" fontId="22" fillId="6" borderId="0" xfId="0" applyFont="1" applyFill="1" applyAlignment="1">
      <alignment vertical="center"/>
    </xf>
    <xf numFmtId="0" fontId="14" fillId="6" borderId="0" xfId="0" applyFont="1" applyFill="1"/>
    <xf numFmtId="0" fontId="60" fillId="6" borderId="0" xfId="0" applyFont="1" applyFill="1" applyBorder="1"/>
    <xf numFmtId="0" fontId="16" fillId="6" borderId="0" xfId="0" applyFont="1" applyFill="1" applyBorder="1" applyAlignment="1">
      <alignment vertical="center"/>
    </xf>
    <xf numFmtId="165" fontId="0" fillId="6" borderId="19" xfId="1" applyNumberFormat="1" applyFont="1" applyFill="1" applyBorder="1" applyAlignment="1">
      <alignment horizontal="left" wrapText="1"/>
    </xf>
    <xf numFmtId="164" fontId="41" fillId="0" borderId="0" xfId="2" applyFont="1"/>
    <xf numFmtId="3" fontId="16" fillId="6" borderId="45" xfId="0" applyNumberFormat="1" applyFont="1" applyFill="1" applyBorder="1" applyAlignment="1">
      <alignment vertical="center"/>
    </xf>
    <xf numFmtId="14" fontId="15" fillId="6" borderId="28" xfId="0" applyNumberFormat="1" applyFont="1" applyFill="1" applyBorder="1" applyAlignment="1">
      <alignment horizontal="left" vertical="center"/>
    </xf>
    <xf numFmtId="0" fontId="16" fillId="6" borderId="50" xfId="0" applyFont="1" applyFill="1" applyBorder="1" applyAlignment="1">
      <alignment vertical="center"/>
    </xf>
    <xf numFmtId="0" fontId="15" fillId="6" borderId="15" xfId="0" applyFont="1" applyFill="1" applyBorder="1" applyAlignment="1">
      <alignment vertical="center"/>
    </xf>
    <xf numFmtId="3" fontId="15" fillId="6" borderId="15" xfId="0" applyNumberFormat="1" applyFont="1" applyFill="1" applyBorder="1" applyAlignment="1">
      <alignment vertical="center"/>
    </xf>
    <xf numFmtId="164" fontId="16" fillId="6" borderId="27" xfId="2" applyFont="1" applyFill="1" applyBorder="1" applyAlignment="1">
      <alignment vertical="center"/>
    </xf>
    <xf numFmtId="165" fontId="41" fillId="22" borderId="19" xfId="0" applyNumberFormat="1" applyFont="1" applyFill="1" applyBorder="1" applyAlignment="1">
      <alignment wrapText="1"/>
    </xf>
    <xf numFmtId="165" fontId="0" fillId="6" borderId="19" xfId="0" applyNumberFormat="1" applyFont="1" applyFill="1" applyBorder="1" applyAlignment="1">
      <alignment horizontal="left" vertical="center"/>
    </xf>
    <xf numFmtId="165" fontId="0" fillId="6" borderId="19" xfId="0" applyNumberFormat="1" applyFont="1" applyFill="1" applyBorder="1" applyAlignment="1">
      <alignment vertical="center"/>
    </xf>
    <xf numFmtId="14" fontId="19" fillId="6" borderId="19" xfId="0" applyNumberFormat="1" applyFont="1" applyFill="1" applyBorder="1" applyAlignment="1">
      <alignment horizontal="left" vertical="center"/>
    </xf>
    <xf numFmtId="165" fontId="0" fillId="0" borderId="19" xfId="0" applyNumberFormat="1" applyFont="1" applyBorder="1" applyAlignment="1">
      <alignment horizontal="right" wrapText="1"/>
    </xf>
    <xf numFmtId="165" fontId="41" fillId="22" borderId="19" xfId="0" applyNumberFormat="1" applyFont="1" applyFill="1" applyBorder="1" applyAlignment="1">
      <alignment horizontal="left" vertical="center"/>
    </xf>
    <xf numFmtId="3" fontId="42" fillId="22" borderId="19" xfId="1" applyNumberFormat="1" applyFont="1" applyFill="1" applyBorder="1" applyAlignment="1">
      <alignment horizontal="left" vertical="center" wrapText="1"/>
    </xf>
    <xf numFmtId="164" fontId="42" fillId="22" borderId="19" xfId="2" applyFont="1" applyFill="1" applyBorder="1" applyAlignment="1">
      <alignment horizontal="right" vertical="center" wrapText="1"/>
    </xf>
    <xf numFmtId="4" fontId="42" fillId="22" borderId="19" xfId="0" applyNumberFormat="1" applyFont="1" applyFill="1" applyBorder="1" applyAlignment="1">
      <alignment horizontal="left" vertical="center"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3" fontId="16" fillId="6" borderId="11" xfId="1" applyNumberFormat="1" applyFont="1" applyFill="1" applyBorder="1" applyAlignment="1">
      <alignment horizontal="left" wrapText="1"/>
    </xf>
    <xf numFmtId="164" fontId="41" fillId="22" borderId="16" xfId="2" applyFont="1" applyFill="1" applyBorder="1" applyAlignment="1">
      <alignment horizontal="right" wrapText="1"/>
    </xf>
    <xf numFmtId="165" fontId="41" fillId="22" borderId="9" xfId="40" applyNumberFormat="1" applyFont="1" applyFill="1" applyBorder="1" applyAlignment="1">
      <alignment horizontal="left"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right" vertical="center"/>
    </xf>
    <xf numFmtId="165" fontId="41" fillId="22" borderId="11" xfId="1" applyNumberFormat="1" applyFont="1" applyFill="1" applyBorder="1" applyAlignment="1">
      <alignment horizontal="left" vertical="center" wrapText="1"/>
    </xf>
    <xf numFmtId="165" fontId="0" fillId="0" borderId="19" xfId="0" applyNumberFormat="1" applyBorder="1" applyAlignment="1">
      <alignment vertical="center" wrapText="1"/>
    </xf>
    <xf numFmtId="165" fontId="0" fillId="0" borderId="19" xfId="0" applyNumberFormat="1" applyFont="1" applyBorder="1" applyAlignment="1">
      <alignment horizontal="right" vertical="center" wrapText="1"/>
    </xf>
    <xf numFmtId="0" fontId="41" fillId="22" borderId="19" xfId="0" applyFont="1" applyFill="1" applyBorder="1" applyAlignment="1">
      <alignment horizontal="left" wrapText="1"/>
    </xf>
    <xf numFmtId="165" fontId="42" fillId="22" borderId="19" xfId="2" applyNumberFormat="1" applyFont="1" applyFill="1" applyBorder="1" applyAlignment="1">
      <alignment horizontal="right" vertical="center" wrapText="1"/>
    </xf>
    <xf numFmtId="165" fontId="42" fillId="22" borderId="19" xfId="40" applyNumberFormat="1" applyFont="1" applyFill="1" applyBorder="1" applyAlignment="1">
      <alignment horizontal="left" wrapText="1"/>
    </xf>
    <xf numFmtId="0" fontId="42" fillId="22" borderId="19" xfId="0" applyFont="1" applyFill="1" applyBorder="1" applyAlignment="1">
      <alignment horizontal="left"/>
    </xf>
    <xf numFmtId="0" fontId="42" fillId="22" borderId="19" xfId="0" applyFont="1" applyFill="1" applyBorder="1" applyAlignment="1">
      <alignment horizontal="left" wrapText="1"/>
    </xf>
    <xf numFmtId="165" fontId="41" fillId="22" borderId="19" xfId="2" applyNumberFormat="1" applyFont="1" applyFill="1" applyBorder="1" applyAlignment="1">
      <alignment horizontal="right" wrapText="1"/>
    </xf>
    <xf numFmtId="0" fontId="75" fillId="22" borderId="19" xfId="0" applyFont="1" applyFill="1" applyBorder="1" applyAlignment="1">
      <alignment horizontal="left" vertical="center" wrapText="1"/>
    </xf>
    <xf numFmtId="3" fontId="0" fillId="6" borderId="16" xfId="1" applyNumberFormat="1" applyFont="1" applyFill="1" applyBorder="1" applyAlignment="1">
      <alignment horizontal="left" vertical="center" wrapText="1"/>
    </xf>
    <xf numFmtId="14" fontId="42" fillId="22" borderId="19" xfId="0" applyNumberFormat="1" applyFont="1" applyFill="1" applyBorder="1" applyAlignment="1">
      <alignment horizontal="left" vertical="center"/>
    </xf>
    <xf numFmtId="0" fontId="42" fillId="22" borderId="19" xfId="0" applyFont="1" applyFill="1" applyBorder="1" applyAlignment="1">
      <alignment horizontal="left" vertical="center"/>
    </xf>
    <xf numFmtId="165" fontId="42" fillId="22" borderId="19" xfId="0" applyNumberFormat="1" applyFont="1" applyFill="1" applyBorder="1" applyAlignment="1">
      <alignment horizontal="right" vertical="center" wrapText="1"/>
    </xf>
    <xf numFmtId="165" fontId="42" fillId="22" borderId="19" xfId="0" applyNumberFormat="1" applyFont="1" applyFill="1" applyBorder="1" applyAlignment="1">
      <alignment horizontal="right" vertical="center"/>
    </xf>
    <xf numFmtId="164" fontId="42" fillId="22" borderId="16" xfId="2" applyFont="1" applyFill="1" applyBorder="1" applyAlignment="1">
      <alignment horizontal="right" vertical="center" wrapText="1"/>
    </xf>
    <xf numFmtId="165" fontId="42" fillId="22" borderId="19" xfId="40" applyNumberFormat="1" applyFont="1" applyFill="1" applyBorder="1" applyAlignment="1">
      <alignment horizontal="left" vertical="center" wrapText="1"/>
    </xf>
    <xf numFmtId="0" fontId="42" fillId="22" borderId="16" xfId="0" applyFont="1" applyFill="1" applyBorder="1" applyAlignment="1">
      <alignment horizontal="left" vertical="center"/>
    </xf>
    <xf numFmtId="0" fontId="42" fillId="22" borderId="19" xfId="0" applyFont="1" applyFill="1" applyBorder="1" applyAlignment="1">
      <alignment horizontal="left" vertical="center" wrapText="1"/>
    </xf>
    <xf numFmtId="165" fontId="0" fillId="0" borderId="19" xfId="0" applyNumberFormat="1" applyBorder="1" applyAlignment="1">
      <alignment vertical="center"/>
    </xf>
    <xf numFmtId="165" fontId="41" fillId="22" borderId="19" xfId="0" applyNumberFormat="1" applyFont="1" applyFill="1" applyBorder="1" applyAlignment="1">
      <alignment vertical="center" wrapText="1"/>
    </xf>
    <xf numFmtId="165" fontId="41" fillId="22" borderId="19" xfId="0" applyNumberFormat="1" applyFont="1" applyFill="1" applyBorder="1" applyAlignment="1">
      <alignment vertical="center"/>
    </xf>
    <xf numFmtId="0" fontId="41" fillId="22" borderId="16" xfId="0" applyFont="1" applyFill="1" applyBorder="1" applyAlignment="1">
      <alignment horizontal="left" vertical="center"/>
    </xf>
    <xf numFmtId="165" fontId="41" fillId="6" borderId="19" xfId="2" applyNumberFormat="1" applyFont="1" applyFill="1" applyBorder="1" applyAlignment="1">
      <alignment horizontal="right" wrapText="1"/>
    </xf>
    <xf numFmtId="0" fontId="0" fillId="0" borderId="6" xfId="0" applyBorder="1" applyAlignment="1">
      <alignment horizontal="left" vertical="center"/>
    </xf>
    <xf numFmtId="164" fontId="4" fillId="6" borderId="9" xfId="2" applyFont="1" applyFill="1" applyBorder="1" applyAlignment="1">
      <alignment horizontal="right" vertical="center" wrapText="1"/>
    </xf>
    <xf numFmtId="165" fontId="0" fillId="0" borderId="16" xfId="0" applyNumberFormat="1" applyBorder="1" applyAlignment="1">
      <alignment horizontal="right" vertical="center"/>
    </xf>
    <xf numFmtId="165" fontId="0" fillId="0" borderId="16" xfId="0" applyNumberFormat="1" applyBorder="1" applyAlignment="1">
      <alignment horizontal="right" vertical="center" wrapText="1"/>
    </xf>
    <xf numFmtId="165" fontId="0" fillId="0" borderId="3" xfId="0" applyNumberFormat="1" applyBorder="1" applyAlignment="1">
      <alignment horizontal="right" vertical="center"/>
    </xf>
    <xf numFmtId="165" fontId="0" fillId="0" borderId="3" xfId="0" applyNumberFormat="1" applyBorder="1" applyAlignment="1">
      <alignment horizontal="right" vertical="center" wrapText="1"/>
    </xf>
    <xf numFmtId="165" fontId="0" fillId="0" borderId="16" xfId="0" applyNumberFormat="1" applyFont="1" applyBorder="1" applyAlignment="1">
      <alignment horizontal="right" vertical="center" wrapText="1"/>
    </xf>
    <xf numFmtId="165" fontId="0" fillId="0" borderId="3" xfId="0" applyNumberFormat="1" applyFont="1" applyBorder="1" applyAlignment="1">
      <alignment horizontal="right" vertical="center" wrapText="1"/>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5" fontId="41" fillId="6" borderId="27" xfId="2" applyNumberFormat="1" applyFont="1" applyFill="1" applyBorder="1" applyAlignment="1">
      <alignment horizontal="right" vertical="center" wrapText="1"/>
    </xf>
    <xf numFmtId="165" fontId="41" fillId="0" borderId="42" xfId="0" applyNumberFormat="1" applyFont="1" applyBorder="1" applyAlignment="1">
      <alignment horizontal="right" vertical="center"/>
    </xf>
    <xf numFmtId="165" fontId="41" fillId="0" borderId="51" xfId="0" applyNumberFormat="1" applyFont="1" applyBorder="1" applyAlignment="1">
      <alignment horizontal="right" vertical="center"/>
    </xf>
    <xf numFmtId="165" fontId="41" fillId="0" borderId="43"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3" fillId="0" borderId="16" xfId="0" applyNumberFormat="1" applyFont="1" applyBorder="1" applyAlignment="1">
      <alignment horizontal="right" vertical="center"/>
    </xf>
    <xf numFmtId="164" fontId="16" fillId="6" borderId="14" xfId="2" applyFont="1" applyFill="1" applyBorder="1" applyAlignment="1">
      <alignment horizontal="right" vertical="center" wrapText="1"/>
    </xf>
    <xf numFmtId="0" fontId="0" fillId="0" borderId="0" xfId="0" applyAlignment="1">
      <alignment horizontal="right" wrapText="1"/>
    </xf>
    <xf numFmtId="164" fontId="41" fillId="0" borderId="0" xfId="2" applyFont="1" applyAlignment="1">
      <alignment horizontal="right" wrapText="1"/>
    </xf>
    <xf numFmtId="14" fontId="62" fillId="0" borderId="31" xfId="0" applyNumberFormat="1" applyFont="1" applyBorder="1" applyAlignment="1">
      <alignment horizontal="center" vertical="center"/>
    </xf>
    <xf numFmtId="14" fontId="62" fillId="0" borderId="17" xfId="0" applyNumberFormat="1" applyFont="1" applyBorder="1" applyAlignment="1">
      <alignment vertical="center"/>
    </xf>
    <xf numFmtId="0" fontId="62" fillId="0" borderId="17" xfId="0" applyFont="1" applyBorder="1" applyAlignment="1">
      <alignment vertical="center"/>
    </xf>
    <xf numFmtId="165" fontId="62" fillId="0" borderId="17" xfId="0" applyNumberFormat="1" applyFont="1" applyBorder="1" applyAlignment="1">
      <alignment vertical="center"/>
    </xf>
    <xf numFmtId="165" fontId="62" fillId="0" borderId="39" xfId="0" applyNumberFormat="1" applyFont="1" applyBorder="1" applyAlignment="1">
      <alignment vertical="center"/>
    </xf>
    <xf numFmtId="14" fontId="62" fillId="0" borderId="23" xfId="0" applyNumberFormat="1" applyFont="1" applyBorder="1" applyAlignment="1">
      <alignment horizontal="center" vertical="center"/>
    </xf>
    <xf numFmtId="0" fontId="62" fillId="0" borderId="19" xfId="0" applyFont="1" applyBorder="1" applyAlignment="1">
      <alignment vertical="center"/>
    </xf>
    <xf numFmtId="165" fontId="62" fillId="0" borderId="19" xfId="0" applyNumberFormat="1" applyFont="1" applyBorder="1" applyAlignment="1">
      <alignment vertical="center"/>
    </xf>
    <xf numFmtId="165" fontId="62" fillId="0" borderId="14" xfId="0" applyNumberFormat="1" applyFont="1" applyBorder="1" applyAlignment="1">
      <alignment vertical="center"/>
    </xf>
    <xf numFmtId="14" fontId="61" fillId="0" borderId="18" xfId="0" applyNumberFormat="1" applyFont="1" applyBorder="1" applyAlignment="1">
      <alignment horizontal="center" vertical="center"/>
    </xf>
    <xf numFmtId="0" fontId="62" fillId="0" borderId="29" xfId="0" applyFont="1" applyBorder="1" applyAlignment="1">
      <alignment vertical="center"/>
    </xf>
    <xf numFmtId="0" fontId="66" fillId="0" borderId="18" xfId="0" applyFont="1" applyBorder="1" applyAlignment="1">
      <alignment vertical="center"/>
    </xf>
    <xf numFmtId="40" fontId="61" fillId="0" borderId="29" xfId="0" applyNumberFormat="1" applyFont="1" applyBorder="1" applyAlignment="1">
      <alignment vertical="center"/>
    </xf>
    <xf numFmtId="165" fontId="61" fillId="0" borderId="27" xfId="0" applyNumberFormat="1" applyFont="1" applyBorder="1" applyAlignment="1">
      <alignment vertical="center"/>
    </xf>
    <xf numFmtId="0" fontId="62" fillId="0" borderId="44" xfId="0" applyFont="1" applyBorder="1" applyAlignment="1">
      <alignment vertical="center"/>
    </xf>
    <xf numFmtId="0" fontId="16" fillId="0" borderId="36" xfId="0" applyFont="1" applyBorder="1" applyAlignment="1">
      <alignment vertical="center"/>
    </xf>
    <xf numFmtId="0" fontId="16" fillId="0" borderId="5" xfId="0" applyFont="1" applyBorder="1" applyAlignment="1">
      <alignment vertical="center"/>
    </xf>
    <xf numFmtId="165" fontId="16" fillId="0" borderId="5" xfId="0" applyNumberFormat="1" applyFont="1" applyBorder="1" applyAlignment="1">
      <alignment vertical="center"/>
    </xf>
    <xf numFmtId="165" fontId="16" fillId="0" borderId="30" xfId="0" applyNumberFormat="1" applyFont="1" applyBorder="1" applyAlignment="1">
      <alignment vertical="center"/>
    </xf>
    <xf numFmtId="3" fontId="1" fillId="6" borderId="19" xfId="0" applyNumberFormat="1" applyFont="1" applyFill="1" applyBorder="1" applyAlignment="1">
      <alignment horizontal="left" vertical="center"/>
    </xf>
    <xf numFmtId="14" fontId="0" fillId="6" borderId="19" xfId="0" applyNumberFormat="1" applyFill="1" applyBorder="1" applyAlignment="1">
      <alignment horizontal="left" vertical="center"/>
    </xf>
    <xf numFmtId="165" fontId="0" fillId="6" borderId="6" xfId="1" applyNumberFormat="1" applyFont="1" applyFill="1" applyBorder="1" applyAlignment="1">
      <alignment horizontal="left" vertical="center" wrapText="1"/>
    </xf>
    <xf numFmtId="164" fontId="4" fillId="6" borderId="7" xfId="2" applyFont="1" applyFill="1" applyBorder="1" applyAlignment="1">
      <alignment horizontal="right" vertical="center" wrapText="1"/>
    </xf>
    <xf numFmtId="164" fontId="4" fillId="6" borderId="5" xfId="2" applyFont="1" applyFill="1" applyBorder="1" applyAlignment="1">
      <alignment horizontal="right" vertical="center" wrapText="1"/>
    </xf>
    <xf numFmtId="0" fontId="15" fillId="0" borderId="0" xfId="0" applyFont="1" applyAlignment="1">
      <alignment horizontal="center" vertical="center"/>
    </xf>
    <xf numFmtId="0" fontId="24" fillId="6" borderId="19" xfId="0" applyFont="1" applyFill="1" applyBorder="1" applyAlignment="1">
      <alignment vertical="center"/>
    </xf>
    <xf numFmtId="14" fontId="15" fillId="6" borderId="19" xfId="0" applyNumberFormat="1" applyFont="1" applyFill="1" applyBorder="1" applyAlignment="1">
      <alignment horizontal="center" vertical="center"/>
    </xf>
    <xf numFmtId="3" fontId="23" fillId="6" borderId="19" xfId="0" applyNumberFormat="1" applyFont="1" applyFill="1" applyBorder="1" applyAlignment="1">
      <alignment vertical="center"/>
    </xf>
    <xf numFmtId="0" fontId="14" fillId="0" borderId="19" xfId="0" applyFont="1" applyBorder="1"/>
    <xf numFmtId="165" fontId="20" fillId="0" borderId="0" xfId="0" applyNumberFormat="1" applyFont="1"/>
    <xf numFmtId="0" fontId="14" fillId="0" borderId="3" xfId="0" applyFont="1" applyBorder="1"/>
    <xf numFmtId="0" fontId="20" fillId="0" borderId="15" xfId="0" applyFont="1" applyBorder="1"/>
    <xf numFmtId="14" fontId="20" fillId="0" borderId="18" xfId="0" applyNumberFormat="1" applyFont="1" applyBorder="1"/>
    <xf numFmtId="0" fontId="14" fillId="0" borderId="6" xfId="0" applyFont="1" applyBorder="1"/>
    <xf numFmtId="165" fontId="14" fillId="0" borderId="40" xfId="0" applyNumberFormat="1" applyFont="1" applyBorder="1"/>
    <xf numFmtId="165" fontId="14" fillId="0" borderId="41" xfId="0" applyNumberFormat="1" applyFont="1" applyBorder="1"/>
    <xf numFmtId="165" fontId="14" fillId="0" borderId="52" xfId="0" applyNumberFormat="1" applyFont="1" applyBorder="1"/>
    <xf numFmtId="0" fontId="14" fillId="0" borderId="41" xfId="0" applyFont="1" applyBorder="1"/>
    <xf numFmtId="0" fontId="14" fillId="0" borderId="52" xfId="0" applyFont="1" applyBorder="1"/>
    <xf numFmtId="0" fontId="14" fillId="0" borderId="42" xfId="0" applyFont="1" applyBorder="1"/>
    <xf numFmtId="0" fontId="14" fillId="0" borderId="53" xfId="0" applyFont="1" applyBorder="1"/>
    <xf numFmtId="0" fontId="14" fillId="0" borderId="54" xfId="0" applyFont="1" applyBorder="1"/>
    <xf numFmtId="14" fontId="14" fillId="0" borderId="54" xfId="0" applyNumberFormat="1" applyFont="1" applyBorder="1"/>
    <xf numFmtId="0" fontId="14" fillId="0" borderId="55" xfId="0" applyFont="1" applyBorder="1"/>
    <xf numFmtId="0" fontId="14" fillId="0" borderId="4" xfId="0" applyFont="1" applyBorder="1"/>
    <xf numFmtId="0" fontId="14" fillId="0" borderId="8" xfId="0" applyFont="1" applyBorder="1"/>
    <xf numFmtId="0" fontId="14" fillId="0" borderId="10" xfId="0" applyFont="1" applyBorder="1"/>
    <xf numFmtId="0" fontId="14" fillId="0" borderId="28" xfId="0" applyFont="1" applyBorder="1"/>
    <xf numFmtId="0" fontId="14" fillId="0" borderId="56" xfId="0" applyFont="1" applyBorder="1"/>
    <xf numFmtId="165" fontId="14" fillId="0" borderId="28" xfId="0" applyNumberFormat="1" applyFont="1" applyBorder="1"/>
    <xf numFmtId="17" fontId="43" fillId="0" borderId="0" xfId="0" applyNumberFormat="1" applyFont="1" applyAlignment="1">
      <alignment horizontal="center"/>
    </xf>
    <xf numFmtId="0" fontId="68" fillId="0" borderId="0" xfId="0" applyFont="1" applyBorder="1" applyAlignment="1">
      <alignment vertical="center"/>
    </xf>
    <xf numFmtId="165" fontId="68" fillId="0" borderId="0" xfId="0" applyNumberFormat="1" applyFont="1" applyBorder="1" applyAlignment="1">
      <alignment vertical="center"/>
    </xf>
    <xf numFmtId="0" fontId="14" fillId="0" borderId="6" xfId="0" applyFont="1" applyBorder="1" applyAlignment="1">
      <alignment vertical="center"/>
    </xf>
    <xf numFmtId="14" fontId="62" fillId="0" borderId="0" xfId="0" applyNumberFormat="1" applyFont="1" applyBorder="1" applyAlignment="1">
      <alignment horizontal="center" vertical="center"/>
    </xf>
    <xf numFmtId="0" fontId="62" fillId="0" borderId="0" xfId="0" applyFont="1" applyBorder="1" applyAlignment="1">
      <alignment vertical="center"/>
    </xf>
    <xf numFmtId="165" fontId="62" fillId="0" borderId="0" xfId="0" applyNumberFormat="1" applyFont="1" applyBorder="1" applyAlignment="1">
      <alignment vertical="center"/>
    </xf>
    <xf numFmtId="165" fontId="62" fillId="0" borderId="0" xfId="0" applyNumberFormat="1" applyFont="1" applyBorder="1" applyAlignment="1">
      <alignment horizontal="right" vertical="center"/>
    </xf>
    <xf numFmtId="165" fontId="16" fillId="0" borderId="0" xfId="0" applyNumberFormat="1" applyFont="1" applyBorder="1"/>
    <xf numFmtId="14" fontId="61" fillId="0" borderId="0" xfId="0" applyNumberFormat="1" applyFont="1" applyBorder="1" applyAlignment="1">
      <alignment horizontal="center" vertical="center"/>
    </xf>
    <xf numFmtId="0" fontId="66" fillId="0" borderId="0" xfId="0" applyFont="1" applyBorder="1" applyAlignment="1">
      <alignment vertical="center"/>
    </xf>
    <xf numFmtId="40" fontId="61" fillId="0" borderId="0" xfId="0" applyNumberFormat="1" applyFont="1" applyBorder="1" applyAlignment="1">
      <alignment vertical="center"/>
    </xf>
    <xf numFmtId="165" fontId="61" fillId="0" borderId="0" xfId="0" applyNumberFormat="1" applyFont="1" applyBorder="1" applyAlignment="1">
      <alignment vertical="center"/>
    </xf>
    <xf numFmtId="0" fontId="16" fillId="0" borderId="0" xfId="0" applyFont="1" applyBorder="1" applyAlignment="1">
      <alignment vertical="center"/>
    </xf>
    <xf numFmtId="165" fontId="16" fillId="0" borderId="0" xfId="0" applyNumberFormat="1" applyFont="1" applyBorder="1" applyAlignment="1">
      <alignment vertical="center"/>
    </xf>
    <xf numFmtId="14" fontId="14" fillId="0" borderId="0" xfId="0" applyNumberFormat="1" applyFont="1" applyBorder="1" applyAlignment="1">
      <alignment horizontal="center" vertical="center"/>
    </xf>
    <xf numFmtId="0" fontId="14" fillId="0" borderId="0" xfId="0" applyFont="1" applyBorder="1" applyAlignment="1">
      <alignment vertical="center"/>
    </xf>
    <xf numFmtId="165" fontId="14" fillId="0" borderId="0" xfId="0" applyNumberFormat="1" applyFont="1" applyBorder="1" applyAlignment="1">
      <alignment vertical="center"/>
    </xf>
    <xf numFmtId="165" fontId="14" fillId="0" borderId="0" xfId="0" applyNumberFormat="1" applyFont="1" applyBorder="1"/>
    <xf numFmtId="0" fontId="19" fillId="6" borderId="12" xfId="0" applyFont="1" applyFill="1" applyBorder="1" applyAlignment="1">
      <alignment vertical="center"/>
    </xf>
    <xf numFmtId="165" fontId="60" fillId="0" borderId="41" xfId="0" applyNumberFormat="1" applyFont="1" applyBorder="1"/>
    <xf numFmtId="0" fontId="20" fillId="0" borderId="8" xfId="0" applyFont="1" applyBorder="1"/>
    <xf numFmtId="0" fontId="20" fillId="0" borderId="42" xfId="0" applyFont="1" applyBorder="1"/>
    <xf numFmtId="0" fontId="61" fillId="6" borderId="0" xfId="0" applyFont="1" applyFill="1" applyBorder="1" applyAlignment="1">
      <alignment vertical="center"/>
    </xf>
    <xf numFmtId="0" fontId="61" fillId="6" borderId="0" xfId="0" applyFont="1" applyFill="1" applyBorder="1" applyAlignment="1">
      <alignment horizontal="center" vertical="center"/>
    </xf>
    <xf numFmtId="14" fontId="15" fillId="6" borderId="0" xfId="0" applyNumberFormat="1" applyFont="1" applyFill="1" applyBorder="1" applyAlignment="1">
      <alignment horizontal="left" vertical="center"/>
    </xf>
    <xf numFmtId="0" fontId="15" fillId="6" borderId="0" xfId="0" applyFont="1" applyFill="1" applyBorder="1" applyAlignment="1">
      <alignment vertical="center"/>
    </xf>
    <xf numFmtId="3" fontId="15" fillId="6" borderId="0" xfId="0" applyNumberFormat="1" applyFont="1" applyFill="1" applyBorder="1" applyAlignment="1">
      <alignment vertical="center"/>
    </xf>
    <xf numFmtId="0" fontId="62" fillId="6" borderId="0" xfId="0" applyFont="1" applyFill="1" applyBorder="1" applyAlignment="1">
      <alignment vertical="center"/>
    </xf>
    <xf numFmtId="0" fontId="61" fillId="6" borderId="56" xfId="0" applyFont="1" applyFill="1" applyBorder="1" applyAlignment="1">
      <alignment vertical="center"/>
    </xf>
    <xf numFmtId="0" fontId="61" fillId="6" borderId="2" xfId="0" applyFont="1" applyFill="1" applyBorder="1" applyAlignment="1">
      <alignment vertical="center"/>
    </xf>
    <xf numFmtId="0" fontId="61" fillId="6" borderId="3" xfId="0" applyFont="1" applyFill="1" applyBorder="1" applyAlignment="1">
      <alignment vertical="center"/>
    </xf>
    <xf numFmtId="0" fontId="61" fillId="6" borderId="49" xfId="0" applyFont="1" applyFill="1" applyBorder="1" applyAlignment="1">
      <alignment vertical="center"/>
    </xf>
    <xf numFmtId="0" fontId="68" fillId="6" borderId="0" xfId="0" applyFont="1" applyFill="1" applyAlignment="1">
      <alignment vertical="center"/>
    </xf>
    <xf numFmtId="165" fontId="68" fillId="6" borderId="0" xfId="0" applyNumberFormat="1" applyFont="1" applyFill="1" applyAlignment="1">
      <alignment vertical="center"/>
    </xf>
    <xf numFmtId="0" fontId="69" fillId="6" borderId="0" xfId="0" applyFont="1" applyFill="1" applyBorder="1" applyAlignment="1">
      <alignment vertical="center"/>
    </xf>
    <xf numFmtId="165" fontId="69" fillId="6" borderId="0" xfId="0" applyNumberFormat="1" applyFont="1" applyFill="1" applyBorder="1" applyAlignment="1">
      <alignment vertical="center"/>
    </xf>
    <xf numFmtId="0" fontId="69" fillId="6" borderId="0" xfId="0" applyFont="1" applyFill="1" applyBorder="1" applyAlignment="1">
      <alignment horizontal="center" vertical="center"/>
    </xf>
    <xf numFmtId="165" fontId="69" fillId="6" borderId="0" xfId="0" applyNumberFormat="1" applyFont="1" applyFill="1" applyBorder="1" applyAlignment="1">
      <alignment horizontal="center" vertical="center"/>
    </xf>
    <xf numFmtId="165" fontId="50" fillId="8" borderId="19" xfId="2" applyNumberFormat="1" applyFont="1" applyFill="1" applyBorder="1"/>
    <xf numFmtId="165" fontId="20" fillId="0" borderId="41" xfId="0" applyNumberFormat="1" applyFont="1" applyBorder="1"/>
    <xf numFmtId="14" fontId="14" fillId="0" borderId="57" xfId="0" applyNumberFormat="1" applyFont="1" applyBorder="1"/>
    <xf numFmtId="0" fontId="14" fillId="0" borderId="58" xfId="0" applyFont="1" applyBorder="1"/>
    <xf numFmtId="165" fontId="14" fillId="0" borderId="58" xfId="0" applyNumberFormat="1" applyFont="1" applyBorder="1"/>
    <xf numFmtId="14" fontId="14" fillId="0" borderId="55" xfId="0" applyNumberFormat="1" applyFont="1" applyBorder="1"/>
    <xf numFmtId="0" fontId="14" fillId="6" borderId="9" xfId="0" applyFont="1" applyFill="1" applyBorder="1"/>
    <xf numFmtId="0" fontId="24" fillId="6" borderId="9" xfId="0" applyFont="1" applyFill="1" applyBorder="1"/>
    <xf numFmtId="0" fontId="15" fillId="0" borderId="0" xfId="0" applyFont="1" applyBorder="1" applyAlignment="1">
      <alignment vertical="center"/>
    </xf>
    <xf numFmtId="14" fontId="14" fillId="0" borderId="0" xfId="0" applyNumberFormat="1" applyFont="1" applyBorder="1" applyAlignment="1">
      <alignment horizontal="left" vertical="center"/>
    </xf>
    <xf numFmtId="3" fontId="14" fillId="0" borderId="0" xfId="0" applyNumberFormat="1" applyFont="1" applyBorder="1" applyAlignment="1">
      <alignment vertical="center"/>
    </xf>
    <xf numFmtId="168" fontId="14" fillId="0" borderId="0" xfId="2" applyNumberFormat="1" applyFont="1" applyBorder="1" applyAlignment="1">
      <alignment horizontal="right" vertical="center" wrapText="1"/>
    </xf>
    <xf numFmtId="3" fontId="14" fillId="0" borderId="0" xfId="0" applyNumberFormat="1" applyFont="1" applyBorder="1" applyAlignment="1">
      <alignment horizontal="right" vertical="center"/>
    </xf>
    <xf numFmtId="3" fontId="19" fillId="6" borderId="0" xfId="1" applyNumberFormat="1" applyFont="1" applyFill="1" applyBorder="1" applyAlignment="1">
      <alignment horizontal="right" wrapText="1"/>
    </xf>
    <xf numFmtId="3" fontId="16" fillId="0" borderId="0" xfId="0" applyNumberFormat="1" applyFont="1" applyBorder="1" applyAlignment="1">
      <alignment vertical="center"/>
    </xf>
    <xf numFmtId="0" fontId="24"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2" fillId="0" borderId="0" xfId="0" applyFont="1" applyBorder="1" applyAlignment="1">
      <alignment vertical="center"/>
    </xf>
    <xf numFmtId="14" fontId="15" fillId="0" borderId="0" xfId="0" applyNumberFormat="1" applyFont="1" applyBorder="1" applyAlignment="1">
      <alignment horizontal="center" vertical="center"/>
    </xf>
    <xf numFmtId="3" fontId="23" fillId="0" borderId="0" xfId="0" applyNumberFormat="1" applyFont="1" applyBorder="1" applyAlignment="1">
      <alignment vertical="center"/>
    </xf>
    <xf numFmtId="0" fontId="20" fillId="0" borderId="0" xfId="0" applyFont="1" applyBorder="1" applyAlignment="1">
      <alignment horizontal="center"/>
    </xf>
    <xf numFmtId="3" fontId="20" fillId="0" borderId="0" xfId="0" applyNumberFormat="1" applyFont="1" applyBorder="1"/>
    <xf numFmtId="3" fontId="14" fillId="0" borderId="0" xfId="0" applyNumberFormat="1" applyFont="1" applyBorder="1"/>
    <xf numFmtId="14" fontId="60" fillId="6" borderId="0" xfId="0" applyNumberFormat="1" applyFont="1" applyFill="1" applyBorder="1" applyAlignment="1">
      <alignment horizontal="left" vertical="center"/>
    </xf>
    <xf numFmtId="0" fontId="60" fillId="6" borderId="0" xfId="0" applyFont="1" applyFill="1" applyBorder="1" applyAlignment="1">
      <alignment horizontal="center" vertical="center" wrapText="1"/>
    </xf>
    <xf numFmtId="3" fontId="63" fillId="6" borderId="0" xfId="0" applyNumberFormat="1" applyFont="1" applyFill="1" applyBorder="1" applyAlignment="1">
      <alignment vertical="center"/>
    </xf>
    <xf numFmtId="0" fontId="63" fillId="6" borderId="0" xfId="0" applyFont="1" applyFill="1" applyBorder="1" applyAlignment="1">
      <alignment horizontal="center" vertical="center"/>
    </xf>
    <xf numFmtId="14" fontId="61" fillId="6" borderId="0" xfId="0" applyNumberFormat="1" applyFont="1" applyFill="1" applyBorder="1" applyAlignment="1">
      <alignment horizontal="left" vertical="center"/>
    </xf>
    <xf numFmtId="0" fontId="60" fillId="6" borderId="0" xfId="0" applyFont="1" applyFill="1" applyBorder="1" applyAlignment="1">
      <alignment vertical="center"/>
    </xf>
    <xf numFmtId="3" fontId="60" fillId="6" borderId="0" xfId="0" applyNumberFormat="1" applyFont="1" applyFill="1" applyBorder="1" applyAlignment="1">
      <alignment vertical="center"/>
    </xf>
    <xf numFmtId="3" fontId="59" fillId="6" borderId="0" xfId="0" applyNumberFormat="1" applyFont="1" applyFill="1" applyBorder="1" applyAlignment="1">
      <alignment vertical="center"/>
    </xf>
    <xf numFmtId="3" fontId="62" fillId="6" borderId="0" xfId="0" applyNumberFormat="1" applyFont="1" applyFill="1" applyBorder="1" applyAlignment="1">
      <alignment vertical="center"/>
    </xf>
    <xf numFmtId="0" fontId="62" fillId="6" borderId="0" xfId="0" applyFont="1" applyFill="1" applyBorder="1"/>
    <xf numFmtId="0" fontId="65" fillId="6" borderId="0" xfId="0" applyFont="1" applyFill="1" applyBorder="1" applyAlignment="1">
      <alignment vertical="center"/>
    </xf>
    <xf numFmtId="14" fontId="65" fillId="6" borderId="0" xfId="0" applyNumberFormat="1" applyFont="1" applyFill="1" applyBorder="1" applyAlignment="1">
      <alignment horizontal="center" vertical="center"/>
    </xf>
    <xf numFmtId="0" fontId="64" fillId="6" borderId="0" xfId="0" applyFont="1" applyFill="1" applyBorder="1" applyAlignment="1">
      <alignment vertical="center"/>
    </xf>
    <xf numFmtId="49" fontId="15" fillId="6" borderId="0" xfId="0" applyNumberFormat="1" applyFont="1" applyFill="1" applyBorder="1" applyAlignment="1">
      <alignment vertical="center"/>
    </xf>
    <xf numFmtId="0" fontId="14" fillId="6" borderId="0" xfId="0" applyFont="1" applyFill="1" applyBorder="1" applyAlignment="1">
      <alignment vertical="center"/>
    </xf>
    <xf numFmtId="0" fontId="59" fillId="6" borderId="0" xfId="0" applyFont="1" applyFill="1" applyBorder="1" applyAlignment="1">
      <alignment vertical="center"/>
    </xf>
    <xf numFmtId="0" fontId="61" fillId="0" borderId="0" xfId="0" applyFont="1" applyBorder="1" applyAlignment="1">
      <alignment vertical="center"/>
    </xf>
    <xf numFmtId="49" fontId="61" fillId="6" borderId="0" xfId="0" applyNumberFormat="1" applyFont="1" applyFill="1" applyBorder="1" applyAlignment="1">
      <alignment vertical="center"/>
    </xf>
    <xf numFmtId="14" fontId="16" fillId="6" borderId="0" xfId="0" applyNumberFormat="1" applyFont="1" applyFill="1" applyBorder="1" applyAlignment="1">
      <alignment horizontal="left" vertical="center"/>
    </xf>
    <xf numFmtId="0" fontId="16" fillId="6" borderId="0" xfId="0" applyFont="1" applyFill="1" applyBorder="1" applyAlignment="1">
      <alignment horizontal="center" vertical="center"/>
    </xf>
    <xf numFmtId="3" fontId="16" fillId="6" borderId="0" xfId="0" applyNumberFormat="1" applyFont="1" applyFill="1" applyBorder="1" applyAlignment="1">
      <alignment vertical="center"/>
    </xf>
    <xf numFmtId="164" fontId="16" fillId="6" borderId="0" xfId="2" applyFont="1" applyFill="1" applyBorder="1" applyAlignment="1">
      <alignment horizontal="right" wrapText="1"/>
    </xf>
    <xf numFmtId="3" fontId="15" fillId="6" borderId="0" xfId="0" applyNumberFormat="1" applyFont="1" applyFill="1" applyBorder="1" applyAlignment="1">
      <alignment horizontal="right" vertical="center" wrapText="1"/>
    </xf>
    <xf numFmtId="3" fontId="16" fillId="6" borderId="0" xfId="0" applyNumberFormat="1" applyFont="1" applyFill="1" applyBorder="1" applyAlignment="1">
      <alignment horizontal="right" vertical="center" wrapText="1"/>
    </xf>
    <xf numFmtId="0" fontId="16" fillId="6" borderId="0" xfId="0" applyFont="1" applyFill="1" applyBorder="1" applyAlignment="1">
      <alignment horizontal="right" vertical="center" wrapText="1"/>
    </xf>
    <xf numFmtId="0" fontId="24" fillId="6" borderId="0" xfId="0" applyFont="1" applyFill="1" applyBorder="1" applyAlignment="1">
      <alignment vertical="center"/>
    </xf>
    <xf numFmtId="0" fontId="23" fillId="6" borderId="0" xfId="0" applyFont="1" applyFill="1" applyBorder="1" applyAlignment="1">
      <alignment horizontal="center" vertical="center"/>
    </xf>
    <xf numFmtId="0" fontId="23" fillId="6" borderId="0" xfId="0" applyFont="1" applyFill="1" applyBorder="1" applyAlignment="1">
      <alignment vertical="center"/>
    </xf>
    <xf numFmtId="0" fontId="22" fillId="6" borderId="0" xfId="0" applyFont="1" applyFill="1" applyBorder="1" applyAlignment="1">
      <alignment vertical="center"/>
    </xf>
    <xf numFmtId="14" fontId="15" fillId="6" borderId="0" xfId="0" applyNumberFormat="1" applyFont="1" applyFill="1" applyBorder="1" applyAlignment="1">
      <alignment horizontal="center" vertical="center"/>
    </xf>
    <xf numFmtId="3" fontId="23" fillId="6" borderId="0" xfId="0" applyNumberFormat="1" applyFont="1" applyFill="1" applyBorder="1" applyAlignment="1">
      <alignment vertical="center"/>
    </xf>
    <xf numFmtId="0" fontId="14" fillId="6" borderId="0" xfId="0" applyFont="1" applyFill="1" applyBorder="1"/>
    <xf numFmtId="0" fontId="20" fillId="6" borderId="0" xfId="0" applyFont="1" applyFill="1" applyBorder="1" applyAlignment="1">
      <alignment horizontal="center"/>
    </xf>
    <xf numFmtId="3" fontId="20" fillId="6" borderId="0" xfId="0" applyNumberFormat="1" applyFont="1" applyFill="1" applyBorder="1"/>
    <xf numFmtId="3" fontId="14" fillId="6" borderId="0" xfId="0" applyNumberFormat="1" applyFont="1" applyFill="1" applyBorder="1"/>
    <xf numFmtId="0" fontId="15" fillId="0" borderId="44" xfId="0" applyFont="1" applyBorder="1" applyAlignment="1">
      <alignment vertical="center"/>
    </xf>
    <xf numFmtId="0" fontId="15" fillId="0" borderId="7" xfId="0" applyFont="1" applyBorder="1" applyAlignment="1">
      <alignment vertical="center"/>
    </xf>
    <xf numFmtId="0" fontId="0" fillId="8" borderId="19" xfId="0" applyFill="1" applyBorder="1" applyAlignment="1">
      <alignment horizontal="left" vertical="center"/>
    </xf>
    <xf numFmtId="14" fontId="4" fillId="8" borderId="19" xfId="1" applyNumberFormat="1" applyFont="1" applyFill="1" applyBorder="1" applyAlignment="1">
      <alignment horizontal="left" vertical="center" wrapText="1"/>
    </xf>
    <xf numFmtId="3" fontId="0" fillId="8" borderId="19" xfId="1" applyNumberFormat="1" applyFont="1" applyFill="1" applyBorder="1" applyAlignment="1">
      <alignment horizontal="left" vertical="center" wrapText="1"/>
    </xf>
    <xf numFmtId="165" fontId="0" fillId="8" borderId="19" xfId="1" applyNumberFormat="1" applyFont="1" applyFill="1" applyBorder="1" applyAlignment="1">
      <alignment horizontal="left" vertical="center" wrapText="1"/>
    </xf>
    <xf numFmtId="165" fontId="14" fillId="0" borderId="19" xfId="0" applyNumberFormat="1" applyFont="1" applyBorder="1"/>
    <xf numFmtId="169" fontId="20" fillId="0" borderId="19" xfId="0" applyNumberFormat="1" applyFont="1" applyBorder="1"/>
    <xf numFmtId="165" fontId="20" fillId="0" borderId="19" xfId="0" applyNumberFormat="1" applyFont="1" applyBorder="1" applyAlignment="1">
      <alignment horizontal="right" wrapText="1"/>
    </xf>
    <xf numFmtId="165" fontId="20" fillId="0" borderId="0" xfId="0" applyNumberFormat="1" applyFont="1" applyBorder="1"/>
    <xf numFmtId="169" fontId="20" fillId="0" borderId="0" xfId="0" applyNumberFormat="1" applyFont="1" applyBorder="1"/>
    <xf numFmtId="165" fontId="20" fillId="0" borderId="0" xfId="0" applyNumberFormat="1" applyFont="1" applyBorder="1" applyAlignment="1">
      <alignment horizontal="right" wrapText="1"/>
    </xf>
    <xf numFmtId="0" fontId="20" fillId="0" borderId="51" xfId="0" applyFont="1" applyBorder="1"/>
    <xf numFmtId="0" fontId="20" fillId="0" borderId="29" xfId="0" applyFont="1" applyBorder="1"/>
    <xf numFmtId="165" fontId="20" fillId="0" borderId="28" xfId="0" applyNumberFormat="1" applyFont="1" applyBorder="1"/>
    <xf numFmtId="0" fontId="14" fillId="0" borderId="13" xfId="0" applyFont="1" applyBorder="1"/>
    <xf numFmtId="0" fontId="22" fillId="6" borderId="6" xfId="0" applyFont="1" applyFill="1" applyBorder="1" applyAlignment="1">
      <alignment vertical="center"/>
    </xf>
    <xf numFmtId="165" fontId="20" fillId="0" borderId="42" xfId="0" applyNumberFormat="1" applyFont="1" applyBorder="1"/>
    <xf numFmtId="3" fontId="63" fillId="6" borderId="8" xfId="0" applyNumberFormat="1" applyFont="1" applyFill="1" applyBorder="1" applyAlignment="1">
      <alignment vertical="center"/>
    </xf>
    <xf numFmtId="3" fontId="63" fillId="6" borderId="32" xfId="0" applyNumberFormat="1" applyFont="1" applyFill="1" applyBorder="1" applyAlignment="1">
      <alignment vertical="center"/>
    </xf>
    <xf numFmtId="3" fontId="63"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62" fillId="6" borderId="19" xfId="0" applyNumberFormat="1" applyFont="1" applyFill="1" applyBorder="1" applyAlignment="1">
      <alignment vertical="center"/>
    </xf>
    <xf numFmtId="0" fontId="65" fillId="6" borderId="19" xfId="0" applyFont="1" applyFill="1" applyBorder="1" applyAlignment="1">
      <alignment vertical="center"/>
    </xf>
    <xf numFmtId="0" fontId="60" fillId="6" borderId="19" xfId="0" applyFont="1" applyFill="1" applyBorder="1"/>
    <xf numFmtId="0" fontId="60" fillId="0" borderId="19" xfId="0" applyFont="1" applyBorder="1"/>
    <xf numFmtId="165" fontId="14" fillId="0" borderId="9" xfId="0" applyNumberFormat="1" applyFont="1" applyBorder="1"/>
    <xf numFmtId="0" fontId="68" fillId="0" borderId="59" xfId="0" applyFont="1" applyBorder="1" applyAlignment="1">
      <alignment vertical="center"/>
    </xf>
    <xf numFmtId="0" fontId="16" fillId="0" borderId="59" xfId="0" applyFont="1" applyBorder="1" applyAlignment="1">
      <alignment vertical="center"/>
    </xf>
    <xf numFmtId="0" fontId="68" fillId="0" borderId="64" xfId="0" applyFont="1" applyBorder="1" applyAlignment="1">
      <alignment vertical="center"/>
    </xf>
    <xf numFmtId="165" fontId="20" fillId="0" borderId="9" xfId="0" applyNumberFormat="1" applyFont="1" applyBorder="1"/>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165" fontId="68" fillId="0" borderId="0" xfId="0" applyNumberFormat="1" applyFont="1" applyAlignment="1">
      <alignment horizontal="left" vertical="center"/>
    </xf>
    <xf numFmtId="165" fontId="68" fillId="0" borderId="7" xfId="0" applyNumberFormat="1" applyFont="1" applyBorder="1" applyAlignment="1">
      <alignment horizontal="left" vertical="center"/>
    </xf>
    <xf numFmtId="165" fontId="68" fillId="0" borderId="4" xfId="0" applyNumberFormat="1" applyFont="1" applyBorder="1" applyAlignment="1">
      <alignment horizontal="center" vertical="center" wrapText="1"/>
    </xf>
    <xf numFmtId="165" fontId="68" fillId="0" borderId="2" xfId="0" applyNumberFormat="1" applyFont="1" applyBorder="1" applyAlignment="1">
      <alignment horizontal="center" vertical="center" wrapText="1"/>
    </xf>
    <xf numFmtId="0" fontId="69" fillId="0" borderId="0" xfId="0" applyFont="1" applyAlignment="1">
      <alignment horizontal="center" vertical="center"/>
    </xf>
    <xf numFmtId="0" fontId="69" fillId="11" borderId="18" xfId="0" applyFont="1" applyFill="1" applyBorder="1" applyAlignment="1">
      <alignment horizontal="center" vertical="center"/>
    </xf>
    <xf numFmtId="0" fontId="69" fillId="11" borderId="15" xfId="0" applyFont="1" applyFill="1" applyBorder="1" applyAlignment="1">
      <alignment horizontal="center" vertical="center"/>
    </xf>
    <xf numFmtId="0" fontId="69" fillId="11" borderId="27" xfId="0" applyFont="1" applyFill="1" applyBorder="1" applyAlignment="1">
      <alignment horizontal="center" vertical="center"/>
    </xf>
    <xf numFmtId="0" fontId="69" fillId="6" borderId="0" xfId="0" applyFont="1" applyFill="1" applyBorder="1" applyAlignment="1">
      <alignment horizontal="center" vertical="center"/>
    </xf>
    <xf numFmtId="0" fontId="21" fillId="0" borderId="0" xfId="0" applyFont="1" applyAlignment="1">
      <alignment horizontal="center" vertical="center"/>
    </xf>
    <xf numFmtId="0" fontId="69" fillId="0" borderId="0" xfId="0" applyFont="1" applyBorder="1" applyAlignment="1">
      <alignment horizontal="center" vertical="center"/>
    </xf>
    <xf numFmtId="0" fontId="69" fillId="0" borderId="6" xfId="0" applyFont="1" applyBorder="1" applyAlignment="1">
      <alignment horizontal="center" vertical="center"/>
    </xf>
    <xf numFmtId="0" fontId="69" fillId="0" borderId="8" xfId="0" applyFont="1" applyBorder="1" applyAlignment="1">
      <alignment horizontal="center" vertical="center"/>
    </xf>
    <xf numFmtId="0" fontId="69" fillId="0" borderId="9" xfId="0" applyFont="1" applyBorder="1" applyAlignment="1">
      <alignment horizontal="center" vertical="center"/>
    </xf>
    <xf numFmtId="165" fontId="68" fillId="0" borderId="10" xfId="0" applyNumberFormat="1" applyFont="1" applyBorder="1" applyAlignment="1">
      <alignment horizontal="left" vertical="center"/>
    </xf>
    <xf numFmtId="165" fontId="68" fillId="0" borderId="11" xfId="0" applyNumberFormat="1" applyFont="1" applyBorder="1" applyAlignment="1">
      <alignment horizontal="left" vertical="center"/>
    </xf>
    <xf numFmtId="49" fontId="19" fillId="6" borderId="0" xfId="0" applyNumberFormat="1" applyFont="1" applyFill="1" applyAlignment="1">
      <alignment horizontal="left" vertical="center"/>
    </xf>
    <xf numFmtId="49" fontId="19" fillId="6" borderId="0" xfId="0" applyNumberFormat="1" applyFont="1" applyFill="1" applyBorder="1" applyAlignment="1">
      <alignment horizontal="left" vertical="center"/>
    </xf>
    <xf numFmtId="0" fontId="61" fillId="6" borderId="0" xfId="0" applyFont="1" applyFill="1" applyBorder="1" applyAlignment="1">
      <alignment horizontal="center" vertical="center"/>
    </xf>
    <xf numFmtId="0" fontId="76" fillId="6" borderId="0" xfId="0" applyFont="1" applyFill="1" applyAlignment="1">
      <alignment horizontal="center" vertical="center"/>
    </xf>
    <xf numFmtId="0" fontId="61" fillId="6" borderId="18" xfId="0" applyFont="1" applyFill="1" applyBorder="1" applyAlignment="1">
      <alignment horizontal="center" vertical="center"/>
    </xf>
    <xf numFmtId="0" fontId="61" fillId="6" borderId="15" xfId="0" applyFont="1" applyFill="1" applyBorder="1" applyAlignment="1">
      <alignment horizontal="center" vertical="center"/>
    </xf>
    <xf numFmtId="0" fontId="61" fillId="6" borderId="27" xfId="0" applyFont="1" applyFill="1" applyBorder="1" applyAlignment="1">
      <alignment horizontal="center" vertical="center"/>
    </xf>
    <xf numFmtId="0" fontId="61" fillId="0" borderId="0" xfId="0" applyFont="1" applyBorder="1" applyAlignment="1">
      <alignment horizontal="center" vertical="center"/>
    </xf>
    <xf numFmtId="0" fontId="62" fillId="0" borderId="0" xfId="0" applyFont="1" applyBorder="1" applyAlignment="1">
      <alignment horizontal="left" vertical="center"/>
    </xf>
    <xf numFmtId="49" fontId="62" fillId="6" borderId="0" xfId="0" applyNumberFormat="1" applyFont="1" applyFill="1" applyBorder="1" applyAlignment="1">
      <alignment horizontal="left" vertical="center"/>
    </xf>
    <xf numFmtId="0" fontId="62" fillId="6" borderId="0" xfId="0" applyFont="1" applyFill="1" applyBorder="1" applyAlignment="1">
      <alignment horizontal="center" vertical="center" wrapText="1"/>
    </xf>
    <xf numFmtId="0" fontId="69" fillId="0" borderId="53" xfId="0" applyFont="1" applyBorder="1" applyAlignment="1">
      <alignment horizontal="center" vertical="center"/>
    </xf>
    <xf numFmtId="0" fontId="69" fillId="0" borderId="60" xfId="0" applyFont="1" applyBorder="1" applyAlignment="1">
      <alignment horizontal="center" vertical="center"/>
    </xf>
    <xf numFmtId="0" fontId="69" fillId="0" borderId="61" xfId="0" applyFont="1" applyBorder="1" applyAlignment="1">
      <alignment horizontal="center" vertical="center"/>
    </xf>
    <xf numFmtId="165" fontId="68" fillId="0" borderId="62" xfId="0" applyNumberFormat="1" applyFont="1" applyBorder="1" applyAlignment="1">
      <alignment horizontal="left" vertical="center"/>
    </xf>
    <xf numFmtId="49" fontId="17" fillId="0" borderId="0" xfId="0" applyNumberFormat="1" applyFont="1" applyBorder="1" applyAlignment="1">
      <alignment horizontal="left" vertical="center"/>
    </xf>
    <xf numFmtId="49" fontId="17" fillId="0" borderId="63" xfId="0" applyNumberFormat="1" applyFont="1" applyBorder="1" applyAlignment="1">
      <alignment horizontal="left" vertical="center"/>
    </xf>
    <xf numFmtId="165" fontId="68" fillId="0" borderId="44" xfId="0" applyNumberFormat="1" applyFont="1" applyBorder="1" applyAlignment="1">
      <alignment horizontal="center" vertical="center" wrapText="1"/>
    </xf>
    <xf numFmtId="165" fontId="68" fillId="0" borderId="65" xfId="0" applyNumberFormat="1" applyFont="1" applyBorder="1" applyAlignment="1">
      <alignment horizontal="center" vertical="center" wrapText="1"/>
    </xf>
    <xf numFmtId="0" fontId="61" fillId="11" borderId="20" xfId="0" applyFont="1" applyFill="1" applyBorder="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49" fontId="17" fillId="0" borderId="0" xfId="0" applyNumberFormat="1" applyFont="1" applyAlignment="1">
      <alignment horizontal="left" vertical="center"/>
    </xf>
    <xf numFmtId="49" fontId="17" fillId="0" borderId="7" xfId="0" applyNumberFormat="1" applyFont="1" applyBorder="1" applyAlignment="1">
      <alignment horizontal="left" vertical="center"/>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0">
    <dxf>
      <numFmt numFmtId="168" formatCode="_-* #,##0\ _€_-;\-* #,##0\ _€_-;_-* &quot;-&quot;??\ _€_-;_-@_-"/>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21</xdr:row>
      <xdr:rowOff>0</xdr:rowOff>
    </xdr:from>
    <xdr:to>
      <xdr:col>8</xdr:col>
      <xdr:colOff>190500</xdr:colOff>
      <xdr:row>22</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21</xdr:row>
      <xdr:rowOff>0</xdr:rowOff>
    </xdr:from>
    <xdr:to>
      <xdr:col>8</xdr:col>
      <xdr:colOff>190500</xdr:colOff>
      <xdr:row>22</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21</xdr:row>
      <xdr:rowOff>0</xdr:rowOff>
    </xdr:from>
    <xdr:to>
      <xdr:col>8</xdr:col>
      <xdr:colOff>190500</xdr:colOff>
      <xdr:row>22</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21</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21</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25</xdr:row>
      <xdr:rowOff>229235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25</xdr:row>
      <xdr:rowOff>210185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25</xdr:row>
      <xdr:rowOff>226695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25</xdr:row>
      <xdr:rowOff>207645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25</xdr:row>
      <xdr:rowOff>226695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25</xdr:row>
      <xdr:rowOff>207645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25</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25</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25</xdr:row>
      <xdr:rowOff>0</xdr:rowOff>
    </xdr:from>
    <xdr:to>
      <xdr:col>8</xdr:col>
      <xdr:colOff>190500</xdr:colOff>
      <xdr:row>25</xdr:row>
      <xdr:rowOff>229235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25</xdr:row>
      <xdr:rowOff>210185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25</xdr:row>
      <xdr:rowOff>226695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25</xdr:row>
      <xdr:rowOff>207645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25</xdr:row>
      <xdr:rowOff>226695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25</xdr:row>
      <xdr:rowOff>207645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39</xdr:row>
      <xdr:rowOff>0</xdr:rowOff>
    </xdr:from>
    <xdr:to>
      <xdr:col>7</xdr:col>
      <xdr:colOff>190500</xdr:colOff>
      <xdr:row>40</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39</xdr:row>
      <xdr:rowOff>0</xdr:rowOff>
    </xdr:from>
    <xdr:to>
      <xdr:col>8</xdr:col>
      <xdr:colOff>19050</xdr:colOff>
      <xdr:row>40</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42</xdr:row>
      <xdr:rowOff>0</xdr:rowOff>
    </xdr:from>
    <xdr:to>
      <xdr:col>7</xdr:col>
      <xdr:colOff>190500</xdr:colOff>
      <xdr:row>43</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42</xdr:row>
      <xdr:rowOff>0</xdr:rowOff>
    </xdr:from>
    <xdr:to>
      <xdr:col>7</xdr:col>
      <xdr:colOff>190500</xdr:colOff>
      <xdr:row>43</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42</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42</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39</xdr:row>
      <xdr:rowOff>0</xdr:rowOff>
    </xdr:from>
    <xdr:to>
      <xdr:col>8</xdr:col>
      <xdr:colOff>190500</xdr:colOff>
      <xdr:row>40</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39</xdr:row>
      <xdr:rowOff>0</xdr:rowOff>
    </xdr:from>
    <xdr:to>
      <xdr:col>8</xdr:col>
      <xdr:colOff>704850</xdr:colOff>
      <xdr:row>40</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42</xdr:row>
      <xdr:rowOff>0</xdr:rowOff>
    </xdr:from>
    <xdr:to>
      <xdr:col>8</xdr:col>
      <xdr:colOff>190500</xdr:colOff>
      <xdr:row>43</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42</xdr:row>
      <xdr:rowOff>0</xdr:rowOff>
    </xdr:from>
    <xdr:to>
      <xdr:col>8</xdr:col>
      <xdr:colOff>190500</xdr:colOff>
      <xdr:row>43</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42</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42</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395.425514930554" createdVersion="5" refreshedVersion="5" minRefreshableVersion="3" recordCount="26">
  <cacheSource type="worksheet">
    <worksheetSource ref="A3:H29" sheet="Airtime summary"/>
  </cacheSource>
  <cacheFields count="8">
    <cacheField name="Date" numFmtId="14">
      <sharedItems containsSemiMixedTypes="0" containsNonDate="0" containsDate="1" containsString="0" minDate="2024-03-01T00:00:00" maxDate="2024-03-26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0" maxValue="60000"/>
    </cacheField>
    <cacheField name="Received" numFmtId="164">
      <sharedItems containsString="0" containsBlank="1" containsNumber="1" containsInteger="1" minValue="50000" maxValue="270000"/>
    </cacheField>
    <cacheField name="Balance" numFmtId="164">
      <sharedItems containsSemiMixedTypes="0" containsString="0" containsNumber="1" containsInteger="1" minValue="0" maxValue="280000"/>
    </cacheField>
    <cacheField name="Name" numFmtId="165">
      <sharedItems containsBlank="1" count="16">
        <m/>
        <s v="Lydia"/>
        <s v="Grace"/>
        <s v="i18"/>
        <s v="i89"/>
        <s v="i49"/>
        <s v="i19" u="1"/>
        <s v="i97" u="1"/>
        <s v="i79" u="1"/>
        <s v="i03" u="1"/>
        <s v="Jolly" u="1"/>
        <s v="Jane" u="1"/>
        <s v="Akello" u="1"/>
        <s v="i12" u="1"/>
        <s v="i53" u="1"/>
        <s v="Deborah"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395.425517476855" createdVersion="5" refreshedVersion="5" minRefreshableVersion="3" recordCount="650">
  <cacheSource type="worksheet">
    <worksheetSource ref="A2:H652" sheet="Total Expenses"/>
  </cacheSource>
  <cacheFields count="8">
    <cacheField name="Date" numFmtId="14">
      <sharedItems containsSemiMixedTypes="0" containsNonDate="0" containsDate="1" containsString="0" minDate="2024-03-01T00:00:00" maxDate="2024-03-29T00:00:00"/>
    </cacheField>
    <cacheField name="Details" numFmtId="0">
      <sharedItems/>
    </cacheField>
    <cacheField name="Type of expenses " numFmtId="0">
      <sharedItems containsBlank="1" count="18">
        <s v="Transport"/>
        <s v="Trust Building"/>
        <s v="Services"/>
        <s v="Telephone"/>
        <s v="Personnel"/>
        <s v="Bank Fees"/>
        <s v="Travel Subsistence"/>
        <s v="Rent &amp; Uitilities"/>
        <s v="Transfer Fees"/>
        <s v="Office Materials "/>
        <s v="Travel Expenses"/>
        <s v="Internet"/>
        <s v="Office Materials"/>
        <m u="1"/>
        <s v="Equipment" u="1"/>
        <s v="Local Transport" u="1"/>
        <s v="Trust  Building" u="1"/>
        <s v="Trust Building " u="1"/>
      </sharedItems>
    </cacheField>
    <cacheField name="Department" numFmtId="0">
      <sharedItems containsBlank="1" count="6">
        <s v="Investigations"/>
        <s v="Office"/>
        <s v="Management"/>
        <s v="Legal"/>
        <s v="Team Building"/>
        <m u="1"/>
      </sharedItems>
    </cacheField>
    <cacheField name="Spent  in national currency (UGX)" numFmtId="0">
      <sharedItems containsSemiMixedTypes="0" containsString="0" containsNumber="1" minValue="1000" maxValue="9278400"/>
    </cacheField>
    <cacheField name="Exchange Rate $" numFmtId="4">
      <sharedItems containsSemiMixedTypes="0" containsString="0" containsNumber="1" containsInteger="1" minValue="3808" maxValue="3866"/>
    </cacheField>
    <cacheField name="Spent in $" numFmtId="165">
      <sharedItems containsSemiMixedTypes="0" containsString="0" containsNumber="1" minValue="0.2586652871184687" maxValue="2400"/>
    </cacheField>
    <cacheField name="Name" numFmtId="0">
      <sharedItems count="9">
        <s v="i1"/>
        <s v="i18"/>
        <s v="i89"/>
        <s v="Lydia"/>
        <s v="Grace"/>
        <s v="Bank Opp"/>
        <s v="Bank UGX"/>
        <s v="i49"/>
        <s v="Bank USD"/>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395.425518750002" createdVersion="5" refreshedVersion="5" minRefreshableVersion="3" recordCount="131">
  <cacheSource type="worksheet">
    <worksheetSource ref="A2:H133" sheet="UGX Cash Box March 24"/>
  </cacheSource>
  <cacheFields count="8">
    <cacheField name="Date" numFmtId="14">
      <sharedItems containsSemiMixedTypes="0" containsNonDate="0" containsDate="1" containsString="0" minDate="2024-03-01T00:00:00" maxDate="2024-03-30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164">
      <sharedItems containsString="0" containsBlank="1" containsNumber="1" containsInteger="1" minValue="1000" maxValue="800000"/>
    </cacheField>
    <cacheField name="Received" numFmtId="164">
      <sharedItems containsString="0" containsBlank="1" containsNumber="1" containsInteger="1" minValue="1000" maxValue="7256000"/>
    </cacheField>
    <cacheField name="Balance" numFmtId="164">
      <sharedItems containsSemiMixedTypes="0" containsString="0" containsNumber="1" containsInteger="1" minValue="420726" maxValue="8083226"/>
    </cacheField>
    <cacheField name="Name" numFmtId="0">
      <sharedItems containsDate="1" containsBlank="1" containsMixedTypes="1" minDate="1900-05-28T00:00:00" maxDate="1900-07-08T00:00:00" count="10">
        <m/>
        <s v="i1"/>
        <s v="i18"/>
        <s v="i89"/>
        <s v="Lydia"/>
        <s v="Airtime"/>
        <s v="i49"/>
        <s v="Grace"/>
        <d v="1900-05-28T00:00:00" u="1"/>
        <d v="1900-07-07T00:00:0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
  <r>
    <d v="2024-03-01T00:00:00"/>
    <s v="Balance from Feraury 2024"/>
    <m/>
    <m/>
    <m/>
    <m/>
    <n v="0"/>
    <x v="0"/>
  </r>
  <r>
    <d v="2024-03-04T00:00:00"/>
    <s v="Mission Budget for 1 day"/>
    <s v="Advance"/>
    <s v="Management"/>
    <m/>
    <n v="230000"/>
    <n v="230000"/>
    <x v="0"/>
  </r>
  <r>
    <d v="2024-03-04T00:00:00"/>
    <s v="Airtime for Lydia"/>
    <s v="Telephone"/>
    <s v="Management"/>
    <n v="40000"/>
    <m/>
    <n v="190000"/>
    <x v="1"/>
  </r>
  <r>
    <d v="2024-03-04T00:00:00"/>
    <s v="Airtime for Grace"/>
    <s v="Telephone"/>
    <s v="Legal"/>
    <n v="20000"/>
    <m/>
    <n v="170000"/>
    <x v="2"/>
  </r>
  <r>
    <d v="2024-03-04T00:00:00"/>
    <s v="Airtime for i18"/>
    <s v="Telephone"/>
    <s v="Investigations"/>
    <n v="25000"/>
    <m/>
    <n v="145000"/>
    <x v="3"/>
  </r>
  <r>
    <d v="2024-03-04T00:00:00"/>
    <s v="Airtime for i89"/>
    <s v="Telephone"/>
    <s v="Investigations"/>
    <n v="25000"/>
    <m/>
    <n v="120000"/>
    <x v="4"/>
  </r>
  <r>
    <d v="2024-03-11T00:00:00"/>
    <s v="Airtime for Lydia"/>
    <s v="Telephone"/>
    <s v="Management"/>
    <n v="40000"/>
    <m/>
    <n v="80000"/>
    <x v="1"/>
  </r>
  <r>
    <d v="2024-03-11T00:00:00"/>
    <s v="Airtime for Grace"/>
    <s v="Telephone"/>
    <s v="Legal"/>
    <n v="20000"/>
    <m/>
    <n v="60000"/>
    <x v="2"/>
  </r>
  <r>
    <d v="2024-03-11T00:00:00"/>
    <s v="Airtime for i18"/>
    <s v="Telephone"/>
    <s v="Investigations"/>
    <n v="25000"/>
    <m/>
    <n v="35000"/>
    <x v="3"/>
  </r>
  <r>
    <d v="2024-03-11T00:00:00"/>
    <s v="Airtime for i89"/>
    <s v="Telephone"/>
    <s v="Investigations"/>
    <n v="25000"/>
    <m/>
    <n v="10000"/>
    <x v="4"/>
  </r>
  <r>
    <d v="2024-03-11T00:00:00"/>
    <s v="Mission Budget for 1 day"/>
    <s v="Advance"/>
    <s v="Management"/>
    <m/>
    <n v="60000"/>
    <n v="70000"/>
    <x v="0"/>
  </r>
  <r>
    <d v="2024-03-11T00:00:00"/>
    <s v="Airtime for i49"/>
    <s v="Telephone"/>
    <s v="Investigations"/>
    <n v="50000"/>
    <m/>
    <n v="20000"/>
    <x v="5"/>
  </r>
  <r>
    <d v="2024-03-14T00:00:00"/>
    <s v="Mission Budget for 1 day"/>
    <s v="Advance"/>
    <s v="Management"/>
    <m/>
    <n v="50000"/>
    <n v="70000"/>
    <x v="0"/>
  </r>
  <r>
    <d v="2024-03-14T00:00:00"/>
    <s v="Airtime for i49"/>
    <s v="Telephone"/>
    <s v="Investigations"/>
    <n v="60000"/>
    <m/>
    <n v="10000"/>
    <x v="5"/>
  </r>
  <r>
    <d v="2024-03-19T00:00:00"/>
    <s v="Mission Budget for 1 day"/>
    <s v="Advance"/>
    <s v="Management"/>
    <m/>
    <n v="270000"/>
    <n v="280000"/>
    <x v="0"/>
  </r>
  <r>
    <d v="2024-03-19T00:00:00"/>
    <s v="Airtime for Lydia"/>
    <s v="Telephone"/>
    <s v="Management"/>
    <n v="40000"/>
    <m/>
    <n v="240000"/>
    <x v="1"/>
  </r>
  <r>
    <d v="2024-03-19T00:00:00"/>
    <s v="Airtime for i49"/>
    <s v="Telephone"/>
    <s v="Investigations"/>
    <n v="50000"/>
    <m/>
    <n v="190000"/>
    <x v="5"/>
  </r>
  <r>
    <d v="2024-03-19T00:00:00"/>
    <s v="Airtime for Grace"/>
    <s v="Telephone"/>
    <s v="Legal"/>
    <n v="20000"/>
    <m/>
    <n v="170000"/>
    <x v="2"/>
  </r>
  <r>
    <d v="2024-03-19T00:00:00"/>
    <s v="Airtime for i89"/>
    <s v="Telephone"/>
    <s v="Investigations"/>
    <n v="25000"/>
    <m/>
    <n v="145000"/>
    <x v="4"/>
  </r>
  <r>
    <d v="2024-03-19T00:00:00"/>
    <s v="Airtime for i18"/>
    <s v="Telephone"/>
    <s v="Investigations"/>
    <n v="25000"/>
    <m/>
    <n v="120000"/>
    <x v="3"/>
  </r>
  <r>
    <d v="2024-03-23T00:00:00"/>
    <s v="Airtime for i49"/>
    <s v="Telephone"/>
    <s v="Investigations"/>
    <n v="40000"/>
    <m/>
    <n v="80000"/>
    <x v="5"/>
  </r>
  <r>
    <d v="2024-03-24T00:00:00"/>
    <s v="Airtime for i49"/>
    <s v="Telephone"/>
    <s v="Investigations"/>
    <n v="10000"/>
    <m/>
    <n v="70000"/>
    <x v="5"/>
  </r>
  <r>
    <d v="2024-03-25T00:00:00"/>
    <s v="Airtime for Lydia"/>
    <s v="Telephone"/>
    <s v="Management"/>
    <m/>
    <m/>
    <n v="70000"/>
    <x v="0"/>
  </r>
  <r>
    <d v="2024-03-25T00:00:00"/>
    <s v="Airtime for Grace"/>
    <s v="Telephone"/>
    <s v="Legal"/>
    <n v="20000"/>
    <m/>
    <n v="50000"/>
    <x v="2"/>
  </r>
  <r>
    <d v="2024-03-25T00:00:00"/>
    <s v="Airtime for i89"/>
    <s v="Telephone"/>
    <s v="Investigations"/>
    <n v="25000"/>
    <m/>
    <n v="25000"/>
    <x v="4"/>
  </r>
  <r>
    <d v="2024-03-25T00:00:00"/>
    <s v="Airtime for i18"/>
    <s v="Telephone"/>
    <s v="Investigations"/>
    <n v="25000"/>
    <m/>
    <n v="0"/>
    <x v="3"/>
  </r>
</pivotCacheRecords>
</file>

<file path=xl/pivotCache/pivotCacheRecords2.xml><?xml version="1.0" encoding="utf-8"?>
<pivotCacheRecords xmlns="http://schemas.openxmlformats.org/spreadsheetml/2006/main" xmlns:r="http://schemas.openxmlformats.org/officeDocument/2006/relationships" count="650">
  <r>
    <d v="2024-03-01T00:00:00"/>
    <s v="Local Transport"/>
    <x v="0"/>
    <x v="0"/>
    <n v="8000"/>
    <n v="3808"/>
    <n v="2.1008403361344539"/>
    <x v="0"/>
  </r>
  <r>
    <d v="2024-03-01T00:00:00"/>
    <s v="Local Transport"/>
    <x v="0"/>
    <x v="0"/>
    <n v="13000"/>
    <n v="3808"/>
    <n v="3.4138655462184873"/>
    <x v="0"/>
  </r>
  <r>
    <d v="2024-03-01T00:00:00"/>
    <s v="Local Transport"/>
    <x v="0"/>
    <x v="0"/>
    <n v="10000"/>
    <n v="3808"/>
    <n v="2.6260504201680672"/>
    <x v="0"/>
  </r>
  <r>
    <d v="2024-03-01T00:00:00"/>
    <s v="Local Transport"/>
    <x v="0"/>
    <x v="0"/>
    <n v="5000"/>
    <n v="3808"/>
    <n v="1.3130252100840336"/>
    <x v="0"/>
  </r>
  <r>
    <d v="2024-03-01T00:00:00"/>
    <s v="Local Transport"/>
    <x v="0"/>
    <x v="0"/>
    <n v="18000"/>
    <n v="3808"/>
    <n v="4.7268907563025211"/>
    <x v="0"/>
  </r>
  <r>
    <d v="2024-03-01T00:00:00"/>
    <s v="Trust  Building"/>
    <x v="1"/>
    <x v="0"/>
    <n v="2000"/>
    <n v="3808"/>
    <n v="0.52521008403361347"/>
    <x v="0"/>
  </r>
  <r>
    <d v="2024-03-01T00:00:00"/>
    <s v="Trust  Building"/>
    <x v="1"/>
    <x v="0"/>
    <n v="5000"/>
    <n v="3808"/>
    <n v="1.3130252100840336"/>
    <x v="0"/>
  </r>
  <r>
    <d v="2024-03-01T00:00:00"/>
    <s v="Trust  Building"/>
    <x v="1"/>
    <x v="0"/>
    <n v="3000"/>
    <n v="3808"/>
    <n v="0.78781512605042014"/>
    <x v="0"/>
  </r>
  <r>
    <d v="2024-03-01T00:00:00"/>
    <s v="Local Transport"/>
    <x v="0"/>
    <x v="0"/>
    <n v="8000"/>
    <n v="3808"/>
    <n v="2.1008403361344539"/>
    <x v="1"/>
  </r>
  <r>
    <d v="2024-03-01T00:00:00"/>
    <s v="Local Transport"/>
    <x v="0"/>
    <x v="0"/>
    <n v="8000"/>
    <n v="3808"/>
    <n v="2.1008403361344539"/>
    <x v="1"/>
  </r>
  <r>
    <d v="2024-03-01T00:00:00"/>
    <s v="Local Transport"/>
    <x v="0"/>
    <x v="0"/>
    <n v="4000"/>
    <n v="3808"/>
    <n v="1.0504201680672269"/>
    <x v="1"/>
  </r>
  <r>
    <d v="2024-03-01T00:00:00"/>
    <s v="Local Transport"/>
    <x v="0"/>
    <x v="0"/>
    <n v="14000"/>
    <n v="3808"/>
    <n v="3.6764705882352939"/>
    <x v="1"/>
  </r>
  <r>
    <d v="2024-03-01T00:00:00"/>
    <s v="Local Transport"/>
    <x v="0"/>
    <x v="0"/>
    <n v="12000"/>
    <n v="3808"/>
    <n v="0.56999999999999995"/>
    <x v="1"/>
  </r>
  <r>
    <d v="2024-03-01T00:00:00"/>
    <s v="Local Transport"/>
    <x v="0"/>
    <x v="0"/>
    <n v="7000"/>
    <n v="3808"/>
    <n v="1.838235294117647"/>
    <x v="1"/>
  </r>
  <r>
    <d v="2024-03-01T00:00:00"/>
    <s v="Trust Building"/>
    <x v="1"/>
    <x v="0"/>
    <n v="4000"/>
    <n v="3808"/>
    <n v="1.0504201680672269"/>
    <x v="1"/>
  </r>
  <r>
    <d v="2024-03-01T00:00:00"/>
    <s v="Trust Building"/>
    <x v="1"/>
    <x v="0"/>
    <n v="4000"/>
    <n v="3808"/>
    <n v="15"/>
    <x v="1"/>
  </r>
  <r>
    <d v="2024-03-01T00:00:00"/>
    <s v="Trust Building"/>
    <x v="1"/>
    <x v="0"/>
    <n v="2000"/>
    <n v="3808"/>
    <n v="8.43"/>
    <x v="1"/>
  </r>
  <r>
    <d v="2024-03-01T00:00:00"/>
    <s v="Local Transport"/>
    <x v="0"/>
    <x v="0"/>
    <n v="14000"/>
    <n v="3808"/>
    <n v="3.6764705882352939"/>
    <x v="2"/>
  </r>
  <r>
    <d v="2024-03-01T00:00:00"/>
    <s v="Local Transport"/>
    <x v="0"/>
    <x v="0"/>
    <n v="8000"/>
    <n v="3808"/>
    <n v="2.1008403361344539"/>
    <x v="2"/>
  </r>
  <r>
    <d v="2024-03-01T00:00:00"/>
    <s v="Local Transport"/>
    <x v="0"/>
    <x v="0"/>
    <n v="4000"/>
    <n v="3808"/>
    <n v="1.0504201680672269"/>
    <x v="2"/>
  </r>
  <r>
    <d v="2024-03-01T00:00:00"/>
    <s v="Local Transport"/>
    <x v="0"/>
    <x v="0"/>
    <n v="25000"/>
    <n v="3808"/>
    <n v="6.5651260504201678"/>
    <x v="2"/>
  </r>
  <r>
    <d v="2024-03-01T00:00:00"/>
    <s v="Local Transport"/>
    <x v="0"/>
    <x v="0"/>
    <n v="10000"/>
    <n v="3808"/>
    <n v="2.6260504201680672"/>
    <x v="2"/>
  </r>
  <r>
    <d v="2024-03-01T00:00:00"/>
    <s v="Trust Building"/>
    <x v="1"/>
    <x v="0"/>
    <n v="2000"/>
    <n v="3808"/>
    <n v="0.52521008403361347"/>
    <x v="2"/>
  </r>
  <r>
    <d v="2024-03-01T00:00:00"/>
    <s v="Trust Building"/>
    <x v="1"/>
    <x v="0"/>
    <n v="2000"/>
    <n v="3808"/>
    <n v="0.52521008403361347"/>
    <x v="2"/>
  </r>
  <r>
    <d v="2024-03-01T00:00:00"/>
    <s v="Trust Building"/>
    <x v="1"/>
    <x v="0"/>
    <n v="4000"/>
    <n v="3808"/>
    <n v="1.0504201680672269"/>
    <x v="2"/>
  </r>
  <r>
    <d v="2024-03-01T00:00:00"/>
    <s v="Trust Building"/>
    <x v="1"/>
    <x v="0"/>
    <n v="2000"/>
    <n v="3808"/>
    <n v="0.52521008403361347"/>
    <x v="2"/>
  </r>
  <r>
    <d v="2024-03-01T00:00:00"/>
    <s v="January Globe clean services "/>
    <x v="2"/>
    <x v="1"/>
    <n v="50000"/>
    <n v="3808"/>
    <n v="13.130252100840336"/>
    <x v="3"/>
  </r>
  <r>
    <d v="2024-03-03T00:00:00"/>
    <s v="Local Transport"/>
    <x v="0"/>
    <x v="0"/>
    <n v="8000"/>
    <n v="3808"/>
    <n v="2.1008403361344539"/>
    <x v="0"/>
  </r>
  <r>
    <d v="2024-03-03T00:00:00"/>
    <s v="Local Transport"/>
    <x v="0"/>
    <x v="0"/>
    <n v="15000"/>
    <n v="3808"/>
    <n v="3.9390756302521011"/>
    <x v="0"/>
  </r>
  <r>
    <d v="2024-03-03T00:00:00"/>
    <s v="Local Transport"/>
    <x v="0"/>
    <x v="0"/>
    <n v="8000"/>
    <n v="3808"/>
    <n v="2.1008403361344539"/>
    <x v="0"/>
  </r>
  <r>
    <d v="2024-03-03T00:00:00"/>
    <s v="Local Transport"/>
    <x v="0"/>
    <x v="0"/>
    <n v="18000"/>
    <n v="3808"/>
    <n v="4.7268907563025211"/>
    <x v="0"/>
  </r>
  <r>
    <d v="2024-03-03T00:00:00"/>
    <s v="Trust  Building"/>
    <x v="0"/>
    <x v="0"/>
    <n v="5000"/>
    <n v="3808"/>
    <n v="1.3130252100840336"/>
    <x v="0"/>
  </r>
  <r>
    <d v="2024-03-04T00:00:00"/>
    <s v="Local Transport"/>
    <x v="0"/>
    <x v="0"/>
    <n v="14000"/>
    <n v="3808"/>
    <n v="3.6764705882352939"/>
    <x v="2"/>
  </r>
  <r>
    <d v="2024-03-04T00:00:00"/>
    <s v="Local Transport"/>
    <x v="0"/>
    <x v="0"/>
    <n v="27000"/>
    <n v="3808"/>
    <n v="7.0903361344537812"/>
    <x v="2"/>
  </r>
  <r>
    <d v="2024-03-04T00:00:00"/>
    <s v="Local Transport"/>
    <x v="0"/>
    <x v="0"/>
    <n v="24000"/>
    <n v="3808"/>
    <n v="6.3025210084033612"/>
    <x v="2"/>
  </r>
  <r>
    <d v="2024-03-04T00:00:00"/>
    <s v="Local Transport"/>
    <x v="0"/>
    <x v="0"/>
    <n v="9000"/>
    <n v="3808"/>
    <n v="2.3634453781512605"/>
    <x v="2"/>
  </r>
  <r>
    <d v="2024-03-04T00:00:00"/>
    <s v="Trust Building"/>
    <x v="1"/>
    <x v="0"/>
    <n v="6000"/>
    <n v="3808"/>
    <n v="1.5756302521008403"/>
    <x v="2"/>
  </r>
  <r>
    <d v="2024-03-04T00:00:00"/>
    <s v="Trust Building"/>
    <x v="1"/>
    <x v="0"/>
    <n v="2000"/>
    <n v="3808"/>
    <n v="0.52521008403361347"/>
    <x v="2"/>
  </r>
  <r>
    <d v="2024-03-04T00:00:00"/>
    <s v="Trust Building"/>
    <x v="1"/>
    <x v="0"/>
    <n v="2000"/>
    <n v="3808"/>
    <n v="0.52521008403361347"/>
    <x v="2"/>
  </r>
  <r>
    <d v="2024-03-04T00:00:00"/>
    <s v="Local Transport"/>
    <x v="0"/>
    <x v="0"/>
    <n v="8000"/>
    <n v="3808"/>
    <n v="2.1008403361344539"/>
    <x v="0"/>
  </r>
  <r>
    <d v="2024-03-04T00:00:00"/>
    <s v="Local Transport"/>
    <x v="0"/>
    <x v="0"/>
    <n v="13000"/>
    <n v="3808"/>
    <n v="3.4138655462184873"/>
    <x v="0"/>
  </r>
  <r>
    <d v="2024-03-04T00:00:00"/>
    <s v="Local Transport"/>
    <x v="0"/>
    <x v="0"/>
    <n v="15000"/>
    <n v="3808"/>
    <n v="3.9390756302521011"/>
    <x v="0"/>
  </r>
  <r>
    <d v="2024-03-04T00:00:00"/>
    <s v="Local Transport"/>
    <x v="0"/>
    <x v="0"/>
    <n v="10000"/>
    <n v="3808"/>
    <n v="2.6260504201680672"/>
    <x v="0"/>
  </r>
  <r>
    <d v="2024-03-04T00:00:00"/>
    <s v="Local Transport"/>
    <x v="0"/>
    <x v="0"/>
    <n v="9000"/>
    <n v="3808"/>
    <n v="2.3634453781512605"/>
    <x v="0"/>
  </r>
  <r>
    <d v="2024-03-04T00:00:00"/>
    <s v="Trust  Building"/>
    <x v="1"/>
    <x v="0"/>
    <n v="5000"/>
    <n v="3808"/>
    <n v="1.3130252100840336"/>
    <x v="0"/>
  </r>
  <r>
    <d v="2024-03-04T00:00:00"/>
    <s v="Trust  Building"/>
    <x v="1"/>
    <x v="0"/>
    <n v="5000"/>
    <n v="3808"/>
    <n v="1.3130252100840336"/>
    <x v="0"/>
  </r>
  <r>
    <d v="2024-03-04T00:00:00"/>
    <s v="Local Transport"/>
    <x v="0"/>
    <x v="0"/>
    <n v="8000"/>
    <n v="3808"/>
    <n v="2.1008403361344539"/>
    <x v="1"/>
  </r>
  <r>
    <d v="2024-03-04T00:00:00"/>
    <s v="Local Transport"/>
    <x v="0"/>
    <x v="0"/>
    <n v="8000"/>
    <n v="3808"/>
    <n v="2.1008403361344539"/>
    <x v="1"/>
  </r>
  <r>
    <d v="2024-03-04T00:00:00"/>
    <s v="Local Transport"/>
    <x v="0"/>
    <x v="0"/>
    <n v="14000"/>
    <n v="3808"/>
    <n v="3.6764705882352939"/>
    <x v="1"/>
  </r>
  <r>
    <d v="2024-03-04T00:00:00"/>
    <s v="Local Transport"/>
    <x v="0"/>
    <x v="0"/>
    <n v="11000"/>
    <n v="3808"/>
    <n v="2.8886554621848739"/>
    <x v="1"/>
  </r>
  <r>
    <d v="2024-03-04T00:00:00"/>
    <s v="Local Transport"/>
    <x v="0"/>
    <x v="0"/>
    <n v="10000"/>
    <n v="3808"/>
    <n v="2.6260504201680672"/>
    <x v="1"/>
  </r>
  <r>
    <d v="2024-03-04T00:00:00"/>
    <s v="Trust Building"/>
    <x v="1"/>
    <x v="0"/>
    <n v="3000"/>
    <n v="3808"/>
    <n v="0.78781512605042014"/>
    <x v="1"/>
  </r>
  <r>
    <d v="2024-03-04T00:00:00"/>
    <s v="Trust Building"/>
    <x v="1"/>
    <x v="0"/>
    <n v="6000"/>
    <n v="3808"/>
    <n v="1.5756302521008403"/>
    <x v="1"/>
  </r>
  <r>
    <d v="2024-03-04T00:00:00"/>
    <s v="Local Transport"/>
    <x v="0"/>
    <x v="2"/>
    <n v="7000"/>
    <n v="3808"/>
    <n v="1.838235294117647"/>
    <x v="3"/>
  </r>
  <r>
    <d v="2024-03-04T00:00:00"/>
    <s v="Local Transport"/>
    <x v="0"/>
    <x v="2"/>
    <n v="3000"/>
    <n v="3808"/>
    <n v="0.78781512605042014"/>
    <x v="3"/>
  </r>
  <r>
    <d v="2024-03-04T00:00:00"/>
    <s v="Local Transport"/>
    <x v="0"/>
    <x v="2"/>
    <n v="13000"/>
    <n v="3808"/>
    <n v="3.4138655462184873"/>
    <x v="3"/>
  </r>
  <r>
    <d v="2024-03-04T00:00:00"/>
    <s v="Airtime for Lydia"/>
    <x v="3"/>
    <x v="2"/>
    <n v="40000"/>
    <n v="3808"/>
    <n v="10.504201680672269"/>
    <x v="3"/>
  </r>
  <r>
    <d v="2024-03-04T00:00:00"/>
    <s v="Airtime for Grace"/>
    <x v="3"/>
    <x v="3"/>
    <n v="20000"/>
    <n v="3808"/>
    <n v="5.2521008403361344"/>
    <x v="4"/>
  </r>
  <r>
    <d v="2024-03-04T00:00:00"/>
    <s v="Airtime for i18"/>
    <x v="3"/>
    <x v="0"/>
    <n v="25000"/>
    <n v="3808"/>
    <n v="6.5651260504201678"/>
    <x v="1"/>
  </r>
  <r>
    <d v="2024-03-04T00:00:00"/>
    <s v="Airtime for i89"/>
    <x v="3"/>
    <x v="0"/>
    <n v="25000"/>
    <n v="3808"/>
    <n v="6.5651260504201678"/>
    <x v="2"/>
  </r>
  <r>
    <d v="2024-03-04T00:00:00"/>
    <s v="Grace's Feb salary chq: 328"/>
    <x v="4"/>
    <x v="3"/>
    <n v="1500000"/>
    <n v="3866"/>
    <n v="387.99793067770304"/>
    <x v="5"/>
  </r>
  <r>
    <d v="2024-03-04T00:00:00"/>
    <s v="Bank cheque fees"/>
    <x v="5"/>
    <x v="1"/>
    <n v="3000"/>
    <n v="3866"/>
    <n v="0.7759958613554061"/>
    <x v="5"/>
  </r>
  <r>
    <d v="2024-03-05T00:00:00"/>
    <s v="Local Transport"/>
    <x v="0"/>
    <x v="0"/>
    <n v="8000"/>
    <n v="3866"/>
    <n v="2.0693222969477496"/>
    <x v="1"/>
  </r>
  <r>
    <d v="2024-03-05T00:00:00"/>
    <s v="Local Transport"/>
    <x v="0"/>
    <x v="0"/>
    <n v="10000"/>
    <n v="3866"/>
    <n v="2.586652871184687"/>
    <x v="1"/>
  </r>
  <r>
    <d v="2024-03-05T00:00:00"/>
    <s v="Intercity Transport (K'la to Kitugum)"/>
    <x v="0"/>
    <x v="0"/>
    <n v="40000"/>
    <n v="3866"/>
    <n v="10.346611484738748"/>
    <x v="1"/>
  </r>
  <r>
    <d v="2024-03-05T00:00:00"/>
    <s v="Local Transport"/>
    <x v="0"/>
    <x v="0"/>
    <n v="4000"/>
    <n v="3866"/>
    <n v="1.0346611484738748"/>
    <x v="1"/>
  </r>
  <r>
    <d v="2024-03-05T00:00:00"/>
    <s v="Accomodation for 1 night"/>
    <x v="6"/>
    <x v="0"/>
    <n v="60000"/>
    <n v="3866"/>
    <n v="15.519917227108122"/>
    <x v="1"/>
  </r>
  <r>
    <d v="2024-03-05T00:00:00"/>
    <s v="Breakfast"/>
    <x v="6"/>
    <x v="0"/>
    <n v="6000"/>
    <n v="3866"/>
    <n v="1.5519917227108122"/>
    <x v="1"/>
  </r>
  <r>
    <d v="2024-03-05T00:00:00"/>
    <s v="Lunch for i18"/>
    <x v="6"/>
    <x v="0"/>
    <n v="12000"/>
    <n v="3866"/>
    <n v="3.1039834454216244"/>
    <x v="1"/>
  </r>
  <r>
    <d v="2024-03-05T00:00:00"/>
    <s v="Supper for i18"/>
    <x v="6"/>
    <x v="0"/>
    <n v="6000"/>
    <n v="3866"/>
    <n v="1.5519917227108122"/>
    <x v="1"/>
  </r>
  <r>
    <d v="2024-03-05T00:00:00"/>
    <s v="Water for i18"/>
    <x v="6"/>
    <x v="0"/>
    <n v="6000"/>
    <n v="3866"/>
    <n v="1.5519917227108122"/>
    <x v="1"/>
  </r>
  <r>
    <d v="2024-03-05T00:00:00"/>
    <s v="Local Transport"/>
    <x v="0"/>
    <x v="0"/>
    <n v="8000"/>
    <n v="3866"/>
    <n v="2.0693222969477496"/>
    <x v="0"/>
  </r>
  <r>
    <d v="2024-03-05T00:00:00"/>
    <s v="Local Transport"/>
    <x v="0"/>
    <x v="0"/>
    <n v="12000"/>
    <n v="3866"/>
    <n v="3.1039834454216244"/>
    <x v="0"/>
  </r>
  <r>
    <d v="2024-03-05T00:00:00"/>
    <s v="Local Transport"/>
    <x v="0"/>
    <x v="0"/>
    <n v="3000"/>
    <n v="3866"/>
    <n v="0.7759958613554061"/>
    <x v="0"/>
  </r>
  <r>
    <d v="2024-03-05T00:00:00"/>
    <s v="Local Transport"/>
    <x v="0"/>
    <x v="0"/>
    <n v="10000"/>
    <n v="3866"/>
    <n v="2.586652871184687"/>
    <x v="0"/>
  </r>
  <r>
    <d v="2024-03-05T00:00:00"/>
    <s v="Local Transport"/>
    <x v="0"/>
    <x v="0"/>
    <n v="14000"/>
    <n v="3866"/>
    <n v="3.6213140196585618"/>
    <x v="0"/>
  </r>
  <r>
    <d v="2024-03-05T00:00:00"/>
    <s v="Local Transport"/>
    <x v="0"/>
    <x v="0"/>
    <n v="5000"/>
    <n v="3866"/>
    <n v="1.2933264355923435"/>
    <x v="0"/>
  </r>
  <r>
    <d v="2024-03-05T00:00:00"/>
    <s v="Trust  Building"/>
    <x v="1"/>
    <x v="0"/>
    <n v="5000"/>
    <n v="3866"/>
    <n v="1.2933264355923435"/>
    <x v="0"/>
  </r>
  <r>
    <d v="2024-03-05T00:00:00"/>
    <s v="Trust  Building"/>
    <x v="1"/>
    <x v="0"/>
    <n v="3000"/>
    <n v="3866"/>
    <n v="0.7759958613554061"/>
    <x v="0"/>
  </r>
  <r>
    <d v="2024-03-05T00:00:00"/>
    <s v="Trust  Building"/>
    <x v="1"/>
    <x v="0"/>
    <n v="2000"/>
    <n v="3866"/>
    <n v="0.5173305742369374"/>
    <x v="0"/>
  </r>
  <r>
    <d v="2024-03-05T00:00:00"/>
    <s v="Local Transport"/>
    <x v="0"/>
    <x v="0"/>
    <n v="14000"/>
    <n v="3866"/>
    <n v="3.6213140196585618"/>
    <x v="2"/>
  </r>
  <r>
    <d v="2024-03-05T00:00:00"/>
    <s v="Local Transport"/>
    <x v="0"/>
    <x v="0"/>
    <n v="10000"/>
    <n v="3866"/>
    <n v="2.586652871184687"/>
    <x v="2"/>
  </r>
  <r>
    <d v="2024-03-05T00:00:00"/>
    <s v="Local Transport"/>
    <x v="0"/>
    <x v="0"/>
    <n v="13000"/>
    <n v="3866"/>
    <n v="3.3626487325400931"/>
    <x v="2"/>
  </r>
  <r>
    <d v="2024-03-05T00:00:00"/>
    <s v="Local Transport"/>
    <x v="0"/>
    <x v="0"/>
    <n v="15000"/>
    <n v="3866"/>
    <n v="3.8799793067770305"/>
    <x v="2"/>
  </r>
  <r>
    <d v="2024-03-05T00:00:00"/>
    <s v="Local Transport"/>
    <x v="0"/>
    <x v="0"/>
    <n v="6000"/>
    <n v="3866"/>
    <n v="1.5519917227108122"/>
    <x v="2"/>
  </r>
  <r>
    <d v="2024-03-05T00:00:00"/>
    <s v="Trust Building"/>
    <x v="1"/>
    <x v="0"/>
    <n v="8000"/>
    <n v="3866"/>
    <n v="2.0693222969477496"/>
    <x v="2"/>
  </r>
  <r>
    <d v="2024-03-06T00:00:00"/>
    <s v="Local Transport"/>
    <x v="0"/>
    <x v="0"/>
    <n v="16000"/>
    <n v="3866"/>
    <n v="4.1386445938954992"/>
    <x v="2"/>
  </r>
  <r>
    <d v="2024-03-06T00:00:00"/>
    <s v="Local Transport"/>
    <x v="0"/>
    <x v="0"/>
    <n v="7000"/>
    <n v="3866"/>
    <n v="1.8106570098292809"/>
    <x v="2"/>
  </r>
  <r>
    <d v="2024-03-06T00:00:00"/>
    <s v="Local Transport"/>
    <x v="0"/>
    <x v="0"/>
    <n v="3000"/>
    <n v="3866"/>
    <n v="0.7759958613554061"/>
    <x v="2"/>
  </r>
  <r>
    <d v="2024-03-06T00:00:00"/>
    <s v="Local Transport"/>
    <x v="0"/>
    <x v="0"/>
    <n v="24000"/>
    <n v="3866"/>
    <n v="6.2079668908432488"/>
    <x v="2"/>
  </r>
  <r>
    <d v="2024-03-06T00:00:00"/>
    <s v="Local Transport"/>
    <x v="0"/>
    <x v="0"/>
    <n v="4000"/>
    <n v="3866"/>
    <n v="1.0346611484738748"/>
    <x v="2"/>
  </r>
  <r>
    <d v="2024-03-06T00:00:00"/>
    <s v="Local Transport"/>
    <x v="0"/>
    <x v="0"/>
    <n v="13000"/>
    <n v="3866"/>
    <n v="3.3626487325400931"/>
    <x v="2"/>
  </r>
  <r>
    <d v="2024-03-06T00:00:00"/>
    <s v="Trust Building"/>
    <x v="1"/>
    <x v="0"/>
    <n v="6000"/>
    <n v="3866"/>
    <n v="1.5519917227108122"/>
    <x v="2"/>
  </r>
  <r>
    <d v="2024-03-06T00:00:00"/>
    <s v="Trust Building"/>
    <x v="1"/>
    <x v="0"/>
    <n v="3000"/>
    <n v="3866"/>
    <n v="0.7759958613554061"/>
    <x v="2"/>
  </r>
  <r>
    <d v="2024-03-06T00:00:00"/>
    <s v="Local Transport"/>
    <x v="0"/>
    <x v="0"/>
    <n v="13000"/>
    <n v="3866"/>
    <n v="3.3626487325400931"/>
    <x v="0"/>
  </r>
  <r>
    <d v="2024-03-06T00:00:00"/>
    <s v="Local Transport"/>
    <x v="0"/>
    <x v="0"/>
    <n v="4000"/>
    <n v="3866"/>
    <n v="1.0346611484738748"/>
    <x v="0"/>
  </r>
  <r>
    <d v="2024-03-06T00:00:00"/>
    <s v="Local Transport"/>
    <x v="0"/>
    <x v="0"/>
    <n v="10000"/>
    <n v="3866"/>
    <n v="2.586652871184687"/>
    <x v="0"/>
  </r>
  <r>
    <d v="2024-03-06T00:00:00"/>
    <s v="Local Transport"/>
    <x v="0"/>
    <x v="0"/>
    <n v="8000"/>
    <n v="3866"/>
    <n v="2.0693222969477496"/>
    <x v="0"/>
  </r>
  <r>
    <d v="2024-03-06T00:00:00"/>
    <s v="Local Transport"/>
    <x v="0"/>
    <x v="0"/>
    <n v="4000"/>
    <n v="3866"/>
    <n v="1.0346611484738748"/>
    <x v="0"/>
  </r>
  <r>
    <d v="2024-03-06T00:00:00"/>
    <s v="Local Transport"/>
    <x v="0"/>
    <x v="0"/>
    <n v="3000"/>
    <n v="3866"/>
    <n v="0.7759958613554061"/>
    <x v="0"/>
  </r>
  <r>
    <d v="2024-03-06T00:00:00"/>
    <s v="Local Transport"/>
    <x v="0"/>
    <x v="0"/>
    <n v="14000"/>
    <n v="3866"/>
    <n v="3.6213140196585618"/>
    <x v="0"/>
  </r>
  <r>
    <d v="2024-03-06T00:00:00"/>
    <s v="Trust  Building"/>
    <x v="1"/>
    <x v="0"/>
    <n v="5000"/>
    <n v="3866"/>
    <n v="1.2933264355923435"/>
    <x v="0"/>
  </r>
  <r>
    <d v="2024-03-06T00:00:00"/>
    <s v="Trust  Building"/>
    <x v="1"/>
    <x v="0"/>
    <n v="3000"/>
    <n v="3866"/>
    <n v="0.7759958613554061"/>
    <x v="0"/>
  </r>
  <r>
    <d v="2024-03-06T00:00:00"/>
    <s v="Trust  Building"/>
    <x v="1"/>
    <x v="0"/>
    <n v="2000"/>
    <n v="3866"/>
    <n v="0.5173305742369374"/>
    <x v="0"/>
  </r>
  <r>
    <d v="2024-03-06T00:00:00"/>
    <s v="Compound cleaning services"/>
    <x v="2"/>
    <x v="1"/>
    <n v="70000"/>
    <n v="3866"/>
    <n v="18.10657009829281"/>
    <x v="3"/>
  </r>
  <r>
    <d v="2024-03-06T00:00:00"/>
    <s v="Local Transport"/>
    <x v="0"/>
    <x v="0"/>
    <n v="2000"/>
    <n v="3866"/>
    <n v="0.5173305742369374"/>
    <x v="1"/>
  </r>
  <r>
    <d v="2024-03-06T00:00:00"/>
    <s v="Local Transport"/>
    <x v="0"/>
    <x v="0"/>
    <n v="4000"/>
    <n v="3866"/>
    <n v="1.0346611484738748"/>
    <x v="1"/>
  </r>
  <r>
    <d v="2024-03-06T00:00:00"/>
    <s v="Local Transport"/>
    <x v="0"/>
    <x v="0"/>
    <n v="4000"/>
    <n v="3866"/>
    <n v="1.0346611484738748"/>
    <x v="1"/>
  </r>
  <r>
    <d v="2024-03-06T00:00:00"/>
    <s v="Local Transport"/>
    <x v="0"/>
    <x v="0"/>
    <n v="3000"/>
    <n v="3866"/>
    <n v="0.7759958613554061"/>
    <x v="1"/>
  </r>
  <r>
    <d v="2024-03-06T00:00:00"/>
    <s v="Local Transport"/>
    <x v="0"/>
    <x v="0"/>
    <n v="3000"/>
    <n v="3866"/>
    <n v="0.7759958613554061"/>
    <x v="1"/>
  </r>
  <r>
    <d v="2024-03-06T00:00:00"/>
    <s v="Local Transport"/>
    <x v="0"/>
    <x v="0"/>
    <n v="3000"/>
    <n v="3866"/>
    <n v="0.7759958613554061"/>
    <x v="1"/>
  </r>
  <r>
    <d v="2024-03-06T00:00:00"/>
    <s v="Local Transport"/>
    <x v="0"/>
    <x v="0"/>
    <n v="3000"/>
    <n v="3866"/>
    <n v="0.7759958613554061"/>
    <x v="1"/>
  </r>
  <r>
    <d v="2024-03-06T00:00:00"/>
    <s v="Local Transport"/>
    <x v="0"/>
    <x v="0"/>
    <n v="4000"/>
    <n v="3866"/>
    <n v="1.0346611484738748"/>
    <x v="1"/>
  </r>
  <r>
    <d v="2024-03-06T00:00:00"/>
    <s v="Bought beer for Oryam"/>
    <x v="1"/>
    <x v="0"/>
    <n v="20000"/>
    <n v="3866"/>
    <n v="5.173305742369374"/>
    <x v="1"/>
  </r>
  <r>
    <d v="2024-03-06T00:00:00"/>
    <s v="Brekfast for i18"/>
    <x v="6"/>
    <x v="0"/>
    <n v="8000"/>
    <n v="3866"/>
    <n v="2.0693222969477496"/>
    <x v="1"/>
  </r>
  <r>
    <d v="2024-03-06T00:00:00"/>
    <s v="Lunch for i18"/>
    <x v="6"/>
    <x v="0"/>
    <n v="8000"/>
    <n v="3866"/>
    <n v="2.0693222969477496"/>
    <x v="1"/>
  </r>
  <r>
    <d v="2024-03-06T00:00:00"/>
    <s v="Supper for i18"/>
    <x v="6"/>
    <x v="0"/>
    <n v="8000"/>
    <n v="3866"/>
    <n v="2.0693222969477496"/>
    <x v="1"/>
  </r>
  <r>
    <d v="2024-03-06T00:00:00"/>
    <s v="Water for i18"/>
    <x v="6"/>
    <x v="0"/>
    <n v="6000"/>
    <n v="3866"/>
    <n v="1.5519917227108122"/>
    <x v="1"/>
  </r>
  <r>
    <d v="2024-03-06T00:00:00"/>
    <s v="Accommodation 1 night"/>
    <x v="6"/>
    <x v="0"/>
    <n v="60000"/>
    <n v="3866"/>
    <n v="15.519917227108122"/>
    <x v="1"/>
  </r>
  <r>
    <d v="2024-03-06T00:00:00"/>
    <s v="Transfer charges"/>
    <x v="5"/>
    <x v="1"/>
    <n v="2000"/>
    <n v="3866"/>
    <n v="0.5173305742369374"/>
    <x v="6"/>
  </r>
  <r>
    <d v="2024-03-06T00:00:00"/>
    <s v="February Security fees chq:329"/>
    <x v="2"/>
    <x v="1"/>
    <n v="1888000"/>
    <n v="3866"/>
    <n v="488.36006207966892"/>
    <x v="5"/>
  </r>
  <r>
    <d v="2024-03-06T00:00:00"/>
    <s v="Bank Charges"/>
    <x v="5"/>
    <x v="1"/>
    <n v="3000"/>
    <n v="3866"/>
    <n v="0.7759958613554061"/>
    <x v="5"/>
  </r>
  <r>
    <d v="2024-03-07T00:00:00"/>
    <s v="Local Transport"/>
    <x v="0"/>
    <x v="0"/>
    <n v="15000"/>
    <n v="3866"/>
    <n v="3.8799793067770305"/>
    <x v="2"/>
  </r>
  <r>
    <d v="2024-03-07T00:00:00"/>
    <s v="Local Transport"/>
    <x v="0"/>
    <x v="0"/>
    <n v="11000"/>
    <n v="3866"/>
    <n v="2.8453181583031557"/>
    <x v="2"/>
  </r>
  <r>
    <d v="2024-03-07T00:00:00"/>
    <s v="Local Transport"/>
    <x v="0"/>
    <x v="0"/>
    <n v="6000"/>
    <n v="3866"/>
    <n v="1.5519917227108122"/>
    <x v="2"/>
  </r>
  <r>
    <d v="2024-03-07T00:00:00"/>
    <s v="Local Transport"/>
    <x v="0"/>
    <x v="0"/>
    <n v="12000"/>
    <n v="3866"/>
    <n v="3.1039834454216244"/>
    <x v="2"/>
  </r>
  <r>
    <d v="2024-03-07T00:00:00"/>
    <s v="Local Transport"/>
    <x v="0"/>
    <x v="0"/>
    <n v="18000"/>
    <n v="3866"/>
    <n v="4.6559751681324366"/>
    <x v="2"/>
  </r>
  <r>
    <d v="2024-03-07T00:00:00"/>
    <s v="Trust Building"/>
    <x v="1"/>
    <x v="0"/>
    <n v="3000"/>
    <n v="3866"/>
    <n v="0.7759958613554061"/>
    <x v="2"/>
  </r>
  <r>
    <d v="2024-03-07T00:00:00"/>
    <s v="Trust Building"/>
    <x v="1"/>
    <x v="0"/>
    <n v="7000"/>
    <n v="3866"/>
    <n v="1.8106570098292809"/>
    <x v="2"/>
  </r>
  <r>
    <d v="2024-03-07T00:00:00"/>
    <s v="Trust Building"/>
    <x v="1"/>
    <x v="0"/>
    <n v="2000"/>
    <n v="3866"/>
    <n v="0.5173305742369374"/>
    <x v="2"/>
  </r>
  <r>
    <d v="2024-03-07T00:00:00"/>
    <s v="Local Transport"/>
    <x v="0"/>
    <x v="0"/>
    <n v="14000"/>
    <n v="3866"/>
    <n v="3.6213140196585618"/>
    <x v="0"/>
  </r>
  <r>
    <d v="2024-03-07T00:00:00"/>
    <s v="Local Transport"/>
    <x v="0"/>
    <x v="0"/>
    <n v="3000"/>
    <n v="3866"/>
    <n v="0.7759958613554061"/>
    <x v="0"/>
  </r>
  <r>
    <d v="2024-03-07T00:00:00"/>
    <s v="Local Transport"/>
    <x v="0"/>
    <x v="0"/>
    <n v="13000"/>
    <n v="3866"/>
    <n v="3.3626487325400931"/>
    <x v="0"/>
  </r>
  <r>
    <d v="2024-03-07T00:00:00"/>
    <s v="Local Transport"/>
    <x v="0"/>
    <x v="0"/>
    <n v="10000"/>
    <n v="3866"/>
    <n v="2.586652871184687"/>
    <x v="0"/>
  </r>
  <r>
    <d v="2024-03-07T00:00:00"/>
    <s v="Local Transport"/>
    <x v="0"/>
    <x v="0"/>
    <n v="10000"/>
    <n v="3866"/>
    <n v="2.586652871184687"/>
    <x v="0"/>
  </r>
  <r>
    <d v="2024-03-07T00:00:00"/>
    <s v="Local Transport"/>
    <x v="0"/>
    <x v="0"/>
    <n v="10000"/>
    <n v="3866"/>
    <n v="2.586652871184687"/>
    <x v="0"/>
  </r>
  <r>
    <d v="2024-03-07T00:00:00"/>
    <s v="Trust  Building"/>
    <x v="1"/>
    <x v="0"/>
    <n v="5000"/>
    <n v="3866"/>
    <n v="1.2933264355923435"/>
    <x v="0"/>
  </r>
  <r>
    <d v="2024-03-07T00:00:00"/>
    <s v="Trust  Building"/>
    <x v="1"/>
    <x v="0"/>
    <n v="5000"/>
    <n v="3866"/>
    <n v="1.2933264355923435"/>
    <x v="0"/>
  </r>
  <r>
    <d v="2024-03-07T00:00:00"/>
    <s v="Local Transport"/>
    <x v="0"/>
    <x v="2"/>
    <n v="7000"/>
    <n v="3866"/>
    <n v="1.8106570098292809"/>
    <x v="3"/>
  </r>
  <r>
    <d v="2024-03-07T00:00:00"/>
    <s v="Local Transport"/>
    <x v="0"/>
    <x v="2"/>
    <n v="7000"/>
    <n v="3866"/>
    <n v="1.8106570098292809"/>
    <x v="3"/>
  </r>
  <r>
    <d v="2024-03-07T00:00:00"/>
    <s v="Local Transport"/>
    <x v="0"/>
    <x v="0"/>
    <n v="3000"/>
    <n v="3866"/>
    <n v="0.7759958613554061"/>
    <x v="1"/>
  </r>
  <r>
    <d v="2024-03-07T00:00:00"/>
    <s v="Local Transport"/>
    <x v="0"/>
    <x v="0"/>
    <n v="4000"/>
    <n v="3866"/>
    <n v="1.0346611484738748"/>
    <x v="1"/>
  </r>
  <r>
    <d v="2024-03-07T00:00:00"/>
    <s v="Local Transport"/>
    <x v="0"/>
    <x v="0"/>
    <n v="4000"/>
    <n v="3866"/>
    <n v="1.0346611484738748"/>
    <x v="1"/>
  </r>
  <r>
    <d v="2024-03-07T00:00:00"/>
    <s v="Local Transport"/>
    <x v="0"/>
    <x v="0"/>
    <n v="2000"/>
    <n v="3866"/>
    <n v="0.5173305742369374"/>
    <x v="1"/>
  </r>
  <r>
    <d v="2024-03-07T00:00:00"/>
    <s v="Local Transport"/>
    <x v="0"/>
    <x v="0"/>
    <n v="4000"/>
    <n v="3866"/>
    <n v="1.0346611484738748"/>
    <x v="1"/>
  </r>
  <r>
    <d v="2024-03-07T00:00:00"/>
    <s v="Local Transport"/>
    <x v="0"/>
    <x v="0"/>
    <n v="4000"/>
    <n v="3866"/>
    <n v="1.0346611484738748"/>
    <x v="1"/>
  </r>
  <r>
    <d v="2024-03-07T00:00:00"/>
    <s v="Accomodation for 1 night"/>
    <x v="6"/>
    <x v="0"/>
    <n v="60000"/>
    <n v="3866"/>
    <n v="15.519917227108122"/>
    <x v="1"/>
  </r>
  <r>
    <d v="2024-03-07T00:00:00"/>
    <s v="Breakfast"/>
    <x v="6"/>
    <x v="0"/>
    <n v="6000"/>
    <n v="3866"/>
    <n v="1.5519917227108122"/>
    <x v="1"/>
  </r>
  <r>
    <d v="2024-03-07T00:00:00"/>
    <s v="Lunch for i18"/>
    <x v="6"/>
    <x v="0"/>
    <n v="10000"/>
    <n v="3866"/>
    <n v="2.586652871184687"/>
    <x v="1"/>
  </r>
  <r>
    <d v="2024-03-07T00:00:00"/>
    <s v="Supper for i18"/>
    <x v="6"/>
    <x v="0"/>
    <n v="10000"/>
    <n v="3866"/>
    <n v="2.586652871184687"/>
    <x v="1"/>
  </r>
  <r>
    <d v="2024-03-07T00:00:00"/>
    <s v="Water for i18"/>
    <x v="6"/>
    <x v="0"/>
    <n v="4000"/>
    <n v="3866"/>
    <n v="1.0346611484738748"/>
    <x v="1"/>
  </r>
  <r>
    <d v="2024-03-07T00:00:00"/>
    <s v="Lunch for Ojak"/>
    <x v="1"/>
    <x v="0"/>
    <n v="15000"/>
    <n v="3866"/>
    <n v="3.8799793067770305"/>
    <x v="1"/>
  </r>
  <r>
    <d v="2024-03-07T00:00:00"/>
    <s v="Soda for Innocent"/>
    <x v="1"/>
    <x v="0"/>
    <n v="5000"/>
    <n v="3866"/>
    <n v="1.2933264355923435"/>
    <x v="1"/>
  </r>
  <r>
    <d v="2024-03-07T00:00:00"/>
    <s v="Bank Withdraw charges"/>
    <x v="5"/>
    <x v="1"/>
    <n v="20000"/>
    <n v="3866"/>
    <n v="5.173305742369374"/>
    <x v="5"/>
  </r>
  <r>
    <d v="2024-03-08T00:00:00"/>
    <s v="Local Transport"/>
    <x v="0"/>
    <x v="0"/>
    <n v="3000"/>
    <n v="3866"/>
    <n v="0.7759958613554061"/>
    <x v="1"/>
  </r>
  <r>
    <d v="2024-03-08T00:00:00"/>
    <s v="Local Transport"/>
    <x v="0"/>
    <x v="0"/>
    <n v="2000"/>
    <n v="3866"/>
    <n v="0.5173305742369374"/>
    <x v="1"/>
  </r>
  <r>
    <d v="2024-03-08T00:00:00"/>
    <s v="Local Transport"/>
    <x v="0"/>
    <x v="0"/>
    <n v="2000"/>
    <n v="3866"/>
    <n v="0.5173305742369374"/>
    <x v="1"/>
  </r>
  <r>
    <d v="2024-03-08T00:00:00"/>
    <s v="Local Transport"/>
    <x v="0"/>
    <x v="0"/>
    <n v="90000"/>
    <n v="3866"/>
    <n v="23.279875840662182"/>
    <x v="1"/>
  </r>
  <r>
    <d v="2024-03-08T00:00:00"/>
    <s v="Local Transport"/>
    <x v="0"/>
    <x v="0"/>
    <n v="3000"/>
    <n v="3866"/>
    <n v="0.7759958613554061"/>
    <x v="1"/>
  </r>
  <r>
    <d v="2024-03-08T00:00:00"/>
    <s v="Local Transport"/>
    <x v="0"/>
    <x v="0"/>
    <n v="3000"/>
    <n v="3866"/>
    <n v="0.7759958613554061"/>
    <x v="1"/>
  </r>
  <r>
    <d v="2024-03-08T00:00:00"/>
    <s v="Intercity Transport (Kitugum/Kampala)"/>
    <x v="0"/>
    <x v="0"/>
    <n v="35000"/>
    <n v="3866"/>
    <n v="9.053285049146405"/>
    <x v="1"/>
  </r>
  <r>
    <d v="2024-03-08T00:00:00"/>
    <s v="Kampala/home"/>
    <x v="0"/>
    <x v="0"/>
    <n v="15000"/>
    <n v="3866"/>
    <n v="3.8799793067770305"/>
    <x v="1"/>
  </r>
  <r>
    <d v="2024-03-08T00:00:00"/>
    <s v="Lunch for i18"/>
    <x v="6"/>
    <x v="0"/>
    <n v="12000"/>
    <n v="3866"/>
    <n v="3.1039834454216244"/>
    <x v="1"/>
  </r>
  <r>
    <d v="2024-03-08T00:00:00"/>
    <s v="Supper for i18"/>
    <x v="6"/>
    <x v="0"/>
    <n v="10000"/>
    <n v="3866"/>
    <n v="2.586652871184687"/>
    <x v="1"/>
  </r>
  <r>
    <d v="2024-03-08T00:00:00"/>
    <s v="Water for i18"/>
    <x v="6"/>
    <x v="0"/>
    <n v="8000"/>
    <n v="3866"/>
    <n v="2.0693222969477496"/>
    <x v="1"/>
  </r>
  <r>
    <d v="2024-03-08T00:00:00"/>
    <s v="Trust Building"/>
    <x v="1"/>
    <x v="0"/>
    <n v="7000"/>
    <n v="3866"/>
    <n v="1.8106570098292809"/>
    <x v="1"/>
  </r>
  <r>
    <d v="2024-03-08T00:00:00"/>
    <s v="Trust Building"/>
    <x v="1"/>
    <x v="0"/>
    <n v="14000"/>
    <n v="3866"/>
    <n v="3.6213140196585618"/>
    <x v="1"/>
  </r>
  <r>
    <d v="2024-03-10T00:00:00"/>
    <s v="Supper for i49"/>
    <x v="6"/>
    <x v="2"/>
    <n v="45000"/>
    <n v="3866"/>
    <n v="11.639937920331091"/>
    <x v="3"/>
  </r>
  <r>
    <d v="2024-03-10T00:00:00"/>
    <s v="Snacks for Lydia &amp; Dismus"/>
    <x v="6"/>
    <x v="2"/>
    <n v="45000"/>
    <n v="3866"/>
    <n v="11.639937920331091"/>
    <x v="3"/>
  </r>
  <r>
    <d v="2024-03-10T00:00:00"/>
    <s v="Coffee at the airport for 2 (Lydia/Dismus)"/>
    <x v="6"/>
    <x v="2"/>
    <n v="17000"/>
    <n v="3866"/>
    <n v="4.3973098810139684"/>
    <x v="3"/>
  </r>
  <r>
    <d v="2024-03-11T00:00:00"/>
    <s v="February water bill"/>
    <x v="7"/>
    <x v="1"/>
    <n v="36000"/>
    <n v="3866"/>
    <n v="9.3119503362648732"/>
    <x v="3"/>
  </r>
  <r>
    <d v="2024-03-11T00:00:00"/>
    <s v="Transfer charges"/>
    <x v="8"/>
    <x v="1"/>
    <n v="2100"/>
    <n v="3866"/>
    <n v="0.54319710294878432"/>
    <x v="3"/>
  </r>
  <r>
    <d v="2024-03-11T00:00:00"/>
    <s v="4 boxes of water"/>
    <x v="9"/>
    <x v="1"/>
    <n v="70000"/>
    <n v="3866"/>
    <n v="18.10657009829281"/>
    <x v="3"/>
  </r>
  <r>
    <d v="2024-03-11T00:00:00"/>
    <s v="4kgs of office sugar"/>
    <x v="9"/>
    <x v="1"/>
    <n v="26000"/>
    <n v="3866"/>
    <n v="6.7252974650801862"/>
    <x v="3"/>
  </r>
  <r>
    <d v="2024-03-11T00:00:00"/>
    <s v="Airtime for Lydia"/>
    <x v="3"/>
    <x v="2"/>
    <n v="40000"/>
    <n v="3866"/>
    <n v="10.346611484738748"/>
    <x v="3"/>
  </r>
  <r>
    <d v="2024-03-11T00:00:00"/>
    <s v="Airtime for Grace"/>
    <x v="3"/>
    <x v="3"/>
    <n v="20000"/>
    <n v="3866"/>
    <n v="5.173305742369374"/>
    <x v="4"/>
  </r>
  <r>
    <d v="2024-03-11T00:00:00"/>
    <s v="Airtime for i18"/>
    <x v="3"/>
    <x v="0"/>
    <n v="25000"/>
    <n v="3866"/>
    <n v="6.466632177961718"/>
    <x v="1"/>
  </r>
  <r>
    <d v="2024-03-11T00:00:00"/>
    <s v="Airtime for i89"/>
    <x v="3"/>
    <x v="0"/>
    <n v="25000"/>
    <n v="3866"/>
    <n v="6.466632177961718"/>
    <x v="2"/>
  </r>
  <r>
    <d v="2024-03-11T00:00:00"/>
    <s v="Airtime for i49"/>
    <x v="3"/>
    <x v="0"/>
    <n v="50000"/>
    <n v="3866"/>
    <n v="12.933264355923436"/>
    <x v="7"/>
  </r>
  <r>
    <d v="2024-03-11T00:00:00"/>
    <s v="Hire of van to pickup i49 from the airport"/>
    <x v="0"/>
    <x v="2"/>
    <n v="200000"/>
    <n v="3866"/>
    <n v="51.733057423693744"/>
    <x v="3"/>
  </r>
  <r>
    <d v="2024-03-11T00:00:00"/>
    <s v="Visa fees for i49"/>
    <x v="10"/>
    <x v="2"/>
    <n v="203000"/>
    <n v="3866"/>
    <n v="52.509053285049148"/>
    <x v="3"/>
  </r>
  <r>
    <d v="2024-03-11T00:00:00"/>
    <s v="Breakfast for i149"/>
    <x v="6"/>
    <x v="0"/>
    <n v="10000"/>
    <n v="3866"/>
    <n v="2.586652871184687"/>
    <x v="7"/>
  </r>
  <r>
    <d v="2024-03-11T00:00:00"/>
    <s v="Lunch for i49"/>
    <x v="6"/>
    <x v="0"/>
    <n v="20000"/>
    <n v="3866"/>
    <n v="5.173305742369374"/>
    <x v="7"/>
  </r>
  <r>
    <d v="2024-03-11T00:00:00"/>
    <s v="Supper for i49"/>
    <x v="6"/>
    <x v="0"/>
    <n v="20000"/>
    <n v="3866"/>
    <n v="5.173305742369374"/>
    <x v="7"/>
  </r>
  <r>
    <d v="2024-03-11T00:00:00"/>
    <s v="Local Transport"/>
    <x v="0"/>
    <x v="0"/>
    <n v="4000"/>
    <n v="3866"/>
    <n v="1.0346611484738748"/>
    <x v="7"/>
  </r>
  <r>
    <d v="2024-03-11T00:00:00"/>
    <s v="Local Transport"/>
    <x v="0"/>
    <x v="0"/>
    <n v="4000"/>
    <n v="3866"/>
    <n v="1.0346611484738748"/>
    <x v="7"/>
  </r>
  <r>
    <d v="2024-03-11T00:00:00"/>
    <s v="Local Transport"/>
    <x v="0"/>
    <x v="0"/>
    <n v="8000"/>
    <n v="3866"/>
    <n v="2.0693222969477496"/>
    <x v="1"/>
  </r>
  <r>
    <d v="2024-03-11T00:00:00"/>
    <s v="Local Transport"/>
    <x v="0"/>
    <x v="0"/>
    <n v="8000"/>
    <n v="3866"/>
    <n v="2.0693222969477496"/>
    <x v="1"/>
  </r>
  <r>
    <d v="2024-03-11T00:00:00"/>
    <s v="Local Transport"/>
    <x v="0"/>
    <x v="0"/>
    <n v="15000"/>
    <n v="3866"/>
    <n v="3.8799793067770305"/>
    <x v="2"/>
  </r>
  <r>
    <d v="2024-03-11T00:00:00"/>
    <s v="Local Transport"/>
    <x v="0"/>
    <x v="0"/>
    <n v="13000"/>
    <n v="3866"/>
    <n v="3.3626487325400931"/>
    <x v="2"/>
  </r>
  <r>
    <d v="2024-03-12T00:00:00"/>
    <s v="Local Transport"/>
    <x v="0"/>
    <x v="0"/>
    <n v="14000"/>
    <n v="3866"/>
    <n v="3.6213140196585618"/>
    <x v="2"/>
  </r>
  <r>
    <d v="2024-03-12T00:00:00"/>
    <s v="Local Transport"/>
    <x v="0"/>
    <x v="0"/>
    <n v="9000"/>
    <n v="3866"/>
    <n v="2.3279875840662183"/>
    <x v="2"/>
  </r>
  <r>
    <d v="2024-03-12T00:00:00"/>
    <s v="Local Transport"/>
    <x v="0"/>
    <x v="0"/>
    <n v="13000"/>
    <n v="3866"/>
    <n v="3.3626487325400931"/>
    <x v="2"/>
  </r>
  <r>
    <d v="2024-03-12T00:00:00"/>
    <s v="Local Transport"/>
    <x v="0"/>
    <x v="0"/>
    <n v="18000"/>
    <n v="3866"/>
    <n v="4.6559751681324366"/>
    <x v="2"/>
  </r>
  <r>
    <d v="2024-03-12T00:00:00"/>
    <s v="Local Transport"/>
    <x v="0"/>
    <x v="0"/>
    <n v="13000"/>
    <n v="3866"/>
    <n v="3.3626487325400931"/>
    <x v="2"/>
  </r>
  <r>
    <d v="2024-03-12T00:00:00"/>
    <s v="Trust Building"/>
    <x v="1"/>
    <x v="0"/>
    <n v="7000"/>
    <n v="3866"/>
    <n v="1.8106570098292809"/>
    <x v="2"/>
  </r>
  <r>
    <d v="2024-03-12T00:00:00"/>
    <s v="Trust Building"/>
    <x v="1"/>
    <x v="0"/>
    <n v="3000"/>
    <n v="3866"/>
    <n v="0.7759958613554061"/>
    <x v="2"/>
  </r>
  <r>
    <d v="2024-03-12T00:00:00"/>
    <s v="Local Transport"/>
    <x v="0"/>
    <x v="0"/>
    <n v="8000"/>
    <n v="3866"/>
    <n v="2.0693222969477496"/>
    <x v="0"/>
  </r>
  <r>
    <d v="2024-03-12T00:00:00"/>
    <s v="Local Transport"/>
    <x v="0"/>
    <x v="0"/>
    <n v="13000"/>
    <n v="3866"/>
    <n v="3.3626487325400931"/>
    <x v="0"/>
  </r>
  <r>
    <d v="2024-03-12T00:00:00"/>
    <s v="Local Transport"/>
    <x v="0"/>
    <x v="0"/>
    <n v="14000"/>
    <n v="3866"/>
    <n v="3.6213140196585618"/>
    <x v="0"/>
  </r>
  <r>
    <d v="2024-03-12T00:00:00"/>
    <s v="Trust  Building"/>
    <x v="1"/>
    <x v="0"/>
    <n v="5000"/>
    <n v="3866"/>
    <n v="1.2933264355923435"/>
    <x v="0"/>
  </r>
  <r>
    <d v="2024-03-12T00:00:00"/>
    <s v="Trust  Building"/>
    <x v="1"/>
    <x v="0"/>
    <n v="5000"/>
    <n v="3866"/>
    <n v="1.2933264355923435"/>
    <x v="0"/>
  </r>
  <r>
    <d v="2024-03-12T00:00:00"/>
    <s v="Breakfast for i149"/>
    <x v="6"/>
    <x v="0"/>
    <n v="10000"/>
    <n v="3866"/>
    <n v="2.586652871184687"/>
    <x v="7"/>
  </r>
  <r>
    <d v="2024-03-12T00:00:00"/>
    <s v="Lunch for i49"/>
    <x v="6"/>
    <x v="0"/>
    <n v="20000"/>
    <n v="3866"/>
    <n v="5.173305742369374"/>
    <x v="7"/>
  </r>
  <r>
    <d v="2024-03-12T00:00:00"/>
    <s v="Supper for i49"/>
    <x v="6"/>
    <x v="0"/>
    <n v="20000"/>
    <n v="3866"/>
    <n v="5.173305742369374"/>
    <x v="7"/>
  </r>
  <r>
    <d v="2024-03-12T00:00:00"/>
    <s v="Local Transport"/>
    <x v="0"/>
    <x v="0"/>
    <n v="1000"/>
    <n v="3866"/>
    <n v="0.2586652871184687"/>
    <x v="7"/>
  </r>
  <r>
    <d v="2024-03-12T00:00:00"/>
    <s v="Local Transport"/>
    <x v="0"/>
    <x v="0"/>
    <n v="1000"/>
    <n v="3866"/>
    <n v="0.2586652871184687"/>
    <x v="7"/>
  </r>
  <r>
    <d v="2024-03-12T00:00:00"/>
    <s v="Ice for 4 with Nabuzana"/>
    <x v="1"/>
    <x v="0"/>
    <n v="45000"/>
    <n v="3866"/>
    <n v="11.639937920331091"/>
    <x v="7"/>
  </r>
  <r>
    <d v="2024-03-12T00:00:00"/>
    <s v="Trust Building"/>
    <x v="1"/>
    <x v="0"/>
    <n v="30000"/>
    <n v="3866"/>
    <n v="7.759958613554061"/>
    <x v="7"/>
  </r>
  <r>
    <d v="2024-03-12T00:00:00"/>
    <s v="Trust Building"/>
    <x v="1"/>
    <x v="0"/>
    <n v="30000"/>
    <n v="3866"/>
    <n v="7.759958613554061"/>
    <x v="7"/>
  </r>
  <r>
    <d v="2024-03-12T00:00:00"/>
    <s v="Trust Building"/>
    <x v="1"/>
    <x v="0"/>
    <n v="40000"/>
    <n v="3866"/>
    <n v="10.346611484738748"/>
    <x v="7"/>
  </r>
  <r>
    <d v="2024-03-12T00:00:00"/>
    <s v="Trust Building"/>
    <x v="1"/>
    <x v="0"/>
    <n v="20000"/>
    <n v="3866"/>
    <n v="5.173305742369374"/>
    <x v="7"/>
  </r>
  <r>
    <d v="2024-03-12T00:00:00"/>
    <s v="Trust Building"/>
    <x v="1"/>
    <x v="0"/>
    <n v="24000"/>
    <n v="3866"/>
    <n v="6.2079668908432488"/>
    <x v="7"/>
  </r>
  <r>
    <d v="2024-03-12T00:00:00"/>
    <s v="2 bottles of water"/>
    <x v="1"/>
    <x v="0"/>
    <n v="4000"/>
    <n v="3866"/>
    <n v="1.0346611484738748"/>
    <x v="7"/>
  </r>
  <r>
    <d v="2024-03-12T00:00:00"/>
    <s v="4 beers at boss mutoto"/>
    <x v="1"/>
    <x v="0"/>
    <n v="28000"/>
    <n v="3866"/>
    <n v="7.2426280393171236"/>
    <x v="7"/>
  </r>
  <r>
    <d v="2024-03-12T00:00:00"/>
    <s v="Local Transport"/>
    <x v="0"/>
    <x v="0"/>
    <n v="8000"/>
    <n v="3866"/>
    <n v="2.0693222969477496"/>
    <x v="1"/>
  </r>
  <r>
    <d v="2024-03-12T00:00:00"/>
    <s v="Local Transport"/>
    <x v="0"/>
    <x v="0"/>
    <n v="30000"/>
    <n v="3866"/>
    <n v="7.759958613554061"/>
    <x v="1"/>
  </r>
  <r>
    <d v="2024-03-12T00:00:00"/>
    <s v="Local Transport"/>
    <x v="0"/>
    <x v="0"/>
    <n v="10000"/>
    <n v="3866"/>
    <n v="2.586652871184687"/>
    <x v="1"/>
  </r>
  <r>
    <d v="2024-03-12T00:00:00"/>
    <s v="Local Transport"/>
    <x v="0"/>
    <x v="0"/>
    <n v="10000"/>
    <n v="3866"/>
    <n v="2.586652871184687"/>
    <x v="1"/>
  </r>
  <r>
    <d v="2024-03-12T00:00:00"/>
    <s v="Local Transport"/>
    <x v="0"/>
    <x v="0"/>
    <n v="15000"/>
    <n v="3866"/>
    <n v="3.8799793067770305"/>
    <x v="1"/>
  </r>
  <r>
    <d v="2024-03-12T00:00:00"/>
    <s v="Local Transport"/>
    <x v="0"/>
    <x v="0"/>
    <n v="15000"/>
    <n v="3866"/>
    <n v="3.8799793067770305"/>
    <x v="1"/>
  </r>
  <r>
    <d v="2024-03-12T00:00:00"/>
    <s v="Local Transport"/>
    <x v="0"/>
    <x v="0"/>
    <n v="14000"/>
    <n v="3866"/>
    <n v="3.6213140196585618"/>
    <x v="1"/>
  </r>
  <r>
    <d v="2024-03-12T00:00:00"/>
    <s v="Local Transport"/>
    <x v="0"/>
    <x v="0"/>
    <n v="10000"/>
    <n v="3866"/>
    <n v="2.586652871184687"/>
    <x v="1"/>
  </r>
  <r>
    <d v="2024-03-12T00:00:00"/>
    <s v="Interbank transfer charges"/>
    <x v="5"/>
    <x v="1"/>
    <n v="77320"/>
    <n v="3866"/>
    <n v="20"/>
    <x v="8"/>
  </r>
  <r>
    <d v="2024-03-12T00:00:00"/>
    <s v="Transfer Charges"/>
    <x v="5"/>
    <x v="1"/>
    <n v="31778.520000000004"/>
    <n v="3866"/>
    <n v="8.2200000000000006"/>
    <x v="8"/>
  </r>
  <r>
    <d v="2024-03-13T00:00:00"/>
    <s v="Local Transport"/>
    <x v="0"/>
    <x v="0"/>
    <n v="13000"/>
    <n v="3866"/>
    <n v="3.3626487325400931"/>
    <x v="2"/>
  </r>
  <r>
    <d v="2024-03-13T00:00:00"/>
    <s v="Local Transport"/>
    <x v="0"/>
    <x v="0"/>
    <n v="8000"/>
    <n v="3866"/>
    <n v="2.0693222969477496"/>
    <x v="2"/>
  </r>
  <r>
    <d v="2024-03-13T00:00:00"/>
    <s v="Local Transport"/>
    <x v="0"/>
    <x v="0"/>
    <n v="4000"/>
    <n v="3866"/>
    <n v="1.0346611484738748"/>
    <x v="2"/>
  </r>
  <r>
    <d v="2024-03-13T00:00:00"/>
    <s v="Local Transport"/>
    <x v="0"/>
    <x v="0"/>
    <n v="18000"/>
    <n v="3866"/>
    <n v="4.6559751681324366"/>
    <x v="2"/>
  </r>
  <r>
    <d v="2024-03-13T00:00:00"/>
    <s v="Trust Building"/>
    <x v="1"/>
    <x v="0"/>
    <n v="2000"/>
    <n v="3866"/>
    <n v="0.5173305742369374"/>
    <x v="2"/>
  </r>
  <r>
    <d v="2024-03-13T00:00:00"/>
    <s v="Trust Building"/>
    <x v="1"/>
    <x v="0"/>
    <n v="3000"/>
    <n v="3866"/>
    <n v="0.7759958613554061"/>
    <x v="2"/>
  </r>
  <r>
    <d v="2024-03-13T00:00:00"/>
    <s v="Local Transport"/>
    <x v="0"/>
    <x v="0"/>
    <n v="14000"/>
    <n v="3866"/>
    <n v="3.6213140196585618"/>
    <x v="0"/>
  </r>
  <r>
    <d v="2024-03-13T00:00:00"/>
    <s v="Local Transport"/>
    <x v="0"/>
    <x v="0"/>
    <n v="5000"/>
    <n v="3866"/>
    <n v="1.2933264355923435"/>
    <x v="0"/>
  </r>
  <r>
    <d v="2024-03-13T00:00:00"/>
    <s v="Local Transport"/>
    <x v="0"/>
    <x v="0"/>
    <n v="5000"/>
    <n v="3866"/>
    <n v="1.2933264355923435"/>
    <x v="0"/>
  </r>
  <r>
    <d v="2024-03-13T00:00:00"/>
    <s v="Local Transport"/>
    <x v="0"/>
    <x v="0"/>
    <n v="18000"/>
    <n v="3866"/>
    <n v="4.6559751681324366"/>
    <x v="0"/>
  </r>
  <r>
    <d v="2024-03-13T00:00:00"/>
    <s v="Local Transport"/>
    <x v="0"/>
    <x v="0"/>
    <n v="15000"/>
    <n v="3866"/>
    <n v="3.8799793067770305"/>
    <x v="0"/>
  </r>
  <r>
    <d v="2024-03-13T00:00:00"/>
    <s v="Trust  Building"/>
    <x v="1"/>
    <x v="0"/>
    <n v="10000"/>
    <n v="3866"/>
    <n v="2.586652871184687"/>
    <x v="0"/>
  </r>
  <r>
    <d v="2024-03-13T00:00:00"/>
    <s v="Breakfast for i149"/>
    <x v="6"/>
    <x v="0"/>
    <n v="10000"/>
    <n v="3866"/>
    <n v="2.586652871184687"/>
    <x v="7"/>
  </r>
  <r>
    <d v="2024-03-13T00:00:00"/>
    <s v="Lunch for i49"/>
    <x v="6"/>
    <x v="0"/>
    <n v="20000"/>
    <n v="3866"/>
    <n v="5.173305742369374"/>
    <x v="7"/>
  </r>
  <r>
    <d v="2024-03-13T00:00:00"/>
    <s v="Supper for i49"/>
    <x v="6"/>
    <x v="0"/>
    <n v="20000"/>
    <n v="3866"/>
    <n v="5.173305742369374"/>
    <x v="7"/>
  </r>
  <r>
    <d v="2024-03-13T00:00:00"/>
    <s v="Local Transport"/>
    <x v="0"/>
    <x v="0"/>
    <n v="3000"/>
    <n v="3866"/>
    <n v="0.7759958613554061"/>
    <x v="7"/>
  </r>
  <r>
    <d v="2024-03-13T00:00:00"/>
    <s v="Local Transport"/>
    <x v="0"/>
    <x v="0"/>
    <n v="4000"/>
    <n v="3866"/>
    <n v="1.0346611484738748"/>
    <x v="7"/>
  </r>
  <r>
    <d v="2024-03-13T00:00:00"/>
    <s v="Local Transport"/>
    <x v="0"/>
    <x v="0"/>
    <n v="8000"/>
    <n v="3866"/>
    <n v="2.0693222969477496"/>
    <x v="1"/>
  </r>
  <r>
    <d v="2024-03-13T00:00:00"/>
    <s v="Local Transport"/>
    <x v="0"/>
    <x v="0"/>
    <n v="16000"/>
    <n v="3866"/>
    <n v="4.1386445938954992"/>
    <x v="1"/>
  </r>
  <r>
    <d v="2024-03-13T00:00:00"/>
    <s v="Local Transport"/>
    <x v="0"/>
    <x v="0"/>
    <n v="20000"/>
    <n v="3866"/>
    <n v="5.173305742369374"/>
    <x v="1"/>
  </r>
  <r>
    <d v="2024-03-13T00:00:00"/>
    <s v="Local Transport"/>
    <x v="0"/>
    <x v="0"/>
    <n v="5000"/>
    <n v="3866"/>
    <n v="1.2933264355923435"/>
    <x v="1"/>
  </r>
  <r>
    <d v="2024-03-13T00:00:00"/>
    <s v="Local Transport"/>
    <x v="0"/>
    <x v="0"/>
    <n v="5000"/>
    <n v="3866"/>
    <n v="1.2933264355923435"/>
    <x v="1"/>
  </r>
  <r>
    <d v="2024-03-13T00:00:00"/>
    <s v="Local Transport for Janneth"/>
    <x v="0"/>
    <x v="0"/>
    <n v="10000"/>
    <n v="3866"/>
    <n v="2.586652871184687"/>
    <x v="1"/>
  </r>
  <r>
    <d v="2024-03-13T00:00:00"/>
    <s v="Local Transport"/>
    <x v="0"/>
    <x v="0"/>
    <n v="5000"/>
    <n v="3866"/>
    <n v="1.2933264355923435"/>
    <x v="7"/>
  </r>
  <r>
    <d v="2024-03-13T00:00:00"/>
    <s v="Local Transport"/>
    <x v="0"/>
    <x v="0"/>
    <n v="5000"/>
    <n v="3866"/>
    <n v="1.2933264355923435"/>
    <x v="7"/>
  </r>
  <r>
    <d v="2024-03-13T00:00:00"/>
    <s v="Local Transport"/>
    <x v="0"/>
    <x v="0"/>
    <n v="18000"/>
    <n v="3866"/>
    <n v="4.6559751681324366"/>
    <x v="7"/>
  </r>
  <r>
    <d v="2024-03-13T00:00:00"/>
    <s v="Trust Building"/>
    <x v="1"/>
    <x v="0"/>
    <n v="32000"/>
    <n v="3866"/>
    <n v="8.2772891877909984"/>
    <x v="7"/>
  </r>
  <r>
    <d v="2024-03-13T00:00:00"/>
    <s v="Trust Building"/>
    <x v="1"/>
    <x v="0"/>
    <n v="20000"/>
    <n v="3866"/>
    <n v="5.173305742369374"/>
    <x v="7"/>
  </r>
  <r>
    <d v="2024-03-13T00:00:00"/>
    <s v="Trust Building"/>
    <x v="1"/>
    <x v="0"/>
    <n v="26000"/>
    <n v="3866"/>
    <n v="6.7252974650801862"/>
    <x v="7"/>
  </r>
  <r>
    <d v="2024-03-13T00:00:00"/>
    <s v="Trust Building"/>
    <x v="1"/>
    <x v="0"/>
    <n v="15000"/>
    <n v="3866"/>
    <n v="3.8799793067770305"/>
    <x v="7"/>
  </r>
  <r>
    <d v="2024-03-13T00:00:00"/>
    <s v="Trust Building"/>
    <x v="1"/>
    <x v="0"/>
    <n v="16000"/>
    <n v="3866"/>
    <n v="4.1386445938954992"/>
    <x v="7"/>
  </r>
  <r>
    <d v="2024-03-13T00:00:00"/>
    <s v="Trust Building"/>
    <x v="1"/>
    <x v="0"/>
    <n v="12000"/>
    <n v="3866"/>
    <n v="3.1039834454216244"/>
    <x v="7"/>
  </r>
  <r>
    <d v="2024-03-13T00:00:00"/>
    <s v="Trust Building"/>
    <x v="1"/>
    <x v="0"/>
    <n v="6000"/>
    <n v="3866"/>
    <n v="1.5519917227108122"/>
    <x v="7"/>
  </r>
  <r>
    <d v="2024-03-13T00:00:00"/>
    <s v="Trust Building"/>
    <x v="1"/>
    <x v="0"/>
    <n v="30000"/>
    <n v="3866"/>
    <n v="7.759958613554061"/>
    <x v="7"/>
  </r>
  <r>
    <d v="2024-03-13T00:00:00"/>
    <s v="Trust Building"/>
    <x v="1"/>
    <x v="0"/>
    <n v="40000"/>
    <n v="3866"/>
    <n v="10.346611484738748"/>
    <x v="7"/>
  </r>
  <r>
    <d v="2024-03-13T00:00:00"/>
    <s v="Local Transport"/>
    <x v="0"/>
    <x v="2"/>
    <n v="2000"/>
    <n v="3866"/>
    <n v="0.5173305742369374"/>
    <x v="3"/>
  </r>
  <r>
    <d v="2024-03-13T00:00:00"/>
    <s v="Local Transport (Collins)"/>
    <x v="0"/>
    <x v="2"/>
    <n v="7000"/>
    <n v="3866"/>
    <n v="1.8106570098292809"/>
    <x v="3"/>
  </r>
  <r>
    <d v="2024-03-13T00:00:00"/>
    <s v="Local Transport"/>
    <x v="0"/>
    <x v="2"/>
    <n v="7000"/>
    <n v="3866"/>
    <n v="1.8106570098292809"/>
    <x v="3"/>
  </r>
  <r>
    <d v="2024-03-13T00:00:00"/>
    <s v="Local Transport"/>
    <x v="0"/>
    <x v="2"/>
    <n v="7000"/>
    <n v="3866"/>
    <n v="1.8106570098292809"/>
    <x v="3"/>
  </r>
  <r>
    <d v="2024-03-13T00:00:00"/>
    <s v="Local Transport (Collins)"/>
    <x v="0"/>
    <x v="2"/>
    <n v="20000"/>
    <n v="3866"/>
    <n v="5.173305742369374"/>
    <x v="3"/>
  </r>
  <r>
    <d v="2024-03-14T00:00:00"/>
    <s v="Local Transport"/>
    <x v="0"/>
    <x v="2"/>
    <n v="7000"/>
    <n v="3866"/>
    <n v="1.8106570098292809"/>
    <x v="3"/>
  </r>
  <r>
    <d v="2024-03-14T00:00:00"/>
    <s v="Local Transport"/>
    <x v="0"/>
    <x v="2"/>
    <n v="7000"/>
    <n v="3866"/>
    <n v="1.8106570098292809"/>
    <x v="3"/>
  </r>
  <r>
    <d v="2024-03-14T00:00:00"/>
    <s v="Local Transport"/>
    <x v="0"/>
    <x v="0"/>
    <n v="8000"/>
    <n v="3866"/>
    <n v="2.0693222969477496"/>
    <x v="0"/>
  </r>
  <r>
    <d v="2024-03-14T00:00:00"/>
    <s v="Local Transport"/>
    <x v="0"/>
    <x v="0"/>
    <n v="2000"/>
    <n v="3866"/>
    <n v="0.5173305742369374"/>
    <x v="0"/>
  </r>
  <r>
    <d v="2024-03-14T00:00:00"/>
    <s v="Local Transport"/>
    <x v="0"/>
    <x v="0"/>
    <n v="8000"/>
    <n v="3866"/>
    <n v="2.0693222969477496"/>
    <x v="0"/>
  </r>
  <r>
    <d v="2024-03-14T00:00:00"/>
    <s v="Trust  Building"/>
    <x v="1"/>
    <x v="0"/>
    <n v="4000"/>
    <n v="3866"/>
    <n v="1.0346611484738748"/>
    <x v="0"/>
  </r>
  <r>
    <d v="2024-03-14T00:00:00"/>
    <s v="Trust  Building"/>
    <x v="1"/>
    <x v="0"/>
    <n v="3000"/>
    <n v="3866"/>
    <n v="0.7759958613554061"/>
    <x v="0"/>
  </r>
  <r>
    <d v="2024-03-14T00:00:00"/>
    <s v="Local Transport"/>
    <x v="0"/>
    <x v="0"/>
    <n v="14000"/>
    <n v="3866"/>
    <n v="3.6213140196585618"/>
    <x v="2"/>
  </r>
  <r>
    <d v="2024-03-14T00:00:00"/>
    <s v="Local Transport"/>
    <x v="0"/>
    <x v="0"/>
    <n v="13000"/>
    <n v="3866"/>
    <n v="3.3626487325400931"/>
    <x v="2"/>
  </r>
  <r>
    <d v="2024-03-14T00:00:00"/>
    <s v="Local Transport"/>
    <x v="0"/>
    <x v="0"/>
    <n v="6000"/>
    <n v="3866"/>
    <n v="1.5519917227108122"/>
    <x v="2"/>
  </r>
  <r>
    <d v="2024-03-14T00:00:00"/>
    <s v="Local Transport"/>
    <x v="0"/>
    <x v="0"/>
    <n v="21000"/>
    <n v="3866"/>
    <n v="5.4319710294878432"/>
    <x v="2"/>
  </r>
  <r>
    <d v="2024-03-14T00:00:00"/>
    <s v="Trust Building"/>
    <x v="1"/>
    <x v="0"/>
    <n v="2000"/>
    <n v="3866"/>
    <n v="0.5173305742369374"/>
    <x v="2"/>
  </r>
  <r>
    <d v="2024-03-14T00:00:00"/>
    <s v="Trust Building"/>
    <x v="1"/>
    <x v="0"/>
    <n v="2000"/>
    <n v="3866"/>
    <n v="0.5173305742369374"/>
    <x v="2"/>
  </r>
  <r>
    <d v="2024-03-14T00:00:00"/>
    <s v="Trust Building"/>
    <x v="1"/>
    <x v="0"/>
    <n v="5000"/>
    <n v="3866"/>
    <n v="1.2933264355923435"/>
    <x v="2"/>
  </r>
  <r>
    <d v="2024-03-14T00:00:00"/>
    <s v="Breakfast for i149"/>
    <x v="6"/>
    <x v="0"/>
    <n v="10000"/>
    <n v="3866"/>
    <n v="2.586652871184687"/>
    <x v="7"/>
  </r>
  <r>
    <d v="2024-03-14T00:00:00"/>
    <s v="Lunch for i49"/>
    <x v="6"/>
    <x v="0"/>
    <n v="20000"/>
    <n v="3866"/>
    <n v="5.173305742369374"/>
    <x v="7"/>
  </r>
  <r>
    <d v="2024-03-14T00:00:00"/>
    <s v="Supper for i49"/>
    <x v="6"/>
    <x v="0"/>
    <n v="20000"/>
    <n v="3866"/>
    <n v="5.173305742369374"/>
    <x v="7"/>
  </r>
  <r>
    <d v="2024-03-14T00:00:00"/>
    <s v="Local Transport"/>
    <x v="0"/>
    <x v="0"/>
    <n v="4000"/>
    <n v="3866"/>
    <n v="1.0346611484738748"/>
    <x v="7"/>
  </r>
  <r>
    <d v="2024-03-14T00:00:00"/>
    <s v="Local Transport"/>
    <x v="0"/>
    <x v="0"/>
    <n v="4000"/>
    <n v="3866"/>
    <n v="1.0346611484738748"/>
    <x v="7"/>
  </r>
  <r>
    <d v="2024-03-14T00:00:00"/>
    <s v="Trust Building"/>
    <x v="1"/>
    <x v="0"/>
    <n v="16000"/>
    <n v="3866"/>
    <n v="4.1386445938954992"/>
    <x v="7"/>
  </r>
  <r>
    <d v="2024-03-14T00:00:00"/>
    <s v="Trust Building"/>
    <x v="1"/>
    <x v="0"/>
    <n v="18000"/>
    <n v="3866"/>
    <n v="4.6559751681324366"/>
    <x v="7"/>
  </r>
  <r>
    <d v="2024-03-14T00:00:00"/>
    <s v="Trust Building"/>
    <x v="1"/>
    <x v="0"/>
    <n v="10000"/>
    <n v="3866"/>
    <n v="2.586652871184687"/>
    <x v="7"/>
  </r>
  <r>
    <d v="2024-03-14T00:00:00"/>
    <s v="Trust Building"/>
    <x v="1"/>
    <x v="0"/>
    <n v="5000"/>
    <n v="3866"/>
    <n v="1.2933264355923435"/>
    <x v="7"/>
  </r>
  <r>
    <d v="2024-03-14T00:00:00"/>
    <s v="Trust Building"/>
    <x v="1"/>
    <x v="0"/>
    <n v="10000"/>
    <n v="3866"/>
    <n v="2.586652871184687"/>
    <x v="7"/>
  </r>
  <r>
    <d v="2024-03-14T00:00:00"/>
    <s v="Trust Building"/>
    <x v="1"/>
    <x v="0"/>
    <n v="30000"/>
    <n v="3866"/>
    <n v="7.759958613554061"/>
    <x v="7"/>
  </r>
  <r>
    <d v="2024-03-14T00:00:00"/>
    <s v="Trust Building"/>
    <x v="1"/>
    <x v="0"/>
    <n v="6000"/>
    <n v="3866"/>
    <n v="1.5519917227108122"/>
    <x v="7"/>
  </r>
  <r>
    <d v="2024-03-14T00:00:00"/>
    <s v="Trust Building"/>
    <x v="1"/>
    <x v="0"/>
    <n v="4000"/>
    <n v="3866"/>
    <n v="1.0346611484738748"/>
    <x v="7"/>
  </r>
  <r>
    <d v="2024-03-14T00:00:00"/>
    <s v="Trust Building"/>
    <x v="1"/>
    <x v="0"/>
    <n v="12000"/>
    <n v="3866"/>
    <n v="3.1039834454216244"/>
    <x v="7"/>
  </r>
  <r>
    <d v="2024-03-14T00:00:00"/>
    <s v="Trust Building"/>
    <x v="1"/>
    <x v="0"/>
    <n v="26000"/>
    <n v="3866"/>
    <n v="6.7252974650801862"/>
    <x v="7"/>
  </r>
  <r>
    <d v="2024-03-14T00:00:00"/>
    <s v="Trust Building"/>
    <x v="1"/>
    <x v="0"/>
    <n v="20000"/>
    <n v="3866"/>
    <n v="5.173305742369374"/>
    <x v="7"/>
  </r>
  <r>
    <d v="2024-03-14T00:00:00"/>
    <s v="Trust Building"/>
    <x v="1"/>
    <x v="0"/>
    <n v="10000"/>
    <n v="3866"/>
    <n v="2.586652871184687"/>
    <x v="7"/>
  </r>
  <r>
    <d v="2024-03-14T00:00:00"/>
    <s v="Trust Building"/>
    <x v="1"/>
    <x v="0"/>
    <n v="7000"/>
    <n v="3866"/>
    <n v="1.8106570098292809"/>
    <x v="7"/>
  </r>
  <r>
    <d v="2024-03-14T00:00:00"/>
    <s v="Airtime for i49"/>
    <x v="3"/>
    <x v="0"/>
    <n v="60000"/>
    <n v="3866"/>
    <n v="15.519917227108122"/>
    <x v="7"/>
  </r>
  <r>
    <d v="2024-03-14T00:00:00"/>
    <s v="Local Transport"/>
    <x v="0"/>
    <x v="0"/>
    <n v="8000"/>
    <n v="3866"/>
    <n v="2.0693222969477496"/>
    <x v="1"/>
  </r>
  <r>
    <d v="2024-03-14T00:00:00"/>
    <s v="Local Transport"/>
    <x v="0"/>
    <x v="0"/>
    <n v="16500"/>
    <n v="3866"/>
    <n v="4.2679772374547333"/>
    <x v="1"/>
  </r>
  <r>
    <d v="2024-03-14T00:00:00"/>
    <s v="Local Transport"/>
    <x v="0"/>
    <x v="0"/>
    <n v="14000"/>
    <n v="3866"/>
    <n v="3.6213140196585618"/>
    <x v="1"/>
  </r>
  <r>
    <d v="2024-03-14T00:00:00"/>
    <s v="Local Transport"/>
    <x v="0"/>
    <x v="0"/>
    <n v="18000"/>
    <n v="3866"/>
    <n v="4.6559751681324366"/>
    <x v="1"/>
  </r>
  <r>
    <d v="2024-03-14T00:00:00"/>
    <s v="Local Transport"/>
    <x v="0"/>
    <x v="0"/>
    <n v="18000"/>
    <n v="3866"/>
    <n v="4.6559751681324366"/>
    <x v="1"/>
  </r>
  <r>
    <d v="2024-03-14T00:00:00"/>
    <s v="Local Transport"/>
    <x v="0"/>
    <x v="0"/>
    <n v="20000"/>
    <n v="3866"/>
    <n v="5.173305742369374"/>
    <x v="1"/>
  </r>
  <r>
    <d v="2024-03-14T00:00:00"/>
    <s v="Local Transport"/>
    <x v="0"/>
    <x v="0"/>
    <n v="10000"/>
    <n v="3866"/>
    <n v="2.586652871184687"/>
    <x v="1"/>
  </r>
  <r>
    <d v="2024-03-14T00:00:00"/>
    <s v="Trust Building"/>
    <x v="1"/>
    <x v="0"/>
    <n v="5000"/>
    <n v="3866"/>
    <n v="1.2933264355923435"/>
    <x v="1"/>
  </r>
  <r>
    <d v="2024-03-14T00:00:00"/>
    <s v="Trust Building"/>
    <x v="1"/>
    <x v="0"/>
    <n v="5000"/>
    <n v="3866"/>
    <n v="1.2933264355923435"/>
    <x v="1"/>
  </r>
  <r>
    <d v="2024-03-14T00:00:00"/>
    <s v="5grams of milk powder"/>
    <x v="9"/>
    <x v="1"/>
    <n v="60000"/>
    <n v="3866"/>
    <n v="15.519917227108122"/>
    <x v="3"/>
  </r>
  <r>
    <d v="2024-03-14T00:00:00"/>
    <s v="Office tea spices"/>
    <x v="9"/>
    <x v="1"/>
    <n v="3700"/>
    <n v="3866"/>
    <n v="0.95706156233833417"/>
    <x v="3"/>
  </r>
  <r>
    <d v="2024-03-14T00:00:00"/>
    <s v="Office tea spices"/>
    <x v="9"/>
    <x v="1"/>
    <n v="3700"/>
    <n v="3866"/>
    <n v="0.95706156233833417"/>
    <x v="3"/>
  </r>
  <r>
    <d v="2024-03-14T00:00:00"/>
    <s v="tea spice(cloves)"/>
    <x v="9"/>
    <x v="1"/>
    <n v="14500"/>
    <n v="3866"/>
    <n v="3.7506466632177964"/>
    <x v="3"/>
  </r>
  <r>
    <d v="2024-03-15T00:00:00"/>
    <s v="March &amp; April Rent (Summit)"/>
    <x v="7"/>
    <x v="1"/>
    <n v="9278400"/>
    <n v="3866"/>
    <n v="2400"/>
    <x v="8"/>
  </r>
  <r>
    <d v="2024-03-15T00:00:00"/>
    <s v="Lydia's February PAYE"/>
    <x v="4"/>
    <x v="2"/>
    <n v="1402000"/>
    <n v="3866"/>
    <n v="362.64873254009314"/>
    <x v="5"/>
  </r>
  <r>
    <d v="2024-03-15T00:00:00"/>
    <s v="Grace's February PAYE"/>
    <x v="4"/>
    <x v="3"/>
    <n v="572585"/>
    <n v="3866"/>
    <n v="148.10786342472841"/>
    <x v="5"/>
  </r>
  <r>
    <d v="2024-03-15T00:00:00"/>
    <s v="URA bank charges"/>
    <x v="5"/>
    <x v="1"/>
    <n v="2500"/>
    <n v="3808"/>
    <n v="0.65651260504201681"/>
    <x v="5"/>
  </r>
  <r>
    <d v="2024-03-15T00:00:00"/>
    <s v="Lydia's February NSSF"/>
    <x v="4"/>
    <x v="2"/>
    <n v="750000"/>
    <n v="3866"/>
    <n v="193.99896533885152"/>
    <x v="5"/>
  </r>
  <r>
    <d v="2024-03-15T00:00:00"/>
    <s v="Grace's February NSSF"/>
    <x v="4"/>
    <x v="3"/>
    <n v="323543"/>
    <n v="3866"/>
    <n v="83.689342990170715"/>
    <x v="5"/>
  </r>
  <r>
    <d v="2024-03-15T00:00:00"/>
    <s v="Bank Charges"/>
    <x v="5"/>
    <x v="1"/>
    <n v="2126.3000000000002"/>
    <n v="3866"/>
    <n v="0.55000000000000004"/>
    <x v="8"/>
  </r>
  <r>
    <d v="2024-03-15T00:00:00"/>
    <s v="Local Transport"/>
    <x v="0"/>
    <x v="2"/>
    <n v="7000"/>
    <n v="3866"/>
    <n v="1.8106570098292809"/>
    <x v="3"/>
  </r>
  <r>
    <d v="2024-03-15T00:00:00"/>
    <s v="Local Transport"/>
    <x v="0"/>
    <x v="2"/>
    <n v="7000"/>
    <n v="3866"/>
    <n v="1.8106570098292809"/>
    <x v="3"/>
  </r>
  <r>
    <d v="2024-03-15T00:00:00"/>
    <s v="Breakfast for i149"/>
    <x v="6"/>
    <x v="0"/>
    <n v="10000"/>
    <n v="3866"/>
    <n v="2.586652871184687"/>
    <x v="7"/>
  </r>
  <r>
    <d v="2024-03-15T00:00:00"/>
    <s v="Lunch for i49"/>
    <x v="6"/>
    <x v="0"/>
    <n v="20000"/>
    <n v="3866"/>
    <n v="5.173305742369374"/>
    <x v="7"/>
  </r>
  <r>
    <d v="2024-03-15T00:00:00"/>
    <s v="Supper for i49"/>
    <x v="6"/>
    <x v="0"/>
    <n v="20000"/>
    <n v="3866"/>
    <n v="5.173305742369374"/>
    <x v="7"/>
  </r>
  <r>
    <d v="2024-03-15T00:00:00"/>
    <s v="Local Transport"/>
    <x v="0"/>
    <x v="0"/>
    <n v="4000"/>
    <n v="3866"/>
    <n v="1.0346611484738748"/>
    <x v="7"/>
  </r>
  <r>
    <d v="2024-03-15T00:00:00"/>
    <s v="Local Transport"/>
    <x v="0"/>
    <x v="0"/>
    <n v="5000"/>
    <n v="3866"/>
    <n v="1.2933264355923435"/>
    <x v="7"/>
  </r>
  <r>
    <d v="2024-03-15T00:00:00"/>
    <s v="Trust Building"/>
    <x v="1"/>
    <x v="0"/>
    <n v="25000"/>
    <n v="3866"/>
    <n v="6.466632177961718"/>
    <x v="7"/>
  </r>
  <r>
    <d v="2024-03-15T00:00:00"/>
    <s v="Trust Building"/>
    <x v="1"/>
    <x v="0"/>
    <n v="7000"/>
    <n v="3866"/>
    <n v="1.8106570098292809"/>
    <x v="7"/>
  </r>
  <r>
    <d v="2024-03-15T00:00:00"/>
    <s v="Trust Building"/>
    <x v="1"/>
    <x v="0"/>
    <n v="7000"/>
    <n v="3866"/>
    <n v="1.8106570098292809"/>
    <x v="7"/>
  </r>
  <r>
    <d v="2024-03-15T00:00:00"/>
    <s v="Trust Building"/>
    <x v="1"/>
    <x v="0"/>
    <n v="25000"/>
    <n v="3866"/>
    <n v="6.466632177961718"/>
    <x v="7"/>
  </r>
  <r>
    <d v="2024-03-15T00:00:00"/>
    <s v="Trust Building"/>
    <x v="1"/>
    <x v="0"/>
    <n v="2000"/>
    <n v="3866"/>
    <n v="0.5173305742369374"/>
    <x v="7"/>
  </r>
  <r>
    <d v="2024-03-15T00:00:00"/>
    <s v="Trust Building"/>
    <x v="1"/>
    <x v="0"/>
    <n v="2000"/>
    <n v="3866"/>
    <n v="0.5173305742369374"/>
    <x v="7"/>
  </r>
  <r>
    <d v="2024-03-15T00:00:00"/>
    <s v="Trust Building"/>
    <x v="1"/>
    <x v="0"/>
    <n v="35000"/>
    <n v="3866"/>
    <n v="9.053285049146405"/>
    <x v="7"/>
  </r>
  <r>
    <d v="2024-03-15T00:00:00"/>
    <s v="Trust Building"/>
    <x v="1"/>
    <x v="0"/>
    <n v="5000"/>
    <n v="3866"/>
    <n v="1.2933264355923435"/>
    <x v="7"/>
  </r>
  <r>
    <d v="2024-03-15T00:00:00"/>
    <s v="Trust Building"/>
    <x v="1"/>
    <x v="0"/>
    <n v="5000"/>
    <n v="3866"/>
    <n v="1.2933264355923435"/>
    <x v="7"/>
  </r>
  <r>
    <d v="2024-03-15T00:00:00"/>
    <s v="Trust Building"/>
    <x v="1"/>
    <x v="0"/>
    <n v="50000"/>
    <n v="3866"/>
    <n v="12.933264355923436"/>
    <x v="7"/>
  </r>
  <r>
    <d v="2024-03-15T00:00:00"/>
    <s v="Local Transport"/>
    <x v="0"/>
    <x v="0"/>
    <n v="14000"/>
    <n v="3866"/>
    <n v="3.6213140196585618"/>
    <x v="2"/>
  </r>
  <r>
    <d v="2024-03-15T00:00:00"/>
    <s v="Local Transport"/>
    <x v="0"/>
    <x v="0"/>
    <n v="12000"/>
    <n v="3866"/>
    <n v="3.1039834454216244"/>
    <x v="2"/>
  </r>
  <r>
    <d v="2024-03-15T00:00:00"/>
    <s v="Local Transport"/>
    <x v="0"/>
    <x v="0"/>
    <n v="8000"/>
    <n v="3866"/>
    <n v="2.0693222969477496"/>
    <x v="1"/>
  </r>
  <r>
    <d v="2024-03-15T00:00:00"/>
    <s v="Local Transport"/>
    <x v="0"/>
    <x v="0"/>
    <n v="25000"/>
    <n v="3866"/>
    <n v="6.466632177961718"/>
    <x v="1"/>
  </r>
  <r>
    <d v="2024-03-15T00:00:00"/>
    <s v="Local Transport"/>
    <x v="0"/>
    <x v="0"/>
    <n v="10000"/>
    <n v="3866"/>
    <n v="2.586652871184687"/>
    <x v="1"/>
  </r>
  <r>
    <d v="2024-03-15T00:00:00"/>
    <s v="Local Transport"/>
    <x v="0"/>
    <x v="0"/>
    <n v="32500"/>
    <n v="3866"/>
    <n v="8.4066218313502326"/>
    <x v="1"/>
  </r>
  <r>
    <d v="2024-03-15T00:00:00"/>
    <s v="Local Transport"/>
    <x v="0"/>
    <x v="0"/>
    <n v="4000"/>
    <n v="3866"/>
    <n v="1.0346611484738748"/>
    <x v="1"/>
  </r>
  <r>
    <d v="2024-03-15T00:00:00"/>
    <s v="Local Transport"/>
    <x v="0"/>
    <x v="0"/>
    <n v="15000"/>
    <n v="3866"/>
    <n v="3.8799793067770305"/>
    <x v="1"/>
  </r>
  <r>
    <d v="2024-03-15T00:00:00"/>
    <s v="Trust Building"/>
    <x v="1"/>
    <x v="0"/>
    <n v="10000"/>
    <n v="3866"/>
    <n v="2.586652871184687"/>
    <x v="1"/>
  </r>
  <r>
    <d v="2024-03-16T00:00:00"/>
    <s v="Local Transport"/>
    <x v="0"/>
    <x v="2"/>
    <n v="1000"/>
    <n v="3866"/>
    <n v="0.2586652871184687"/>
    <x v="3"/>
  </r>
  <r>
    <d v="2024-03-16T00:00:00"/>
    <s v="Local Transport"/>
    <x v="0"/>
    <x v="2"/>
    <n v="10000"/>
    <n v="3866"/>
    <n v="2.586652871184687"/>
    <x v="3"/>
  </r>
  <r>
    <d v="2024-03-16T00:00:00"/>
    <s v="Local Transport"/>
    <x v="0"/>
    <x v="0"/>
    <n v="8000"/>
    <n v="3866"/>
    <n v="2.0693222969477496"/>
    <x v="0"/>
  </r>
  <r>
    <d v="2024-03-16T00:00:00"/>
    <s v="Local Transport"/>
    <x v="0"/>
    <x v="0"/>
    <n v="2000"/>
    <n v="3866"/>
    <n v="0.5173305742369374"/>
    <x v="0"/>
  </r>
  <r>
    <d v="2024-03-16T00:00:00"/>
    <s v="Local Transport"/>
    <x v="0"/>
    <x v="0"/>
    <n v="10000"/>
    <n v="3866"/>
    <n v="2.586652871184687"/>
    <x v="0"/>
  </r>
  <r>
    <d v="2024-03-16T00:00:00"/>
    <s v="Trust  Building"/>
    <x v="1"/>
    <x v="0"/>
    <n v="10000"/>
    <n v="3866"/>
    <n v="2.586652871184687"/>
    <x v="0"/>
  </r>
  <r>
    <d v="2024-03-16T00:00:00"/>
    <s v="Local Transport"/>
    <x v="0"/>
    <x v="0"/>
    <n v="13000"/>
    <n v="3866"/>
    <n v="3.3626487325400931"/>
    <x v="2"/>
  </r>
  <r>
    <d v="2024-03-16T00:00:00"/>
    <s v="Local Transport"/>
    <x v="0"/>
    <x v="0"/>
    <n v="12000"/>
    <n v="3866"/>
    <n v="3.1039834454216244"/>
    <x v="2"/>
  </r>
  <r>
    <d v="2024-03-16T00:00:00"/>
    <s v="Breakfast for i149"/>
    <x v="6"/>
    <x v="0"/>
    <n v="10000"/>
    <n v="3866"/>
    <n v="2.586652871184687"/>
    <x v="7"/>
  </r>
  <r>
    <d v="2024-03-16T00:00:00"/>
    <s v="Lunch for i49"/>
    <x v="6"/>
    <x v="0"/>
    <n v="20000"/>
    <n v="3866"/>
    <n v="5.173305742369374"/>
    <x v="7"/>
  </r>
  <r>
    <d v="2024-03-16T00:00:00"/>
    <s v="Supper for i49"/>
    <x v="6"/>
    <x v="0"/>
    <n v="20000"/>
    <n v="3866"/>
    <n v="5.173305742369374"/>
    <x v="7"/>
  </r>
  <r>
    <d v="2024-03-16T00:00:00"/>
    <s v="Local Transport"/>
    <x v="0"/>
    <x v="0"/>
    <n v="3000"/>
    <n v="3866"/>
    <n v="0.7759958613554061"/>
    <x v="7"/>
  </r>
  <r>
    <d v="2024-03-16T00:00:00"/>
    <s v="Local Transport"/>
    <x v="0"/>
    <x v="0"/>
    <n v="4000"/>
    <n v="3866"/>
    <n v="1.0346611484738748"/>
    <x v="7"/>
  </r>
  <r>
    <d v="2024-03-17T00:00:00"/>
    <s v="Breakfast for i149"/>
    <x v="6"/>
    <x v="0"/>
    <n v="10000"/>
    <n v="3866"/>
    <n v="2.586652871184687"/>
    <x v="7"/>
  </r>
  <r>
    <d v="2024-03-17T00:00:00"/>
    <s v="Lunch for i49"/>
    <x v="6"/>
    <x v="0"/>
    <n v="20000"/>
    <n v="3866"/>
    <n v="5.173305742369374"/>
    <x v="7"/>
  </r>
  <r>
    <d v="2024-03-17T00:00:00"/>
    <s v="Supper for i49"/>
    <x v="6"/>
    <x v="0"/>
    <n v="20000"/>
    <n v="3866"/>
    <n v="5.173305742369374"/>
    <x v="7"/>
  </r>
  <r>
    <d v="2024-03-17T00:00:00"/>
    <s v="Local Transport"/>
    <x v="0"/>
    <x v="0"/>
    <n v="5000"/>
    <n v="3866"/>
    <n v="1.2933264355923435"/>
    <x v="7"/>
  </r>
  <r>
    <d v="2024-03-17T00:00:00"/>
    <s v="Local Transport"/>
    <x v="0"/>
    <x v="0"/>
    <n v="7000"/>
    <n v="3866"/>
    <n v="1.8106570098292809"/>
    <x v="7"/>
  </r>
  <r>
    <d v="2024-03-17T00:00:00"/>
    <s v="Local Transport"/>
    <x v="0"/>
    <x v="0"/>
    <n v="18500"/>
    <n v="3866"/>
    <n v="4.7853078116916707"/>
    <x v="7"/>
  </r>
  <r>
    <d v="2024-03-17T00:00:00"/>
    <s v="Local Transport"/>
    <x v="0"/>
    <x v="0"/>
    <n v="22500"/>
    <n v="3866"/>
    <n v="5.8199689601655455"/>
    <x v="7"/>
  </r>
  <r>
    <d v="2024-03-17T00:00:00"/>
    <s v="Local Transport"/>
    <x v="0"/>
    <x v="0"/>
    <n v="7000"/>
    <n v="3866"/>
    <n v="1.8106570098292809"/>
    <x v="7"/>
  </r>
  <r>
    <d v="2024-03-17T00:00:00"/>
    <s v="Local Transport"/>
    <x v="0"/>
    <x v="0"/>
    <n v="8000"/>
    <n v="3866"/>
    <n v="2.0693222969477496"/>
    <x v="7"/>
  </r>
  <r>
    <d v="2024-03-17T00:00:00"/>
    <s v="Local Transport"/>
    <x v="0"/>
    <x v="0"/>
    <n v="2000"/>
    <n v="3866"/>
    <n v="0.5173305742369374"/>
    <x v="7"/>
  </r>
  <r>
    <d v="2024-03-17T00:00:00"/>
    <s v="Trust Building at Caramel"/>
    <x v="1"/>
    <x v="0"/>
    <n v="113000"/>
    <n v="3866"/>
    <n v="29.229177444386963"/>
    <x v="7"/>
  </r>
  <r>
    <d v="2024-03-17T00:00:00"/>
    <s v="Trust Building at Caranova"/>
    <x v="1"/>
    <x v="0"/>
    <n v="78000"/>
    <n v="3866"/>
    <n v="20.17589239524056"/>
    <x v="7"/>
  </r>
  <r>
    <d v="2024-03-17T00:00:00"/>
    <s v="Local Transport"/>
    <x v="0"/>
    <x v="2"/>
    <n v="10000"/>
    <n v="3866"/>
    <n v="2.586652871184687"/>
    <x v="3"/>
  </r>
  <r>
    <d v="2024-03-17T00:00:00"/>
    <s v="Local Transport"/>
    <x v="0"/>
    <x v="2"/>
    <n v="10000"/>
    <n v="3866"/>
    <n v="2.586652871184687"/>
    <x v="3"/>
  </r>
  <r>
    <d v="2024-03-18T00:00:00"/>
    <s v="Cash transfer charges"/>
    <x v="5"/>
    <x v="1"/>
    <n v="2000"/>
    <n v="3866"/>
    <n v="0.5173305742369374"/>
    <x v="6"/>
  </r>
  <r>
    <d v="2024-03-18T00:00:00"/>
    <s v="Cash Withdraw Charges"/>
    <x v="5"/>
    <x v="1"/>
    <n v="30000"/>
    <n v="3866"/>
    <n v="7.759958613554061"/>
    <x v="5"/>
  </r>
  <r>
    <d v="2024-03-18T00:00:00"/>
    <s v="Local Transport"/>
    <x v="0"/>
    <x v="2"/>
    <n v="6000"/>
    <n v="3866"/>
    <n v="1.5519917227108122"/>
    <x v="3"/>
  </r>
  <r>
    <d v="2024-03-18T00:00:00"/>
    <s v="Local Transport"/>
    <x v="0"/>
    <x v="2"/>
    <n v="4000"/>
    <n v="3866"/>
    <n v="1.0346611484738748"/>
    <x v="3"/>
  </r>
  <r>
    <d v="2024-03-18T00:00:00"/>
    <s v="Local Transport"/>
    <x v="0"/>
    <x v="2"/>
    <n v="4000"/>
    <n v="3866"/>
    <n v="1.0346611484738748"/>
    <x v="3"/>
  </r>
  <r>
    <d v="2024-03-18T00:00:00"/>
    <s v="Local Transport"/>
    <x v="0"/>
    <x v="0"/>
    <n v="13000"/>
    <n v="3866"/>
    <n v="3.3626487325400931"/>
    <x v="2"/>
  </r>
  <r>
    <d v="2024-03-18T00:00:00"/>
    <s v="Local Transport"/>
    <x v="0"/>
    <x v="0"/>
    <n v="30000"/>
    <n v="3866"/>
    <n v="7.759958613554061"/>
    <x v="2"/>
  </r>
  <r>
    <d v="2024-03-18T00:00:00"/>
    <s v="Local Transport"/>
    <x v="0"/>
    <x v="0"/>
    <n v="25000"/>
    <n v="3866"/>
    <n v="6.466632177961718"/>
    <x v="2"/>
  </r>
  <r>
    <d v="2024-03-18T00:00:00"/>
    <s v="Trust Building"/>
    <x v="1"/>
    <x v="0"/>
    <n v="6000"/>
    <n v="3866"/>
    <n v="1.5519917227108122"/>
    <x v="2"/>
  </r>
  <r>
    <d v="2024-03-18T00:00:00"/>
    <s v="Trust Building"/>
    <x v="1"/>
    <x v="0"/>
    <n v="2000"/>
    <n v="3866"/>
    <n v="0.5173305742369374"/>
    <x v="2"/>
  </r>
  <r>
    <d v="2024-03-18T00:00:00"/>
    <s v="Trust Building"/>
    <x v="1"/>
    <x v="0"/>
    <n v="2000"/>
    <n v="3866"/>
    <n v="0.5173305742369374"/>
    <x v="2"/>
  </r>
  <r>
    <d v="2024-03-18T00:00:00"/>
    <s v="Breakfast for i149"/>
    <x v="6"/>
    <x v="0"/>
    <n v="10000"/>
    <n v="3866"/>
    <n v="2.586652871184687"/>
    <x v="7"/>
  </r>
  <r>
    <d v="2024-03-18T00:00:00"/>
    <s v="Lunch for i49"/>
    <x v="6"/>
    <x v="0"/>
    <n v="20000"/>
    <n v="3866"/>
    <n v="5.173305742369374"/>
    <x v="7"/>
  </r>
  <r>
    <d v="2024-03-18T00:00:00"/>
    <s v="Supper for i49"/>
    <x v="6"/>
    <x v="0"/>
    <n v="20000"/>
    <n v="3866"/>
    <n v="5.173305742369374"/>
    <x v="7"/>
  </r>
  <r>
    <d v="2024-03-18T00:00:00"/>
    <s v="Local Transport"/>
    <x v="0"/>
    <x v="0"/>
    <n v="4000"/>
    <n v="3866"/>
    <n v="1.0346611484738748"/>
    <x v="7"/>
  </r>
  <r>
    <d v="2024-03-18T00:00:00"/>
    <s v="Local Transport"/>
    <x v="0"/>
    <x v="0"/>
    <n v="4000"/>
    <n v="3866"/>
    <n v="1.0346611484738748"/>
    <x v="7"/>
  </r>
  <r>
    <d v="2024-03-18T00:00:00"/>
    <s v="Local Transport"/>
    <x v="0"/>
    <x v="0"/>
    <n v="8000"/>
    <n v="3866"/>
    <n v="2.0693222969477496"/>
    <x v="1"/>
  </r>
  <r>
    <d v="2024-03-18T00:00:00"/>
    <s v="Local Transport"/>
    <x v="0"/>
    <x v="0"/>
    <n v="6000"/>
    <n v="3866"/>
    <n v="1.5519917227108122"/>
    <x v="1"/>
  </r>
  <r>
    <d v="2024-03-18T00:00:00"/>
    <s v="Local Transport"/>
    <x v="0"/>
    <x v="0"/>
    <n v="8000"/>
    <n v="3866"/>
    <n v="2.0693222969477496"/>
    <x v="1"/>
  </r>
  <r>
    <d v="2024-03-18T00:00:00"/>
    <s v="Trust Building"/>
    <x v="1"/>
    <x v="0"/>
    <n v="5000"/>
    <n v="3866"/>
    <n v="1.2933264355923435"/>
    <x v="1"/>
  </r>
  <r>
    <d v="2024-03-18T00:00:00"/>
    <s v="Local Transport"/>
    <x v="0"/>
    <x v="0"/>
    <n v="21000"/>
    <n v="3866"/>
    <n v="5.4319710294878432"/>
    <x v="7"/>
  </r>
  <r>
    <d v="2024-03-18T00:00:00"/>
    <s v="Local Transport"/>
    <x v="0"/>
    <x v="0"/>
    <n v="10000"/>
    <n v="3866"/>
    <n v="2.586652871184687"/>
    <x v="7"/>
  </r>
  <r>
    <d v="2024-03-18T00:00:00"/>
    <s v="Local Transport"/>
    <x v="0"/>
    <x v="0"/>
    <n v="18000"/>
    <n v="3866"/>
    <n v="4.6559751681324366"/>
    <x v="7"/>
  </r>
  <r>
    <d v="2024-03-18T00:00:00"/>
    <s v="Local Transport"/>
    <x v="0"/>
    <x v="0"/>
    <n v="10000"/>
    <n v="3866"/>
    <n v="2.586652871184687"/>
    <x v="7"/>
  </r>
  <r>
    <d v="2024-03-18T00:00:00"/>
    <s v="Local Transport"/>
    <x v="0"/>
    <x v="0"/>
    <n v="8000"/>
    <n v="3866"/>
    <n v="2.0693222969477496"/>
    <x v="7"/>
  </r>
  <r>
    <d v="2024-03-18T00:00:00"/>
    <s v="Local Transport"/>
    <x v="0"/>
    <x v="0"/>
    <n v="2000"/>
    <n v="3866"/>
    <n v="0.5173305742369374"/>
    <x v="7"/>
  </r>
  <r>
    <d v="2024-03-18T00:00:00"/>
    <s v="Food for Bush and brother"/>
    <x v="1"/>
    <x v="0"/>
    <n v="111000"/>
    <n v="3866"/>
    <n v="28.711846870150026"/>
    <x v="7"/>
  </r>
  <r>
    <d v="2024-03-18T00:00:00"/>
    <s v="Drinks"/>
    <x v="1"/>
    <x v="0"/>
    <n v="60000"/>
    <n v="3866"/>
    <n v="15.519917227108122"/>
    <x v="7"/>
  </r>
  <r>
    <d v="2024-03-18T00:00:00"/>
    <s v="Airtime for Bush"/>
    <x v="1"/>
    <x v="0"/>
    <n v="20000"/>
    <n v="3866"/>
    <n v="5.173305742369374"/>
    <x v="7"/>
  </r>
  <r>
    <d v="2024-03-19T00:00:00"/>
    <s v="Local Transport"/>
    <x v="0"/>
    <x v="0"/>
    <n v="10000"/>
    <n v="3866"/>
    <n v="2.586652871184687"/>
    <x v="4"/>
  </r>
  <r>
    <d v="2024-03-19T00:00:00"/>
    <s v="Local Transport"/>
    <x v="0"/>
    <x v="0"/>
    <n v="8000"/>
    <n v="3866"/>
    <n v="2.0693222969477496"/>
    <x v="4"/>
  </r>
  <r>
    <d v="2024-03-19T00:00:00"/>
    <s v="Local Transport"/>
    <x v="0"/>
    <x v="0"/>
    <n v="5000"/>
    <n v="3866"/>
    <n v="1.2933264355923435"/>
    <x v="4"/>
  </r>
  <r>
    <d v="2024-03-19T00:00:00"/>
    <s v="Local Transport"/>
    <x v="0"/>
    <x v="0"/>
    <n v="5000"/>
    <n v="3866"/>
    <n v="1.2933264355923435"/>
    <x v="4"/>
  </r>
  <r>
    <d v="2024-03-19T00:00:00"/>
    <s v="Local Transport"/>
    <x v="0"/>
    <x v="0"/>
    <n v="8000"/>
    <n v="3866"/>
    <n v="2.0693222969477496"/>
    <x v="4"/>
  </r>
  <r>
    <d v="2024-03-19T00:00:00"/>
    <s v="Trust Building"/>
    <x v="1"/>
    <x v="0"/>
    <n v="5000"/>
    <n v="3866"/>
    <n v="1.2933264355923435"/>
    <x v="4"/>
  </r>
  <r>
    <d v="2024-03-19T00:00:00"/>
    <s v="Local Transport"/>
    <x v="0"/>
    <x v="2"/>
    <n v="12000"/>
    <n v="3866"/>
    <n v="3.1039834454216244"/>
    <x v="3"/>
  </r>
  <r>
    <d v="2024-03-19T00:00:00"/>
    <s v="Local Transport"/>
    <x v="0"/>
    <x v="2"/>
    <n v="15000"/>
    <n v="3866"/>
    <n v="3.8799793067770305"/>
    <x v="3"/>
  </r>
  <r>
    <d v="2024-03-19T00:00:00"/>
    <s v="Breakfast for i149"/>
    <x v="6"/>
    <x v="0"/>
    <n v="10000"/>
    <n v="3866"/>
    <n v="2.586652871184687"/>
    <x v="7"/>
  </r>
  <r>
    <d v="2024-03-19T00:00:00"/>
    <s v="Lunch for i49"/>
    <x v="6"/>
    <x v="0"/>
    <n v="20000"/>
    <n v="3866"/>
    <n v="5.173305742369374"/>
    <x v="7"/>
  </r>
  <r>
    <d v="2024-03-19T00:00:00"/>
    <s v="Supper for i49"/>
    <x v="6"/>
    <x v="0"/>
    <n v="20000"/>
    <n v="3866"/>
    <n v="5.173305742369374"/>
    <x v="7"/>
  </r>
  <r>
    <d v="2024-03-19T00:00:00"/>
    <s v="Local Transport"/>
    <x v="0"/>
    <x v="0"/>
    <n v="4000"/>
    <n v="3866"/>
    <n v="1.0346611484738748"/>
    <x v="7"/>
  </r>
  <r>
    <d v="2024-03-19T00:00:00"/>
    <s v="Local Transport"/>
    <x v="0"/>
    <x v="0"/>
    <n v="4000"/>
    <n v="3866"/>
    <n v="1.0346611484738748"/>
    <x v="7"/>
  </r>
  <r>
    <d v="2024-03-19T00:00:00"/>
    <s v="Airtime for Lydia"/>
    <x v="3"/>
    <x v="2"/>
    <n v="40000"/>
    <n v="3866"/>
    <n v="10.346611484738748"/>
    <x v="3"/>
  </r>
  <r>
    <d v="2024-03-19T00:00:00"/>
    <s v="Airtime for i49"/>
    <x v="3"/>
    <x v="0"/>
    <n v="50000"/>
    <n v="3866"/>
    <n v="12.933264355923436"/>
    <x v="7"/>
  </r>
  <r>
    <d v="2024-03-19T00:00:00"/>
    <s v="Airtime for Grace"/>
    <x v="3"/>
    <x v="3"/>
    <n v="20000"/>
    <n v="3866"/>
    <n v="5.173305742369374"/>
    <x v="4"/>
  </r>
  <r>
    <d v="2024-03-19T00:00:00"/>
    <s v="Airtime for i89"/>
    <x v="3"/>
    <x v="0"/>
    <n v="25000"/>
    <n v="3866"/>
    <n v="6.466632177961718"/>
    <x v="2"/>
  </r>
  <r>
    <d v="2024-03-19T00:00:00"/>
    <s v="Airtime for i18"/>
    <x v="3"/>
    <x v="0"/>
    <n v="25000"/>
    <n v="3866"/>
    <n v="6.466632177961718"/>
    <x v="1"/>
  </r>
  <r>
    <d v="2024-03-19T00:00:00"/>
    <s v="Local Transport"/>
    <x v="0"/>
    <x v="0"/>
    <n v="8000"/>
    <n v="3866"/>
    <n v="2.0693222969477496"/>
    <x v="1"/>
  </r>
  <r>
    <d v="2024-03-19T00:00:00"/>
    <s v="Local Transport"/>
    <x v="0"/>
    <x v="0"/>
    <n v="8000"/>
    <n v="3866"/>
    <n v="2.0693222969477496"/>
    <x v="1"/>
  </r>
  <r>
    <d v="2024-03-19T00:00:00"/>
    <s v="Local Transport"/>
    <x v="0"/>
    <x v="0"/>
    <n v="8000"/>
    <n v="3866"/>
    <n v="2.0693222969477496"/>
    <x v="1"/>
  </r>
  <r>
    <d v="2024-03-19T00:00:00"/>
    <s v="Local Transport"/>
    <x v="0"/>
    <x v="0"/>
    <n v="8000"/>
    <n v="3866"/>
    <n v="2.0693222969477496"/>
    <x v="1"/>
  </r>
  <r>
    <d v="2024-03-20T00:00:00"/>
    <s v="Local Transport"/>
    <x v="0"/>
    <x v="0"/>
    <n v="8000"/>
    <n v="3866"/>
    <n v="2.0693222969477496"/>
    <x v="0"/>
  </r>
  <r>
    <d v="2024-03-20T00:00:00"/>
    <s v="Local Transport"/>
    <x v="0"/>
    <x v="0"/>
    <n v="2000"/>
    <n v="3866"/>
    <n v="0.5173305742369374"/>
    <x v="0"/>
  </r>
  <r>
    <d v="2024-03-20T00:00:00"/>
    <s v="Local Transport"/>
    <x v="0"/>
    <x v="0"/>
    <n v="10000"/>
    <n v="3866"/>
    <n v="2.586652871184687"/>
    <x v="0"/>
  </r>
  <r>
    <d v="2024-03-20T00:00:00"/>
    <s v="Local Transport"/>
    <x v="0"/>
    <x v="0"/>
    <n v="13000"/>
    <n v="3866"/>
    <n v="3.3626487325400931"/>
    <x v="0"/>
  </r>
  <r>
    <d v="2024-03-20T00:00:00"/>
    <s v="Local Transport"/>
    <x v="0"/>
    <x v="0"/>
    <n v="14000"/>
    <n v="3866"/>
    <n v="3.6213140196585618"/>
    <x v="0"/>
  </r>
  <r>
    <d v="2024-03-20T00:00:00"/>
    <s v="Local Transport"/>
    <x v="0"/>
    <x v="0"/>
    <n v="13000"/>
    <n v="3866"/>
    <n v="3.3626487325400931"/>
    <x v="0"/>
  </r>
  <r>
    <d v="2024-03-20T00:00:00"/>
    <s v="Local Transport"/>
    <x v="0"/>
    <x v="0"/>
    <n v="10000"/>
    <n v="3866"/>
    <n v="2.586652871184687"/>
    <x v="0"/>
  </r>
  <r>
    <d v="2024-03-20T00:00:00"/>
    <s v="Local Transport"/>
    <x v="0"/>
    <x v="0"/>
    <n v="10000"/>
    <n v="3866"/>
    <n v="2.586652871184687"/>
    <x v="0"/>
  </r>
  <r>
    <d v="2024-03-20T00:00:00"/>
    <s v="Trust  Building"/>
    <x v="1"/>
    <x v="0"/>
    <n v="10000"/>
    <n v="3866"/>
    <n v="2.586652871184687"/>
    <x v="0"/>
  </r>
  <r>
    <d v="2024-03-20T00:00:00"/>
    <s v="Local Transport"/>
    <x v="0"/>
    <x v="0"/>
    <n v="8000"/>
    <n v="3866"/>
    <n v="2.0693222969477496"/>
    <x v="7"/>
  </r>
  <r>
    <d v="2024-03-20T00:00:00"/>
    <s v="Local Transport"/>
    <x v="0"/>
    <x v="0"/>
    <n v="2000"/>
    <n v="3866"/>
    <n v="0.5173305742369374"/>
    <x v="7"/>
  </r>
  <r>
    <d v="2024-03-20T00:00:00"/>
    <s v="Local Transport"/>
    <x v="0"/>
    <x v="0"/>
    <n v="10000"/>
    <n v="3866"/>
    <n v="2.586652871184687"/>
    <x v="7"/>
  </r>
  <r>
    <d v="2024-03-20T00:00:00"/>
    <s v="Local Transport"/>
    <x v="0"/>
    <x v="0"/>
    <n v="13000"/>
    <n v="3866"/>
    <n v="3.3626487325400931"/>
    <x v="7"/>
  </r>
  <r>
    <d v="2024-03-20T00:00:00"/>
    <s v="Local Transport"/>
    <x v="0"/>
    <x v="0"/>
    <n v="14000"/>
    <n v="3866"/>
    <n v="3.6213140196585618"/>
    <x v="7"/>
  </r>
  <r>
    <d v="2024-03-20T00:00:00"/>
    <s v="Local Transport"/>
    <x v="0"/>
    <x v="0"/>
    <n v="13000"/>
    <n v="3866"/>
    <n v="3.3626487325400931"/>
    <x v="7"/>
  </r>
  <r>
    <d v="2024-03-20T00:00:00"/>
    <s v="Local Transport"/>
    <x v="0"/>
    <x v="0"/>
    <n v="10000"/>
    <n v="3866"/>
    <n v="2.586652871184687"/>
    <x v="7"/>
  </r>
  <r>
    <d v="2024-03-20T00:00:00"/>
    <s v="Local Transport"/>
    <x v="0"/>
    <x v="0"/>
    <n v="10000"/>
    <n v="3866"/>
    <n v="2.586652871184687"/>
    <x v="7"/>
  </r>
  <r>
    <d v="2024-03-20T00:00:00"/>
    <s v="Trust Building at GNS"/>
    <x v="1"/>
    <x v="0"/>
    <n v="43000"/>
    <n v="3866"/>
    <n v="11.122607346094155"/>
    <x v="7"/>
  </r>
  <r>
    <d v="2024-03-20T00:00:00"/>
    <s v="Trust Building at Code yamboka"/>
    <x v="1"/>
    <x v="0"/>
    <n v="21000"/>
    <n v="3866"/>
    <n v="5.4319710294878432"/>
    <x v="7"/>
  </r>
  <r>
    <d v="2024-03-20T00:00:00"/>
    <s v="Trust Building"/>
    <x v="1"/>
    <x v="0"/>
    <n v="20000"/>
    <n v="3866"/>
    <n v="5.173305742369374"/>
    <x v="7"/>
  </r>
  <r>
    <d v="2024-03-20T00:00:00"/>
    <s v="Breakfast for i149"/>
    <x v="6"/>
    <x v="0"/>
    <n v="10000"/>
    <n v="3866"/>
    <n v="2.586652871184687"/>
    <x v="7"/>
  </r>
  <r>
    <d v="2024-03-20T00:00:00"/>
    <s v="Lunch for i49"/>
    <x v="6"/>
    <x v="0"/>
    <n v="20000"/>
    <n v="3866"/>
    <n v="5.173305742369374"/>
    <x v="7"/>
  </r>
  <r>
    <d v="2024-03-20T00:00:00"/>
    <s v="Supper for i49"/>
    <x v="6"/>
    <x v="0"/>
    <n v="20000"/>
    <n v="3866"/>
    <n v="5.173305742369374"/>
    <x v="7"/>
  </r>
  <r>
    <d v="2024-03-20T00:00:00"/>
    <s v="Local Transport"/>
    <x v="0"/>
    <x v="0"/>
    <n v="4000"/>
    <n v="3866"/>
    <n v="1.0346611484738748"/>
    <x v="7"/>
  </r>
  <r>
    <d v="2024-03-20T00:00:00"/>
    <s v="Local Transport"/>
    <x v="0"/>
    <x v="0"/>
    <n v="5000"/>
    <n v="3866"/>
    <n v="1.2933264355923435"/>
    <x v="7"/>
  </r>
  <r>
    <d v="2024-03-20T00:00:00"/>
    <s v="March/April internetsubscription"/>
    <x v="11"/>
    <x v="1"/>
    <n v="319000"/>
    <n v="3866"/>
    <n v="82.514226590791509"/>
    <x v="3"/>
  </r>
  <r>
    <d v="2024-03-20T00:00:00"/>
    <s v="5realms photocoping paper"/>
    <x v="9"/>
    <x v="1"/>
    <n v="95000"/>
    <n v="3866"/>
    <n v="24.573202276254527"/>
    <x v="3"/>
  </r>
  <r>
    <d v="2024-03-20T00:00:00"/>
    <s v="10 payment vouchers"/>
    <x v="9"/>
    <x v="1"/>
    <n v="60000"/>
    <n v="3866"/>
    <n v="15.519917227108122"/>
    <x v="3"/>
  </r>
  <r>
    <d v="2024-03-20T00:00:00"/>
    <s v="20 pieces of pens"/>
    <x v="9"/>
    <x v="1"/>
    <n v="10000"/>
    <n v="3866"/>
    <n v="2.586652871184687"/>
    <x v="3"/>
  </r>
  <r>
    <d v="2024-03-20T00:00:00"/>
    <s v="1 pair of bata sandles for gues room"/>
    <x v="9"/>
    <x v="1"/>
    <n v="13500"/>
    <n v="3866"/>
    <n v="3.4919813760993277"/>
    <x v="3"/>
  </r>
  <r>
    <d v="2024-03-20T00:00:00"/>
    <s v="Local Transport"/>
    <x v="0"/>
    <x v="0"/>
    <n v="8000"/>
    <n v="3866"/>
    <n v="2.0693222969477496"/>
    <x v="1"/>
  </r>
  <r>
    <d v="2024-03-20T00:00:00"/>
    <s v="Local Transport"/>
    <x v="0"/>
    <x v="0"/>
    <n v="8000"/>
    <n v="3866"/>
    <n v="2.0693222969477496"/>
    <x v="1"/>
  </r>
  <r>
    <d v="2024-03-21T00:00:00"/>
    <s v="Local Transport"/>
    <x v="0"/>
    <x v="0"/>
    <n v="8000"/>
    <n v="3866"/>
    <n v="2.0693222969477496"/>
    <x v="7"/>
  </r>
  <r>
    <d v="2024-03-21T00:00:00"/>
    <s v="Local Transport"/>
    <x v="0"/>
    <x v="0"/>
    <n v="3000"/>
    <n v="3866"/>
    <n v="0.7759958613554061"/>
    <x v="7"/>
  </r>
  <r>
    <d v="2024-03-21T00:00:00"/>
    <s v="Local Transport"/>
    <x v="0"/>
    <x v="0"/>
    <n v="10000"/>
    <n v="3866"/>
    <n v="2.586652871184687"/>
    <x v="7"/>
  </r>
  <r>
    <d v="2024-03-21T00:00:00"/>
    <s v="Local Transport"/>
    <x v="0"/>
    <x v="0"/>
    <n v="13000"/>
    <n v="3866"/>
    <n v="3.3626487325400931"/>
    <x v="7"/>
  </r>
  <r>
    <d v="2024-03-21T00:00:00"/>
    <s v="Local Transport"/>
    <x v="0"/>
    <x v="0"/>
    <n v="15000"/>
    <n v="3866"/>
    <n v="3.8799793067770305"/>
    <x v="7"/>
  </r>
  <r>
    <d v="2024-03-21T00:00:00"/>
    <s v="Local Transport"/>
    <x v="0"/>
    <x v="0"/>
    <n v="7000"/>
    <n v="3866"/>
    <n v="1.8106570098292809"/>
    <x v="7"/>
  </r>
  <r>
    <d v="2024-03-21T00:00:00"/>
    <s v="Local Transport"/>
    <x v="0"/>
    <x v="0"/>
    <n v="10000"/>
    <n v="3866"/>
    <n v="2.586652871184687"/>
    <x v="7"/>
  </r>
  <r>
    <d v="2024-03-21T00:00:00"/>
    <s v="Trust Building "/>
    <x v="1"/>
    <x v="0"/>
    <n v="3000"/>
    <n v="3866"/>
    <n v="0.7759958613554061"/>
    <x v="7"/>
  </r>
  <r>
    <d v="2024-03-21T00:00:00"/>
    <s v="Trust Building "/>
    <x v="1"/>
    <x v="0"/>
    <n v="3000"/>
    <n v="3866"/>
    <n v="0.7759958613554061"/>
    <x v="7"/>
  </r>
  <r>
    <d v="2024-03-21T00:00:00"/>
    <s v="Trust Building "/>
    <x v="1"/>
    <x v="0"/>
    <n v="2000"/>
    <n v="3866"/>
    <n v="0.5173305742369374"/>
    <x v="7"/>
  </r>
  <r>
    <d v="2024-03-21T00:00:00"/>
    <s v="Trust Building "/>
    <x v="1"/>
    <x v="0"/>
    <n v="45000"/>
    <n v="3866"/>
    <n v="11.639937920331091"/>
    <x v="7"/>
  </r>
  <r>
    <d v="2024-03-21T00:00:00"/>
    <s v="Trust Building "/>
    <x v="1"/>
    <x v="0"/>
    <n v="48000"/>
    <n v="3866"/>
    <n v="12.415933781686498"/>
    <x v="7"/>
  </r>
  <r>
    <d v="2024-03-21T00:00:00"/>
    <s v="Breakfast for i149"/>
    <x v="6"/>
    <x v="0"/>
    <n v="10000"/>
    <n v="3866"/>
    <n v="2.586652871184687"/>
    <x v="7"/>
  </r>
  <r>
    <d v="2024-03-21T00:00:00"/>
    <s v="Lunch for i49"/>
    <x v="6"/>
    <x v="0"/>
    <n v="20000"/>
    <n v="3866"/>
    <n v="5.173305742369374"/>
    <x v="7"/>
  </r>
  <r>
    <d v="2024-03-21T00:00:00"/>
    <s v="Supper for i49"/>
    <x v="6"/>
    <x v="0"/>
    <n v="20000"/>
    <n v="3866"/>
    <n v="5.173305742369374"/>
    <x v="7"/>
  </r>
  <r>
    <d v="2024-03-21T00:00:00"/>
    <s v="Local Transport"/>
    <x v="0"/>
    <x v="0"/>
    <n v="5000"/>
    <n v="3866"/>
    <n v="1.2933264355923435"/>
    <x v="7"/>
  </r>
  <r>
    <d v="2024-03-21T00:00:00"/>
    <s v="Local Transport"/>
    <x v="0"/>
    <x v="0"/>
    <n v="5000"/>
    <n v="3866"/>
    <n v="1.2933264355923435"/>
    <x v="7"/>
  </r>
  <r>
    <d v="2024-03-21T00:00:00"/>
    <s v="Local Transport"/>
    <x v="0"/>
    <x v="0"/>
    <n v="8000"/>
    <n v="3866"/>
    <n v="2.0693222969477496"/>
    <x v="0"/>
  </r>
  <r>
    <d v="2024-03-21T00:00:00"/>
    <s v="Local Transport"/>
    <x v="0"/>
    <x v="0"/>
    <n v="3000"/>
    <n v="3866"/>
    <n v="0.7759958613554061"/>
    <x v="0"/>
  </r>
  <r>
    <d v="2024-03-21T00:00:00"/>
    <s v="Local Transport"/>
    <x v="0"/>
    <x v="0"/>
    <n v="10000"/>
    <n v="3866"/>
    <n v="2.586652871184687"/>
    <x v="0"/>
  </r>
  <r>
    <d v="2024-03-21T00:00:00"/>
    <s v="Local Transport"/>
    <x v="0"/>
    <x v="0"/>
    <n v="13000"/>
    <n v="3866"/>
    <n v="3.3626487325400931"/>
    <x v="0"/>
  </r>
  <r>
    <d v="2024-03-21T00:00:00"/>
    <s v="Local Transport"/>
    <x v="0"/>
    <x v="0"/>
    <n v="15000"/>
    <n v="3866"/>
    <n v="3.8799793067770305"/>
    <x v="0"/>
  </r>
  <r>
    <d v="2024-03-21T00:00:00"/>
    <s v="Local Transport"/>
    <x v="0"/>
    <x v="0"/>
    <n v="7000"/>
    <n v="3866"/>
    <n v="1.8106570098292809"/>
    <x v="0"/>
  </r>
  <r>
    <d v="2024-03-21T00:00:00"/>
    <s v="Local Transport"/>
    <x v="0"/>
    <x v="0"/>
    <n v="10000"/>
    <n v="3866"/>
    <n v="2.586652871184687"/>
    <x v="0"/>
  </r>
  <r>
    <d v="2024-03-21T00:00:00"/>
    <s v="Local Transport"/>
    <x v="0"/>
    <x v="0"/>
    <n v="13000"/>
    <n v="3866"/>
    <n v="3.3626487325400931"/>
    <x v="0"/>
  </r>
  <r>
    <d v="2024-03-21T00:00:00"/>
    <s v="Trust  Building"/>
    <x v="1"/>
    <x v="0"/>
    <n v="10000"/>
    <n v="3866"/>
    <n v="2.586652871184687"/>
    <x v="0"/>
  </r>
  <r>
    <d v="2024-03-21T00:00:00"/>
    <s v="International Signs"/>
    <x v="12"/>
    <x v="1"/>
    <n v="60000"/>
    <n v="3866"/>
    <n v="15.519917227108122"/>
    <x v="7"/>
  </r>
  <r>
    <d v="2024-03-21T00:00:00"/>
    <s v="International Signs"/>
    <x v="12"/>
    <x v="1"/>
    <n v="25000"/>
    <n v="3866"/>
    <n v="6.466632177961718"/>
    <x v="7"/>
  </r>
  <r>
    <d v="2024-03-21T00:00:00"/>
    <s v="International Signs"/>
    <x v="12"/>
    <x v="1"/>
    <n v="25000"/>
    <n v="3866"/>
    <n v="6.466632177961718"/>
    <x v="7"/>
  </r>
  <r>
    <d v="2024-03-21T00:00:00"/>
    <s v="International Signs"/>
    <x v="12"/>
    <x v="1"/>
    <n v="25000"/>
    <n v="3866"/>
    <n v="6.466632177961718"/>
    <x v="7"/>
  </r>
  <r>
    <d v="2024-03-21T00:00:00"/>
    <s v="Local Transport"/>
    <x v="0"/>
    <x v="0"/>
    <n v="14000"/>
    <n v="3866"/>
    <n v="3.6213140196585618"/>
    <x v="2"/>
  </r>
  <r>
    <d v="2024-03-21T00:00:00"/>
    <s v="Local Transport"/>
    <x v="0"/>
    <x v="0"/>
    <n v="13000"/>
    <n v="3866"/>
    <n v="3.3626487325400931"/>
    <x v="2"/>
  </r>
  <r>
    <d v="2024-03-21T00:00:00"/>
    <s v="Local Transport"/>
    <x v="0"/>
    <x v="2"/>
    <n v="12000"/>
    <n v="3866"/>
    <n v="3.1039834454216244"/>
    <x v="3"/>
  </r>
  <r>
    <d v="2024-03-21T00:00:00"/>
    <s v="Local Transport"/>
    <x v="0"/>
    <x v="2"/>
    <n v="12000"/>
    <n v="3866"/>
    <n v="3.1039834454216244"/>
    <x v="3"/>
  </r>
  <r>
    <d v="2024-03-22T00:00:00"/>
    <s v="International Signs"/>
    <x v="12"/>
    <x v="1"/>
    <n v="60000"/>
    <n v="3866"/>
    <n v="15.519917227108122"/>
    <x v="7"/>
  </r>
  <r>
    <d v="2024-03-22T00:00:00"/>
    <s v="International Signs"/>
    <x v="12"/>
    <x v="1"/>
    <n v="25000"/>
    <n v="3866"/>
    <n v="6.466632177961718"/>
    <x v="7"/>
  </r>
  <r>
    <d v="2024-03-22T00:00:00"/>
    <s v="International Signs"/>
    <x v="12"/>
    <x v="1"/>
    <n v="50000"/>
    <n v="3866"/>
    <n v="12.933264355923436"/>
    <x v="7"/>
  </r>
  <r>
    <d v="2024-03-22T00:00:00"/>
    <s v="International Signs"/>
    <x v="12"/>
    <x v="1"/>
    <n v="75000"/>
    <n v="3866"/>
    <n v="19.399896533885151"/>
    <x v="7"/>
  </r>
  <r>
    <d v="2024-03-22T00:00:00"/>
    <s v="International Signs"/>
    <x v="12"/>
    <x v="1"/>
    <n v="60000"/>
    <n v="3866"/>
    <n v="15.519917227108122"/>
    <x v="7"/>
  </r>
  <r>
    <d v="2024-03-22T00:00:00"/>
    <s v="Local Transport"/>
    <x v="0"/>
    <x v="2"/>
    <n v="10000"/>
    <n v="3866"/>
    <n v="2.586652871184687"/>
    <x v="3"/>
  </r>
  <r>
    <d v="2024-03-22T00:00:00"/>
    <s v="Local Transport"/>
    <x v="0"/>
    <x v="2"/>
    <n v="8000"/>
    <n v="3866"/>
    <n v="2.0693222969477496"/>
    <x v="3"/>
  </r>
  <r>
    <d v="2024-03-22T00:00:00"/>
    <s v="Local Transport"/>
    <x v="0"/>
    <x v="0"/>
    <n v="8000"/>
    <n v="3866"/>
    <n v="2.0693222969477496"/>
    <x v="0"/>
  </r>
  <r>
    <d v="2024-03-22T00:00:00"/>
    <s v="Local Transport"/>
    <x v="0"/>
    <x v="0"/>
    <n v="3000"/>
    <n v="3866"/>
    <n v="0.7759958613554061"/>
    <x v="0"/>
  </r>
  <r>
    <d v="2024-03-22T00:00:00"/>
    <s v="Local Transport"/>
    <x v="0"/>
    <x v="0"/>
    <n v="10000"/>
    <n v="3866"/>
    <n v="2.586652871184687"/>
    <x v="0"/>
  </r>
  <r>
    <d v="2024-03-22T00:00:00"/>
    <s v="Local Transport"/>
    <x v="0"/>
    <x v="0"/>
    <n v="10000"/>
    <n v="3866"/>
    <n v="2.586652871184687"/>
    <x v="0"/>
  </r>
  <r>
    <d v="2024-03-22T00:00:00"/>
    <s v="Local Transport"/>
    <x v="0"/>
    <x v="0"/>
    <n v="7000"/>
    <n v="3866"/>
    <n v="1.8106570098292809"/>
    <x v="0"/>
  </r>
  <r>
    <d v="2024-03-22T00:00:00"/>
    <s v="Local Transport"/>
    <x v="0"/>
    <x v="0"/>
    <n v="10000"/>
    <n v="3866"/>
    <n v="2.586652871184687"/>
    <x v="0"/>
  </r>
  <r>
    <d v="2024-03-22T00:00:00"/>
    <s v="Trust  Building"/>
    <x v="1"/>
    <x v="0"/>
    <n v="10000"/>
    <n v="3866"/>
    <n v="2.586652871184687"/>
    <x v="0"/>
  </r>
  <r>
    <d v="2024-03-22T00:00:00"/>
    <s v="Breakfast for i149"/>
    <x v="6"/>
    <x v="0"/>
    <n v="10000"/>
    <n v="3866"/>
    <n v="2.586652871184687"/>
    <x v="7"/>
  </r>
  <r>
    <d v="2024-03-22T00:00:00"/>
    <s v="Lunch for i49"/>
    <x v="6"/>
    <x v="0"/>
    <n v="20000"/>
    <n v="3866"/>
    <n v="5.173305742369374"/>
    <x v="7"/>
  </r>
  <r>
    <d v="2024-03-22T00:00:00"/>
    <s v="Supper for i49"/>
    <x v="6"/>
    <x v="0"/>
    <n v="20000"/>
    <n v="3866"/>
    <n v="5.173305742369374"/>
    <x v="7"/>
  </r>
  <r>
    <d v="2024-03-22T00:00:00"/>
    <s v="Local Transport"/>
    <x v="0"/>
    <x v="0"/>
    <n v="5000"/>
    <n v="3866"/>
    <n v="1.2933264355923435"/>
    <x v="7"/>
  </r>
  <r>
    <d v="2024-03-22T00:00:00"/>
    <s v="Local Transport"/>
    <x v="0"/>
    <x v="0"/>
    <n v="5000"/>
    <n v="3866"/>
    <n v="1.2933264355923435"/>
    <x v="7"/>
  </r>
  <r>
    <d v="2024-03-22T00:00:00"/>
    <s v="Local Transport"/>
    <x v="0"/>
    <x v="0"/>
    <n v="8000"/>
    <n v="3866"/>
    <n v="2.0693222969477496"/>
    <x v="7"/>
  </r>
  <r>
    <d v="2024-03-22T00:00:00"/>
    <s v="Local Transport"/>
    <x v="0"/>
    <x v="0"/>
    <n v="3000"/>
    <n v="3866"/>
    <n v="0.7759958613554061"/>
    <x v="7"/>
  </r>
  <r>
    <d v="2024-03-22T00:00:00"/>
    <s v="Local Transport"/>
    <x v="0"/>
    <x v="0"/>
    <n v="10000"/>
    <n v="3866"/>
    <n v="2.586652871184687"/>
    <x v="7"/>
  </r>
  <r>
    <d v="2024-03-22T00:00:00"/>
    <s v="Local Transport"/>
    <x v="0"/>
    <x v="0"/>
    <n v="10000"/>
    <n v="3866"/>
    <n v="2.586652871184687"/>
    <x v="7"/>
  </r>
  <r>
    <d v="2024-03-22T00:00:00"/>
    <s v="Local Transport"/>
    <x v="0"/>
    <x v="0"/>
    <n v="7000"/>
    <n v="3866"/>
    <n v="1.8106570098292809"/>
    <x v="7"/>
  </r>
  <r>
    <d v="2024-03-22T00:00:00"/>
    <s v="Local Transport"/>
    <x v="0"/>
    <x v="0"/>
    <n v="10000"/>
    <n v="3866"/>
    <n v="2.586652871184687"/>
    <x v="7"/>
  </r>
  <r>
    <d v="2024-03-22T00:00:00"/>
    <s v="Local Transport"/>
    <x v="0"/>
    <x v="0"/>
    <n v="22000"/>
    <n v="3866"/>
    <n v="5.6906363166063114"/>
    <x v="7"/>
  </r>
  <r>
    <d v="2024-03-22T00:00:00"/>
    <s v="Local Transport"/>
    <x v="0"/>
    <x v="0"/>
    <n v="21000"/>
    <n v="3866"/>
    <n v="5.4319710294878432"/>
    <x v="7"/>
  </r>
  <r>
    <d v="2024-03-22T00:00:00"/>
    <s v="Local Transport"/>
    <x v="0"/>
    <x v="0"/>
    <n v="20000"/>
    <n v="3866"/>
    <n v="5.173305742369374"/>
    <x v="7"/>
  </r>
  <r>
    <d v="2024-03-22T00:00:00"/>
    <s v="Local Transport"/>
    <x v="0"/>
    <x v="0"/>
    <n v="18000"/>
    <n v="3866"/>
    <n v="4.6559751681324366"/>
    <x v="7"/>
  </r>
  <r>
    <d v="2024-03-22T00:00:00"/>
    <s v="Local Transport"/>
    <x v="0"/>
    <x v="0"/>
    <n v="3000"/>
    <n v="3866"/>
    <n v="0.7759958613554061"/>
    <x v="7"/>
  </r>
  <r>
    <d v="2024-03-22T00:00:00"/>
    <s v="Trust building gns"/>
    <x v="1"/>
    <x v="0"/>
    <n v="40000"/>
    <n v="3866"/>
    <n v="10.346611484738748"/>
    <x v="7"/>
  </r>
  <r>
    <d v="2024-03-22T00:00:00"/>
    <s v="Trust building code"/>
    <x v="1"/>
    <x v="0"/>
    <n v="30000"/>
    <n v="3866"/>
    <n v="7.759958613554061"/>
    <x v="7"/>
  </r>
  <r>
    <d v="2024-03-22T00:00:00"/>
    <s v="Trust building Kenedia"/>
    <x v="1"/>
    <x v="0"/>
    <n v="17000"/>
    <n v="3866"/>
    <n v="4.3973098810139684"/>
    <x v="7"/>
  </r>
  <r>
    <d v="2024-03-22T00:00:00"/>
    <s v="Wine for Bush and team"/>
    <x v="1"/>
    <x v="0"/>
    <n v="320000"/>
    <n v="3866"/>
    <n v="82.772891877909984"/>
    <x v="7"/>
  </r>
  <r>
    <d v="2024-03-22T00:00:00"/>
    <s v="Local Transport"/>
    <x v="0"/>
    <x v="0"/>
    <n v="14000"/>
    <n v="3866"/>
    <n v="3.6213140196585618"/>
    <x v="2"/>
  </r>
  <r>
    <d v="2024-03-22T00:00:00"/>
    <s v="Local Transport"/>
    <x v="0"/>
    <x v="0"/>
    <n v="12000"/>
    <n v="3866"/>
    <n v="3.1039834454216244"/>
    <x v="2"/>
  </r>
  <r>
    <d v="2024-03-22T00:00:00"/>
    <s v="Local Transport"/>
    <x v="0"/>
    <x v="0"/>
    <n v="8000"/>
    <n v="3866"/>
    <n v="2.0693222969477496"/>
    <x v="1"/>
  </r>
  <r>
    <d v="2024-03-22T00:00:00"/>
    <s v="Local Transport"/>
    <x v="0"/>
    <x v="0"/>
    <n v="8000"/>
    <n v="3866"/>
    <n v="2.0693222969477496"/>
    <x v="1"/>
  </r>
  <r>
    <d v="2024-03-22T00:00:00"/>
    <s v="4 boxes of water"/>
    <x v="12"/>
    <x v="1"/>
    <n v="70000"/>
    <n v="3866"/>
    <n v="18.10657009829281"/>
    <x v="3"/>
  </r>
  <r>
    <d v="2024-03-22T00:00:00"/>
    <s v="Local Transport for bodas"/>
    <x v="0"/>
    <x v="2"/>
    <n v="2000"/>
    <n v="3866"/>
    <n v="0.5173305742369374"/>
    <x v="3"/>
  </r>
  <r>
    <d v="2024-03-23T00:00:00"/>
    <s v="Airtime for i49"/>
    <x v="3"/>
    <x v="0"/>
    <n v="40000"/>
    <n v="3866"/>
    <n v="10.346611484738748"/>
    <x v="7"/>
  </r>
  <r>
    <d v="2024-03-23T00:00:00"/>
    <s v="Breakfast for i149"/>
    <x v="6"/>
    <x v="0"/>
    <n v="10000"/>
    <n v="3866"/>
    <n v="2.586652871184687"/>
    <x v="7"/>
  </r>
  <r>
    <d v="2024-03-23T00:00:00"/>
    <s v="Lunch for i49"/>
    <x v="6"/>
    <x v="0"/>
    <n v="20000"/>
    <n v="3866"/>
    <n v="5.173305742369374"/>
    <x v="7"/>
  </r>
  <r>
    <d v="2024-03-23T00:00:00"/>
    <s v="Supper for i49"/>
    <x v="6"/>
    <x v="0"/>
    <n v="20000"/>
    <n v="3866"/>
    <n v="5.173305742369374"/>
    <x v="7"/>
  </r>
  <r>
    <d v="2024-03-23T00:00:00"/>
    <s v="Local Transport"/>
    <x v="0"/>
    <x v="0"/>
    <n v="4000"/>
    <n v="3866"/>
    <n v="1.0346611484738748"/>
    <x v="7"/>
  </r>
  <r>
    <d v="2024-03-23T00:00:00"/>
    <s v="Local Transport"/>
    <x v="0"/>
    <x v="0"/>
    <n v="5000"/>
    <n v="3866"/>
    <n v="1.2933264355923435"/>
    <x v="7"/>
  </r>
  <r>
    <d v="2024-03-23T00:00:00"/>
    <s v="Local Transport"/>
    <x v="0"/>
    <x v="0"/>
    <n v="28000"/>
    <n v="3866"/>
    <n v="7.2426280393171236"/>
    <x v="7"/>
  </r>
  <r>
    <d v="2024-03-23T00:00:00"/>
    <s v="Local Transport"/>
    <x v="0"/>
    <x v="0"/>
    <n v="24000"/>
    <n v="3866"/>
    <n v="6.2079668908432488"/>
    <x v="7"/>
  </r>
  <r>
    <d v="2024-03-23T00:00:00"/>
    <s v="Local Transport"/>
    <x v="0"/>
    <x v="0"/>
    <n v="18000"/>
    <n v="3866"/>
    <n v="4.6559751681324366"/>
    <x v="7"/>
  </r>
  <r>
    <d v="2024-03-23T00:00:00"/>
    <s v="Local Transport"/>
    <x v="0"/>
    <x v="0"/>
    <n v="8000"/>
    <n v="3866"/>
    <n v="2.0693222969477496"/>
    <x v="7"/>
  </r>
  <r>
    <d v="2024-03-23T00:00:00"/>
    <s v="Local Transport"/>
    <x v="0"/>
    <x v="0"/>
    <n v="2000"/>
    <n v="3866"/>
    <n v="0.5173305742369374"/>
    <x v="7"/>
  </r>
  <r>
    <d v="2024-03-23T00:00:00"/>
    <s v="Trust Building Gaba"/>
    <x v="1"/>
    <x v="0"/>
    <n v="89000"/>
    <n v="3866"/>
    <n v="23.021210553543714"/>
    <x v="7"/>
  </r>
  <r>
    <d v="2024-03-23T00:00:00"/>
    <s v="Trust Building one for the road"/>
    <x v="1"/>
    <x v="0"/>
    <n v="175000"/>
    <n v="3866"/>
    <n v="45.266425245732023"/>
    <x v="7"/>
  </r>
  <r>
    <d v="2024-03-24T00:00:00"/>
    <s v="Breakfast for i149"/>
    <x v="6"/>
    <x v="0"/>
    <n v="15000"/>
    <n v="3866"/>
    <n v="3.8799793067770305"/>
    <x v="7"/>
  </r>
  <r>
    <d v="2024-03-24T00:00:00"/>
    <s v="Lunch for i49"/>
    <x v="6"/>
    <x v="0"/>
    <n v="20000"/>
    <n v="3866"/>
    <n v="5.173305742369374"/>
    <x v="7"/>
  </r>
  <r>
    <d v="2024-03-24T00:00:00"/>
    <s v="Supper for i49"/>
    <x v="6"/>
    <x v="0"/>
    <n v="25000"/>
    <n v="3866"/>
    <n v="6.466632177961718"/>
    <x v="7"/>
  </r>
  <r>
    <d v="2024-03-24T00:00:00"/>
    <s v="Local Transport"/>
    <x v="0"/>
    <x v="0"/>
    <n v="5000"/>
    <n v="3866"/>
    <n v="1.2933264355923435"/>
    <x v="7"/>
  </r>
  <r>
    <d v="2024-03-24T00:00:00"/>
    <s v="Local Transport"/>
    <x v="0"/>
    <x v="0"/>
    <n v="5000"/>
    <n v="3866"/>
    <n v="1.2933264355923435"/>
    <x v="7"/>
  </r>
  <r>
    <d v="2024-03-24T00:00:00"/>
    <s v="Local Transport"/>
    <x v="0"/>
    <x v="0"/>
    <n v="25000"/>
    <n v="3866"/>
    <n v="6.466632177961718"/>
    <x v="7"/>
  </r>
  <r>
    <d v="2024-03-24T00:00:00"/>
    <s v="Local Transport"/>
    <x v="0"/>
    <x v="0"/>
    <n v="23000"/>
    <n v="3866"/>
    <n v="5.9493016037247806"/>
    <x v="7"/>
  </r>
  <r>
    <d v="2024-03-24T00:00:00"/>
    <s v="Local Transport"/>
    <x v="0"/>
    <x v="0"/>
    <n v="23000"/>
    <n v="3866"/>
    <n v="5.9493016037247806"/>
    <x v="7"/>
  </r>
  <r>
    <d v="2024-03-24T00:00:00"/>
    <s v="Local Transport"/>
    <x v="0"/>
    <x v="0"/>
    <n v="12000"/>
    <n v="3866"/>
    <n v="3.1039834454216244"/>
    <x v="7"/>
  </r>
  <r>
    <d v="2024-03-24T00:00:00"/>
    <s v="Local Transport"/>
    <x v="0"/>
    <x v="0"/>
    <n v="2000"/>
    <n v="3866"/>
    <n v="0.5173305742369374"/>
    <x v="7"/>
  </r>
  <r>
    <d v="2024-03-24T00:00:00"/>
    <s v="Trust Building Freedom City"/>
    <x v="1"/>
    <x v="0"/>
    <n v="69000"/>
    <n v="3866"/>
    <n v="17.847904811174342"/>
    <x v="7"/>
  </r>
  <r>
    <d v="2024-03-24T00:00:00"/>
    <s v="Trust Building"/>
    <x v="1"/>
    <x v="0"/>
    <n v="10000"/>
    <n v="3866"/>
    <n v="2.586652871184687"/>
    <x v="7"/>
  </r>
  <r>
    <d v="2024-03-24T00:00:00"/>
    <s v="Trust Building"/>
    <x v="1"/>
    <x v="0"/>
    <n v="8000"/>
    <n v="3866"/>
    <n v="2.0693222969477496"/>
    <x v="7"/>
  </r>
  <r>
    <d v="2024-03-24T00:00:00"/>
    <s v="Trust Building"/>
    <x v="1"/>
    <x v="0"/>
    <n v="12000"/>
    <n v="3866"/>
    <n v="3.1039834454216244"/>
    <x v="7"/>
  </r>
  <r>
    <d v="2024-03-24T00:00:00"/>
    <s v="Trust Building Caramel(Bush)"/>
    <x v="1"/>
    <x v="0"/>
    <n v="110000"/>
    <n v="3866"/>
    <n v="28.453181583031558"/>
    <x v="7"/>
  </r>
  <r>
    <d v="2024-03-24T00:00:00"/>
    <s v="Trust Building Caramel(Bush)"/>
    <x v="1"/>
    <x v="0"/>
    <n v="88000"/>
    <n v="3866"/>
    <n v="22.762545266425246"/>
    <x v="7"/>
  </r>
  <r>
    <d v="2024-03-24T00:00:00"/>
    <s v="Trust Building Caramel(Bush)"/>
    <x v="1"/>
    <x v="0"/>
    <n v="4000"/>
    <n v="3866"/>
    <n v="1.0346611484738748"/>
    <x v="7"/>
  </r>
  <r>
    <d v="2024-03-24T00:00:00"/>
    <s v="Trust Building Caramel(Bush)"/>
    <x v="1"/>
    <x v="0"/>
    <n v="4000"/>
    <n v="3866"/>
    <n v="1.0346611484738748"/>
    <x v="7"/>
  </r>
  <r>
    <d v="2024-03-24T00:00:00"/>
    <s v="Trust Building Caramel(Bush)"/>
    <x v="1"/>
    <x v="0"/>
    <n v="18000"/>
    <n v="3866"/>
    <n v="4.6559751681324366"/>
    <x v="7"/>
  </r>
  <r>
    <d v="2024-03-24T00:00:00"/>
    <s v="Local Transport"/>
    <x v="0"/>
    <x v="2"/>
    <n v="10000"/>
    <n v="3866"/>
    <n v="2.586652871184687"/>
    <x v="3"/>
  </r>
  <r>
    <d v="2024-03-24T00:00:00"/>
    <s v="Local Transport"/>
    <x v="0"/>
    <x v="2"/>
    <n v="10000"/>
    <n v="3866"/>
    <n v="2.586652871184687"/>
    <x v="3"/>
  </r>
  <r>
    <d v="2024-03-24T00:00:00"/>
    <s v="Airtime for i49"/>
    <x v="3"/>
    <x v="0"/>
    <n v="10000"/>
    <n v="3866"/>
    <n v="2.586652871184687"/>
    <x v="7"/>
  </r>
  <r>
    <d v="2024-03-24T00:00:00"/>
    <s v="Local Transport"/>
    <x v="0"/>
    <x v="0"/>
    <n v="10000"/>
    <n v="3866"/>
    <n v="2.586652871184687"/>
    <x v="1"/>
  </r>
  <r>
    <d v="2024-03-24T00:00:00"/>
    <s v="Local Transport"/>
    <x v="0"/>
    <x v="0"/>
    <n v="10000"/>
    <n v="3866"/>
    <n v="2.586652871184687"/>
    <x v="1"/>
  </r>
  <r>
    <d v="2024-03-25T00:00:00"/>
    <s v="4 grilled chicken"/>
    <x v="4"/>
    <x v="4"/>
    <n v="108000"/>
    <n v="3866"/>
    <n v="27.935851008794621"/>
    <x v="3"/>
  </r>
  <r>
    <d v="2024-03-25T00:00:00"/>
    <s v="2 goat fry meat"/>
    <x v="4"/>
    <x v="4"/>
    <n v="80000"/>
    <n v="3866"/>
    <n v="20.693222969477496"/>
    <x v="3"/>
  </r>
  <r>
    <d v="2024-03-25T00:00:00"/>
    <s v="2 goat muchomo"/>
    <x v="4"/>
    <x v="4"/>
    <n v="60000"/>
    <n v="3866"/>
    <n v="15.519917227108122"/>
    <x v="3"/>
  </r>
  <r>
    <d v="2024-03-25T00:00:00"/>
    <s v="1 fish tikka sizz"/>
    <x v="4"/>
    <x v="4"/>
    <n v="45000"/>
    <n v="3866"/>
    <n v="11.639937920331091"/>
    <x v="3"/>
  </r>
  <r>
    <d v="2024-03-25T00:00:00"/>
    <s v="1 icced sweet white wine"/>
    <x v="4"/>
    <x v="4"/>
    <n v="52000"/>
    <n v="3866"/>
    <n v="13.450594930160372"/>
    <x v="3"/>
  </r>
  <r>
    <d v="2024-03-25T00:00:00"/>
    <s v="1 4 cousins wine"/>
    <x v="4"/>
    <x v="4"/>
    <n v="96000"/>
    <n v="3866"/>
    <n v="24.831867563372995"/>
    <x v="3"/>
  </r>
  <r>
    <d v="2024-03-25T00:00:00"/>
    <s v="1 mirinda pineapple"/>
    <x v="4"/>
    <x v="4"/>
    <n v="3000"/>
    <n v="3866"/>
    <n v="0.7759958613554061"/>
    <x v="3"/>
  </r>
  <r>
    <d v="2024-03-25T00:00:00"/>
    <s v="2 coca cola sodas"/>
    <x v="4"/>
    <x v="4"/>
    <n v="6000"/>
    <n v="3866"/>
    <n v="1.5519917227108122"/>
    <x v="3"/>
  </r>
  <r>
    <d v="2024-03-25T00:00:00"/>
    <s v="1 big rwenzori water"/>
    <x v="4"/>
    <x v="4"/>
    <n v="8000"/>
    <n v="3866"/>
    <n v="2.0693222969477496"/>
    <x v="3"/>
  </r>
  <r>
    <d v="2024-03-25T00:00:00"/>
    <s v="7 chicken pizza's"/>
    <x v="4"/>
    <x v="4"/>
    <n v="245000"/>
    <n v="3866"/>
    <n v="63.372995344024829"/>
    <x v="3"/>
  </r>
  <r>
    <d v="2024-03-25T00:00:00"/>
    <s v="1 milk shake"/>
    <x v="4"/>
    <x v="4"/>
    <n v="15000"/>
    <n v="3866"/>
    <n v="3.8799793067770305"/>
    <x v="3"/>
  </r>
  <r>
    <d v="2024-03-25T00:00:00"/>
    <s v="1 vanila milk shake"/>
    <x v="4"/>
    <x v="4"/>
    <n v="10000"/>
    <n v="3866"/>
    <n v="2.586652871184687"/>
    <x v="3"/>
  </r>
  <r>
    <d v="2024-03-25T00:00:00"/>
    <s v="Trust Building"/>
    <x v="4"/>
    <x v="4"/>
    <n v="10000"/>
    <n v="3866"/>
    <n v="2.586652871184687"/>
    <x v="3"/>
  </r>
  <r>
    <d v="2024-03-25T00:00:00"/>
    <s v="Airtime for Grace"/>
    <x v="3"/>
    <x v="3"/>
    <n v="20000"/>
    <n v="3866"/>
    <n v="5.173305742369374"/>
    <x v="4"/>
  </r>
  <r>
    <d v="2024-03-25T00:00:00"/>
    <s v="Airtime for i89"/>
    <x v="3"/>
    <x v="0"/>
    <n v="25000"/>
    <n v="3866"/>
    <n v="6.466632177961718"/>
    <x v="2"/>
  </r>
  <r>
    <d v="2024-03-25T00:00:00"/>
    <s v="Airtime for i18"/>
    <x v="3"/>
    <x v="0"/>
    <n v="25000"/>
    <n v="3866"/>
    <n v="6.466632177961718"/>
    <x v="1"/>
  </r>
  <r>
    <d v="2024-03-25T00:00:00"/>
    <s v="Local Transport"/>
    <x v="0"/>
    <x v="0"/>
    <n v="8000"/>
    <n v="3866"/>
    <n v="2.0693222969477496"/>
    <x v="7"/>
  </r>
  <r>
    <d v="2024-03-25T00:00:00"/>
    <s v="Local Transport"/>
    <x v="0"/>
    <x v="0"/>
    <n v="4000"/>
    <n v="3866"/>
    <n v="1.0346611484738748"/>
    <x v="7"/>
  </r>
  <r>
    <d v="2024-03-25T00:00:00"/>
    <s v="Local Transport"/>
    <x v="0"/>
    <x v="0"/>
    <n v="5000"/>
    <n v="3866"/>
    <n v="1.2933264355923435"/>
    <x v="7"/>
  </r>
  <r>
    <d v="2024-03-25T00:00:00"/>
    <s v="Local Transport"/>
    <x v="0"/>
    <x v="0"/>
    <n v="20000"/>
    <n v="3866"/>
    <n v="5.173305742369374"/>
    <x v="7"/>
  </r>
  <r>
    <d v="2024-03-25T00:00:00"/>
    <s v="Local Transport"/>
    <x v="0"/>
    <x v="0"/>
    <n v="20000"/>
    <n v="3866"/>
    <n v="5.173305742369374"/>
    <x v="7"/>
  </r>
  <r>
    <d v="2024-03-25T00:00:00"/>
    <s v="Trust Building Ismail"/>
    <x v="1"/>
    <x v="0"/>
    <n v="25000"/>
    <n v="3866"/>
    <n v="6.466632177961718"/>
    <x v="7"/>
  </r>
  <r>
    <d v="2024-03-25T00:00:00"/>
    <s v="Trust Building Sham"/>
    <x v="1"/>
    <x v="0"/>
    <n v="25000"/>
    <n v="3866"/>
    <n v="6.466632177961718"/>
    <x v="7"/>
  </r>
  <r>
    <d v="2024-03-25T00:00:00"/>
    <s v="Trust Building"/>
    <x v="1"/>
    <x v="0"/>
    <n v="25000"/>
    <n v="3866"/>
    <n v="6.466632177961718"/>
    <x v="7"/>
  </r>
  <r>
    <d v="2024-03-25T00:00:00"/>
    <s v="Trust Building Bush"/>
    <x v="1"/>
    <x v="0"/>
    <n v="25000"/>
    <n v="3866"/>
    <n v="6.466632177961718"/>
    <x v="7"/>
  </r>
  <r>
    <d v="2024-03-25T00:00:00"/>
    <s v="Breakfast for i149"/>
    <x v="6"/>
    <x v="0"/>
    <n v="15000"/>
    <n v="3866"/>
    <n v="3.8799793067770305"/>
    <x v="7"/>
  </r>
  <r>
    <d v="2024-03-25T00:00:00"/>
    <s v="Supper for i49"/>
    <x v="6"/>
    <x v="0"/>
    <n v="20000"/>
    <n v="3866"/>
    <n v="5.173305742369374"/>
    <x v="7"/>
  </r>
  <r>
    <d v="2024-03-25T00:00:00"/>
    <s v="Snacks"/>
    <x v="6"/>
    <x v="0"/>
    <n v="15000"/>
    <n v="3866"/>
    <n v="3.8799793067770305"/>
    <x v="7"/>
  </r>
  <r>
    <d v="2024-03-25T00:00:00"/>
    <s v="Local Transport"/>
    <x v="0"/>
    <x v="0"/>
    <n v="5000"/>
    <n v="3866"/>
    <n v="1.2933264355923435"/>
    <x v="7"/>
  </r>
  <r>
    <d v="2024-03-25T00:00:00"/>
    <s v="Local Transport"/>
    <x v="0"/>
    <x v="0"/>
    <n v="5000"/>
    <n v="3866"/>
    <n v="1.2933264355923435"/>
    <x v="7"/>
  </r>
  <r>
    <d v="2024-03-25T00:00:00"/>
    <s v="Lunch in transit"/>
    <x v="6"/>
    <x v="0"/>
    <n v="50000"/>
    <n v="3866"/>
    <n v="12.933264355923436"/>
    <x v="7"/>
  </r>
  <r>
    <d v="2024-03-25T00:00:00"/>
    <s v="Local Transport"/>
    <x v="0"/>
    <x v="0"/>
    <n v="8000"/>
    <n v="3866"/>
    <n v="2.0693222969477496"/>
    <x v="0"/>
  </r>
  <r>
    <d v="2024-03-25T00:00:00"/>
    <s v="Local Transport"/>
    <x v="0"/>
    <x v="0"/>
    <n v="14000"/>
    <n v="3866"/>
    <n v="3.6213140196585618"/>
    <x v="0"/>
  </r>
  <r>
    <d v="2024-03-25T00:00:00"/>
    <s v="Local Transport"/>
    <x v="0"/>
    <x v="0"/>
    <n v="6000"/>
    <n v="3866"/>
    <n v="1.5519917227108122"/>
    <x v="0"/>
  </r>
  <r>
    <d v="2024-03-25T00:00:00"/>
    <s v="Local Transport"/>
    <x v="0"/>
    <x v="0"/>
    <n v="9000"/>
    <n v="3866"/>
    <n v="2.3279875840662183"/>
    <x v="0"/>
  </r>
  <r>
    <d v="2024-03-25T00:00:00"/>
    <s v="Local Transport"/>
    <x v="0"/>
    <x v="0"/>
    <n v="8000"/>
    <n v="3866"/>
    <n v="2.0693222969477496"/>
    <x v="1"/>
  </r>
  <r>
    <d v="2024-03-25T00:00:00"/>
    <s v="Local Transport"/>
    <x v="0"/>
    <x v="0"/>
    <n v="8000"/>
    <n v="3866"/>
    <n v="2.0693222969477496"/>
    <x v="1"/>
  </r>
  <r>
    <d v="2024-03-25T00:00:00"/>
    <s v="Local Transport"/>
    <x v="0"/>
    <x v="0"/>
    <n v="4000"/>
    <n v="3866"/>
    <n v="1.0346611484738748"/>
    <x v="1"/>
  </r>
  <r>
    <d v="2024-03-25T00:00:00"/>
    <s v="Local Transport"/>
    <x v="0"/>
    <x v="0"/>
    <n v="4000"/>
    <n v="3866"/>
    <n v="1.0346611484738748"/>
    <x v="1"/>
  </r>
  <r>
    <d v="2024-03-25T00:00:00"/>
    <s v="Local Transport"/>
    <x v="0"/>
    <x v="0"/>
    <n v="8000"/>
    <n v="3866"/>
    <n v="2.0693222969477496"/>
    <x v="1"/>
  </r>
  <r>
    <d v="2024-03-25T00:00:00"/>
    <s v="Local Transport"/>
    <x v="0"/>
    <x v="0"/>
    <n v="9000"/>
    <n v="3866"/>
    <n v="2.3279875840662183"/>
    <x v="1"/>
  </r>
  <r>
    <d v="2024-03-25T00:00:00"/>
    <s v="Local Transport"/>
    <x v="0"/>
    <x v="0"/>
    <n v="13000"/>
    <n v="3866"/>
    <n v="3.3626487325400931"/>
    <x v="2"/>
  </r>
  <r>
    <d v="2024-03-25T00:00:00"/>
    <s v="Local Transport"/>
    <x v="0"/>
    <x v="0"/>
    <n v="12000"/>
    <n v="3866"/>
    <n v="3.1039834454216244"/>
    <x v="2"/>
  </r>
  <r>
    <d v="2024-03-25T00:00:00"/>
    <s v="Special hire curb to drop Wilfred"/>
    <x v="0"/>
    <x v="2"/>
    <n v="200000"/>
    <n v="3866"/>
    <n v="51.733057423693744"/>
    <x v="3"/>
  </r>
  <r>
    <d v="2024-03-26T00:00:00"/>
    <s v="Local Transport"/>
    <x v="0"/>
    <x v="0"/>
    <n v="14000"/>
    <n v="3866"/>
    <n v="3.6213140196585618"/>
    <x v="2"/>
  </r>
  <r>
    <d v="2024-03-26T00:00:00"/>
    <s v="Local Transport"/>
    <x v="0"/>
    <x v="0"/>
    <n v="18000"/>
    <n v="3866"/>
    <n v="4.6559751681324366"/>
    <x v="2"/>
  </r>
  <r>
    <d v="2024-03-26T00:00:00"/>
    <s v="Local Transport"/>
    <x v="0"/>
    <x v="0"/>
    <n v="4000"/>
    <n v="3866"/>
    <n v="1.0346611484738748"/>
    <x v="2"/>
  </r>
  <r>
    <d v="2024-03-26T00:00:00"/>
    <s v="Local Transport"/>
    <x v="0"/>
    <x v="0"/>
    <n v="7000"/>
    <n v="3866"/>
    <n v="1.8106570098292809"/>
    <x v="2"/>
  </r>
  <r>
    <d v="2024-03-26T00:00:00"/>
    <s v="Trust Building"/>
    <x v="1"/>
    <x v="0"/>
    <n v="6000"/>
    <n v="3866"/>
    <n v="1.5519917227108122"/>
    <x v="2"/>
  </r>
  <r>
    <d v="2024-03-26T00:00:00"/>
    <s v="Local Transport"/>
    <x v="0"/>
    <x v="0"/>
    <n v="8000"/>
    <n v="3866"/>
    <n v="2.0693222969477496"/>
    <x v="1"/>
  </r>
  <r>
    <d v="2024-03-26T00:00:00"/>
    <s v="Local Transport"/>
    <x v="0"/>
    <x v="0"/>
    <n v="8000"/>
    <n v="3866"/>
    <n v="2.0693222969477496"/>
    <x v="1"/>
  </r>
  <r>
    <d v="2024-03-26T00:00:00"/>
    <s v="Local Transport"/>
    <x v="0"/>
    <x v="0"/>
    <n v="14000"/>
    <n v="3866"/>
    <n v="3.6213140196585618"/>
    <x v="1"/>
  </r>
  <r>
    <d v="2024-03-26T00:00:00"/>
    <s v="Local Transport"/>
    <x v="0"/>
    <x v="0"/>
    <n v="9000"/>
    <n v="3866"/>
    <n v="2.3279875840662183"/>
    <x v="1"/>
  </r>
  <r>
    <d v="2024-03-26T00:00:00"/>
    <s v="Local Transport"/>
    <x v="0"/>
    <x v="0"/>
    <n v="10000"/>
    <n v="3866"/>
    <n v="2.586652871184687"/>
    <x v="1"/>
  </r>
  <r>
    <d v="2024-03-26T00:00:00"/>
    <s v="Trust Building"/>
    <x v="1"/>
    <x v="0"/>
    <n v="5000"/>
    <n v="3866"/>
    <n v="1.2933264355923435"/>
    <x v="1"/>
  </r>
  <r>
    <d v="2024-03-26T00:00:00"/>
    <s v="Trust Building"/>
    <x v="1"/>
    <x v="0"/>
    <n v="5000"/>
    <n v="3866"/>
    <n v="1.2933264355923435"/>
    <x v="1"/>
  </r>
  <r>
    <d v="2024-03-26T00:00:00"/>
    <s v="4kgs of sugar"/>
    <x v="12"/>
    <x v="1"/>
    <n v="24000"/>
    <n v="3866"/>
    <n v="6.2079668908432488"/>
    <x v="3"/>
  </r>
  <r>
    <d v="2024-03-27T00:00:00"/>
    <s v="Local Transport"/>
    <x v="0"/>
    <x v="0"/>
    <n v="14000"/>
    <n v="3866"/>
    <n v="3.6213140196585618"/>
    <x v="2"/>
  </r>
  <r>
    <d v="2024-03-27T00:00:00"/>
    <s v="Local Transport"/>
    <x v="0"/>
    <x v="0"/>
    <n v="5000"/>
    <n v="3866"/>
    <n v="1.2933264355923435"/>
    <x v="2"/>
  </r>
  <r>
    <d v="2024-03-27T00:00:00"/>
    <s v="Local Transport"/>
    <x v="0"/>
    <x v="0"/>
    <n v="21000"/>
    <n v="3866"/>
    <n v="5.4319710294878432"/>
    <x v="2"/>
  </r>
  <r>
    <d v="2024-03-27T00:00:00"/>
    <s v="Local Transport"/>
    <x v="0"/>
    <x v="0"/>
    <n v="22000"/>
    <n v="3866"/>
    <n v="5.6906363166063114"/>
    <x v="2"/>
  </r>
  <r>
    <d v="2024-03-27T00:00:00"/>
    <s v="Trust Building"/>
    <x v="1"/>
    <x v="0"/>
    <n v="5000"/>
    <n v="3866"/>
    <n v="1.2933264355923435"/>
    <x v="2"/>
  </r>
  <r>
    <d v="2024-03-27T00:00:00"/>
    <s v="Trust Building"/>
    <x v="1"/>
    <x v="0"/>
    <n v="5000"/>
    <n v="3866"/>
    <n v="1.2933264355923435"/>
    <x v="2"/>
  </r>
  <r>
    <d v="2024-03-27T00:00:00"/>
    <s v="Local Transport"/>
    <x v="0"/>
    <x v="0"/>
    <n v="8000"/>
    <n v="3866"/>
    <n v="2.0693222969477496"/>
    <x v="1"/>
  </r>
  <r>
    <d v="2024-03-27T00:00:00"/>
    <s v="Local Transport"/>
    <x v="0"/>
    <x v="0"/>
    <n v="8000"/>
    <n v="3866"/>
    <n v="2.0693222969477496"/>
    <x v="1"/>
  </r>
  <r>
    <d v="2024-03-27T00:00:00"/>
    <s v="Local Transport"/>
    <x v="0"/>
    <x v="0"/>
    <n v="12000"/>
    <n v="3866"/>
    <n v="3.1039834454216244"/>
    <x v="1"/>
  </r>
  <r>
    <d v="2024-03-27T00:00:00"/>
    <s v="Local Transport"/>
    <x v="0"/>
    <x v="0"/>
    <n v="11000"/>
    <n v="3866"/>
    <n v="2.8453181583031557"/>
    <x v="1"/>
  </r>
  <r>
    <d v="2024-03-27T00:00:00"/>
    <s v="Local Transport"/>
    <x v="0"/>
    <x v="0"/>
    <n v="14000"/>
    <n v="3866"/>
    <n v="3.6213140196585618"/>
    <x v="1"/>
  </r>
  <r>
    <d v="2024-03-27T00:00:00"/>
    <s v="Trust Building"/>
    <x v="1"/>
    <x v="0"/>
    <n v="10000"/>
    <n v="3866"/>
    <n v="2.586652871184687"/>
    <x v="1"/>
  </r>
  <r>
    <d v="2024-03-28T00:00:00"/>
    <s v="Local Transport"/>
    <x v="0"/>
    <x v="0"/>
    <n v="8000"/>
    <n v="3866"/>
    <n v="2.0693222969477496"/>
    <x v="1"/>
  </r>
  <r>
    <d v="2024-03-28T00:00:00"/>
    <s v="Local Transport"/>
    <x v="0"/>
    <x v="0"/>
    <n v="14000"/>
    <n v="3866"/>
    <n v="3.6213140196585618"/>
    <x v="1"/>
  </r>
  <r>
    <d v="2024-03-28T00:00:00"/>
    <s v="Local Transport"/>
    <x v="0"/>
    <x v="0"/>
    <n v="8000"/>
    <n v="3866"/>
    <n v="2.0693222969477496"/>
    <x v="1"/>
  </r>
  <r>
    <d v="2024-03-28T00:00:00"/>
    <s v="Local Transport"/>
    <x v="0"/>
    <x v="0"/>
    <n v="12000"/>
    <n v="3866"/>
    <n v="3.1039834454216244"/>
    <x v="1"/>
  </r>
  <r>
    <d v="2024-03-28T00:00:00"/>
    <s v="Local Transport"/>
    <x v="0"/>
    <x v="0"/>
    <n v="12000"/>
    <n v="3866"/>
    <n v="3.1039834454216244"/>
    <x v="1"/>
  </r>
  <r>
    <d v="2024-03-28T00:00:00"/>
    <s v="Trust Building"/>
    <x v="1"/>
    <x v="0"/>
    <n v="5000"/>
    <n v="3866"/>
    <n v="1.2933264355923435"/>
    <x v="1"/>
  </r>
  <r>
    <d v="2024-03-28T00:00:00"/>
    <s v="Trust Building"/>
    <x v="1"/>
    <x v="0"/>
    <n v="5000"/>
    <n v="3866"/>
    <n v="1.2933264355923435"/>
    <x v="1"/>
  </r>
  <r>
    <d v="2024-03-28T00:00:00"/>
    <s v="Local Transport"/>
    <x v="0"/>
    <x v="0"/>
    <n v="14000"/>
    <n v="3866"/>
    <n v="3.6213140196585618"/>
    <x v="2"/>
  </r>
  <r>
    <d v="2024-03-28T00:00:00"/>
    <s v="Local Transport"/>
    <x v="0"/>
    <x v="0"/>
    <n v="10000"/>
    <n v="3866"/>
    <n v="2.586652871184687"/>
    <x v="2"/>
  </r>
  <r>
    <d v="2024-03-28T00:00:00"/>
    <s v="Local Transport"/>
    <x v="0"/>
    <x v="0"/>
    <n v="5000"/>
    <n v="3866"/>
    <n v="1.2933264355923435"/>
    <x v="2"/>
  </r>
  <r>
    <d v="2024-03-28T00:00:00"/>
    <s v="Local Transport"/>
    <x v="0"/>
    <x v="0"/>
    <n v="7000"/>
    <n v="3866"/>
    <n v="1.8106570098292809"/>
    <x v="2"/>
  </r>
  <r>
    <d v="2024-03-28T00:00:00"/>
    <s v="Local Transport"/>
    <x v="0"/>
    <x v="0"/>
    <n v="23000"/>
    <n v="3866"/>
    <n v="5.9493016037247806"/>
    <x v="2"/>
  </r>
  <r>
    <d v="2024-03-28T00:00:00"/>
    <s v="Trust Building"/>
    <x v="1"/>
    <x v="0"/>
    <n v="5000"/>
    <n v="3866"/>
    <n v="1.2933264355923435"/>
    <x v="2"/>
  </r>
  <r>
    <d v="2024-03-28T00:00:00"/>
    <s v="Trust Building"/>
    <x v="1"/>
    <x v="0"/>
    <n v="5000"/>
    <n v="3866"/>
    <n v="1.2933264355923435"/>
    <x v="2"/>
  </r>
  <r>
    <d v="2024-03-28T00:00:00"/>
    <s v="Lydia's March salary"/>
    <x v="4"/>
    <x v="2"/>
    <n v="3348000"/>
    <n v="3866"/>
    <n v="866.01138127263323"/>
    <x v="5"/>
  </r>
  <r>
    <d v="2024-03-28T00:00:00"/>
    <s v="Bank Charges"/>
    <x v="5"/>
    <x v="1"/>
    <n v="3000"/>
    <n v="3866"/>
    <n v="0.7759958613554061"/>
    <x v="5"/>
  </r>
</pivotCacheRecords>
</file>

<file path=xl/pivotCache/pivotCacheRecords3.xml><?xml version="1.0" encoding="utf-8"?>
<pivotCacheRecords xmlns="http://schemas.openxmlformats.org/spreadsheetml/2006/main" xmlns:r="http://schemas.openxmlformats.org/officeDocument/2006/relationships" count="131">
  <r>
    <d v="2024-03-01T00:00:00"/>
    <s v="Cash Box February 2024"/>
    <m/>
    <m/>
    <m/>
    <m/>
    <n v="2250726"/>
    <x v="0"/>
  </r>
  <r>
    <d v="2024-03-01T00:00:00"/>
    <s v="Mission Budget for 1 Day"/>
    <s v="Advance"/>
    <s v="Investigations"/>
    <n v="65000"/>
    <m/>
    <n v="2185726"/>
    <x v="1"/>
  </r>
  <r>
    <d v="2024-03-01T00:00:00"/>
    <s v="Mission Budget for 1 Day"/>
    <s v="Advance"/>
    <s v="Investigations"/>
    <n v="60000"/>
    <m/>
    <n v="2125726"/>
    <x v="2"/>
  </r>
  <r>
    <d v="2024-03-01T00:00:00"/>
    <s v="Mission Budget for 1 Day"/>
    <s v="Advance"/>
    <s v="Investigations"/>
    <n v="74000"/>
    <m/>
    <n v="2051726"/>
    <x v="3"/>
  </r>
  <r>
    <d v="2024-03-01T00:00:00"/>
    <s v="Mission Budget for 1 Day"/>
    <s v="Advance"/>
    <s v="Management"/>
    <n v="50000"/>
    <m/>
    <n v="2001726"/>
    <x v="4"/>
  </r>
  <r>
    <d v="2024-03-01T00:00:00"/>
    <s v="Mission Budget for 1 Day"/>
    <s v="Advance"/>
    <s v="Management"/>
    <n v="40000"/>
    <m/>
    <n v="1961726"/>
    <x v="4"/>
  </r>
  <r>
    <d v="2024-03-02T00:00:00"/>
    <s v="Reimbursement to the project"/>
    <s v="Advance"/>
    <s v="Investigations"/>
    <m/>
    <n v="1000"/>
    <n v="1962726"/>
    <x v="1"/>
  </r>
  <r>
    <d v="2024-03-03T00:00:00"/>
    <s v="Mission Budget for 1 Day"/>
    <s v="Advance"/>
    <s v="Investigations"/>
    <n v="53000"/>
    <m/>
    <n v="1909726"/>
    <x v="1"/>
  </r>
  <r>
    <d v="2024-03-04T00:00:00"/>
    <s v="Mission Budget for 1 Day"/>
    <s v="Advance"/>
    <s v="Investigations"/>
    <n v="79000"/>
    <m/>
    <n v="1830726"/>
    <x v="3"/>
  </r>
  <r>
    <d v="2024-03-04T00:00:00"/>
    <s v="Mission Budget for 1 Day"/>
    <s v="Advance"/>
    <s v="Investigations"/>
    <n v="65000"/>
    <m/>
    <n v="1765726"/>
    <x v="1"/>
  </r>
  <r>
    <d v="2024-03-04T00:00:00"/>
    <s v="Mission Budget for 1 Day"/>
    <s v="Advance"/>
    <s v="Investigations"/>
    <n v="61000"/>
    <m/>
    <n v="1704726"/>
    <x v="2"/>
  </r>
  <r>
    <d v="2024-03-04T00:00:00"/>
    <s v="Mission Budget for 1 Day"/>
    <s v="Advance"/>
    <s v="Management"/>
    <n v="16000"/>
    <m/>
    <n v="1688726"/>
    <x v="4"/>
  </r>
  <r>
    <d v="2024-03-04T00:00:00"/>
    <s v="Mission Budget for 1 Day"/>
    <s v="Advance"/>
    <s v="Management"/>
    <n v="230000"/>
    <m/>
    <n v="1458726"/>
    <x v="5"/>
  </r>
  <r>
    <d v="2024-03-04T00:00:00"/>
    <s v="Reimbursement to i18"/>
    <s v="Advance"/>
    <s v="Investigations"/>
    <n v="1000"/>
    <m/>
    <n v="1457726"/>
    <x v="1"/>
  </r>
  <r>
    <d v="2024-03-04T00:00:00"/>
    <s v="Reimbursement to i89"/>
    <s v="Advance"/>
    <s v="Investigations"/>
    <n v="3000"/>
    <m/>
    <n v="1454726"/>
    <x v="3"/>
  </r>
  <r>
    <d v="2024-03-04T00:00:00"/>
    <s v="Reimbursement to i18"/>
    <s v="Advance"/>
    <s v="Investigations"/>
    <n v="2000"/>
    <m/>
    <n v="1452726"/>
    <x v="2"/>
  </r>
  <r>
    <d v="2024-03-05T00:00:00"/>
    <s v="Mission Budget for 1 Day"/>
    <s v="Advance"/>
    <s v="Investigations"/>
    <n v="534000"/>
    <m/>
    <n v="918726"/>
    <x v="2"/>
  </r>
  <r>
    <d v="2024-03-05T00:00:00"/>
    <s v="Mission Budget for 1 Day"/>
    <s v="Advance"/>
    <s v="Investigations"/>
    <n v="65000"/>
    <m/>
    <n v="853726"/>
    <x v="1"/>
  </r>
  <r>
    <d v="2024-03-05T00:00:00"/>
    <s v="Mission Budget for 1 Day"/>
    <s v="Advance"/>
    <s v="Investigations"/>
    <n v="65000"/>
    <m/>
    <n v="788726"/>
    <x v="3"/>
  </r>
  <r>
    <d v="2024-03-05T00:00:00"/>
    <s v="Reimbursement to the project"/>
    <s v="Advance"/>
    <s v="Investigations"/>
    <m/>
    <n v="1000"/>
    <n v="789726"/>
    <x v="2"/>
  </r>
  <r>
    <d v="2024-03-05T00:00:00"/>
    <s v="Reimbursement to i89"/>
    <s v="Advance"/>
    <s v="Investigations"/>
    <n v="5000"/>
    <m/>
    <n v="784726"/>
    <x v="3"/>
  </r>
  <r>
    <d v="2024-03-06T00:00:00"/>
    <s v="Mission Budget for 1 Day"/>
    <s v="Advance"/>
    <s v="Investigations"/>
    <n v="78000"/>
    <m/>
    <n v="706726"/>
    <x v="3"/>
  </r>
  <r>
    <d v="2024-03-06T00:00:00"/>
    <s v="Mission Budget for 1 Day"/>
    <s v="Advance"/>
    <s v="Investigations"/>
    <n v="68000"/>
    <m/>
    <n v="638726"/>
    <x v="1"/>
  </r>
  <r>
    <d v="2024-03-06T00:00:00"/>
    <s v="Mission Budget for 1 Day"/>
    <s v="Advance"/>
    <s v="Investigations"/>
    <n v="70000"/>
    <m/>
    <n v="568726"/>
    <x v="4"/>
  </r>
  <r>
    <d v="2024-03-06T00:00:00"/>
    <s v="Reimbursement to the project"/>
    <s v="Advance"/>
    <s v="Investigations"/>
    <m/>
    <n v="3000"/>
    <n v="571726"/>
    <x v="1"/>
  </r>
  <r>
    <d v="2024-03-06T00:00:00"/>
    <s v="Reimbursement to i89"/>
    <s v="Advance"/>
    <s v="Investigations"/>
    <n v="1000"/>
    <m/>
    <n v="570726"/>
    <x v="3"/>
  </r>
  <r>
    <d v="2024-03-07T00:00:00"/>
    <s v="Mission Budget for 1 Day"/>
    <s v="Advance"/>
    <s v="Investigations"/>
    <n v="70000"/>
    <m/>
    <n v="500726"/>
    <x v="3"/>
  </r>
  <r>
    <d v="2024-03-07T00:00:00"/>
    <s v="Mission Budget for 1 Day"/>
    <s v="Advance"/>
    <s v="Investigations"/>
    <n v="68000"/>
    <m/>
    <n v="432726"/>
    <x v="1"/>
  </r>
  <r>
    <d v="2024-03-07T00:00:00"/>
    <s v="Mission Budget for 1 Day"/>
    <s v="Advance"/>
    <s v="Management"/>
    <n v="12000"/>
    <m/>
    <n v="420726"/>
    <x v="4"/>
  </r>
  <r>
    <d v="2024-03-07T00:00:00"/>
    <s v="Cash withdraw chq:330"/>
    <s v="Internal Transfer"/>
    <m/>
    <m/>
    <n v="3604500"/>
    <n v="4025226"/>
    <x v="0"/>
  </r>
  <r>
    <d v="2024-03-07T00:00:00"/>
    <s v="Reimbursement to the project"/>
    <s v="Advance "/>
    <s v="Investigations"/>
    <m/>
    <n v="2000"/>
    <n v="4027226"/>
    <x v="3"/>
  </r>
  <r>
    <d v="2024-03-07T00:00:00"/>
    <s v="Reimbursement to the project"/>
    <s v="Advance"/>
    <s v="Investigations"/>
    <m/>
    <n v="2000"/>
    <n v="4029226"/>
    <x v="1"/>
  </r>
  <r>
    <d v="2024-03-08T00:00:00"/>
    <s v="Mission Budget for 1 Day"/>
    <s v="Advance"/>
    <s v="Investigations"/>
    <n v="90000"/>
    <m/>
    <n v="3939226"/>
    <x v="2"/>
  </r>
  <r>
    <d v="2024-03-11T00:00:00"/>
    <s v="Reimbursement to i89"/>
    <s v="Advance"/>
    <s v="Investigations"/>
    <n v="4000"/>
    <m/>
    <n v="3935226"/>
    <x v="3"/>
  </r>
  <r>
    <d v="2024-03-11T00:00:00"/>
    <s v="Reimbursement to i1"/>
    <s v="Advance"/>
    <s v="Investigations"/>
    <n v="2000"/>
    <m/>
    <n v="3933226"/>
    <x v="1"/>
  </r>
  <r>
    <d v="2024-03-11T00:00:00"/>
    <s v="Mission Budget for 1 Day"/>
    <s v="Advance"/>
    <s v="Management"/>
    <n v="196000"/>
    <m/>
    <n v="3737226"/>
    <x v="4"/>
  </r>
  <r>
    <d v="2024-03-11T00:00:00"/>
    <s v="Mission Budget for 1 Day"/>
    <s v="Advance"/>
    <s v="Management"/>
    <n v="60000"/>
    <m/>
    <n v="3677226"/>
    <x v="5"/>
  </r>
  <r>
    <d v="2024-03-11T00:00:00"/>
    <s v="Mission Budget for 1 Day"/>
    <s v="Advance"/>
    <s v="Management"/>
    <n v="200000"/>
    <m/>
    <n v="3477226"/>
    <x v="4"/>
  </r>
  <r>
    <d v="2024-03-11T00:00:00"/>
    <s v="Mission Budget for 1 Day"/>
    <s v="Advance"/>
    <s v="Management"/>
    <n v="203000"/>
    <m/>
    <n v="3274226"/>
    <x v="4"/>
  </r>
  <r>
    <d v="2024-03-11T00:00:00"/>
    <s v="Mission Budget for 1 Day"/>
    <s v="Advance"/>
    <s v="Investigations"/>
    <n v="420000"/>
    <m/>
    <n v="2854226"/>
    <x v="6"/>
  </r>
  <r>
    <d v="2024-03-11T00:00:00"/>
    <s v="Mission Budget for 1 Day"/>
    <s v="Advance"/>
    <s v="Investigations"/>
    <n v="16000"/>
    <m/>
    <n v="2838226"/>
    <x v="2"/>
  </r>
  <r>
    <d v="2024-03-11T00:00:00"/>
    <s v="Reimbursement to the prokect"/>
    <s v="Advance"/>
    <s v="Investigations"/>
    <m/>
    <n v="1000"/>
    <n v="2839226"/>
    <x v="2"/>
  </r>
  <r>
    <d v="2024-03-12T00:00:00"/>
    <s v="Mission Budget for 1 Day"/>
    <s v="Advance"/>
    <s v="Investigations"/>
    <n v="87000"/>
    <m/>
    <n v="2752226"/>
    <x v="3"/>
  </r>
  <r>
    <d v="2024-03-12T00:00:00"/>
    <s v="Mission Budget for 1 Day"/>
    <s v="Advance"/>
    <s v="Investigations"/>
    <n v="43000"/>
    <m/>
    <n v="2709226"/>
    <x v="1"/>
  </r>
  <r>
    <d v="2024-03-12T00:00:00"/>
    <s v="Mission Budget for 1 Day"/>
    <s v="Advance"/>
    <s v="Investigations"/>
    <n v="230000"/>
    <m/>
    <n v="2479226"/>
    <x v="6"/>
  </r>
  <r>
    <d v="2024-03-12T00:00:00"/>
    <s v="Mission Budget for 1 Day"/>
    <s v="Advance"/>
    <s v="Investigations"/>
    <n v="111000"/>
    <m/>
    <n v="2368226"/>
    <x v="2"/>
  </r>
  <r>
    <d v="2024-03-13T00:00:00"/>
    <s v="Reimbursement to i1"/>
    <s v="Advance"/>
    <s v="Investigations"/>
    <n v="2000"/>
    <m/>
    <n v="2366226"/>
    <x v="1"/>
  </r>
  <r>
    <d v="2024-03-13T00:00:00"/>
    <s v="Reimbursement to the project"/>
    <s v="Advance"/>
    <s v="Investigations"/>
    <m/>
    <n v="9000"/>
    <n v="2375226"/>
    <x v="6"/>
  </r>
  <r>
    <d v="2024-03-13T00:00:00"/>
    <s v="Reimbursement to i18"/>
    <s v="Advance"/>
    <s v="Investigations"/>
    <n v="1000"/>
    <m/>
    <n v="2374226"/>
    <x v="2"/>
  </r>
  <r>
    <d v="2024-03-13T00:00:00"/>
    <s v="Mission Budget for 1 Day"/>
    <s v="Advance"/>
    <s v="Investigations"/>
    <n v="77000"/>
    <m/>
    <n v="2297226"/>
    <x v="3"/>
  </r>
  <r>
    <d v="2024-03-13T00:00:00"/>
    <s v="Mission Budget for 1 Day"/>
    <s v="Advance"/>
    <s v="Investigations"/>
    <n v="75000"/>
    <m/>
    <n v="2222226"/>
    <x v="1"/>
  </r>
  <r>
    <d v="2024-03-13T00:00:00"/>
    <s v="Mission Budget for 1 Day"/>
    <s v="Advance"/>
    <s v="Investigations"/>
    <n v="63000"/>
    <m/>
    <n v="2159226"/>
    <x v="2"/>
  </r>
  <r>
    <d v="2024-03-13T00:00:00"/>
    <s v="Mission Budget for 1 Day"/>
    <s v="Advance"/>
    <s v="Investigations"/>
    <n v="140000"/>
    <m/>
    <n v="2019226"/>
    <x v="6"/>
  </r>
  <r>
    <d v="2024-03-13T00:00:00"/>
    <s v="Mission Budget for 1 Day"/>
    <s v="Advance"/>
    <s v="Investigations"/>
    <n v="38000"/>
    <m/>
    <n v="1981226"/>
    <x v="4"/>
  </r>
  <r>
    <d v="2024-03-13T00:00:00"/>
    <s v="Mission Budget for 1 Day"/>
    <s v="Advance"/>
    <s v="Investigations"/>
    <n v="100000"/>
    <m/>
    <n v="1881226"/>
    <x v="6"/>
  </r>
  <r>
    <d v="2024-03-13T00:00:00"/>
    <s v="Reimbursement to the project"/>
    <s v="Advance"/>
    <s v="Investigations"/>
    <m/>
    <n v="1000"/>
    <n v="1882226"/>
    <x v="3"/>
  </r>
  <r>
    <d v="2024-03-14T00:00:00"/>
    <s v="Reimbursement to the prject"/>
    <s v="Advance"/>
    <s v="Investigations"/>
    <m/>
    <n v="8000"/>
    <n v="1890226"/>
    <x v="1"/>
  </r>
  <r>
    <d v="2024-03-14T00:00:00"/>
    <s v="Reimbursement to i1"/>
    <s v="Advance"/>
    <s v="Investigations"/>
    <n v="1000"/>
    <m/>
    <n v="1889226"/>
    <x v="2"/>
  </r>
  <r>
    <d v="2024-03-14T00:00:00"/>
    <s v="Reimbursement to the project"/>
    <s v="Advance"/>
    <s v="Investigations"/>
    <m/>
    <n v="15000"/>
    <n v="1904226"/>
    <x v="6"/>
  </r>
  <r>
    <d v="2024-03-14T00:00:00"/>
    <s v="Mission Budget for 1 Day"/>
    <s v="Advance"/>
    <s v="Management"/>
    <n v="14000"/>
    <m/>
    <n v="1890226"/>
    <x v="4"/>
  </r>
  <r>
    <d v="2024-03-14T00:00:00"/>
    <s v="Mission Budget for 1 Day"/>
    <s v="Advance"/>
    <s v="Investigations"/>
    <n v="25000"/>
    <m/>
    <n v="1865226"/>
    <x v="1"/>
  </r>
  <r>
    <d v="2024-03-14T00:00:00"/>
    <s v="Mission Budget for 1 Day"/>
    <s v="Advance"/>
    <s v="Investigations"/>
    <n v="64000"/>
    <m/>
    <n v="1801226"/>
    <x v="3"/>
  </r>
  <r>
    <d v="2024-03-14T00:00:00"/>
    <s v="Mission Budget for 1 Day"/>
    <s v="Advance"/>
    <s v="Investigations"/>
    <n v="200000"/>
    <m/>
    <n v="1601226"/>
    <x v="6"/>
  </r>
  <r>
    <d v="2024-03-14T00:00:00"/>
    <s v="Mission Budget for 1 Day"/>
    <s v="Advance"/>
    <s v="Management"/>
    <n v="50000"/>
    <m/>
    <n v="1551226"/>
    <x v="5"/>
  </r>
  <r>
    <d v="2024-03-14T00:00:00"/>
    <s v="Mission Budget for 1 Day"/>
    <s v="Advance"/>
    <s v="Investigations"/>
    <n v="137000"/>
    <m/>
    <n v="1414226"/>
    <x v="2"/>
  </r>
  <r>
    <d v="2024-03-15T00:00:00"/>
    <s v="Reimbursement to the project"/>
    <s v="Advance"/>
    <s v="Investigations"/>
    <m/>
    <n v="26000"/>
    <n v="1440226"/>
    <x v="6"/>
  </r>
  <r>
    <d v="2024-03-15T00:00:00"/>
    <s v="Mission Budget for 1 Day"/>
    <s v="Advance"/>
    <s v="Management"/>
    <n v="14000"/>
    <m/>
    <n v="1426226"/>
    <x v="4"/>
  </r>
  <r>
    <d v="2024-03-15T00:00:00"/>
    <s v="Mission Budget for 1 Day"/>
    <s v="Advance"/>
    <s v="Investigations"/>
    <n v="200000"/>
    <m/>
    <n v="1226226"/>
    <x v="6"/>
  </r>
  <r>
    <d v="2024-03-15T00:00:00"/>
    <s v="Mission Budget for 1 Day"/>
    <s v="Advance"/>
    <s v="Investigations"/>
    <n v="27000"/>
    <m/>
    <n v="1199226"/>
    <x v="3"/>
  </r>
  <r>
    <d v="2024-03-15T00:00:00"/>
    <s v="Mission Budget for 1 Day"/>
    <s v="Advance"/>
    <s v="Investigations"/>
    <n v="103000"/>
    <m/>
    <n v="1096226"/>
    <x v="2"/>
  </r>
  <r>
    <d v="2024-03-15T00:00:00"/>
    <s v="Reimbursement to the project"/>
    <s v="Advance"/>
    <s v="Investigations"/>
    <m/>
    <n v="20000"/>
    <n v="1116226"/>
    <x v="2"/>
  </r>
  <r>
    <d v="2024-03-16T00:00:00"/>
    <s v="Mission Budget for 1 Day"/>
    <s v="Advance"/>
    <s v="Investigations"/>
    <n v="21000"/>
    <m/>
    <n v="1095226"/>
    <x v="4"/>
  </r>
  <r>
    <d v="2024-03-16T00:00:00"/>
    <s v="Mission Budget for 1 Day"/>
    <s v="Advance"/>
    <s v="Investigations"/>
    <n v="30000"/>
    <m/>
    <n v="1065226"/>
    <x v="1"/>
  </r>
  <r>
    <d v="2024-03-16T00:00:00"/>
    <s v="Mission Budget for 1 Day"/>
    <s v="Advance"/>
    <s v="Investigations"/>
    <n v="27000"/>
    <m/>
    <n v="1038226"/>
    <x v="3"/>
  </r>
  <r>
    <d v="2024-03-16T00:00:00"/>
    <s v="Reimbursement to the project"/>
    <s v="Adavance"/>
    <s v="Investigations"/>
    <m/>
    <n v="37000"/>
    <n v="1075226"/>
    <x v="6"/>
  </r>
  <r>
    <d v="2024-03-17T00:00:00"/>
    <s v="Mission Budget for 1 Day"/>
    <s v="Advance"/>
    <s v="Investigations"/>
    <n v="215000"/>
    <m/>
    <n v="860226"/>
    <x v="6"/>
  </r>
  <r>
    <d v="2024-03-17T00:00:00"/>
    <s v="Mission Budget for 1 Day"/>
    <s v="Advance"/>
    <s v="Management"/>
    <n v="20000"/>
    <m/>
    <n v="840226"/>
    <x v="4"/>
  </r>
  <r>
    <d v="2024-03-18T00:00:00"/>
    <s v="Mission Budget for 1 Day"/>
    <s v="Advance"/>
    <s v="Management"/>
    <n v="13000"/>
    <m/>
    <n v="827226"/>
    <x v="4"/>
  </r>
  <r>
    <d v="2024-03-18T00:00:00"/>
    <s v="Cash withdraw chq:"/>
    <s v="Internal Transfer"/>
    <m/>
    <m/>
    <n v="7256000"/>
    <n v="8083226"/>
    <x v="0"/>
  </r>
  <r>
    <d v="2024-03-18T00:00:00"/>
    <s v="Mission Budget for 1 Day"/>
    <s v="Advance"/>
    <s v="Investigations"/>
    <n v="69000"/>
    <m/>
    <n v="8014226"/>
    <x v="3"/>
  </r>
  <r>
    <d v="2024-03-18T00:00:00"/>
    <s v="Mission Budget for 1 Day"/>
    <s v="Advance"/>
    <s v="Investigations"/>
    <n v="360000"/>
    <m/>
    <n v="7654226"/>
    <x v="6"/>
  </r>
  <r>
    <d v="2024-03-18T00:00:00"/>
    <s v="Mission Budget for 1 Day"/>
    <s v="Advance"/>
    <s v="Investigations"/>
    <n v="27000"/>
    <m/>
    <n v="7627226"/>
    <x v="2"/>
  </r>
  <r>
    <d v="2024-03-18T00:00:00"/>
    <s v="Mission Budget for 1 Day"/>
    <s v="Advance"/>
    <s v="Investigations"/>
    <n v="277000"/>
    <m/>
    <n v="7350226"/>
    <x v="6"/>
  </r>
  <r>
    <d v="2024-03-18T00:00:00"/>
    <s v="Reimbursement to the project"/>
    <s v="Advance"/>
    <s v="Investigations"/>
    <m/>
    <n v="10000"/>
    <n v="7360226"/>
    <x v="4"/>
  </r>
  <r>
    <d v="2024-03-18T00:00:00"/>
    <s v="Reimbursement to i49"/>
    <s v="Advance"/>
    <s v="Investigations"/>
    <n v="17000"/>
    <m/>
    <n v="7343226"/>
    <x v="6"/>
  </r>
  <r>
    <d v="2024-03-19T00:00:00"/>
    <s v="Mission Budget for 1 Day"/>
    <s v="Advance"/>
    <s v="Investigations"/>
    <n v="37000"/>
    <m/>
    <n v="7306226"/>
    <x v="7"/>
  </r>
  <r>
    <d v="2024-03-19T00:00:00"/>
    <s v="Mission Budget for 1 Day"/>
    <s v="Advance"/>
    <s v="Investigations"/>
    <n v="27000"/>
    <m/>
    <n v="7279226"/>
    <x v="4"/>
  </r>
  <r>
    <d v="2024-03-19T00:00:00"/>
    <s v="Airtime for 2 weeks"/>
    <s v="Advance"/>
    <s v="Management"/>
    <n v="270000"/>
    <m/>
    <n v="7009226"/>
    <x v="5"/>
  </r>
  <r>
    <d v="2024-03-19T00:00:00"/>
    <s v="Reimbursement to the project"/>
    <s v="Advance"/>
    <s v="Investigations"/>
    <m/>
    <n v="17000"/>
    <n v="7026226"/>
    <x v="6"/>
  </r>
  <r>
    <d v="2024-03-20T00:00:00"/>
    <s v="Mission Budget for 1 Day"/>
    <s v="Advance"/>
    <s v="Investigations"/>
    <n v="95000"/>
    <m/>
    <n v="6931226"/>
    <x v="1"/>
  </r>
  <r>
    <d v="2024-03-20T00:00:00"/>
    <s v="Mission Budget for 1 Day"/>
    <s v="Advance"/>
    <s v="Investigations"/>
    <n v="185000"/>
    <m/>
    <n v="6746226"/>
    <x v="6"/>
  </r>
  <r>
    <d v="2024-03-20T00:00:00"/>
    <s v="Mission Budget for 1 Day"/>
    <s v="Advance"/>
    <s v="Investigations"/>
    <n v="319000"/>
    <m/>
    <n v="6427226"/>
    <x v="4"/>
  </r>
  <r>
    <d v="2024-03-20T00:00:00"/>
    <s v="Mission Budget for 1 Day"/>
    <s v="Advance"/>
    <s v="Investigations"/>
    <n v="210000"/>
    <m/>
    <n v="6217226"/>
    <x v="4"/>
  </r>
  <r>
    <d v="2024-03-20T00:00:00"/>
    <s v="Mission Budget for 1 Day"/>
    <s v="Advance"/>
    <s v="Investigations"/>
    <n v="70000"/>
    <m/>
    <n v="6147226"/>
    <x v="4"/>
  </r>
  <r>
    <d v="2024-03-20T00:00:00"/>
    <s v="Mission Budget for 1 Day"/>
    <s v="Advance"/>
    <s v="Investigations"/>
    <n v="48000"/>
    <m/>
    <n v="6099226"/>
    <x v="2"/>
  </r>
  <r>
    <d v="2024-03-20T00:00:00"/>
    <s v="Reimbursement to Grace"/>
    <s v="Advance"/>
    <s v="Legal"/>
    <n v="4000"/>
    <m/>
    <n v="6095226"/>
    <x v="7"/>
  </r>
  <r>
    <d v="2024-03-21T00:00:00"/>
    <s v="Mission Budget for 1 Day"/>
    <s v="Advance"/>
    <s v="Investigations"/>
    <n v="181000"/>
    <m/>
    <n v="5914226"/>
    <x v="6"/>
  </r>
  <r>
    <d v="2024-03-21T00:00:00"/>
    <s v="Mission Budget for 1 Day"/>
    <s v="Advance"/>
    <s v="Investigations"/>
    <n v="91000"/>
    <m/>
    <n v="5823226"/>
    <x v="1"/>
  </r>
  <r>
    <d v="2024-03-21T00:00:00"/>
    <s v="Mission Budget for 1 Day"/>
    <s v="Advance"/>
    <s v="Investigations"/>
    <n v="395000"/>
    <m/>
    <n v="5428226"/>
    <x v="6"/>
  </r>
  <r>
    <d v="2024-03-21T00:00:00"/>
    <s v="Mission Budget for 1 Day"/>
    <s v="Advance"/>
    <s v="Investigations"/>
    <n v="27000"/>
    <m/>
    <n v="5401226"/>
    <x v="3"/>
  </r>
  <r>
    <d v="2024-03-21T00:00:00"/>
    <s v="Reimbursement to the project"/>
    <s v="Advance"/>
    <s v="Investigations"/>
    <m/>
    <n v="1000"/>
    <n v="5402226"/>
    <x v="2"/>
  </r>
  <r>
    <d v="2024-03-21T00:00:00"/>
    <s v="Reimbursement to the project"/>
    <s v="Advance"/>
    <s v="Investigations"/>
    <m/>
    <n v="21000"/>
    <n v="5423226"/>
    <x v="6"/>
  </r>
  <r>
    <d v="2024-03-21T00:00:00"/>
    <s v="Reimbursement to the project"/>
    <s v="Advance"/>
    <s v="Management"/>
    <m/>
    <n v="31500"/>
    <n v="5454726"/>
    <x v="4"/>
  </r>
  <r>
    <d v="2024-03-22T00:00:00"/>
    <s v="Mission Budget for 1 Day"/>
    <s v="Advance"/>
    <s v="Management"/>
    <n v="16000"/>
    <m/>
    <n v="5438726"/>
    <x v="4"/>
  </r>
  <r>
    <d v="2024-03-22T00:00:00"/>
    <s v="Mission Budget for 1 Day"/>
    <s v="Advance"/>
    <s v="Investigations"/>
    <n v="56000"/>
    <m/>
    <n v="5382726"/>
    <x v="1"/>
  </r>
  <r>
    <d v="2024-03-22T00:00:00"/>
    <s v="Mission Budget for 1 Day"/>
    <s v="Advance"/>
    <s v="Investigations"/>
    <n v="523000"/>
    <m/>
    <n v="4859726"/>
    <x v="6"/>
  </r>
  <r>
    <d v="2024-03-22T00:00:00"/>
    <s v="Mission Budget for 1 Day"/>
    <s v="Advance"/>
    <s v="Investigations"/>
    <n v="27000"/>
    <m/>
    <n v="4832726"/>
    <x v="3"/>
  </r>
  <r>
    <d v="2024-03-22T00:00:00"/>
    <s v="Mission Budget for 1 Day"/>
    <s v="Advance"/>
    <s v="Investigations"/>
    <n v="16000"/>
    <m/>
    <n v="4816726"/>
    <x v="2"/>
  </r>
  <r>
    <d v="2024-03-22T00:00:00"/>
    <s v="Reimbursement to i49"/>
    <s v="Advance"/>
    <s v="Investigations"/>
    <n v="10000"/>
    <m/>
    <n v="4806726"/>
    <x v="6"/>
  </r>
  <r>
    <d v="2024-03-23T00:00:00"/>
    <s v="Mission Budget for 1 Day"/>
    <s v="Advance"/>
    <s v="Investigations"/>
    <n v="322000"/>
    <m/>
    <n v="4484726"/>
    <x v="6"/>
  </r>
  <r>
    <d v="2024-03-24T00:00:00"/>
    <s v="Mission Budget for 1 Day"/>
    <s v="Advance"/>
    <s v="Investigations"/>
    <n v="172000"/>
    <m/>
    <n v="4312726"/>
    <x v="6"/>
  </r>
  <r>
    <d v="2024-03-24T00:00:00"/>
    <s v="Mission Budget for 1 Day"/>
    <s v="Advance"/>
    <s v="Investigations"/>
    <n v="382000"/>
    <m/>
    <n v="3930726"/>
    <x v="6"/>
  </r>
  <r>
    <d v="2024-03-24T00:00:00"/>
    <s v="Mission Budget for 1 Day"/>
    <s v="Advance"/>
    <s v="Management"/>
    <n v="44000"/>
    <m/>
    <n v="3886726"/>
    <x v="4"/>
  </r>
  <r>
    <d v="2024-03-23T00:00:00"/>
    <s v="Reimbursement to i49"/>
    <s v="Advance"/>
    <s v="Investigations"/>
    <n v="16000"/>
    <m/>
    <n v="3870726"/>
    <x v="6"/>
  </r>
  <r>
    <d v="2024-03-25T00:00:00"/>
    <s v="Mission Budget for 1 Day"/>
    <s v="Advance"/>
    <s v="Management"/>
    <n v="800000"/>
    <m/>
    <n v="3070726"/>
    <x v="4"/>
  </r>
  <r>
    <d v="2024-03-25T00:00:00"/>
    <s v="Mission Budget for 1 Day"/>
    <s v="Advance"/>
    <s v="Investigations"/>
    <n v="146000"/>
    <m/>
    <n v="2924726"/>
    <x v="6"/>
  </r>
  <r>
    <d v="2024-03-25T00:00:00"/>
    <s v="Mission Budget for 1 Day"/>
    <s v="Advance"/>
    <s v="Investigations"/>
    <n v="39000"/>
    <m/>
    <n v="2885726"/>
    <x v="1"/>
  </r>
  <r>
    <d v="2024-03-25T00:00:00"/>
    <s v="Mission Budget for 1 Day"/>
    <s v="Advance"/>
    <s v="Investigations"/>
    <n v="67000"/>
    <m/>
    <n v="2818726"/>
    <x v="2"/>
  </r>
  <r>
    <d v="2024-03-25T00:00:00"/>
    <s v="Mission Budget for 1 Day"/>
    <s v="Advance"/>
    <s v="Investigations"/>
    <n v="27000"/>
    <m/>
    <n v="2791726"/>
    <x v="3"/>
  </r>
  <r>
    <d v="2024-03-25T00:00:00"/>
    <s v="Mission Budget for 1 Day"/>
    <s v="Adavance"/>
    <s v="Management"/>
    <n v="200000"/>
    <m/>
    <n v="2591726"/>
    <x v="4"/>
  </r>
  <r>
    <d v="2024-03-25T00:00:00"/>
    <s v="Reimbursement to the project"/>
    <s v="Advance"/>
    <s v="Management"/>
    <m/>
    <n v="62000"/>
    <n v="2653726"/>
    <x v="4"/>
  </r>
  <r>
    <d v="2024-03-25T00:00:00"/>
    <s v="Reimbursement to i49"/>
    <s v="Advance"/>
    <s v="Investigations"/>
    <n v="47000"/>
    <m/>
    <n v="2606726"/>
    <x v="6"/>
  </r>
  <r>
    <d v="2024-03-26T00:00:00"/>
    <s v="Mission Budget for 1 Day"/>
    <s v="Advance"/>
    <s v="Investigations"/>
    <n v="57000"/>
    <m/>
    <n v="2549726"/>
    <x v="3"/>
  </r>
  <r>
    <d v="2024-03-26T00:00:00"/>
    <s v="Mission Budget for 1 Day"/>
    <s v="Advance"/>
    <s v="Investigations"/>
    <n v="59000"/>
    <m/>
    <n v="2490726"/>
    <x v="2"/>
  </r>
  <r>
    <d v="2024-03-26T00:00:00"/>
    <s v="Reimbursement to the project"/>
    <s v="Advance"/>
    <s v="Investigations"/>
    <m/>
    <n v="6000"/>
    <n v="2496726"/>
    <x v="2"/>
  </r>
  <r>
    <d v="2024-03-27T00:00:00"/>
    <s v="Mission Budget for 1 Day"/>
    <s v="Advance"/>
    <s v="Investigations"/>
    <n v="77000"/>
    <m/>
    <n v="2419726"/>
    <x v="3"/>
  </r>
  <r>
    <d v="2024-03-27T00:00:00"/>
    <s v="Mission Budget for 1 Day"/>
    <s v="Advance"/>
    <s v="Investigations"/>
    <n v="66000"/>
    <m/>
    <n v="2353726"/>
    <x v="2"/>
  </r>
  <r>
    <d v="2024-03-28T00:00:00"/>
    <s v="Mission Budget for 1 Day"/>
    <s v="Advance"/>
    <s v="Investigations"/>
    <n v="64000"/>
    <m/>
    <n v="2289726"/>
    <x v="2"/>
  </r>
  <r>
    <d v="2024-03-28T00:00:00"/>
    <s v="Mission Budget for 1 Day"/>
    <s v="Advance"/>
    <s v="Investigations"/>
    <n v="68000"/>
    <m/>
    <n v="2221726"/>
    <x v="3"/>
  </r>
  <r>
    <d v="2024-03-28T00:00:00"/>
    <s v="Mission Budget for 1 Day"/>
    <s v="Advance"/>
    <s v="Investigations"/>
    <n v="35000"/>
    <m/>
    <n v="2186726"/>
    <x v="2"/>
  </r>
  <r>
    <d v="2024-03-29T00:00:00"/>
    <s v="Reimbursement to the project"/>
    <s v="Advance"/>
    <s v="Investigations"/>
    <m/>
    <n v="3000"/>
    <n v="2189726"/>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O10" firstHeaderRow="1" firstDataRow="2" firstDataCol="1"/>
  <pivotFields count="8">
    <pivotField numFmtId="14" showAll="0"/>
    <pivotField showAll="0"/>
    <pivotField axis="axisCol" showAll="0">
      <items count="19">
        <item x="5"/>
        <item m="1" x="14"/>
        <item x="11"/>
        <item m="1" x="15"/>
        <item x="12"/>
        <item x="9"/>
        <item x="4"/>
        <item x="7"/>
        <item x="2"/>
        <item x="3"/>
        <item x="8"/>
        <item x="0"/>
        <item x="10"/>
        <item x="6"/>
        <item m="1" x="16"/>
        <item x="1"/>
        <item m="1" x="17"/>
        <item m="1" x="13"/>
        <item t="default"/>
      </items>
    </pivotField>
    <pivotField axis="axisRow" showAll="0">
      <items count="7">
        <item x="0"/>
        <item x="3"/>
        <item x="2"/>
        <item x="1"/>
        <item x="4"/>
        <item m="1" x="5"/>
        <item t="default"/>
      </items>
    </pivotField>
    <pivotField dataField="1" showAll="0"/>
    <pivotField numFmtId="4" showAll="0"/>
    <pivotField numFmtId="165" showAll="0"/>
    <pivotField showAll="0"/>
  </pivotFields>
  <rowFields count="1">
    <field x="3"/>
  </rowFields>
  <rowItems count="6">
    <i>
      <x/>
    </i>
    <i>
      <x v="1"/>
    </i>
    <i>
      <x v="2"/>
    </i>
    <i>
      <x v="3"/>
    </i>
    <i>
      <x v="4"/>
    </i>
    <i t="grand">
      <x/>
    </i>
  </rowItems>
  <colFields count="1">
    <field x="2"/>
  </colFields>
  <colItems count="14">
    <i>
      <x/>
    </i>
    <i>
      <x v="2"/>
    </i>
    <i>
      <x v="4"/>
    </i>
    <i>
      <x v="5"/>
    </i>
    <i>
      <x v="6"/>
    </i>
    <i>
      <x v="7"/>
    </i>
    <i>
      <x v="8"/>
    </i>
    <i>
      <x v="9"/>
    </i>
    <i>
      <x v="10"/>
    </i>
    <i>
      <x v="11"/>
    </i>
    <i>
      <x v="12"/>
    </i>
    <i>
      <x v="13"/>
    </i>
    <i>
      <x v="15"/>
    </i>
    <i t="grand">
      <x/>
    </i>
  </colItems>
  <dataFields count="1">
    <dataField name="Sum of Spent  in national currency (UGX)" fld="4" baseField="3" baseItem="0" numFmtId="164"/>
  </dataFields>
  <formats count="3">
    <format dxfId="9">
      <pivotArea outline="0" collapsedLevelsAreSubtotals="1" fieldPosition="0"/>
    </format>
    <format dxfId="8">
      <pivotArea outline="0" collapsedLevelsAreSubtotals="1" fieldPosition="0"/>
    </format>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3"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10">
        <item x="5"/>
        <item x="6"/>
        <item x="8"/>
        <item x="4"/>
        <item x="0"/>
        <item x="1"/>
        <item x="7"/>
        <item x="2"/>
        <item x="3"/>
        <item t="default"/>
      </items>
    </pivotField>
  </pivotFields>
  <rowFields count="1">
    <field x="7"/>
  </rowFields>
  <rowItems count="10">
    <i>
      <x/>
    </i>
    <i>
      <x v="1"/>
    </i>
    <i>
      <x v="2"/>
    </i>
    <i>
      <x v="3"/>
    </i>
    <i>
      <x v="4"/>
    </i>
    <i>
      <x v="5"/>
    </i>
    <i>
      <x v="6"/>
    </i>
    <i>
      <x v="7"/>
    </i>
    <i>
      <x v="8"/>
    </i>
    <i t="grand">
      <x/>
    </i>
  </rowItems>
  <colFields count="1">
    <field x="-2"/>
  </colFields>
  <colItems count="2">
    <i>
      <x/>
    </i>
    <i i="1">
      <x v="1"/>
    </i>
  </colItems>
  <dataFields count="2">
    <dataField name="Sum of Spent  in national currency (UGX)" fld="4" baseField="7" baseItem="0"/>
    <dataField name="Sum of Spent in $" fld="6" baseField="0" baseItem="0"/>
  </dataFields>
  <formats count="3">
    <format dxfId="6">
      <pivotArea outline="0" collapsedLevelsAreSubtotals="1" fieldPosition="0"/>
    </format>
    <format dxfId="5">
      <pivotArea outline="0" collapsedLevelsAreSubtotals="1" fieldPosition="0"/>
    </format>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11">
        <item x="5"/>
        <item x="7"/>
        <item x="1"/>
        <item x="2"/>
        <item x="6"/>
        <item x="3"/>
        <item x="4"/>
        <item m="1" x="8"/>
        <item m="1" x="9"/>
        <item x="0"/>
        <item t="default"/>
      </items>
    </pivotField>
  </pivotFields>
  <rowFields count="1">
    <field x="7"/>
  </rowFields>
  <rowItems count="9">
    <i>
      <x/>
    </i>
    <i>
      <x v="1"/>
    </i>
    <i>
      <x v="2"/>
    </i>
    <i>
      <x v="3"/>
    </i>
    <i>
      <x v="4"/>
    </i>
    <i>
      <x v="5"/>
    </i>
    <i>
      <x v="6"/>
    </i>
    <i>
      <x v="9"/>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3">
      <pivotArea outline="0" collapsedLevelsAreSubtotals="1" fieldPosition="0"/>
    </format>
    <format dxfId="2">
      <pivotArea outline="0" collapsedLevelsAreSubtotals="1" fieldPosition="0"/>
    </format>
    <format dxfId="1">
      <pivotArea collapsedLevelsAreSubtotals="1" fieldPosition="0">
        <references count="1">
          <reference field="7"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1:B38"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7">
        <item m="1" x="12"/>
        <item m="1" x="15"/>
        <item x="2"/>
        <item m="1" x="13"/>
        <item x="3"/>
        <item m="1" x="6"/>
        <item m="1" x="14"/>
        <item m="1" x="8"/>
        <item m="1" x="7"/>
        <item m="1" x="11"/>
        <item m="1" x="10"/>
        <item x="1"/>
        <item x="0"/>
        <item m="1" x="9"/>
        <item x="4"/>
        <item x="5"/>
        <item t="default"/>
      </items>
    </pivotField>
  </pivotFields>
  <rowFields count="1">
    <field x="7"/>
  </rowFields>
  <rowItems count="7">
    <i>
      <x v="2"/>
    </i>
    <i>
      <x v="4"/>
    </i>
    <i>
      <x v="11"/>
    </i>
    <i>
      <x v="12"/>
    </i>
    <i>
      <x v="14"/>
    </i>
    <i>
      <x v="15"/>
    </i>
    <i t="grand">
      <x/>
    </i>
  </rowItems>
  <colItems count="1">
    <i/>
  </colItems>
  <dataFields count="1">
    <dataField name="Sum of Spent  in national currency (UGX)" fld="4" baseField="7" baseItem="0" numFmtId="168"/>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0"/>
  <sheetViews>
    <sheetView topLeftCell="J1" workbookViewId="0">
      <selection activeCell="Q15" sqref="Q15"/>
    </sheetView>
  </sheetViews>
  <sheetFormatPr defaultRowHeight="15" x14ac:dyDescent="0.25"/>
  <cols>
    <col min="1" max="1" width="37.7109375" customWidth="1"/>
    <col min="2" max="2" width="16.28515625" customWidth="1"/>
    <col min="3" max="3" width="11.85546875" customWidth="1"/>
    <col min="4" max="4" width="15.42578125" bestFit="1" customWidth="1"/>
    <col min="5" max="5" width="15.85546875" bestFit="1" customWidth="1"/>
    <col min="6" max="6" width="13.5703125" bestFit="1" customWidth="1"/>
    <col min="7" max="7" width="15.42578125" bestFit="1" customWidth="1"/>
    <col min="8" max="8" width="13.5703125" bestFit="1" customWidth="1"/>
    <col min="9" max="9" width="11.85546875" bestFit="1" customWidth="1"/>
    <col min="10" max="10" width="12.85546875" bestFit="1" customWidth="1"/>
    <col min="11" max="11" width="13.5703125" bestFit="1" customWidth="1"/>
    <col min="12" max="12" width="15.28515625" bestFit="1" customWidth="1"/>
    <col min="13" max="13" width="17.7109375" bestFit="1" customWidth="1"/>
    <col min="14" max="14" width="13.5703125" bestFit="1" customWidth="1"/>
    <col min="15" max="16" width="14.5703125" bestFit="1" customWidth="1"/>
    <col min="17" max="17" width="13.5703125" customWidth="1"/>
    <col min="18" max="18" width="13.7109375" customWidth="1"/>
    <col min="19" max="20" width="14.5703125" customWidth="1"/>
    <col min="21" max="37" width="6" customWidth="1"/>
    <col min="38" max="38" width="9" customWidth="1"/>
    <col min="39" max="60" width="6" customWidth="1"/>
    <col min="61" max="73" width="7" customWidth="1"/>
    <col min="74" max="78" width="8" customWidth="1"/>
    <col min="79" max="79" width="7.28515625" customWidth="1"/>
    <col min="80" max="80" width="11.28515625" customWidth="1"/>
    <col min="81" max="100" width="6" customWidth="1"/>
    <col min="101" max="101" width="7" customWidth="1"/>
    <col min="102" max="102" width="14.42578125" bestFit="1" customWidth="1"/>
    <col min="103" max="103" width="17.140625" bestFit="1" customWidth="1"/>
    <col min="104" max="104" width="20.28515625" bestFit="1" customWidth="1"/>
    <col min="105" max="105" width="19.5703125" bestFit="1" customWidth="1"/>
    <col min="106" max="107" width="5" customWidth="1"/>
    <col min="108" max="116" width="6" customWidth="1"/>
    <col min="117" max="117" width="22.7109375" bestFit="1" customWidth="1"/>
    <col min="118" max="118" width="15.5703125" bestFit="1" customWidth="1"/>
    <col min="119" max="120" width="5" customWidth="1"/>
    <col min="121" max="121" width="6" customWidth="1"/>
    <col min="122" max="122" width="18.7109375" bestFit="1" customWidth="1"/>
    <col min="123" max="123" width="15.140625" bestFit="1" customWidth="1"/>
    <col min="124" max="129" width="5" customWidth="1"/>
    <col min="130" max="155" width="6" customWidth="1"/>
    <col min="156" max="159" width="7" customWidth="1"/>
    <col min="160" max="160" width="18.28515625" bestFit="1" customWidth="1"/>
    <col min="161" max="161" width="15.5703125" bestFit="1" customWidth="1"/>
    <col min="162" max="162" width="18.7109375" bestFit="1" customWidth="1"/>
    <col min="164" max="164" width="12.140625" bestFit="1" customWidth="1"/>
    <col min="165" max="165" width="11.28515625" bestFit="1" customWidth="1"/>
  </cols>
  <sheetData>
    <row r="3" spans="1:15" x14ac:dyDescent="0.25">
      <c r="A3" s="372" t="s">
        <v>106</v>
      </c>
      <c r="B3" s="372" t="s">
        <v>117</v>
      </c>
    </row>
    <row r="4" spans="1:15" x14ac:dyDescent="0.25">
      <c r="A4" s="372" t="s">
        <v>103</v>
      </c>
      <c r="B4" t="s">
        <v>120</v>
      </c>
      <c r="C4" t="s">
        <v>131</v>
      </c>
      <c r="D4" t="s">
        <v>119</v>
      </c>
      <c r="E4" t="s">
        <v>300</v>
      </c>
      <c r="F4" t="s">
        <v>132</v>
      </c>
      <c r="G4" t="s">
        <v>296</v>
      </c>
      <c r="H4" t="s">
        <v>116</v>
      </c>
      <c r="I4" t="s">
        <v>114</v>
      </c>
      <c r="J4" t="s">
        <v>298</v>
      </c>
      <c r="K4" t="s">
        <v>113</v>
      </c>
      <c r="L4" t="s">
        <v>309</v>
      </c>
      <c r="M4" t="s">
        <v>216</v>
      </c>
      <c r="N4" t="s">
        <v>126</v>
      </c>
      <c r="O4" t="s">
        <v>105</v>
      </c>
    </row>
    <row r="5" spans="1:15" x14ac:dyDescent="0.25">
      <c r="A5" s="169" t="s">
        <v>121</v>
      </c>
      <c r="B5" s="373"/>
      <c r="C5" s="373"/>
      <c r="D5" s="373"/>
      <c r="E5" s="373"/>
      <c r="F5" s="373"/>
      <c r="G5" s="373"/>
      <c r="H5" s="373"/>
      <c r="I5" s="373">
        <v>410000</v>
      </c>
      <c r="J5" s="373"/>
      <c r="K5" s="373">
        <v>3458000</v>
      </c>
      <c r="L5" s="373"/>
      <c r="M5" s="373">
        <v>1110000</v>
      </c>
      <c r="N5" s="373">
        <v>2782000</v>
      </c>
      <c r="O5" s="373">
        <v>7760000</v>
      </c>
    </row>
    <row r="6" spans="1:15" x14ac:dyDescent="0.25">
      <c r="A6" s="169" t="s">
        <v>111</v>
      </c>
      <c r="B6" s="373"/>
      <c r="C6" s="373"/>
      <c r="D6" s="373"/>
      <c r="E6" s="373"/>
      <c r="F6" s="373">
        <v>2396128</v>
      </c>
      <c r="G6" s="373"/>
      <c r="H6" s="373"/>
      <c r="I6" s="373">
        <v>80000</v>
      </c>
      <c r="J6" s="373"/>
      <c r="K6" s="373"/>
      <c r="L6" s="373"/>
      <c r="M6" s="373"/>
      <c r="N6" s="373"/>
      <c r="O6" s="373">
        <v>2476128</v>
      </c>
    </row>
    <row r="7" spans="1:15" x14ac:dyDescent="0.25">
      <c r="A7" s="169" t="s">
        <v>14</v>
      </c>
      <c r="B7" s="373"/>
      <c r="C7" s="373"/>
      <c r="D7" s="373"/>
      <c r="E7" s="373"/>
      <c r="F7" s="373">
        <v>5500000</v>
      </c>
      <c r="G7" s="373"/>
      <c r="H7" s="373"/>
      <c r="I7" s="373">
        <v>120000</v>
      </c>
      <c r="J7" s="373"/>
      <c r="K7" s="373">
        <v>644000</v>
      </c>
      <c r="L7" s="373">
        <v>203000</v>
      </c>
      <c r="M7" s="373">
        <v>107000</v>
      </c>
      <c r="N7" s="373"/>
      <c r="O7" s="373">
        <v>6574000</v>
      </c>
    </row>
    <row r="8" spans="1:15" x14ac:dyDescent="0.25">
      <c r="A8" s="169" t="s">
        <v>79</v>
      </c>
      <c r="B8" s="373">
        <v>176724.82</v>
      </c>
      <c r="C8" s="373">
        <v>319000</v>
      </c>
      <c r="D8" s="373">
        <v>499000</v>
      </c>
      <c r="E8" s="373">
        <v>356400</v>
      </c>
      <c r="F8" s="373"/>
      <c r="G8" s="373">
        <v>9314400</v>
      </c>
      <c r="H8" s="373">
        <v>2008000</v>
      </c>
      <c r="I8" s="373"/>
      <c r="J8" s="373">
        <v>2100</v>
      </c>
      <c r="K8" s="373"/>
      <c r="L8" s="373"/>
      <c r="M8" s="373"/>
      <c r="N8" s="373"/>
      <c r="O8" s="373">
        <v>12675624.82</v>
      </c>
    </row>
    <row r="9" spans="1:15" x14ac:dyDescent="0.25">
      <c r="A9" s="169" t="s">
        <v>542</v>
      </c>
      <c r="B9" s="373"/>
      <c r="C9" s="373"/>
      <c r="D9" s="373"/>
      <c r="E9" s="373"/>
      <c r="F9" s="373">
        <v>738000</v>
      </c>
      <c r="G9" s="373"/>
      <c r="H9" s="373"/>
      <c r="I9" s="373"/>
      <c r="J9" s="373"/>
      <c r="K9" s="373"/>
      <c r="L9" s="373"/>
      <c r="M9" s="373"/>
      <c r="N9" s="373"/>
      <c r="O9" s="373">
        <v>738000</v>
      </c>
    </row>
    <row r="10" spans="1:15" x14ac:dyDescent="0.25">
      <c r="A10" s="169" t="s">
        <v>105</v>
      </c>
      <c r="B10" s="373">
        <v>176724.82</v>
      </c>
      <c r="C10" s="373">
        <v>319000</v>
      </c>
      <c r="D10" s="373">
        <v>499000</v>
      </c>
      <c r="E10" s="373">
        <v>356400</v>
      </c>
      <c r="F10" s="373">
        <v>8634128</v>
      </c>
      <c r="G10" s="373">
        <v>9314400</v>
      </c>
      <c r="H10" s="373">
        <v>2008000</v>
      </c>
      <c r="I10" s="373">
        <v>610000</v>
      </c>
      <c r="J10" s="373">
        <v>2100</v>
      </c>
      <c r="K10" s="373">
        <v>4102000</v>
      </c>
      <c r="L10" s="373">
        <v>203000</v>
      </c>
      <c r="M10" s="373">
        <v>1217000</v>
      </c>
      <c r="N10" s="373">
        <v>2782000</v>
      </c>
      <c r="O10" s="373">
        <v>30223752.82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5"/>
  <sheetViews>
    <sheetView topLeftCell="A40" zoomScale="125" workbookViewId="0">
      <selection activeCell="D50" sqref="D50"/>
    </sheetView>
  </sheetViews>
  <sheetFormatPr defaultColWidth="16" defaultRowHeight="12.75" x14ac:dyDescent="0.2"/>
  <cols>
    <col min="1" max="1" width="9.28515625" style="3" customWidth="1"/>
    <col min="2" max="2" width="8.42578125" style="3" bestFit="1" customWidth="1"/>
    <col min="3" max="3" width="30.42578125" style="3" customWidth="1"/>
    <col min="4" max="4" width="14.57031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882"/>
      <c r="B1" s="882"/>
      <c r="C1" s="882"/>
      <c r="D1" s="882"/>
      <c r="E1" s="882"/>
      <c r="F1" s="882"/>
      <c r="G1" s="882"/>
      <c r="H1" s="882"/>
      <c r="I1" s="882"/>
      <c r="J1" s="882"/>
      <c r="K1" s="882"/>
    </row>
    <row r="2" spans="1:12" x14ac:dyDescent="0.2">
      <c r="A2" s="309"/>
      <c r="B2" s="309"/>
      <c r="C2" s="309"/>
      <c r="D2" s="309"/>
      <c r="E2" s="309"/>
      <c r="F2" s="309"/>
      <c r="G2" s="309"/>
      <c r="H2" s="309"/>
      <c r="I2" s="309"/>
      <c r="J2" s="309"/>
      <c r="K2" s="309"/>
      <c r="L2" s="453"/>
    </row>
    <row r="3" spans="1:12" x14ac:dyDescent="0.2">
      <c r="A3" s="311" t="s">
        <v>16</v>
      </c>
      <c r="B3" s="313"/>
      <c r="C3" s="313"/>
      <c r="D3" s="313"/>
      <c r="E3" s="313"/>
      <c r="F3" s="313"/>
      <c r="G3" s="313"/>
      <c r="H3" s="313"/>
      <c r="I3" s="313"/>
      <c r="J3" s="313"/>
      <c r="K3" s="313"/>
      <c r="L3" s="453"/>
    </row>
    <row r="4" spans="1:12" x14ac:dyDescent="0.2">
      <c r="A4" s="311" t="s">
        <v>19</v>
      </c>
      <c r="B4" s="311"/>
      <c r="C4" s="311" t="s">
        <v>18</v>
      </c>
      <c r="D4" s="312"/>
      <c r="E4" s="311"/>
      <c r="F4" s="311"/>
      <c r="G4" s="311"/>
      <c r="H4" s="311"/>
      <c r="I4" s="313"/>
      <c r="J4" s="313"/>
      <c r="K4" s="313"/>
      <c r="L4" s="453"/>
    </row>
    <row r="5" spans="1:12" x14ac:dyDescent="0.2">
      <c r="A5" s="311" t="s">
        <v>80</v>
      </c>
      <c r="B5" s="311"/>
      <c r="C5" s="483" t="s">
        <v>277</v>
      </c>
      <c r="D5" s="311"/>
      <c r="E5" s="311"/>
      <c r="F5" s="311"/>
      <c r="G5" s="816"/>
      <c r="H5" s="816"/>
      <c r="I5" s="742"/>
      <c r="J5" s="742"/>
      <c r="K5" s="742"/>
      <c r="L5" s="453"/>
    </row>
    <row r="6" spans="1:12" x14ac:dyDescent="0.2">
      <c r="A6" s="313"/>
      <c r="B6" s="311"/>
      <c r="C6" s="402">
        <v>2024</v>
      </c>
      <c r="D6" s="311"/>
      <c r="E6" s="311"/>
      <c r="F6" s="311"/>
      <c r="G6" s="816"/>
      <c r="H6" s="816"/>
      <c r="I6" s="896"/>
      <c r="J6" s="896"/>
      <c r="K6" s="896"/>
      <c r="L6" s="453"/>
    </row>
    <row r="7" spans="1:12" x14ac:dyDescent="0.2">
      <c r="A7" s="313"/>
      <c r="B7" s="313"/>
      <c r="C7" s="313"/>
      <c r="D7" s="313"/>
      <c r="E7" s="313"/>
      <c r="F7" s="313"/>
      <c r="G7" s="742"/>
      <c r="H7" s="742"/>
      <c r="I7" s="742"/>
      <c r="J7" s="897"/>
      <c r="K7" s="897"/>
      <c r="L7" s="453"/>
    </row>
    <row r="8" spans="1:12" ht="12.75" customHeight="1" x14ac:dyDescent="0.2">
      <c r="A8" s="313"/>
      <c r="B8" s="313"/>
      <c r="C8" s="313"/>
      <c r="D8" s="313"/>
      <c r="E8" s="313"/>
      <c r="F8" s="313"/>
      <c r="G8" s="742"/>
      <c r="H8" s="742"/>
      <c r="I8" s="765"/>
      <c r="J8" s="898"/>
      <c r="K8" s="898"/>
      <c r="L8" s="453"/>
    </row>
    <row r="9" spans="1:12" ht="12.75" customHeight="1" x14ac:dyDescent="0.2">
      <c r="A9" s="313"/>
      <c r="B9" s="313"/>
      <c r="C9" s="313"/>
      <c r="D9" s="313"/>
      <c r="E9" s="313"/>
      <c r="F9" s="313"/>
      <c r="G9" s="742"/>
      <c r="H9" s="742"/>
      <c r="I9" s="765"/>
      <c r="J9" s="899"/>
      <c r="K9" s="899"/>
      <c r="L9" s="453"/>
    </row>
    <row r="10" spans="1:12" ht="15.75" customHeight="1" thickBot="1" x14ac:dyDescent="0.25">
      <c r="A10" s="892" t="s">
        <v>681</v>
      </c>
      <c r="B10" s="892"/>
      <c r="C10" s="892"/>
      <c r="D10" s="892"/>
      <c r="E10" s="892"/>
      <c r="F10" s="594"/>
      <c r="G10" s="817"/>
      <c r="H10" s="760"/>
      <c r="I10" s="765"/>
      <c r="J10" s="765"/>
      <c r="K10" s="765"/>
      <c r="L10" s="453"/>
    </row>
    <row r="11" spans="1:12" ht="12.75" customHeight="1" thickBot="1" x14ac:dyDescent="0.25">
      <c r="A11" s="893" t="s">
        <v>25</v>
      </c>
      <c r="B11" s="894"/>
      <c r="C11" s="894"/>
      <c r="D11" s="894"/>
      <c r="E11" s="895"/>
      <c r="F11" s="594"/>
      <c r="G11" s="891"/>
      <c r="H11" s="891"/>
      <c r="I11" s="891"/>
      <c r="J11" s="891"/>
      <c r="K11" s="891"/>
      <c r="L11" s="453"/>
    </row>
    <row r="12" spans="1:12" x14ac:dyDescent="0.2">
      <c r="A12" s="766"/>
      <c r="B12" s="767"/>
      <c r="C12" s="768"/>
      <c r="D12" s="768"/>
      <c r="E12" s="769"/>
      <c r="F12" s="593"/>
      <c r="G12" s="760"/>
      <c r="H12" s="760"/>
      <c r="I12" s="760"/>
      <c r="J12" s="760"/>
      <c r="K12" s="760"/>
      <c r="L12" s="453"/>
    </row>
    <row r="13" spans="1:12" s="6" customFormat="1" x14ac:dyDescent="0.2">
      <c r="A13" s="595" t="s">
        <v>0</v>
      </c>
      <c r="B13" s="596" t="s">
        <v>26</v>
      </c>
      <c r="C13" s="597" t="s">
        <v>27</v>
      </c>
      <c r="D13" s="597" t="s">
        <v>28</v>
      </c>
      <c r="E13" s="598" t="s">
        <v>29</v>
      </c>
      <c r="F13" s="599"/>
      <c r="G13" s="761"/>
      <c r="H13" s="761"/>
      <c r="I13" s="761"/>
      <c r="J13" s="761"/>
      <c r="K13" s="761"/>
    </row>
    <row r="14" spans="1:12" ht="12.75" customHeight="1" x14ac:dyDescent="0.2">
      <c r="A14" s="600">
        <v>45352</v>
      </c>
      <c r="B14" s="601"/>
      <c r="C14" s="602" t="s">
        <v>46</v>
      </c>
      <c r="D14" s="603">
        <v>3654487</v>
      </c>
      <c r="E14" s="604"/>
      <c r="F14" s="593"/>
      <c r="G14" s="818"/>
      <c r="H14" s="819"/>
      <c r="I14" s="617"/>
      <c r="J14" s="820"/>
      <c r="K14" s="821"/>
      <c r="L14" s="453"/>
    </row>
    <row r="15" spans="1:12" ht="12.75" customHeight="1" x14ac:dyDescent="0.2">
      <c r="A15" s="600">
        <v>45357</v>
      </c>
      <c r="B15" s="601">
        <v>1</v>
      </c>
      <c r="C15" s="602" t="s">
        <v>137</v>
      </c>
      <c r="D15" s="603"/>
      <c r="E15" s="684">
        <v>3604500</v>
      </c>
      <c r="F15" s="593"/>
      <c r="G15" s="818"/>
      <c r="H15" s="819"/>
      <c r="I15" s="617"/>
      <c r="J15" s="820"/>
      <c r="K15" s="821"/>
      <c r="L15" s="453"/>
    </row>
    <row r="16" spans="1:12" ht="12.75" customHeight="1" x14ac:dyDescent="0.2">
      <c r="A16" s="600">
        <v>45369</v>
      </c>
      <c r="B16" s="601">
        <v>2</v>
      </c>
      <c r="C16" s="602" t="s">
        <v>136</v>
      </c>
      <c r="D16" s="603">
        <v>27757880</v>
      </c>
      <c r="E16" s="605"/>
      <c r="F16" s="593"/>
      <c r="G16" s="818"/>
      <c r="H16" s="819"/>
      <c r="I16" s="617"/>
      <c r="J16" s="820"/>
      <c r="K16" s="821"/>
      <c r="L16" s="453"/>
    </row>
    <row r="17" spans="1:15" ht="12.75" customHeight="1" x14ac:dyDescent="0.2">
      <c r="A17" s="600">
        <v>45369</v>
      </c>
      <c r="B17" s="601">
        <v>3</v>
      </c>
      <c r="C17" s="602" t="s">
        <v>136</v>
      </c>
      <c r="D17" s="603">
        <v>27062000</v>
      </c>
      <c r="E17" s="605"/>
      <c r="F17" s="593"/>
      <c r="G17" s="818"/>
      <c r="H17" s="819"/>
      <c r="I17" s="617"/>
      <c r="J17" s="820"/>
      <c r="K17" s="821"/>
      <c r="L17" s="453"/>
    </row>
    <row r="18" spans="1:15" ht="12.75" customHeight="1" thickBot="1" x14ac:dyDescent="0.25">
      <c r="A18" s="600">
        <v>45369</v>
      </c>
      <c r="B18" s="601">
        <v>4</v>
      </c>
      <c r="C18" s="602" t="s">
        <v>137</v>
      </c>
      <c r="D18" s="603"/>
      <c r="E18" s="605">
        <v>14192000</v>
      </c>
      <c r="F18" s="593"/>
      <c r="G18" s="818"/>
      <c r="H18" s="819"/>
      <c r="I18" s="617"/>
      <c r="J18" s="820"/>
      <c r="K18" s="821"/>
      <c r="L18" s="453"/>
    </row>
    <row r="19" spans="1:15" ht="13.5" thickBot="1" x14ac:dyDescent="0.25">
      <c r="A19" s="621">
        <v>45382</v>
      </c>
      <c r="B19" s="622"/>
      <c r="C19" s="623" t="s">
        <v>62</v>
      </c>
      <c r="D19" s="624">
        <f>SUM(D14:D18)-SUM(E14:E18)</f>
        <v>40677867</v>
      </c>
      <c r="E19" s="625"/>
      <c r="F19" s="606"/>
      <c r="G19" s="762"/>
      <c r="H19" s="617"/>
      <c r="I19" s="763"/>
      <c r="J19" s="764"/>
      <c r="K19" s="822"/>
      <c r="L19" s="453"/>
    </row>
    <row r="20" spans="1:15" ht="13.5" thickBot="1" x14ac:dyDescent="0.25">
      <c r="A20" s="607"/>
      <c r="B20" s="608"/>
      <c r="C20" s="608"/>
      <c r="D20" s="608"/>
      <c r="E20" s="620"/>
      <c r="F20" s="606"/>
      <c r="G20" s="617"/>
      <c r="H20" s="617"/>
      <c r="I20" s="617"/>
      <c r="J20" s="617"/>
      <c r="K20" s="823"/>
      <c r="L20" s="453"/>
    </row>
    <row r="21" spans="1:15" x14ac:dyDescent="0.2">
      <c r="A21" s="609"/>
      <c r="B21" s="610"/>
      <c r="C21" s="610" t="s">
        <v>17</v>
      </c>
      <c r="D21" s="609"/>
      <c r="E21" s="609"/>
      <c r="F21" s="606"/>
      <c r="G21" s="617"/>
      <c r="H21" s="763"/>
      <c r="I21" s="763"/>
      <c r="J21" s="617"/>
      <c r="K21" s="824"/>
      <c r="L21" s="453"/>
    </row>
    <row r="22" spans="1:15" x14ac:dyDescent="0.2">
      <c r="A22" s="609"/>
      <c r="B22" s="610"/>
      <c r="C22" s="610"/>
      <c r="D22" s="609"/>
      <c r="E22" s="609"/>
      <c r="F22" s="606"/>
      <c r="G22" s="617"/>
      <c r="H22" s="763"/>
      <c r="I22" s="763"/>
      <c r="J22" s="617"/>
      <c r="K22" s="617"/>
      <c r="L22" s="453"/>
    </row>
    <row r="23" spans="1:15" x14ac:dyDescent="0.2">
      <c r="A23" s="611"/>
      <c r="B23" s="611"/>
      <c r="C23" s="612"/>
      <c r="D23" s="613"/>
      <c r="E23" s="614"/>
      <c r="F23" s="802"/>
      <c r="G23" s="825"/>
      <c r="H23" s="825"/>
      <c r="I23" s="826"/>
      <c r="J23" s="827"/>
      <c r="K23" s="828"/>
    </row>
    <row r="24" spans="1:15" x14ac:dyDescent="0.2">
      <c r="A24" s="712"/>
      <c r="B24" s="712"/>
      <c r="C24" s="713"/>
      <c r="D24" s="714"/>
      <c r="E24" s="851"/>
      <c r="F24" s="802"/>
      <c r="G24" s="825"/>
      <c r="H24" s="825"/>
      <c r="I24" s="829"/>
      <c r="J24" s="830"/>
      <c r="K24" s="828"/>
    </row>
    <row r="25" spans="1:15" ht="18.75" x14ac:dyDescent="0.3">
      <c r="C25" s="99" t="s">
        <v>678</v>
      </c>
      <c r="D25" s="19"/>
      <c r="E25" s="19"/>
      <c r="F25" s="802"/>
      <c r="G25" s="831"/>
      <c r="H25" s="831"/>
      <c r="I25" s="832"/>
      <c r="J25" s="833"/>
      <c r="K25" s="834"/>
    </row>
    <row r="26" spans="1:15" ht="18.75" x14ac:dyDescent="0.3">
      <c r="C26" s="737">
        <v>45352</v>
      </c>
      <c r="D26" s="19"/>
      <c r="E26" s="19"/>
      <c r="F26" s="616"/>
      <c r="G26" s="616"/>
      <c r="H26" s="616"/>
      <c r="I26" s="616"/>
      <c r="J26" s="616"/>
      <c r="K26" s="616"/>
      <c r="L26" s="376"/>
      <c r="M26" s="376"/>
      <c r="N26" s="376"/>
      <c r="O26" s="376"/>
    </row>
    <row r="27" spans="1:15" x14ac:dyDescent="0.2">
      <c r="C27" s="884" t="s">
        <v>20</v>
      </c>
      <c r="D27" s="885"/>
      <c r="E27" s="885"/>
      <c r="F27" s="616"/>
      <c r="G27" s="616"/>
      <c r="H27" s="616"/>
      <c r="I27" s="616"/>
      <c r="J27" s="616"/>
      <c r="K27" s="616"/>
      <c r="L27" s="376"/>
      <c r="M27" s="376"/>
      <c r="N27" s="376"/>
      <c r="O27" s="376"/>
    </row>
    <row r="28" spans="1:15" x14ac:dyDescent="0.2">
      <c r="C28" s="443" t="s">
        <v>21</v>
      </c>
      <c r="D28" s="887" t="s">
        <v>31</v>
      </c>
      <c r="E28" s="887"/>
      <c r="F28" s="616"/>
      <c r="G28" s="616"/>
      <c r="H28" s="616"/>
      <c r="I28" s="616"/>
      <c r="J28" s="616"/>
      <c r="K28" s="616"/>
      <c r="L28" s="376"/>
      <c r="M28" s="376"/>
      <c r="N28" s="376"/>
      <c r="O28" s="376"/>
    </row>
    <row r="29" spans="1:15" ht="15" x14ac:dyDescent="0.2">
      <c r="C29" s="756" t="s">
        <v>22</v>
      </c>
      <c r="D29" s="889" t="s">
        <v>45</v>
      </c>
      <c r="E29" s="890"/>
      <c r="F29" s="616"/>
      <c r="G29" s="616"/>
      <c r="H29" s="616"/>
      <c r="I29" s="616"/>
      <c r="J29" s="616"/>
      <c r="K29" s="616"/>
      <c r="L29" s="376"/>
      <c r="M29" s="376"/>
      <c r="N29" s="376"/>
      <c r="O29" s="376"/>
    </row>
    <row r="30" spans="1:15" x14ac:dyDescent="0.2">
      <c r="C30" s="444" t="s">
        <v>24</v>
      </c>
      <c r="D30" s="875" t="s">
        <v>33</v>
      </c>
      <c r="E30" s="875"/>
      <c r="F30" s="831"/>
      <c r="G30" s="831"/>
      <c r="H30" s="831"/>
      <c r="I30" s="831"/>
      <c r="J30" s="831"/>
      <c r="K30" s="831"/>
      <c r="L30" s="376"/>
      <c r="M30" s="376"/>
      <c r="N30" s="376"/>
      <c r="O30" s="376"/>
    </row>
    <row r="31" spans="1:15" ht="13.5" thickBot="1" x14ac:dyDescent="0.25">
      <c r="D31" s="716"/>
      <c r="E31" s="716"/>
      <c r="F31" s="831"/>
      <c r="G31" s="831"/>
      <c r="H31" s="831"/>
      <c r="I31" s="831"/>
      <c r="J31" s="831"/>
      <c r="K31" s="831"/>
      <c r="L31" s="376"/>
      <c r="M31" s="376"/>
      <c r="N31" s="376"/>
      <c r="O31" s="376"/>
    </row>
    <row r="32" spans="1:15" ht="13.5" thickBot="1" x14ac:dyDescent="0.25">
      <c r="A32" s="726" t="s">
        <v>0</v>
      </c>
      <c r="B32" s="734" t="s">
        <v>677</v>
      </c>
      <c r="C32" s="847" t="s">
        <v>5</v>
      </c>
      <c r="D32" s="849" t="s">
        <v>664</v>
      </c>
      <c r="E32" s="844"/>
      <c r="F32" s="376"/>
      <c r="G32" s="376"/>
      <c r="H32" s="376"/>
      <c r="I32" s="376"/>
      <c r="J32" s="376"/>
      <c r="K32" s="376"/>
      <c r="L32" s="376"/>
      <c r="M32" s="376"/>
      <c r="N32" s="376"/>
      <c r="O32" s="376"/>
    </row>
    <row r="33" spans="1:15" x14ac:dyDescent="0.2">
      <c r="A33" s="727"/>
      <c r="B33" s="735"/>
      <c r="C33" s="731"/>
      <c r="D33" s="721"/>
      <c r="E33" s="755"/>
      <c r="F33" s="376"/>
      <c r="G33" s="376"/>
      <c r="H33" s="376"/>
      <c r="I33" s="376"/>
      <c r="J33" s="376"/>
      <c r="K33" s="376"/>
      <c r="L33" s="376"/>
      <c r="M33" s="376"/>
      <c r="N33" s="376"/>
      <c r="O33" s="376"/>
    </row>
    <row r="34" spans="1:15" x14ac:dyDescent="0.2">
      <c r="A34" s="728"/>
      <c r="B34" s="724">
        <v>1</v>
      </c>
      <c r="C34" s="732" t="s">
        <v>665</v>
      </c>
      <c r="D34" s="757">
        <f>D19</f>
        <v>40677867</v>
      </c>
      <c r="E34" s="755"/>
      <c r="F34" s="376"/>
      <c r="G34" s="376"/>
      <c r="H34" s="376"/>
      <c r="I34" s="376"/>
      <c r="J34" s="376"/>
      <c r="K34" s="376"/>
      <c r="L34" s="376"/>
      <c r="M34" s="376"/>
      <c r="N34" s="376"/>
      <c r="O34" s="376"/>
    </row>
    <row r="35" spans="1:15" x14ac:dyDescent="0.2">
      <c r="A35" s="728"/>
      <c r="B35" s="724"/>
      <c r="C35" s="732"/>
      <c r="D35" s="722"/>
      <c r="E35" s="755"/>
      <c r="F35" s="376"/>
      <c r="G35" s="376"/>
      <c r="H35" s="376"/>
      <c r="I35" s="376"/>
      <c r="J35" s="376"/>
      <c r="K35" s="376"/>
      <c r="L35" s="376"/>
      <c r="M35" s="376"/>
      <c r="N35" s="376"/>
      <c r="O35" s="376"/>
    </row>
    <row r="36" spans="1:15" x14ac:dyDescent="0.2">
      <c r="A36" s="728"/>
      <c r="B36" s="724"/>
      <c r="C36" s="732" t="s">
        <v>666</v>
      </c>
      <c r="D36" s="722"/>
      <c r="E36" s="755"/>
      <c r="F36" s="376"/>
      <c r="G36" s="376"/>
      <c r="H36" s="376"/>
      <c r="I36" s="376"/>
      <c r="J36" s="376"/>
      <c r="K36" s="376"/>
    </row>
    <row r="37" spans="1:15" x14ac:dyDescent="0.2">
      <c r="A37" s="728"/>
      <c r="B37" s="724"/>
      <c r="C37" s="732" t="s">
        <v>667</v>
      </c>
      <c r="D37" s="722">
        <v>0</v>
      </c>
      <c r="E37" s="755"/>
      <c r="F37" s="376"/>
      <c r="G37" s="376"/>
      <c r="H37" s="376"/>
      <c r="I37" s="376"/>
      <c r="J37" s="376"/>
      <c r="K37" s="376"/>
    </row>
    <row r="38" spans="1:15" x14ac:dyDescent="0.2">
      <c r="A38" s="728"/>
      <c r="B38" s="724"/>
      <c r="C38" s="732" t="s">
        <v>668</v>
      </c>
      <c r="D38" s="722">
        <v>0</v>
      </c>
      <c r="E38" s="755"/>
      <c r="F38" s="376"/>
      <c r="G38" s="376"/>
      <c r="H38" s="376"/>
      <c r="I38" s="376"/>
      <c r="J38" s="376"/>
      <c r="K38" s="376"/>
    </row>
    <row r="39" spans="1:15" x14ac:dyDescent="0.2">
      <c r="A39" s="728"/>
      <c r="B39" s="724"/>
      <c r="C39" s="732"/>
      <c r="D39" s="722"/>
      <c r="E39" s="755"/>
      <c r="F39" s="376"/>
      <c r="G39" s="376"/>
      <c r="H39" s="376"/>
      <c r="I39" s="376"/>
      <c r="J39" s="376"/>
      <c r="K39" s="376"/>
    </row>
    <row r="40" spans="1:15" x14ac:dyDescent="0.2">
      <c r="A40" s="728"/>
      <c r="B40" s="724"/>
      <c r="C40" s="732" t="s">
        <v>669</v>
      </c>
      <c r="D40" s="722"/>
      <c r="E40" s="755"/>
      <c r="F40" s="376"/>
      <c r="G40" s="376"/>
      <c r="H40" s="376"/>
      <c r="I40" s="376"/>
      <c r="J40" s="376"/>
      <c r="K40" s="376"/>
    </row>
    <row r="41" spans="1:15" x14ac:dyDescent="0.2">
      <c r="A41" s="728"/>
      <c r="B41" s="724"/>
      <c r="C41" s="758" t="s">
        <v>670</v>
      </c>
      <c r="D41" s="722"/>
      <c r="E41" s="755"/>
      <c r="F41" s="376"/>
      <c r="G41" s="376"/>
      <c r="H41" s="376"/>
      <c r="I41" s="376"/>
      <c r="J41" s="376"/>
      <c r="K41" s="376"/>
    </row>
    <row r="42" spans="1:15" x14ac:dyDescent="0.2">
      <c r="A42" s="729">
        <v>45357</v>
      </c>
      <c r="B42" s="724">
        <v>2</v>
      </c>
      <c r="C42" s="732" t="s">
        <v>679</v>
      </c>
      <c r="D42" s="722">
        <v>-2000</v>
      </c>
      <c r="E42" s="755"/>
      <c r="F42" s="376"/>
      <c r="G42" s="376"/>
      <c r="H42" s="376"/>
      <c r="I42" s="376"/>
      <c r="J42" s="376"/>
      <c r="K42" s="376"/>
    </row>
    <row r="43" spans="1:15" x14ac:dyDescent="0.2">
      <c r="A43" s="729">
        <v>45369</v>
      </c>
      <c r="B43" s="724">
        <v>3</v>
      </c>
      <c r="C43" s="732" t="s">
        <v>679</v>
      </c>
      <c r="D43" s="722">
        <v>-2000</v>
      </c>
      <c r="E43" s="755"/>
      <c r="F43" s="376"/>
      <c r="G43" s="376"/>
      <c r="H43" s="376"/>
      <c r="I43" s="376"/>
      <c r="J43" s="376"/>
      <c r="K43" s="376"/>
    </row>
    <row r="44" spans="1:15" x14ac:dyDescent="0.2">
      <c r="A44" s="729"/>
      <c r="B44" s="724"/>
      <c r="C44" s="732"/>
      <c r="D44" s="722"/>
      <c r="E44" s="755"/>
      <c r="F44" s="376"/>
      <c r="G44" s="376"/>
      <c r="H44" s="376"/>
      <c r="I44" s="376"/>
      <c r="J44" s="376"/>
      <c r="K44" s="376"/>
    </row>
    <row r="45" spans="1:15" ht="13.5" thickBot="1" x14ac:dyDescent="0.25">
      <c r="A45" s="730"/>
      <c r="B45" s="725"/>
      <c r="C45" s="733"/>
      <c r="D45" s="723"/>
      <c r="E45" s="755"/>
      <c r="F45" s="376"/>
      <c r="G45" s="376"/>
      <c r="H45" s="376"/>
      <c r="I45" s="376"/>
      <c r="J45" s="376"/>
      <c r="K45" s="376"/>
    </row>
    <row r="46" spans="1:15" ht="13.5" thickBot="1" x14ac:dyDescent="0.25">
      <c r="A46" s="719">
        <v>45382</v>
      </c>
      <c r="B46" s="718"/>
      <c r="C46" s="848" t="s">
        <v>673</v>
      </c>
      <c r="D46" s="849">
        <f>SUM(D33:D45)</f>
        <v>40673867</v>
      </c>
      <c r="E46" s="845"/>
      <c r="F46" s="376"/>
      <c r="G46" s="376"/>
      <c r="H46" s="376"/>
      <c r="I46" s="376"/>
      <c r="J46" s="376"/>
      <c r="K46" s="376"/>
    </row>
    <row r="47" spans="1:15" ht="13.5" thickBot="1" x14ac:dyDescent="0.25">
      <c r="C47" s="759" t="s">
        <v>673</v>
      </c>
      <c r="D47" s="849">
        <v>40673867</v>
      </c>
      <c r="E47" s="846"/>
      <c r="F47" s="376"/>
      <c r="G47" s="376"/>
      <c r="H47" s="376"/>
      <c r="I47" s="376"/>
      <c r="J47" s="376"/>
      <c r="K47" s="376"/>
    </row>
    <row r="48" spans="1:15" ht="13.5" thickBot="1" x14ac:dyDescent="0.25">
      <c r="D48" s="19"/>
      <c r="E48" s="755"/>
      <c r="F48" s="376"/>
      <c r="G48" s="376"/>
      <c r="H48" s="376"/>
      <c r="I48" s="376"/>
      <c r="J48" s="376"/>
      <c r="K48" s="376"/>
    </row>
    <row r="49" spans="1:11" ht="13.5" thickBot="1" x14ac:dyDescent="0.25">
      <c r="C49" s="759" t="s">
        <v>674</v>
      </c>
      <c r="D49" s="736">
        <f>D46-D47</f>
        <v>0</v>
      </c>
      <c r="E49" s="755"/>
      <c r="F49" s="376"/>
      <c r="G49" s="376"/>
      <c r="H49" s="376"/>
      <c r="I49" s="376"/>
      <c r="J49" s="376"/>
      <c r="K49" s="376"/>
    </row>
    <row r="50" spans="1:11" x14ac:dyDescent="0.2">
      <c r="C50" s="3" t="s">
        <v>675</v>
      </c>
      <c r="D50" s="19"/>
      <c r="E50" s="755"/>
      <c r="F50" s="376"/>
      <c r="G50" s="376"/>
      <c r="H50" s="376"/>
      <c r="I50" s="376"/>
      <c r="J50" s="376"/>
      <c r="K50" s="376"/>
    </row>
    <row r="51" spans="1:11" x14ac:dyDescent="0.2">
      <c r="A51" s="715"/>
      <c r="B51" s="715"/>
      <c r="C51" s="715"/>
      <c r="D51" s="715"/>
      <c r="E51" s="717"/>
      <c r="F51" s="850"/>
      <c r="G51" s="376"/>
      <c r="H51" s="376"/>
      <c r="I51" s="376"/>
      <c r="J51" s="376"/>
      <c r="K51" s="376"/>
    </row>
    <row r="52" spans="1:11" x14ac:dyDescent="0.2">
      <c r="A52" s="715"/>
      <c r="B52" s="715"/>
      <c r="C52" s="715"/>
      <c r="D52" s="715"/>
      <c r="E52" s="715"/>
      <c r="F52" s="720"/>
      <c r="G52" s="376"/>
      <c r="H52" s="376"/>
      <c r="I52" s="376"/>
      <c r="J52" s="376"/>
      <c r="K52" s="376"/>
    </row>
    <row r="53" spans="1:11" x14ac:dyDescent="0.2">
      <c r="A53" s="715"/>
      <c r="B53" s="715"/>
      <c r="C53" s="715"/>
      <c r="D53" s="715"/>
      <c r="E53" s="715"/>
      <c r="F53" s="720"/>
      <c r="G53" s="376"/>
      <c r="H53" s="376"/>
      <c r="I53" s="376"/>
      <c r="J53" s="376"/>
      <c r="K53" s="376"/>
    </row>
    <row r="54" spans="1:11" x14ac:dyDescent="0.2">
      <c r="A54" s="715"/>
      <c r="B54" s="715"/>
      <c r="C54" s="715"/>
      <c r="D54" s="715"/>
      <c r="E54" s="715"/>
      <c r="F54" s="720"/>
      <c r="G54" s="376"/>
      <c r="H54" s="376"/>
      <c r="I54" s="376"/>
      <c r="J54" s="376"/>
      <c r="K54" s="376"/>
    </row>
    <row r="55" spans="1:11" x14ac:dyDescent="0.2">
      <c r="A55" s="715"/>
      <c r="B55" s="715"/>
      <c r="C55" s="715"/>
      <c r="D55" s="715"/>
      <c r="E55" s="715"/>
      <c r="F55" s="720"/>
      <c r="G55" s="376"/>
      <c r="H55" s="376"/>
      <c r="I55" s="376"/>
      <c r="J55" s="376"/>
      <c r="K55" s="376"/>
    </row>
    <row r="56" spans="1:11" x14ac:dyDescent="0.2">
      <c r="A56" s="715"/>
      <c r="B56" s="715"/>
      <c r="C56" s="715"/>
      <c r="D56" s="715"/>
      <c r="E56" s="715"/>
      <c r="F56" s="720"/>
      <c r="G56" s="376"/>
      <c r="H56" s="376"/>
      <c r="I56" s="376"/>
      <c r="J56" s="376"/>
      <c r="K56" s="376"/>
    </row>
    <row r="57" spans="1:11" x14ac:dyDescent="0.2">
      <c r="A57" s="715"/>
      <c r="B57" s="715"/>
      <c r="C57" s="715"/>
      <c r="D57" s="715"/>
      <c r="E57" s="715"/>
      <c r="F57" s="720"/>
      <c r="G57" s="376"/>
      <c r="H57" s="376"/>
      <c r="I57" s="376"/>
      <c r="J57" s="376"/>
      <c r="K57" s="376"/>
    </row>
    <row r="58" spans="1:11" x14ac:dyDescent="0.2">
      <c r="A58" s="715"/>
      <c r="B58" s="715"/>
      <c r="C58" s="715"/>
      <c r="D58" s="715"/>
      <c r="E58" s="715"/>
      <c r="F58" s="720"/>
      <c r="G58" s="376"/>
      <c r="H58" s="376"/>
      <c r="I58" s="376"/>
      <c r="J58" s="376"/>
      <c r="K58" s="376"/>
    </row>
    <row r="59" spans="1:11" x14ac:dyDescent="0.2">
      <c r="A59" s="715"/>
      <c r="B59" s="715"/>
      <c r="C59" s="715"/>
      <c r="D59" s="715"/>
      <c r="E59" s="715"/>
      <c r="F59" s="720"/>
      <c r="G59" s="376"/>
      <c r="H59" s="376"/>
      <c r="I59" s="376"/>
      <c r="J59" s="376"/>
      <c r="K59" s="376"/>
    </row>
    <row r="60" spans="1:11" x14ac:dyDescent="0.2">
      <c r="A60" s="715"/>
      <c r="B60" s="715"/>
      <c r="C60" s="715"/>
      <c r="D60" s="715"/>
      <c r="E60" s="715"/>
      <c r="F60" s="720"/>
      <c r="G60" s="376"/>
      <c r="H60" s="376"/>
      <c r="I60" s="376"/>
      <c r="J60" s="376"/>
      <c r="K60" s="376"/>
    </row>
    <row r="61" spans="1:11" x14ac:dyDescent="0.2">
      <c r="A61" s="715"/>
      <c r="B61" s="715"/>
      <c r="C61" s="715"/>
      <c r="D61" s="715"/>
      <c r="E61" s="715"/>
      <c r="F61" s="720"/>
      <c r="G61" s="376"/>
      <c r="H61" s="376"/>
      <c r="I61" s="376"/>
      <c r="J61" s="376"/>
      <c r="K61" s="376"/>
    </row>
    <row r="62" spans="1:11" x14ac:dyDescent="0.2">
      <c r="A62" s="715"/>
      <c r="B62" s="715"/>
      <c r="C62" s="715"/>
      <c r="D62" s="715"/>
      <c r="E62" s="715"/>
      <c r="F62" s="720"/>
      <c r="G62" s="376"/>
      <c r="H62" s="376"/>
      <c r="I62" s="376"/>
      <c r="J62" s="376"/>
      <c r="K62" s="376"/>
    </row>
    <row r="63" spans="1:11" x14ac:dyDescent="0.2">
      <c r="A63" s="715"/>
      <c r="B63" s="715"/>
      <c r="C63" s="715"/>
      <c r="D63" s="715"/>
      <c r="E63" s="715"/>
      <c r="F63" s="720"/>
      <c r="G63" s="376"/>
      <c r="H63" s="376"/>
      <c r="I63" s="376"/>
      <c r="J63" s="376"/>
      <c r="K63" s="376"/>
    </row>
    <row r="64" spans="1:11" x14ac:dyDescent="0.2">
      <c r="A64" s="715"/>
      <c r="B64" s="715"/>
      <c r="C64" s="715"/>
      <c r="D64" s="715"/>
      <c r="E64" s="715"/>
      <c r="F64" s="720"/>
      <c r="G64" s="376"/>
      <c r="H64" s="376"/>
      <c r="I64" s="376"/>
      <c r="J64" s="376"/>
      <c r="K64" s="376"/>
    </row>
    <row r="65" spans="1:11" x14ac:dyDescent="0.2">
      <c r="A65" s="715"/>
      <c r="B65" s="715"/>
      <c r="C65" s="715"/>
      <c r="D65" s="715"/>
      <c r="E65" s="715"/>
      <c r="F65" s="720"/>
      <c r="G65" s="376"/>
      <c r="H65" s="376"/>
      <c r="I65" s="376"/>
      <c r="J65" s="376"/>
      <c r="K65" s="376"/>
    </row>
    <row r="66" spans="1:11" x14ac:dyDescent="0.2">
      <c r="A66" s="715"/>
      <c r="B66" s="715"/>
      <c r="C66" s="715"/>
      <c r="D66" s="715"/>
      <c r="E66" s="715"/>
      <c r="F66" s="720"/>
      <c r="G66" s="376"/>
      <c r="H66" s="376"/>
      <c r="I66" s="376"/>
      <c r="J66" s="376"/>
      <c r="K66" s="376"/>
    </row>
    <row r="67" spans="1:11" x14ac:dyDescent="0.2">
      <c r="A67" s="715"/>
      <c r="B67" s="715"/>
      <c r="C67" s="715"/>
      <c r="D67" s="715"/>
      <c r="E67" s="715"/>
      <c r="F67" s="720"/>
      <c r="G67" s="376"/>
      <c r="H67" s="376"/>
      <c r="I67" s="376"/>
      <c r="J67" s="376"/>
      <c r="K67" s="376"/>
    </row>
    <row r="68" spans="1:11" x14ac:dyDescent="0.2">
      <c r="A68" s="715"/>
      <c r="B68" s="715"/>
      <c r="C68" s="715"/>
      <c r="D68" s="715"/>
      <c r="E68" s="715"/>
      <c r="F68" s="720"/>
      <c r="G68" s="376"/>
      <c r="H68" s="376"/>
      <c r="I68" s="376"/>
      <c r="J68" s="376"/>
      <c r="K68" s="376"/>
    </row>
    <row r="69" spans="1:11" x14ac:dyDescent="0.2">
      <c r="A69" s="715"/>
      <c r="B69" s="715"/>
      <c r="C69" s="715"/>
      <c r="D69" s="715"/>
      <c r="E69" s="715"/>
      <c r="F69" s="720"/>
      <c r="G69" s="376"/>
      <c r="H69" s="376"/>
      <c r="I69" s="376"/>
      <c r="J69" s="376"/>
      <c r="K69" s="376"/>
    </row>
    <row r="70" spans="1:11" x14ac:dyDescent="0.2">
      <c r="A70" s="715"/>
      <c r="B70" s="715"/>
      <c r="C70" s="715"/>
      <c r="D70" s="715"/>
      <c r="E70" s="715"/>
      <c r="F70" s="720"/>
      <c r="G70" s="376"/>
      <c r="H70" s="376"/>
      <c r="I70" s="376"/>
      <c r="J70" s="376"/>
      <c r="K70" s="376"/>
    </row>
    <row r="71" spans="1:11" x14ac:dyDescent="0.2">
      <c r="A71" s="715"/>
      <c r="B71" s="715"/>
      <c r="C71" s="715"/>
      <c r="D71" s="715"/>
      <c r="E71" s="715"/>
      <c r="F71" s="720"/>
      <c r="G71" s="376"/>
      <c r="H71" s="376"/>
      <c r="I71" s="376"/>
      <c r="J71" s="376"/>
      <c r="K71" s="376"/>
    </row>
    <row r="72" spans="1:11" x14ac:dyDescent="0.2">
      <c r="A72" s="715"/>
      <c r="B72" s="715"/>
      <c r="C72" s="715"/>
      <c r="D72" s="715"/>
      <c r="E72" s="715"/>
      <c r="F72" s="720"/>
      <c r="G72" s="376"/>
      <c r="H72" s="376"/>
      <c r="I72" s="376"/>
      <c r="J72" s="376"/>
      <c r="K72" s="376"/>
    </row>
    <row r="73" spans="1:11" x14ac:dyDescent="0.2">
      <c r="A73" s="715"/>
      <c r="B73" s="715"/>
      <c r="C73" s="715"/>
      <c r="D73" s="715"/>
      <c r="E73" s="715"/>
      <c r="F73" s="720"/>
      <c r="G73" s="376"/>
      <c r="H73" s="376"/>
      <c r="I73" s="376"/>
      <c r="J73" s="376"/>
      <c r="K73" s="376"/>
    </row>
    <row r="74" spans="1:11" x14ac:dyDescent="0.2">
      <c r="A74" s="715"/>
      <c r="B74" s="715"/>
      <c r="C74" s="715"/>
      <c r="D74" s="715"/>
      <c r="E74" s="715"/>
      <c r="F74" s="720"/>
      <c r="G74" s="376"/>
      <c r="H74" s="376"/>
      <c r="I74" s="376"/>
      <c r="J74" s="376"/>
      <c r="K74" s="376"/>
    </row>
    <row r="75" spans="1:11" x14ac:dyDescent="0.2">
      <c r="A75" s="715"/>
      <c r="B75" s="715"/>
      <c r="C75" s="715"/>
      <c r="D75" s="715"/>
      <c r="E75" s="715"/>
      <c r="F75" s="720"/>
      <c r="G75" s="376"/>
      <c r="H75" s="376"/>
      <c r="I75" s="376"/>
      <c r="J75" s="376"/>
      <c r="K75" s="376"/>
    </row>
    <row r="76" spans="1:11" x14ac:dyDescent="0.2">
      <c r="A76" s="715"/>
      <c r="B76" s="715"/>
      <c r="C76" s="715"/>
      <c r="D76" s="715"/>
      <c r="E76" s="715"/>
      <c r="F76" s="720"/>
      <c r="G76" s="376"/>
      <c r="H76" s="376"/>
      <c r="I76" s="376"/>
      <c r="J76" s="376"/>
      <c r="K76" s="376"/>
    </row>
    <row r="77" spans="1:11" x14ac:dyDescent="0.2">
      <c r="A77" s="715"/>
      <c r="B77" s="715"/>
      <c r="C77" s="715"/>
      <c r="D77" s="715"/>
      <c r="E77" s="715"/>
      <c r="F77" s="720"/>
      <c r="G77" s="376"/>
      <c r="H77" s="376"/>
      <c r="I77" s="376"/>
      <c r="J77" s="376"/>
      <c r="K77" s="376"/>
    </row>
    <row r="78" spans="1:11" x14ac:dyDescent="0.2">
      <c r="A78" s="715"/>
      <c r="B78" s="715"/>
      <c r="C78" s="715"/>
      <c r="D78" s="715"/>
      <c r="E78" s="715"/>
      <c r="F78" s="720"/>
      <c r="G78" s="376"/>
      <c r="H78" s="376"/>
      <c r="I78" s="376"/>
      <c r="J78" s="376"/>
      <c r="K78" s="376"/>
    </row>
    <row r="79" spans="1:11" x14ac:dyDescent="0.2">
      <c r="A79" s="715"/>
      <c r="B79" s="715"/>
      <c r="C79" s="715"/>
      <c r="D79" s="715"/>
      <c r="E79" s="715"/>
      <c r="F79" s="720"/>
      <c r="G79" s="376"/>
      <c r="H79" s="376"/>
      <c r="I79" s="376"/>
      <c r="J79" s="376"/>
      <c r="K79" s="376"/>
    </row>
    <row r="80" spans="1:11" x14ac:dyDescent="0.2">
      <c r="A80" s="715"/>
      <c r="B80" s="715"/>
      <c r="C80" s="715"/>
      <c r="D80" s="715"/>
      <c r="E80" s="715"/>
      <c r="F80" s="720"/>
      <c r="G80" s="376"/>
      <c r="H80" s="376"/>
      <c r="I80" s="376"/>
      <c r="J80" s="376"/>
      <c r="K80" s="376"/>
    </row>
    <row r="81" spans="1:11" x14ac:dyDescent="0.2">
      <c r="A81" s="715"/>
      <c r="B81" s="715"/>
      <c r="C81" s="715"/>
      <c r="D81" s="715"/>
      <c r="E81" s="715"/>
      <c r="F81" s="720"/>
      <c r="G81" s="376"/>
      <c r="H81" s="376"/>
      <c r="I81" s="376"/>
      <c r="J81" s="376"/>
      <c r="K81" s="376"/>
    </row>
    <row r="82" spans="1:11" x14ac:dyDescent="0.2">
      <c r="A82" s="715"/>
      <c r="B82" s="715"/>
      <c r="C82" s="715"/>
      <c r="D82" s="715"/>
      <c r="E82" s="715"/>
      <c r="F82" s="720"/>
      <c r="G82" s="376"/>
      <c r="H82" s="376"/>
      <c r="I82" s="376"/>
      <c r="J82" s="376"/>
      <c r="K82" s="376"/>
    </row>
    <row r="83" spans="1:11" x14ac:dyDescent="0.2">
      <c r="A83" s="715"/>
      <c r="B83" s="715"/>
      <c r="C83" s="715"/>
      <c r="D83" s="715"/>
      <c r="E83" s="715"/>
      <c r="F83" s="720"/>
      <c r="G83" s="376"/>
      <c r="H83" s="376"/>
      <c r="I83" s="376"/>
      <c r="J83" s="376"/>
      <c r="K83" s="376"/>
    </row>
    <row r="84" spans="1:11" x14ac:dyDescent="0.2">
      <c r="A84" s="715"/>
      <c r="B84" s="715"/>
      <c r="C84" s="715"/>
      <c r="D84" s="715"/>
      <c r="E84" s="715"/>
      <c r="F84" s="720"/>
      <c r="G84" s="376"/>
      <c r="H84" s="376"/>
      <c r="I84" s="376"/>
      <c r="J84" s="376"/>
      <c r="K84" s="376"/>
    </row>
    <row r="85" spans="1:11" x14ac:dyDescent="0.2">
      <c r="A85" s="715"/>
      <c r="B85" s="715"/>
      <c r="C85" s="715"/>
      <c r="D85" s="715"/>
      <c r="E85" s="715"/>
      <c r="F85" s="720"/>
      <c r="G85" s="376"/>
      <c r="H85" s="376"/>
      <c r="I85" s="376"/>
      <c r="J85" s="376"/>
      <c r="K85" s="376"/>
    </row>
    <row r="86" spans="1:11" x14ac:dyDescent="0.2">
      <c r="A86" s="715"/>
      <c r="B86" s="715"/>
      <c r="C86" s="715"/>
      <c r="D86" s="715"/>
      <c r="E86" s="715"/>
      <c r="F86" s="720"/>
      <c r="G86" s="376"/>
      <c r="H86" s="376"/>
      <c r="I86" s="376"/>
      <c r="J86" s="376"/>
      <c r="K86" s="376"/>
    </row>
    <row r="87" spans="1:11" x14ac:dyDescent="0.2">
      <c r="A87" s="715"/>
      <c r="B87" s="715"/>
      <c r="C87" s="715"/>
      <c r="D87" s="715"/>
      <c r="E87" s="715"/>
      <c r="F87" s="720"/>
      <c r="G87" s="376"/>
      <c r="H87" s="376"/>
      <c r="I87" s="376"/>
      <c r="J87" s="376"/>
      <c r="K87" s="376"/>
    </row>
    <row r="88" spans="1:11" x14ac:dyDescent="0.2">
      <c r="A88" s="715"/>
      <c r="B88" s="715"/>
      <c r="C88" s="715"/>
      <c r="D88" s="715"/>
      <c r="E88" s="715"/>
      <c r="F88" s="720"/>
      <c r="G88" s="376"/>
      <c r="H88" s="376"/>
      <c r="I88" s="376"/>
      <c r="J88" s="376"/>
      <c r="K88" s="376"/>
    </row>
    <row r="89" spans="1:11" x14ac:dyDescent="0.2">
      <c r="A89" s="715"/>
      <c r="B89" s="715"/>
      <c r="C89" s="715"/>
      <c r="D89" s="715"/>
      <c r="E89" s="715"/>
      <c r="F89" s="720"/>
      <c r="G89" s="376"/>
      <c r="H89" s="376"/>
      <c r="I89" s="376"/>
      <c r="J89" s="376"/>
      <c r="K89" s="376"/>
    </row>
    <row r="90" spans="1:11" x14ac:dyDescent="0.2">
      <c r="A90" s="715"/>
      <c r="B90" s="715"/>
      <c r="C90" s="715"/>
      <c r="D90" s="715"/>
      <c r="E90" s="715"/>
      <c r="F90" s="720"/>
      <c r="G90" s="376"/>
      <c r="H90" s="376"/>
      <c r="I90" s="376"/>
      <c r="J90" s="376"/>
      <c r="K90" s="376"/>
    </row>
    <row r="91" spans="1:11" x14ac:dyDescent="0.2">
      <c r="A91" s="715"/>
      <c r="B91" s="715"/>
      <c r="C91" s="715"/>
      <c r="D91" s="715"/>
      <c r="E91" s="715"/>
      <c r="F91" s="720"/>
      <c r="G91" s="376"/>
      <c r="H91" s="376"/>
      <c r="I91" s="376"/>
      <c r="J91" s="376"/>
      <c r="K91" s="376"/>
    </row>
    <row r="92" spans="1:11" x14ac:dyDescent="0.2">
      <c r="A92" s="715"/>
      <c r="B92" s="715"/>
      <c r="C92" s="715"/>
      <c r="D92" s="715"/>
      <c r="E92" s="715"/>
      <c r="F92" s="720"/>
      <c r="G92" s="376"/>
      <c r="H92" s="376"/>
      <c r="I92" s="376"/>
      <c r="J92" s="376"/>
      <c r="K92" s="376"/>
    </row>
    <row r="93" spans="1:11" x14ac:dyDescent="0.2">
      <c r="A93" s="715"/>
      <c r="B93" s="715"/>
      <c r="C93" s="715"/>
      <c r="D93" s="715"/>
      <c r="E93" s="715"/>
      <c r="F93" s="720"/>
      <c r="G93" s="376"/>
      <c r="H93" s="376"/>
      <c r="I93" s="376"/>
      <c r="J93" s="376"/>
      <c r="K93" s="376"/>
    </row>
    <row r="94" spans="1:11" x14ac:dyDescent="0.2">
      <c r="A94" s="715"/>
      <c r="B94" s="715"/>
      <c r="C94" s="715"/>
      <c r="D94" s="715"/>
      <c r="E94" s="715"/>
      <c r="F94" s="720"/>
      <c r="G94" s="376"/>
      <c r="H94" s="376"/>
      <c r="I94" s="376"/>
      <c r="J94" s="376"/>
      <c r="K94" s="376"/>
    </row>
    <row r="95" spans="1:11" x14ac:dyDescent="0.2">
      <c r="A95" s="715"/>
      <c r="B95" s="715"/>
      <c r="C95" s="715"/>
      <c r="D95" s="715"/>
      <c r="E95" s="715"/>
      <c r="F95" s="720"/>
      <c r="G95" s="376"/>
      <c r="H95" s="376"/>
      <c r="I95" s="376"/>
      <c r="J95" s="376"/>
      <c r="K95" s="376"/>
    </row>
    <row r="96" spans="1:11" x14ac:dyDescent="0.2">
      <c r="A96" s="715"/>
      <c r="B96" s="715"/>
      <c r="C96" s="715"/>
      <c r="D96" s="715"/>
      <c r="E96" s="715"/>
      <c r="F96" s="720"/>
      <c r="G96" s="376"/>
      <c r="H96" s="376"/>
      <c r="I96" s="376"/>
      <c r="J96" s="376"/>
      <c r="K96" s="376"/>
    </row>
    <row r="97" spans="1:11" x14ac:dyDescent="0.2">
      <c r="A97" s="715"/>
      <c r="B97" s="715"/>
      <c r="C97" s="715"/>
      <c r="D97" s="715"/>
      <c r="E97" s="715"/>
      <c r="F97" s="720"/>
      <c r="G97" s="376"/>
      <c r="H97" s="376"/>
      <c r="I97" s="376"/>
      <c r="J97" s="376"/>
      <c r="K97" s="376"/>
    </row>
    <row r="98" spans="1:11" x14ac:dyDescent="0.2">
      <c r="A98" s="715"/>
      <c r="B98" s="715"/>
      <c r="C98" s="715"/>
      <c r="D98" s="715"/>
      <c r="E98" s="715"/>
      <c r="F98" s="720"/>
      <c r="G98" s="376"/>
      <c r="H98" s="376"/>
      <c r="I98" s="376"/>
      <c r="J98" s="376"/>
      <c r="K98" s="376"/>
    </row>
    <row r="99" spans="1:11" x14ac:dyDescent="0.2">
      <c r="A99" s="715"/>
      <c r="B99" s="715"/>
      <c r="C99" s="715"/>
      <c r="D99" s="715"/>
      <c r="E99" s="715"/>
      <c r="F99" s="720"/>
      <c r="G99" s="376"/>
      <c r="H99" s="376"/>
      <c r="I99" s="376"/>
      <c r="J99" s="376"/>
      <c r="K99" s="376"/>
    </row>
    <row r="100" spans="1:11" x14ac:dyDescent="0.2">
      <c r="A100" s="715"/>
      <c r="B100" s="715"/>
      <c r="C100" s="715"/>
      <c r="D100" s="715"/>
      <c r="E100" s="715"/>
      <c r="F100" s="720"/>
      <c r="G100" s="717"/>
      <c r="H100" s="717"/>
      <c r="I100" s="717"/>
      <c r="J100" s="717"/>
      <c r="K100" s="717"/>
    </row>
    <row r="101" spans="1:11" x14ac:dyDescent="0.2">
      <c r="A101" s="715"/>
      <c r="B101" s="715"/>
      <c r="C101" s="715"/>
      <c r="D101" s="715"/>
      <c r="E101" s="715"/>
      <c r="F101" s="720"/>
      <c r="G101" s="715"/>
      <c r="H101" s="715"/>
      <c r="I101" s="715"/>
      <c r="J101" s="715"/>
      <c r="K101" s="715"/>
    </row>
    <row r="102" spans="1:11" x14ac:dyDescent="0.2">
      <c r="A102" s="715"/>
      <c r="B102" s="715"/>
      <c r="C102" s="715"/>
      <c r="D102" s="715"/>
      <c r="E102" s="715"/>
      <c r="F102" s="720"/>
      <c r="G102" s="715"/>
      <c r="H102" s="715"/>
      <c r="I102" s="715"/>
      <c r="J102" s="715"/>
      <c r="K102" s="715"/>
    </row>
    <row r="103" spans="1:11" x14ac:dyDescent="0.2">
      <c r="A103" s="715"/>
      <c r="B103" s="715"/>
      <c r="C103" s="715"/>
      <c r="D103" s="715"/>
      <c r="E103" s="715"/>
      <c r="F103" s="720"/>
      <c r="G103" s="715"/>
      <c r="H103" s="715"/>
      <c r="I103" s="715"/>
      <c r="J103" s="715"/>
      <c r="K103" s="715"/>
    </row>
    <row r="104" spans="1:11" x14ac:dyDescent="0.2">
      <c r="A104" s="715"/>
      <c r="B104" s="715"/>
      <c r="C104" s="715"/>
      <c r="D104" s="715"/>
      <c r="E104" s="715"/>
      <c r="F104" s="720"/>
      <c r="G104" s="715"/>
      <c r="H104" s="715"/>
      <c r="I104" s="715"/>
      <c r="J104" s="715"/>
      <c r="K104" s="715"/>
    </row>
    <row r="105" spans="1:11" x14ac:dyDescent="0.2">
      <c r="A105" s="715"/>
      <c r="B105" s="715"/>
      <c r="C105" s="715"/>
      <c r="D105" s="715"/>
      <c r="E105" s="715"/>
      <c r="F105" s="720"/>
      <c r="G105" s="715"/>
      <c r="H105" s="715"/>
      <c r="I105" s="715"/>
      <c r="J105" s="715"/>
      <c r="K105" s="715"/>
    </row>
    <row r="106" spans="1:11" x14ac:dyDescent="0.2">
      <c r="A106" s="715"/>
      <c r="B106" s="715"/>
      <c r="C106" s="715"/>
      <c r="D106" s="715"/>
      <c r="E106" s="715"/>
      <c r="F106" s="720"/>
      <c r="G106" s="715"/>
      <c r="H106" s="715"/>
      <c r="I106" s="715"/>
      <c r="J106" s="715"/>
      <c r="K106" s="715"/>
    </row>
    <row r="107" spans="1:11" x14ac:dyDescent="0.2">
      <c r="A107" s="715"/>
      <c r="B107" s="715"/>
      <c r="C107" s="715"/>
      <c r="D107" s="715"/>
      <c r="E107" s="715"/>
      <c r="F107" s="720"/>
      <c r="G107" s="715"/>
      <c r="H107" s="715"/>
      <c r="I107" s="715"/>
      <c r="J107" s="715"/>
      <c r="K107" s="715"/>
    </row>
    <row r="108" spans="1:11" x14ac:dyDescent="0.2">
      <c r="A108" s="715"/>
      <c r="B108" s="715"/>
      <c r="C108" s="715"/>
      <c r="D108" s="715"/>
      <c r="E108" s="715"/>
      <c r="F108" s="720"/>
      <c r="G108" s="715"/>
      <c r="H108" s="715"/>
      <c r="I108" s="715"/>
      <c r="J108" s="715"/>
      <c r="K108" s="715"/>
    </row>
    <row r="109" spans="1:11" x14ac:dyDescent="0.2">
      <c r="A109" s="715"/>
      <c r="B109" s="715"/>
      <c r="C109" s="715"/>
      <c r="D109" s="715"/>
      <c r="E109" s="715"/>
      <c r="F109" s="720"/>
      <c r="G109" s="715"/>
      <c r="H109" s="715"/>
      <c r="I109" s="715"/>
      <c r="J109" s="715"/>
      <c r="K109" s="715"/>
    </row>
    <row r="110" spans="1:11" x14ac:dyDescent="0.2">
      <c r="A110" s="715"/>
      <c r="B110" s="715"/>
      <c r="C110" s="715"/>
      <c r="D110" s="715"/>
      <c r="E110" s="715"/>
      <c r="F110" s="720"/>
      <c r="G110" s="715"/>
      <c r="H110" s="715"/>
      <c r="I110" s="715"/>
      <c r="J110" s="715"/>
      <c r="K110" s="715"/>
    </row>
    <row r="111" spans="1:11" x14ac:dyDescent="0.2">
      <c r="A111" s="715"/>
      <c r="B111" s="715"/>
      <c r="C111" s="715"/>
      <c r="D111" s="715"/>
      <c r="E111" s="715"/>
      <c r="F111" s="720"/>
      <c r="G111" s="715"/>
      <c r="H111" s="715"/>
      <c r="I111" s="715"/>
      <c r="J111" s="715"/>
      <c r="K111" s="715"/>
    </row>
    <row r="112" spans="1:11" x14ac:dyDescent="0.2">
      <c r="A112" s="715"/>
      <c r="B112" s="715"/>
      <c r="C112" s="715"/>
      <c r="D112" s="715"/>
      <c r="E112" s="715"/>
      <c r="F112" s="720"/>
      <c r="G112" s="715"/>
      <c r="H112" s="715"/>
      <c r="I112" s="715"/>
      <c r="J112" s="715"/>
      <c r="K112" s="715"/>
    </row>
    <row r="113" spans="1:11" x14ac:dyDescent="0.2">
      <c r="A113" s="715"/>
      <c r="B113" s="715"/>
      <c r="C113" s="715"/>
      <c r="D113" s="715"/>
      <c r="E113" s="715"/>
      <c r="F113" s="720"/>
      <c r="G113" s="715"/>
      <c r="H113" s="715"/>
      <c r="I113" s="715"/>
      <c r="J113" s="715"/>
      <c r="K113" s="715"/>
    </row>
    <row r="114" spans="1:11" x14ac:dyDescent="0.2">
      <c r="A114" s="715"/>
      <c r="B114" s="715"/>
      <c r="C114" s="715"/>
      <c r="D114" s="715"/>
      <c r="E114" s="715"/>
      <c r="F114" s="720"/>
      <c r="G114" s="715"/>
      <c r="H114" s="715"/>
      <c r="I114" s="715"/>
      <c r="J114" s="715"/>
      <c r="K114" s="715"/>
    </row>
    <row r="115" spans="1:11" x14ac:dyDescent="0.2">
      <c r="A115" s="715"/>
      <c r="B115" s="715"/>
      <c r="C115" s="715"/>
      <c r="D115" s="715"/>
      <c r="E115" s="715"/>
      <c r="F115" s="720"/>
      <c r="G115" s="715"/>
      <c r="H115" s="715"/>
      <c r="I115" s="715"/>
      <c r="J115" s="715"/>
      <c r="K115" s="715"/>
    </row>
    <row r="116" spans="1:11" x14ac:dyDescent="0.2">
      <c r="A116" s="715"/>
      <c r="B116" s="715"/>
      <c r="C116" s="715"/>
      <c r="D116" s="715"/>
      <c r="E116" s="715"/>
      <c r="F116" s="720"/>
      <c r="G116" s="715"/>
      <c r="H116" s="715"/>
      <c r="I116" s="715"/>
      <c r="J116" s="715"/>
      <c r="K116" s="715"/>
    </row>
    <row r="117" spans="1:11" x14ac:dyDescent="0.2">
      <c r="A117" s="715"/>
      <c r="B117" s="715"/>
      <c r="C117" s="715"/>
      <c r="D117" s="715"/>
      <c r="E117" s="715"/>
      <c r="F117" s="720"/>
      <c r="G117" s="715"/>
      <c r="H117" s="715"/>
      <c r="I117" s="715"/>
      <c r="J117" s="715"/>
      <c r="K117" s="715"/>
    </row>
    <row r="118" spans="1:11" x14ac:dyDescent="0.2">
      <c r="A118" s="715"/>
      <c r="B118" s="715"/>
      <c r="C118" s="715"/>
      <c r="D118" s="715"/>
      <c r="E118" s="715"/>
      <c r="F118" s="720"/>
      <c r="G118" s="715"/>
      <c r="H118" s="715"/>
      <c r="I118" s="715"/>
      <c r="J118" s="715"/>
      <c r="K118" s="715"/>
    </row>
    <row r="119" spans="1:11" x14ac:dyDescent="0.2">
      <c r="A119" s="715"/>
      <c r="B119" s="715"/>
      <c r="C119" s="715"/>
      <c r="D119" s="715"/>
      <c r="E119" s="715"/>
      <c r="F119" s="720"/>
      <c r="G119" s="715"/>
      <c r="H119" s="715"/>
      <c r="I119" s="715"/>
      <c r="J119" s="715"/>
      <c r="K119" s="715"/>
    </row>
    <row r="120" spans="1:11" x14ac:dyDescent="0.2">
      <c r="A120" s="715"/>
      <c r="B120" s="715"/>
      <c r="C120" s="715"/>
      <c r="D120" s="715"/>
      <c r="E120" s="715"/>
      <c r="F120" s="720"/>
      <c r="G120" s="715"/>
      <c r="H120" s="715"/>
      <c r="I120" s="715"/>
      <c r="J120" s="715"/>
      <c r="K120" s="715"/>
    </row>
    <row r="121" spans="1:11" x14ac:dyDescent="0.2">
      <c r="A121" s="715"/>
      <c r="B121" s="715"/>
      <c r="C121" s="715"/>
      <c r="D121" s="715"/>
      <c r="E121" s="715"/>
      <c r="F121" s="720"/>
      <c r="G121" s="715"/>
      <c r="H121" s="715"/>
      <c r="I121" s="715"/>
      <c r="J121" s="715"/>
      <c r="K121" s="715"/>
    </row>
    <row r="122" spans="1:11" x14ac:dyDescent="0.2">
      <c r="A122" s="715"/>
      <c r="B122" s="715"/>
      <c r="C122" s="715"/>
      <c r="D122" s="715"/>
      <c r="E122" s="715"/>
      <c r="F122" s="720"/>
      <c r="G122" s="715"/>
      <c r="H122" s="715"/>
      <c r="I122" s="715"/>
      <c r="J122" s="715"/>
      <c r="K122" s="715"/>
    </row>
    <row r="123" spans="1:11" x14ac:dyDescent="0.2">
      <c r="A123" s="715"/>
      <c r="B123" s="715"/>
      <c r="C123" s="715"/>
      <c r="D123" s="715"/>
      <c r="E123" s="715"/>
      <c r="F123" s="720"/>
      <c r="G123" s="715"/>
      <c r="H123" s="715"/>
      <c r="I123" s="715"/>
      <c r="J123" s="715"/>
      <c r="K123" s="715"/>
    </row>
    <row r="124" spans="1:11" x14ac:dyDescent="0.2">
      <c r="A124" s="715"/>
      <c r="B124" s="715"/>
      <c r="C124" s="715"/>
      <c r="D124" s="715"/>
      <c r="E124" s="715"/>
      <c r="F124" s="720"/>
      <c r="G124" s="715"/>
      <c r="H124" s="715"/>
      <c r="I124" s="715"/>
      <c r="J124" s="715"/>
      <c r="K124" s="715"/>
    </row>
    <row r="125" spans="1:11" x14ac:dyDescent="0.2">
      <c r="A125" s="715"/>
      <c r="B125" s="715"/>
      <c r="C125" s="715"/>
      <c r="D125" s="715"/>
      <c r="E125" s="715"/>
      <c r="F125" s="720"/>
      <c r="G125" s="715"/>
      <c r="H125" s="715"/>
      <c r="I125" s="715"/>
      <c r="J125" s="715"/>
      <c r="K125" s="715"/>
    </row>
    <row r="126" spans="1:11" x14ac:dyDescent="0.2">
      <c r="A126" s="715"/>
      <c r="B126" s="715"/>
      <c r="C126" s="715"/>
      <c r="D126" s="715"/>
      <c r="E126" s="715"/>
      <c r="F126" s="720"/>
      <c r="G126" s="715"/>
      <c r="H126" s="715"/>
      <c r="I126" s="715"/>
      <c r="J126" s="715"/>
      <c r="K126" s="715"/>
    </row>
    <row r="127" spans="1:11" x14ac:dyDescent="0.2">
      <c r="A127" s="715"/>
      <c r="B127" s="715"/>
      <c r="C127" s="715"/>
      <c r="D127" s="715"/>
      <c r="E127" s="715"/>
      <c r="F127" s="720"/>
      <c r="G127" s="715"/>
      <c r="H127" s="715"/>
      <c r="I127" s="715"/>
      <c r="J127" s="715"/>
      <c r="K127" s="715"/>
    </row>
    <row r="128" spans="1:11" x14ac:dyDescent="0.2">
      <c r="A128" s="715"/>
      <c r="B128" s="715"/>
      <c r="C128" s="715"/>
      <c r="D128" s="715"/>
      <c r="E128" s="715"/>
      <c r="F128" s="720"/>
      <c r="G128" s="715"/>
      <c r="H128" s="715"/>
      <c r="I128" s="715"/>
      <c r="J128" s="715"/>
      <c r="K128" s="715"/>
    </row>
    <row r="129" spans="1:11" x14ac:dyDescent="0.2">
      <c r="A129" s="715"/>
      <c r="B129" s="715"/>
      <c r="C129" s="715"/>
      <c r="D129" s="715"/>
      <c r="E129" s="715"/>
      <c r="F129" s="720"/>
      <c r="G129" s="715"/>
      <c r="H129" s="715"/>
      <c r="I129" s="715"/>
      <c r="J129" s="715"/>
      <c r="K129" s="715"/>
    </row>
    <row r="130" spans="1:11" x14ac:dyDescent="0.2">
      <c r="A130" s="715"/>
      <c r="B130" s="715"/>
      <c r="C130" s="715"/>
      <c r="D130" s="715"/>
      <c r="E130" s="715"/>
      <c r="F130" s="720"/>
      <c r="G130" s="715"/>
      <c r="H130" s="715"/>
      <c r="I130" s="715"/>
      <c r="J130" s="715"/>
      <c r="K130" s="715"/>
    </row>
    <row r="131" spans="1:11" x14ac:dyDescent="0.2">
      <c r="A131" s="715"/>
      <c r="B131" s="715"/>
      <c r="C131" s="715"/>
      <c r="D131" s="715"/>
      <c r="E131" s="715"/>
      <c r="F131" s="720"/>
      <c r="G131" s="715"/>
      <c r="H131" s="715"/>
      <c r="I131" s="715"/>
      <c r="J131" s="715"/>
      <c r="K131" s="715"/>
    </row>
    <row r="132" spans="1:11" x14ac:dyDescent="0.2">
      <c r="A132" s="715"/>
      <c r="B132" s="715"/>
      <c r="C132" s="715"/>
      <c r="D132" s="715"/>
      <c r="E132" s="715"/>
      <c r="F132" s="720"/>
      <c r="G132" s="715"/>
      <c r="H132" s="715"/>
      <c r="I132" s="715"/>
      <c r="J132" s="715"/>
      <c r="K132" s="715"/>
    </row>
    <row r="133" spans="1:11" x14ac:dyDescent="0.2">
      <c r="A133" s="715"/>
      <c r="B133" s="715"/>
      <c r="C133" s="715"/>
      <c r="D133" s="715"/>
      <c r="E133" s="715"/>
      <c r="F133" s="715"/>
      <c r="G133" s="717"/>
      <c r="H133" s="717"/>
      <c r="I133" s="717"/>
      <c r="J133" s="717"/>
    </row>
    <row r="134" spans="1:11" x14ac:dyDescent="0.2">
      <c r="A134" s="715"/>
      <c r="B134" s="715"/>
      <c r="C134" s="715"/>
      <c r="D134" s="715"/>
      <c r="E134" s="715"/>
      <c r="F134" s="715"/>
      <c r="G134" s="715"/>
      <c r="H134" s="715"/>
      <c r="I134" s="715"/>
      <c r="J134" s="715"/>
    </row>
    <row r="135" spans="1:11" x14ac:dyDescent="0.2">
      <c r="A135" s="715"/>
      <c r="B135" s="715"/>
      <c r="C135" s="715"/>
      <c r="D135" s="715"/>
      <c r="E135" s="715"/>
      <c r="F135" s="715"/>
      <c r="G135" s="715"/>
      <c r="H135" s="715"/>
      <c r="I135" s="715"/>
      <c r="J135" s="715"/>
    </row>
    <row r="136" spans="1:11" x14ac:dyDescent="0.2">
      <c r="A136" s="715"/>
      <c r="B136" s="715"/>
      <c r="C136" s="715"/>
      <c r="D136" s="715"/>
      <c r="E136" s="715"/>
      <c r="F136" s="715"/>
      <c r="G136" s="715"/>
      <c r="H136" s="715"/>
      <c r="I136" s="715"/>
      <c r="J136" s="715"/>
    </row>
    <row r="137" spans="1:11" x14ac:dyDescent="0.2">
      <c r="A137" s="715"/>
      <c r="B137" s="715"/>
      <c r="C137" s="715"/>
      <c r="D137" s="715"/>
      <c r="E137" s="715"/>
      <c r="F137" s="715"/>
      <c r="G137" s="715"/>
      <c r="H137" s="715"/>
      <c r="I137" s="715"/>
      <c r="J137" s="715"/>
    </row>
    <row r="138" spans="1:11" x14ac:dyDescent="0.2">
      <c r="A138" s="715"/>
      <c r="B138" s="715"/>
      <c r="C138" s="715"/>
      <c r="D138" s="715"/>
      <c r="E138" s="715"/>
      <c r="F138" s="715"/>
      <c r="G138" s="715"/>
      <c r="H138" s="715"/>
      <c r="I138" s="715"/>
      <c r="J138" s="715"/>
    </row>
    <row r="139" spans="1:11" x14ac:dyDescent="0.2">
      <c r="A139" s="715"/>
      <c r="B139" s="715"/>
      <c r="C139" s="715"/>
      <c r="D139" s="715"/>
      <c r="E139" s="715"/>
      <c r="F139" s="715"/>
      <c r="G139" s="715"/>
      <c r="H139" s="715"/>
      <c r="I139" s="715"/>
      <c r="J139" s="715"/>
    </row>
    <row r="140" spans="1:11" x14ac:dyDescent="0.2">
      <c r="A140" s="715"/>
      <c r="B140" s="715"/>
      <c r="C140" s="715"/>
      <c r="D140" s="715"/>
      <c r="E140" s="715"/>
      <c r="F140" s="715"/>
      <c r="G140" s="715"/>
      <c r="H140" s="715"/>
      <c r="I140" s="715"/>
      <c r="J140" s="715"/>
    </row>
    <row r="141" spans="1:11" x14ac:dyDescent="0.2">
      <c r="A141" s="715"/>
      <c r="B141" s="715"/>
      <c r="C141" s="715"/>
      <c r="D141" s="715"/>
      <c r="E141" s="715"/>
      <c r="F141" s="715"/>
      <c r="G141" s="715"/>
      <c r="H141" s="715"/>
      <c r="I141" s="715"/>
      <c r="J141" s="715"/>
    </row>
    <row r="142" spans="1:11" x14ac:dyDescent="0.2">
      <c r="A142" s="715"/>
      <c r="B142" s="715"/>
      <c r="C142" s="715"/>
      <c r="D142" s="715"/>
      <c r="E142" s="715"/>
      <c r="F142" s="715"/>
      <c r="G142" s="715"/>
      <c r="H142" s="715"/>
      <c r="I142" s="715"/>
      <c r="J142" s="715"/>
    </row>
    <row r="143" spans="1:11" x14ac:dyDescent="0.2">
      <c r="A143" s="715"/>
      <c r="B143" s="715"/>
      <c r="C143" s="715"/>
      <c r="D143" s="715"/>
      <c r="E143" s="715"/>
      <c r="F143" s="715"/>
      <c r="G143" s="715"/>
      <c r="H143" s="715"/>
      <c r="I143" s="715"/>
      <c r="J143" s="715"/>
    </row>
    <row r="144" spans="1:11" x14ac:dyDescent="0.2">
      <c r="A144" s="715"/>
      <c r="B144" s="715"/>
      <c r="C144" s="715"/>
      <c r="D144" s="715"/>
      <c r="E144" s="715"/>
      <c r="F144" s="715"/>
      <c r="G144" s="715"/>
      <c r="H144" s="715"/>
      <c r="I144" s="715"/>
      <c r="J144" s="715"/>
    </row>
    <row r="145" spans="1:10" x14ac:dyDescent="0.2">
      <c r="A145" s="715"/>
      <c r="B145" s="715"/>
      <c r="C145" s="715"/>
      <c r="D145" s="715"/>
      <c r="E145" s="715"/>
      <c r="F145" s="715"/>
      <c r="G145" s="715"/>
      <c r="H145" s="715"/>
      <c r="I145" s="715"/>
      <c r="J145" s="715"/>
    </row>
    <row r="146" spans="1:10" x14ac:dyDescent="0.2">
      <c r="A146" s="715"/>
      <c r="B146" s="715"/>
      <c r="C146" s="715"/>
      <c r="D146" s="715"/>
      <c r="E146" s="715"/>
      <c r="F146" s="715"/>
      <c r="G146" s="715"/>
      <c r="H146" s="715"/>
      <c r="I146" s="715"/>
      <c r="J146" s="715"/>
    </row>
    <row r="147" spans="1:10" x14ac:dyDescent="0.2">
      <c r="A147" s="715"/>
      <c r="B147" s="715"/>
      <c r="C147" s="715"/>
      <c r="D147" s="715"/>
      <c r="E147" s="715"/>
      <c r="F147" s="715"/>
      <c r="G147" s="715"/>
      <c r="H147" s="715"/>
      <c r="I147" s="715"/>
      <c r="J147" s="715"/>
    </row>
    <row r="148" spans="1:10" x14ac:dyDescent="0.2">
      <c r="A148" s="715"/>
      <c r="B148" s="715"/>
      <c r="C148" s="715"/>
      <c r="D148" s="715"/>
      <c r="E148" s="715"/>
      <c r="F148" s="715"/>
      <c r="G148" s="715"/>
      <c r="H148" s="715"/>
      <c r="I148" s="715"/>
      <c r="J148" s="715"/>
    </row>
    <row r="149" spans="1:10" x14ac:dyDescent="0.2">
      <c r="A149" s="715"/>
      <c r="B149" s="715"/>
      <c r="C149" s="715"/>
      <c r="D149" s="715"/>
      <c r="E149" s="715"/>
      <c r="F149" s="715"/>
      <c r="G149" s="715"/>
      <c r="H149" s="715"/>
      <c r="I149" s="715"/>
      <c r="J149" s="715"/>
    </row>
    <row r="150" spans="1:10" x14ac:dyDescent="0.2">
      <c r="A150" s="715"/>
      <c r="B150" s="715"/>
      <c r="C150" s="715"/>
      <c r="D150" s="715"/>
      <c r="E150" s="715"/>
      <c r="F150" s="715"/>
      <c r="G150" s="715"/>
      <c r="H150" s="715"/>
      <c r="I150" s="715"/>
      <c r="J150" s="715"/>
    </row>
    <row r="151" spans="1:10" x14ac:dyDescent="0.2">
      <c r="A151" s="715"/>
      <c r="B151" s="715"/>
      <c r="C151" s="715"/>
      <c r="D151" s="715"/>
      <c r="E151" s="715"/>
      <c r="F151" s="715"/>
      <c r="G151" s="715"/>
      <c r="H151" s="715"/>
      <c r="I151" s="715"/>
      <c r="J151" s="715"/>
    </row>
    <row r="152" spans="1:10" x14ac:dyDescent="0.2">
      <c r="A152" s="715"/>
      <c r="B152" s="715"/>
      <c r="C152" s="715"/>
      <c r="D152" s="715"/>
      <c r="E152" s="715"/>
      <c r="F152" s="715"/>
      <c r="G152" s="715"/>
      <c r="H152" s="715"/>
      <c r="I152" s="715"/>
      <c r="J152" s="715"/>
    </row>
    <row r="153" spans="1:10" x14ac:dyDescent="0.2">
      <c r="A153" s="715"/>
      <c r="B153" s="715"/>
      <c r="C153" s="715"/>
      <c r="D153" s="715"/>
      <c r="E153" s="715"/>
      <c r="F153" s="715"/>
      <c r="G153" s="715"/>
      <c r="H153" s="715"/>
      <c r="I153" s="715"/>
      <c r="J153" s="715"/>
    </row>
    <row r="154" spans="1:10" x14ac:dyDescent="0.2">
      <c r="A154" s="715"/>
      <c r="B154" s="715"/>
      <c r="C154" s="715"/>
      <c r="D154" s="715"/>
      <c r="E154" s="715"/>
      <c r="F154" s="715"/>
      <c r="G154" s="715"/>
      <c r="H154" s="715"/>
      <c r="I154" s="715"/>
      <c r="J154" s="715"/>
    </row>
    <row r="155" spans="1:10" x14ac:dyDescent="0.2">
      <c r="A155" s="715"/>
      <c r="B155" s="715"/>
      <c r="C155" s="715"/>
      <c r="D155" s="715"/>
      <c r="E155" s="715"/>
      <c r="F155" s="715"/>
      <c r="G155" s="715"/>
      <c r="H155" s="715"/>
      <c r="I155" s="715"/>
      <c r="J155" s="715"/>
    </row>
    <row r="156" spans="1:10" x14ac:dyDescent="0.2">
      <c r="A156" s="715"/>
      <c r="B156" s="715"/>
      <c r="C156" s="715"/>
      <c r="D156" s="715"/>
      <c r="E156" s="715"/>
      <c r="F156" s="715"/>
      <c r="G156" s="715"/>
      <c r="H156" s="715"/>
      <c r="I156" s="715"/>
      <c r="J156" s="715"/>
    </row>
    <row r="157" spans="1:10" x14ac:dyDescent="0.2">
      <c r="A157" s="715"/>
      <c r="B157" s="715"/>
      <c r="C157" s="715"/>
      <c r="D157" s="715"/>
      <c r="E157" s="715"/>
      <c r="F157" s="715"/>
      <c r="G157" s="715"/>
      <c r="H157" s="715"/>
      <c r="I157" s="715"/>
      <c r="J157" s="715"/>
    </row>
    <row r="158" spans="1:10" x14ac:dyDescent="0.2">
      <c r="A158" s="715"/>
      <c r="B158" s="715"/>
      <c r="C158" s="715"/>
      <c r="D158" s="715"/>
      <c r="E158" s="715"/>
      <c r="F158" s="715"/>
      <c r="G158" s="715"/>
      <c r="H158" s="715"/>
      <c r="I158" s="715"/>
      <c r="J158" s="715"/>
    </row>
    <row r="159" spans="1:10" x14ac:dyDescent="0.2">
      <c r="A159" s="715"/>
      <c r="B159" s="715"/>
      <c r="C159" s="715"/>
      <c r="D159" s="715"/>
      <c r="E159" s="715"/>
      <c r="F159" s="715"/>
      <c r="G159" s="715"/>
      <c r="H159" s="715"/>
      <c r="I159" s="715"/>
      <c r="J159" s="715"/>
    </row>
    <row r="160" spans="1:10" x14ac:dyDescent="0.2">
      <c r="A160" s="715"/>
      <c r="B160" s="715"/>
      <c r="C160" s="715"/>
      <c r="D160" s="715"/>
      <c r="E160" s="715"/>
      <c r="F160" s="715"/>
      <c r="G160" s="715"/>
      <c r="H160" s="715"/>
      <c r="I160" s="715"/>
      <c r="J160" s="715"/>
    </row>
    <row r="161" spans="1:10" x14ac:dyDescent="0.2">
      <c r="A161" s="715"/>
      <c r="B161" s="715"/>
      <c r="C161" s="715"/>
      <c r="D161" s="715"/>
      <c r="E161" s="715"/>
      <c r="F161" s="715"/>
      <c r="G161" s="715"/>
      <c r="H161" s="715"/>
      <c r="I161" s="715"/>
      <c r="J161" s="715"/>
    </row>
    <row r="162" spans="1:10" x14ac:dyDescent="0.2">
      <c r="A162" s="715"/>
      <c r="B162" s="715"/>
      <c r="C162" s="715"/>
      <c r="D162" s="715"/>
      <c r="E162" s="715"/>
      <c r="F162" s="715"/>
      <c r="G162" s="715"/>
      <c r="H162" s="715"/>
      <c r="I162" s="715"/>
      <c r="J162" s="715"/>
    </row>
    <row r="163" spans="1:10" x14ac:dyDescent="0.2">
      <c r="A163" s="715"/>
      <c r="B163" s="715"/>
      <c r="C163" s="715"/>
      <c r="D163" s="715"/>
      <c r="E163" s="715"/>
      <c r="F163" s="715"/>
      <c r="G163" s="715"/>
      <c r="H163" s="715"/>
      <c r="I163" s="715"/>
      <c r="J163" s="715"/>
    </row>
    <row r="164" spans="1:10" x14ac:dyDescent="0.2">
      <c r="A164" s="715"/>
      <c r="B164" s="715"/>
      <c r="C164" s="715"/>
      <c r="D164" s="715"/>
      <c r="E164" s="715"/>
      <c r="F164" s="715"/>
      <c r="G164" s="715"/>
      <c r="H164" s="715"/>
      <c r="I164" s="715"/>
      <c r="J164" s="715"/>
    </row>
    <row r="165" spans="1:10" x14ac:dyDescent="0.2">
      <c r="A165" s="715"/>
      <c r="B165" s="715"/>
      <c r="C165" s="715"/>
      <c r="D165" s="715"/>
      <c r="E165" s="715"/>
      <c r="F165" s="715"/>
      <c r="G165" s="715"/>
      <c r="H165" s="715"/>
      <c r="I165" s="715"/>
      <c r="J165" s="715"/>
    </row>
    <row r="166" spans="1:10" x14ac:dyDescent="0.2">
      <c r="A166" s="715"/>
      <c r="B166" s="715"/>
      <c r="C166" s="715"/>
      <c r="D166" s="715"/>
      <c r="E166" s="715"/>
      <c r="F166" s="715"/>
      <c r="G166" s="715"/>
      <c r="H166" s="715"/>
      <c r="I166" s="715"/>
      <c r="J166" s="715"/>
    </row>
    <row r="167" spans="1:10" x14ac:dyDescent="0.2">
      <c r="A167" s="715"/>
      <c r="B167" s="715"/>
      <c r="C167" s="715"/>
      <c r="D167" s="715"/>
      <c r="E167" s="715"/>
      <c r="F167" s="715"/>
      <c r="G167" s="715"/>
      <c r="H167" s="715"/>
      <c r="I167" s="715"/>
      <c r="J167" s="715"/>
    </row>
    <row r="168" spans="1:10" x14ac:dyDescent="0.2">
      <c r="A168" s="715"/>
      <c r="B168" s="715"/>
      <c r="C168" s="715"/>
      <c r="D168" s="715"/>
      <c r="E168" s="715"/>
      <c r="F168" s="715"/>
      <c r="G168" s="715"/>
      <c r="H168" s="715"/>
      <c r="I168" s="715"/>
      <c r="J168" s="715"/>
    </row>
    <row r="169" spans="1:10" x14ac:dyDescent="0.2">
      <c r="A169" s="715"/>
      <c r="B169" s="715"/>
      <c r="C169" s="715"/>
      <c r="D169" s="715"/>
      <c r="E169" s="715"/>
      <c r="F169" s="715"/>
      <c r="G169" s="715"/>
      <c r="H169" s="715"/>
      <c r="I169" s="715"/>
      <c r="J169" s="715"/>
    </row>
    <row r="170" spans="1:10" x14ac:dyDescent="0.2">
      <c r="A170" s="715"/>
      <c r="B170" s="715"/>
      <c r="C170" s="715"/>
      <c r="D170" s="715"/>
      <c r="E170" s="715"/>
      <c r="F170" s="715"/>
      <c r="G170" s="715"/>
      <c r="H170" s="715"/>
      <c r="I170" s="715"/>
      <c r="J170" s="715"/>
    </row>
    <row r="171" spans="1:10" x14ac:dyDescent="0.2">
      <c r="A171" s="715"/>
      <c r="B171" s="715"/>
      <c r="C171" s="715"/>
      <c r="D171" s="715"/>
      <c r="E171" s="715"/>
      <c r="F171" s="715"/>
      <c r="G171" s="715"/>
      <c r="H171" s="715"/>
      <c r="I171" s="715"/>
      <c r="J171" s="715"/>
    </row>
    <row r="172" spans="1:10" x14ac:dyDescent="0.2">
      <c r="A172" s="715"/>
      <c r="B172" s="715"/>
      <c r="C172" s="715"/>
      <c r="D172" s="715"/>
      <c r="E172" s="715"/>
      <c r="F172" s="715"/>
      <c r="G172" s="715"/>
      <c r="H172" s="715"/>
      <c r="I172" s="715"/>
      <c r="J172" s="715"/>
    </row>
    <row r="173" spans="1:10" x14ac:dyDescent="0.2">
      <c r="A173" s="715"/>
      <c r="B173" s="715"/>
      <c r="C173" s="715"/>
      <c r="D173" s="715"/>
      <c r="E173" s="715"/>
      <c r="F173" s="715"/>
      <c r="G173" s="715"/>
      <c r="H173" s="715"/>
      <c r="I173" s="715"/>
      <c r="J173" s="715"/>
    </row>
    <row r="174" spans="1:10" x14ac:dyDescent="0.2">
      <c r="A174" s="715"/>
      <c r="B174" s="715"/>
      <c r="C174" s="715"/>
      <c r="D174" s="715"/>
      <c r="E174" s="715"/>
      <c r="F174" s="715"/>
      <c r="G174" s="715"/>
      <c r="H174" s="715"/>
      <c r="I174" s="715"/>
      <c r="J174" s="715"/>
    </row>
    <row r="175" spans="1:10" x14ac:dyDescent="0.2">
      <c r="A175" s="715"/>
      <c r="B175" s="715"/>
      <c r="C175" s="715"/>
      <c r="D175" s="715"/>
      <c r="E175" s="715"/>
      <c r="F175" s="715"/>
      <c r="G175" s="715"/>
      <c r="H175" s="715"/>
      <c r="I175" s="715"/>
      <c r="J175" s="715"/>
    </row>
    <row r="176" spans="1:10" x14ac:dyDescent="0.2">
      <c r="A176" s="715"/>
      <c r="B176" s="715"/>
      <c r="C176" s="715"/>
      <c r="D176" s="715"/>
      <c r="E176" s="715"/>
      <c r="F176" s="715"/>
      <c r="G176" s="715"/>
      <c r="H176" s="715"/>
      <c r="I176" s="715"/>
      <c r="J176" s="715"/>
    </row>
    <row r="177" spans="1:10" x14ac:dyDescent="0.2">
      <c r="A177" s="715"/>
      <c r="B177" s="715"/>
      <c r="C177" s="715"/>
      <c r="D177" s="715"/>
      <c r="E177" s="715"/>
      <c r="F177" s="715"/>
      <c r="G177" s="715"/>
      <c r="H177" s="715"/>
      <c r="I177" s="715"/>
      <c r="J177" s="715"/>
    </row>
    <row r="178" spans="1:10" x14ac:dyDescent="0.2">
      <c r="A178" s="715"/>
      <c r="B178" s="715"/>
      <c r="C178" s="715"/>
      <c r="D178" s="715"/>
      <c r="E178" s="715"/>
      <c r="F178" s="715"/>
      <c r="G178" s="715"/>
      <c r="H178" s="715"/>
      <c r="I178" s="715"/>
      <c r="J178" s="715"/>
    </row>
    <row r="179" spans="1:10" x14ac:dyDescent="0.2">
      <c r="A179" s="715"/>
      <c r="B179" s="715"/>
      <c r="C179" s="715"/>
      <c r="D179" s="715"/>
      <c r="E179" s="715"/>
      <c r="F179" s="715"/>
      <c r="G179" s="715"/>
      <c r="H179" s="715"/>
      <c r="I179" s="715"/>
      <c r="J179" s="715"/>
    </row>
    <row r="180" spans="1:10" x14ac:dyDescent="0.2">
      <c r="A180" s="715"/>
      <c r="B180" s="715"/>
      <c r="C180" s="715"/>
      <c r="D180" s="715"/>
      <c r="E180" s="715"/>
      <c r="F180" s="715"/>
      <c r="G180" s="715"/>
      <c r="H180" s="715"/>
      <c r="I180" s="715"/>
      <c r="J180" s="715"/>
    </row>
    <row r="181" spans="1:10" x14ac:dyDescent="0.2">
      <c r="A181" s="715"/>
      <c r="B181" s="715"/>
      <c r="C181" s="715"/>
      <c r="D181" s="715"/>
      <c r="E181" s="715"/>
      <c r="F181" s="715"/>
      <c r="G181" s="715"/>
      <c r="H181" s="715"/>
      <c r="I181" s="715"/>
      <c r="J181" s="715"/>
    </row>
    <row r="182" spans="1:10" x14ac:dyDescent="0.2">
      <c r="A182" s="715"/>
      <c r="B182" s="715"/>
      <c r="C182" s="715"/>
      <c r="D182" s="715"/>
      <c r="E182" s="715"/>
      <c r="F182" s="715"/>
      <c r="G182" s="715"/>
      <c r="H182" s="715"/>
      <c r="I182" s="715"/>
      <c r="J182" s="715"/>
    </row>
    <row r="183" spans="1:10" x14ac:dyDescent="0.2">
      <c r="A183" s="715"/>
      <c r="B183" s="715"/>
      <c r="C183" s="715"/>
      <c r="D183" s="715"/>
      <c r="E183" s="715"/>
      <c r="F183" s="715"/>
      <c r="G183" s="715"/>
      <c r="H183" s="715"/>
      <c r="I183" s="715"/>
      <c r="J183" s="715"/>
    </row>
    <row r="184" spans="1:10" x14ac:dyDescent="0.2">
      <c r="A184" s="715"/>
      <c r="B184" s="715"/>
      <c r="C184" s="715"/>
      <c r="D184" s="715"/>
      <c r="E184" s="715"/>
      <c r="F184" s="715"/>
      <c r="G184" s="715"/>
      <c r="H184" s="715"/>
      <c r="I184" s="715"/>
      <c r="J184" s="715"/>
    </row>
    <row r="185" spans="1:10" x14ac:dyDescent="0.2">
      <c r="A185" s="715"/>
      <c r="B185" s="715"/>
      <c r="C185" s="715"/>
      <c r="D185" s="715"/>
      <c r="E185" s="715"/>
      <c r="F185" s="715"/>
      <c r="G185" s="715"/>
      <c r="H185" s="715"/>
      <c r="I185" s="715"/>
      <c r="J185" s="715"/>
    </row>
    <row r="186" spans="1:10" x14ac:dyDescent="0.2">
      <c r="A186" s="715"/>
      <c r="B186" s="715"/>
      <c r="C186" s="715"/>
      <c r="D186" s="715"/>
      <c r="E186" s="715"/>
      <c r="F186" s="715"/>
      <c r="G186" s="715"/>
      <c r="H186" s="715"/>
      <c r="I186" s="715"/>
      <c r="J186" s="715"/>
    </row>
    <row r="187" spans="1:10" x14ac:dyDescent="0.2">
      <c r="A187" s="715"/>
      <c r="B187" s="715"/>
      <c r="C187" s="715"/>
      <c r="D187" s="715"/>
      <c r="E187" s="715"/>
      <c r="F187" s="715"/>
      <c r="G187" s="715"/>
      <c r="H187" s="715"/>
      <c r="I187" s="715"/>
      <c r="J187" s="715"/>
    </row>
    <row r="188" spans="1:10" x14ac:dyDescent="0.2">
      <c r="A188" s="715"/>
      <c r="B188" s="715"/>
      <c r="C188" s="715"/>
      <c r="D188" s="715"/>
      <c r="E188" s="715"/>
      <c r="F188" s="715"/>
      <c r="G188" s="715"/>
      <c r="H188" s="715"/>
      <c r="I188" s="715"/>
      <c r="J188" s="715"/>
    </row>
    <row r="189" spans="1:10" x14ac:dyDescent="0.2">
      <c r="A189" s="715"/>
      <c r="B189" s="715"/>
      <c r="C189" s="715"/>
      <c r="D189" s="715"/>
      <c r="E189" s="715"/>
      <c r="F189" s="715"/>
      <c r="G189" s="715"/>
      <c r="H189" s="715"/>
      <c r="I189" s="715"/>
      <c r="J189" s="715"/>
    </row>
    <row r="190" spans="1:10" x14ac:dyDescent="0.2">
      <c r="A190" s="715"/>
      <c r="B190" s="715"/>
      <c r="C190" s="715"/>
      <c r="D190" s="715"/>
      <c r="E190" s="715"/>
      <c r="F190" s="715"/>
      <c r="G190" s="715"/>
      <c r="H190" s="715"/>
      <c r="I190" s="715"/>
      <c r="J190" s="715"/>
    </row>
    <row r="191" spans="1:10" x14ac:dyDescent="0.2">
      <c r="A191" s="715"/>
      <c r="B191" s="715"/>
      <c r="C191" s="715"/>
      <c r="D191" s="715"/>
      <c r="E191" s="715"/>
      <c r="F191" s="715"/>
      <c r="G191" s="715"/>
      <c r="H191" s="715"/>
      <c r="I191" s="715"/>
      <c r="J191" s="715"/>
    </row>
    <row r="192" spans="1:10" x14ac:dyDescent="0.2">
      <c r="A192" s="715"/>
      <c r="B192" s="715"/>
      <c r="C192" s="715"/>
      <c r="D192" s="715"/>
      <c r="E192" s="715"/>
      <c r="F192" s="715"/>
      <c r="G192" s="715"/>
      <c r="H192" s="715"/>
      <c r="I192" s="715"/>
      <c r="J192" s="715"/>
    </row>
    <row r="193" spans="1:10" x14ac:dyDescent="0.2">
      <c r="A193" s="715"/>
      <c r="B193" s="715"/>
      <c r="C193" s="715"/>
      <c r="D193" s="715"/>
      <c r="E193" s="715"/>
      <c r="F193" s="715"/>
      <c r="G193" s="715"/>
      <c r="H193" s="715"/>
      <c r="I193" s="715"/>
      <c r="J193" s="715"/>
    </row>
    <row r="194" spans="1:10" x14ac:dyDescent="0.2">
      <c r="A194" s="715"/>
      <c r="B194" s="715"/>
      <c r="C194" s="715"/>
      <c r="D194" s="715"/>
      <c r="E194" s="715"/>
      <c r="F194" s="715"/>
      <c r="G194" s="715"/>
      <c r="H194" s="715"/>
      <c r="I194" s="715"/>
      <c r="J194" s="715"/>
    </row>
    <row r="195" spans="1:10" x14ac:dyDescent="0.2">
      <c r="A195" s="715"/>
      <c r="B195" s="715"/>
      <c r="C195" s="715"/>
      <c r="D195" s="715"/>
      <c r="E195" s="715"/>
      <c r="F195" s="715"/>
      <c r="G195" s="715"/>
      <c r="H195" s="715"/>
      <c r="I195" s="715"/>
      <c r="J195" s="715"/>
    </row>
    <row r="196" spans="1:10" x14ac:dyDescent="0.2">
      <c r="A196" s="715"/>
      <c r="B196" s="715"/>
      <c r="C196" s="715"/>
      <c r="D196" s="715"/>
      <c r="E196" s="715"/>
      <c r="F196" s="715"/>
      <c r="G196" s="715"/>
      <c r="H196" s="715"/>
      <c r="I196" s="715"/>
      <c r="J196" s="715"/>
    </row>
    <row r="197" spans="1:10" x14ac:dyDescent="0.2">
      <c r="A197" s="715"/>
      <c r="B197" s="715"/>
      <c r="C197" s="715"/>
      <c r="D197" s="715"/>
      <c r="E197" s="715"/>
      <c r="F197" s="715"/>
      <c r="G197" s="715"/>
      <c r="H197" s="715"/>
      <c r="I197" s="715"/>
      <c r="J197" s="715"/>
    </row>
    <row r="198" spans="1:10" x14ac:dyDescent="0.2">
      <c r="A198" s="715"/>
      <c r="B198" s="715"/>
      <c r="C198" s="715"/>
      <c r="D198" s="715"/>
      <c r="E198" s="715"/>
      <c r="F198" s="715"/>
      <c r="G198" s="715"/>
      <c r="H198" s="715"/>
      <c r="I198" s="715"/>
      <c r="J198" s="715"/>
    </row>
    <row r="199" spans="1:10" x14ac:dyDescent="0.2">
      <c r="A199" s="715"/>
      <c r="B199" s="715"/>
      <c r="C199" s="715"/>
      <c r="D199" s="715"/>
      <c r="E199" s="715"/>
      <c r="F199" s="715"/>
      <c r="G199" s="715"/>
      <c r="H199" s="715"/>
      <c r="I199" s="715"/>
      <c r="J199" s="715"/>
    </row>
    <row r="200" spans="1:10" x14ac:dyDescent="0.2">
      <c r="A200" s="715"/>
      <c r="B200" s="715"/>
      <c r="C200" s="715"/>
      <c r="D200" s="715"/>
      <c r="E200" s="715"/>
      <c r="F200" s="715"/>
      <c r="G200" s="715"/>
      <c r="H200" s="715"/>
      <c r="I200" s="715"/>
      <c r="J200" s="715"/>
    </row>
    <row r="201" spans="1:10" x14ac:dyDescent="0.2">
      <c r="A201" s="715"/>
      <c r="B201" s="715"/>
      <c r="C201" s="715"/>
      <c r="D201" s="715"/>
      <c r="E201" s="715"/>
      <c r="F201" s="715"/>
      <c r="G201" s="715"/>
      <c r="H201" s="715"/>
      <c r="I201" s="715"/>
      <c r="J201" s="715"/>
    </row>
    <row r="202" spans="1:10" x14ac:dyDescent="0.2">
      <c r="A202" s="715"/>
      <c r="B202" s="715"/>
      <c r="C202" s="715"/>
      <c r="D202" s="715"/>
      <c r="E202" s="715"/>
      <c r="F202" s="715"/>
      <c r="G202" s="715"/>
      <c r="H202" s="715"/>
      <c r="I202" s="715"/>
      <c r="J202" s="715"/>
    </row>
    <row r="203" spans="1:10" x14ac:dyDescent="0.2">
      <c r="A203" s="715"/>
      <c r="B203" s="715"/>
      <c r="C203" s="715"/>
      <c r="D203" s="715"/>
      <c r="E203" s="715"/>
      <c r="F203" s="715"/>
      <c r="G203" s="715"/>
      <c r="H203" s="715"/>
      <c r="I203" s="715"/>
      <c r="J203" s="715"/>
    </row>
    <row r="204" spans="1:10" x14ac:dyDescent="0.2">
      <c r="A204" s="715"/>
      <c r="B204" s="715"/>
      <c r="C204" s="715"/>
      <c r="D204" s="715"/>
      <c r="E204" s="715"/>
      <c r="F204" s="715"/>
      <c r="G204" s="715"/>
      <c r="H204" s="715"/>
      <c r="I204" s="715"/>
      <c r="J204" s="715"/>
    </row>
    <row r="205" spans="1:10" x14ac:dyDescent="0.2">
      <c r="A205" s="715"/>
      <c r="B205" s="715"/>
      <c r="C205" s="715"/>
      <c r="D205" s="715"/>
      <c r="E205" s="715"/>
      <c r="F205" s="715"/>
      <c r="G205" s="715"/>
      <c r="H205" s="715"/>
      <c r="I205" s="715"/>
      <c r="J205" s="715"/>
    </row>
  </sheetData>
  <mergeCells count="12">
    <mergeCell ref="A10:E10"/>
    <mergeCell ref="A11:E11"/>
    <mergeCell ref="A1:K1"/>
    <mergeCell ref="I6:K6"/>
    <mergeCell ref="J7:K7"/>
    <mergeCell ref="J8:K8"/>
    <mergeCell ref="J9:K9"/>
    <mergeCell ref="C27:E27"/>
    <mergeCell ref="D28:E28"/>
    <mergeCell ref="D29:E29"/>
    <mergeCell ref="D30:E30"/>
    <mergeCell ref="G11:K11"/>
  </mergeCells>
  <pageMargins left="0.7" right="0.7" top="0.75" bottom="0.75" header="0.3" footer="0.3"/>
  <pageSetup paperSize="9" scale="28"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49" zoomScale="125" workbookViewId="0">
      <selection activeCell="E41" sqref="E41"/>
    </sheetView>
  </sheetViews>
  <sheetFormatPr defaultColWidth="16" defaultRowHeight="12.75" x14ac:dyDescent="0.2"/>
  <cols>
    <col min="1" max="1" width="10.85546875" style="3" customWidth="1"/>
    <col min="2" max="2" width="6.7109375" style="3" bestFit="1" customWidth="1"/>
    <col min="3" max="3" width="32.28515625" style="3" customWidth="1"/>
    <col min="4" max="4" width="16.28515625" style="3" customWidth="1"/>
    <col min="5" max="5" width="19.710937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882"/>
      <c r="B1" s="882"/>
      <c r="C1" s="882"/>
      <c r="D1" s="882"/>
      <c r="E1" s="882"/>
      <c r="F1" s="882"/>
      <c r="G1" s="882"/>
      <c r="H1" s="882"/>
      <c r="I1" s="882"/>
      <c r="J1" s="882"/>
      <c r="K1" s="882"/>
    </row>
    <row r="2" spans="1:11" x14ac:dyDescent="0.2">
      <c r="A2" s="309"/>
      <c r="B2" s="309"/>
      <c r="C2" s="309"/>
      <c r="D2" s="309"/>
      <c r="E2" s="309"/>
      <c r="F2" s="309"/>
      <c r="G2" s="309"/>
      <c r="H2" s="309"/>
      <c r="I2" s="309"/>
      <c r="J2" s="309"/>
      <c r="K2" s="309"/>
    </row>
    <row r="3" spans="1:11" x14ac:dyDescent="0.2">
      <c r="A3" s="489" t="s">
        <v>16</v>
      </c>
      <c r="B3" s="490"/>
      <c r="C3" s="490"/>
      <c r="D3" s="490"/>
      <c r="E3" s="490"/>
      <c r="F3" s="490"/>
      <c r="G3" s="490"/>
      <c r="H3" s="490"/>
      <c r="I3" s="490"/>
      <c r="J3" s="490"/>
      <c r="K3" s="490"/>
    </row>
    <row r="4" spans="1:11" x14ac:dyDescent="0.2">
      <c r="A4" s="4" t="s">
        <v>19</v>
      </c>
      <c r="B4" s="4"/>
      <c r="C4" s="4" t="s">
        <v>18</v>
      </c>
      <c r="D4" s="491"/>
      <c r="E4" s="4"/>
      <c r="F4" s="4"/>
      <c r="G4" s="4"/>
      <c r="H4" s="4"/>
      <c r="I4" s="490"/>
      <c r="J4" s="490"/>
      <c r="K4" s="490"/>
    </row>
    <row r="5" spans="1:11" x14ac:dyDescent="0.2">
      <c r="A5" s="4" t="s">
        <v>80</v>
      </c>
      <c r="B5" s="4"/>
      <c r="C5" s="492" t="s">
        <v>277</v>
      </c>
      <c r="D5" s="4"/>
      <c r="E5" s="4"/>
      <c r="F5" s="4"/>
      <c r="G5" s="4"/>
      <c r="H5" s="4"/>
      <c r="I5" s="490"/>
      <c r="J5" s="490"/>
      <c r="K5" s="490"/>
    </row>
    <row r="6" spans="1:11" x14ac:dyDescent="0.2">
      <c r="A6" s="5"/>
      <c r="B6" s="4"/>
      <c r="C6" s="493">
        <v>2024</v>
      </c>
      <c r="D6" s="4"/>
      <c r="E6" s="4"/>
      <c r="F6" s="4"/>
      <c r="G6" s="4"/>
      <c r="H6" s="4"/>
      <c r="I6" s="911"/>
      <c r="J6" s="912"/>
      <c r="K6" s="913"/>
    </row>
    <row r="7" spans="1:11" x14ac:dyDescent="0.2">
      <c r="A7" s="5"/>
      <c r="B7" s="4"/>
      <c r="C7" s="4"/>
      <c r="D7" s="4"/>
      <c r="E7" s="4"/>
      <c r="F7" s="4"/>
      <c r="G7" s="4"/>
      <c r="H7" s="4"/>
      <c r="I7" s="494"/>
      <c r="J7" s="914"/>
      <c r="K7" s="915"/>
    </row>
    <row r="8" spans="1:11" ht="12.75" customHeight="1" x14ac:dyDescent="0.2">
      <c r="A8" s="4"/>
      <c r="B8" s="4"/>
      <c r="C8" s="4"/>
      <c r="D8" s="4"/>
      <c r="E8" s="4"/>
      <c r="F8" s="4"/>
      <c r="G8" s="4"/>
      <c r="H8" s="490"/>
      <c r="I8" s="494"/>
      <c r="J8" s="916"/>
      <c r="K8" s="917"/>
    </row>
    <row r="9" spans="1:11" ht="12.75" customHeight="1" x14ac:dyDescent="0.2">
      <c r="A9" s="4" t="s">
        <v>23</v>
      </c>
      <c r="B9" s="4"/>
      <c r="C9" s="4"/>
      <c r="D9" s="4"/>
      <c r="E9" s="4"/>
      <c r="F9" s="4"/>
      <c r="G9" s="4"/>
      <c r="H9" s="836"/>
      <c r="I9" s="494"/>
      <c r="J9" s="918"/>
      <c r="K9" s="919"/>
    </row>
    <row r="10" spans="1:11" ht="15.75" customHeight="1" thickBot="1" x14ac:dyDescent="0.25">
      <c r="A10" s="835" t="s">
        <v>30</v>
      </c>
      <c r="B10" s="835"/>
      <c r="C10" s="835"/>
      <c r="D10" s="835"/>
      <c r="E10" s="835"/>
      <c r="F10" s="711"/>
      <c r="G10" s="813"/>
      <c r="H10" s="763"/>
      <c r="I10" s="814"/>
      <c r="J10" s="814"/>
      <c r="K10" s="814"/>
    </row>
    <row r="11" spans="1:11" ht="12.75" customHeight="1" x14ac:dyDescent="0.2">
      <c r="A11" s="908" t="s">
        <v>25</v>
      </c>
      <c r="B11" s="909"/>
      <c r="C11" s="909"/>
      <c r="D11" s="909"/>
      <c r="E11" s="910"/>
      <c r="F11" s="346"/>
      <c r="G11" s="891"/>
      <c r="H11" s="891"/>
      <c r="I11" s="891"/>
      <c r="J11" s="891"/>
      <c r="K11" s="891"/>
    </row>
    <row r="12" spans="1:11" x14ac:dyDescent="0.2">
      <c r="A12" s="314"/>
      <c r="B12" s="315"/>
      <c r="C12" s="315"/>
      <c r="D12" s="315"/>
      <c r="E12" s="316"/>
      <c r="F12" s="310"/>
      <c r="G12" s="815"/>
      <c r="H12" s="815"/>
      <c r="I12" s="815"/>
      <c r="J12" s="815"/>
      <c r="K12" s="815"/>
    </row>
    <row r="13" spans="1:11" s="6" customFormat="1" x14ac:dyDescent="0.2">
      <c r="A13" s="317" t="s">
        <v>0</v>
      </c>
      <c r="B13" s="318" t="s">
        <v>26</v>
      </c>
      <c r="C13" s="318" t="s">
        <v>27</v>
      </c>
      <c r="D13" s="318" t="s">
        <v>28</v>
      </c>
      <c r="E13" s="319" t="s">
        <v>29</v>
      </c>
      <c r="F13" s="320"/>
      <c r="G13" s="761"/>
      <c r="H13" s="761"/>
      <c r="I13" s="761"/>
      <c r="J13" s="761"/>
      <c r="K13" s="761"/>
    </row>
    <row r="14" spans="1:11" ht="12.75" customHeight="1" x14ac:dyDescent="0.2">
      <c r="A14" s="326">
        <v>45352</v>
      </c>
      <c r="B14" s="327"/>
      <c r="C14" s="10" t="s">
        <v>46</v>
      </c>
      <c r="D14" s="328">
        <v>7958997</v>
      </c>
      <c r="E14" s="329"/>
      <c r="F14" s="310"/>
      <c r="G14" s="785"/>
      <c r="H14" s="285"/>
      <c r="I14" s="753"/>
      <c r="J14" s="786"/>
      <c r="K14" s="787"/>
    </row>
    <row r="15" spans="1:11" ht="12.75" customHeight="1" x14ac:dyDescent="0.25">
      <c r="A15" s="454">
        <v>45355</v>
      </c>
      <c r="B15" s="327">
        <v>1</v>
      </c>
      <c r="C15" s="10" t="s">
        <v>597</v>
      </c>
      <c r="D15" s="328"/>
      <c r="E15" s="455">
        <v>1500000</v>
      </c>
      <c r="F15" s="310"/>
      <c r="G15" s="785"/>
      <c r="H15" s="285"/>
      <c r="I15" s="753"/>
      <c r="J15" s="788"/>
      <c r="K15" s="789"/>
    </row>
    <row r="16" spans="1:11" ht="12.75" customHeight="1" x14ac:dyDescent="0.25">
      <c r="A16" s="454">
        <v>45357</v>
      </c>
      <c r="B16" s="327">
        <v>2</v>
      </c>
      <c r="C16" s="10" t="s">
        <v>600</v>
      </c>
      <c r="D16" s="328"/>
      <c r="E16" s="456">
        <v>1888000</v>
      </c>
      <c r="F16" s="310"/>
      <c r="G16" s="785"/>
      <c r="H16" s="285"/>
      <c r="I16" s="753"/>
      <c r="J16" s="788"/>
      <c r="K16" s="789"/>
    </row>
    <row r="17" spans="1:12" ht="12.75" customHeight="1" x14ac:dyDescent="0.2">
      <c r="A17" s="454">
        <v>45357</v>
      </c>
      <c r="B17" s="327">
        <v>3</v>
      </c>
      <c r="C17" s="10" t="s">
        <v>417</v>
      </c>
      <c r="D17" s="328">
        <v>3604500</v>
      </c>
      <c r="E17" s="456"/>
      <c r="F17" s="310"/>
      <c r="G17" s="785"/>
      <c r="H17" s="285"/>
      <c r="I17" s="753"/>
      <c r="J17" s="788"/>
      <c r="K17" s="787"/>
    </row>
    <row r="18" spans="1:12" ht="12.75" customHeight="1" x14ac:dyDescent="0.2">
      <c r="A18" s="454">
        <v>45358</v>
      </c>
      <c r="B18" s="327">
        <v>4</v>
      </c>
      <c r="C18" s="10" t="s">
        <v>415</v>
      </c>
      <c r="D18" s="328"/>
      <c r="E18" s="456">
        <v>3604500</v>
      </c>
      <c r="F18" s="310"/>
      <c r="G18" s="785"/>
      <c r="H18" s="285"/>
      <c r="I18" s="753"/>
      <c r="J18" s="788"/>
      <c r="K18" s="787"/>
    </row>
    <row r="19" spans="1:12" ht="12.75" customHeight="1" x14ac:dyDescent="0.2">
      <c r="A19" s="454">
        <v>45366</v>
      </c>
      <c r="B19" s="327">
        <v>5</v>
      </c>
      <c r="C19" s="10" t="s">
        <v>602</v>
      </c>
      <c r="D19" s="328"/>
      <c r="E19" s="456">
        <v>1974585</v>
      </c>
      <c r="F19" s="310"/>
      <c r="G19" s="785"/>
      <c r="H19" s="285"/>
      <c r="I19" s="753"/>
      <c r="J19" s="788"/>
      <c r="K19" s="787"/>
    </row>
    <row r="20" spans="1:12" ht="12.75" customHeight="1" x14ac:dyDescent="0.2">
      <c r="A20" s="454">
        <v>45366</v>
      </c>
      <c r="B20" s="327">
        <v>6</v>
      </c>
      <c r="C20" s="10" t="s">
        <v>603</v>
      </c>
      <c r="D20" s="328"/>
      <c r="E20" s="456">
        <v>1073543</v>
      </c>
      <c r="F20" s="310"/>
      <c r="G20" s="785"/>
      <c r="H20" s="285"/>
      <c r="I20" s="753"/>
      <c r="J20" s="788"/>
      <c r="K20" s="787"/>
    </row>
    <row r="21" spans="1:12" ht="12.75" customHeight="1" x14ac:dyDescent="0.2">
      <c r="A21" s="454">
        <v>45369</v>
      </c>
      <c r="B21" s="327">
        <v>7</v>
      </c>
      <c r="C21" s="10" t="s">
        <v>417</v>
      </c>
      <c r="D21" s="328">
        <v>14192000</v>
      </c>
      <c r="E21" s="456"/>
      <c r="F21" s="310"/>
      <c r="G21" s="785"/>
      <c r="H21" s="285"/>
      <c r="I21" s="753"/>
      <c r="J21" s="788"/>
      <c r="K21" s="787"/>
    </row>
    <row r="22" spans="1:12" ht="12.75" customHeight="1" x14ac:dyDescent="0.2">
      <c r="A22" s="454">
        <v>45369</v>
      </c>
      <c r="B22" s="327">
        <v>8</v>
      </c>
      <c r="C22" s="10" t="s">
        <v>418</v>
      </c>
      <c r="D22" s="328"/>
      <c r="E22" s="456">
        <v>7256000</v>
      </c>
      <c r="F22" s="310"/>
      <c r="G22" s="785"/>
      <c r="H22" s="285"/>
      <c r="I22" s="753"/>
      <c r="J22" s="788"/>
      <c r="K22" s="787"/>
    </row>
    <row r="23" spans="1:12" ht="12.75" customHeight="1" x14ac:dyDescent="0.2">
      <c r="A23" s="454">
        <v>45379</v>
      </c>
      <c r="B23" s="327">
        <v>9</v>
      </c>
      <c r="C23" s="10" t="s">
        <v>604</v>
      </c>
      <c r="D23" s="328"/>
      <c r="E23" s="455">
        <v>3348000</v>
      </c>
      <c r="F23" s="310"/>
      <c r="G23" s="785"/>
      <c r="H23" s="285"/>
      <c r="I23" s="753"/>
      <c r="J23" s="788"/>
      <c r="K23" s="787"/>
    </row>
    <row r="24" spans="1:12" ht="12.75" customHeight="1" x14ac:dyDescent="0.2">
      <c r="A24" s="454">
        <v>45379</v>
      </c>
      <c r="B24" s="327">
        <v>10</v>
      </c>
      <c r="C24" s="10" t="s">
        <v>683</v>
      </c>
      <c r="D24" s="328"/>
      <c r="E24" s="455">
        <v>1500000</v>
      </c>
      <c r="F24" s="310"/>
      <c r="G24" s="785"/>
      <c r="H24" s="285"/>
      <c r="I24" s="753"/>
      <c r="J24" s="788"/>
      <c r="K24" s="787"/>
    </row>
    <row r="25" spans="1:12" ht="12.75" customHeight="1" x14ac:dyDescent="0.2">
      <c r="A25" s="454">
        <v>45379</v>
      </c>
      <c r="B25" s="327">
        <v>11</v>
      </c>
      <c r="C25" s="10" t="s">
        <v>684</v>
      </c>
      <c r="D25" s="328"/>
      <c r="E25" s="455">
        <v>1888000</v>
      </c>
      <c r="F25" s="310"/>
      <c r="G25" s="785"/>
      <c r="H25" s="285"/>
      <c r="I25" s="753"/>
      <c r="J25" s="788"/>
      <c r="K25" s="787"/>
    </row>
    <row r="26" spans="1:12" x14ac:dyDescent="0.2">
      <c r="A26" s="330">
        <v>45382</v>
      </c>
      <c r="B26" s="331"/>
      <c r="C26" s="332" t="s">
        <v>62</v>
      </c>
      <c r="D26" s="333">
        <f>SUM(D14:D25)-SUM(E14:E25)</f>
        <v>1722869</v>
      </c>
      <c r="E26" s="334"/>
      <c r="F26" s="321"/>
      <c r="G26" s="762"/>
      <c r="H26" s="617"/>
      <c r="I26" s="763"/>
      <c r="J26" s="764"/>
      <c r="K26" s="764"/>
      <c r="L26" s="615"/>
    </row>
    <row r="27" spans="1:12" ht="13.5" thickBot="1" x14ac:dyDescent="0.25">
      <c r="A27" s="11"/>
      <c r="B27" s="12"/>
      <c r="C27" s="12"/>
      <c r="D27" s="12"/>
      <c r="E27" s="335"/>
      <c r="F27" s="321"/>
      <c r="G27" s="753"/>
      <c r="H27" s="753"/>
      <c r="I27" s="753"/>
      <c r="J27" s="753"/>
      <c r="K27" s="790"/>
    </row>
    <row r="28" spans="1:12" x14ac:dyDescent="0.2">
      <c r="A28" s="5"/>
      <c r="B28" s="4"/>
      <c r="C28" s="4" t="s">
        <v>17</v>
      </c>
      <c r="D28" s="5"/>
      <c r="E28" s="5"/>
      <c r="F28" s="321"/>
      <c r="G28" s="750"/>
      <c r="H28" s="784"/>
      <c r="I28" s="784"/>
      <c r="J28" s="750"/>
      <c r="K28" s="750"/>
    </row>
    <row r="29" spans="1:12" x14ac:dyDescent="0.2">
      <c r="A29" s="5"/>
      <c r="B29" s="4"/>
      <c r="C29" s="4"/>
      <c r="D29" s="5"/>
      <c r="E29" s="359"/>
      <c r="F29" s="321"/>
      <c r="G29" s="750"/>
      <c r="H29" s="784"/>
      <c r="I29" s="784"/>
      <c r="J29" s="750"/>
      <c r="K29" s="750"/>
    </row>
    <row r="30" spans="1:12" x14ac:dyDescent="0.2">
      <c r="A30" s="7"/>
      <c r="B30" s="7"/>
      <c r="C30" s="336"/>
      <c r="D30" s="337"/>
      <c r="E30" s="8"/>
      <c r="F30" s="321"/>
      <c r="G30" s="791"/>
      <c r="H30" s="791"/>
      <c r="I30" s="792"/>
      <c r="J30" s="793"/>
      <c r="K30" s="794"/>
    </row>
    <row r="31" spans="1:12" ht="18.75" x14ac:dyDescent="0.3">
      <c r="C31" s="99" t="s">
        <v>682</v>
      </c>
      <c r="D31" s="19"/>
      <c r="E31" s="19"/>
      <c r="F31" s="321"/>
      <c r="G31" s="791"/>
      <c r="H31" s="791"/>
      <c r="I31" s="795"/>
      <c r="J31" s="796"/>
      <c r="K31" s="794"/>
    </row>
    <row r="32" spans="1:12" ht="19.5" thickBot="1" x14ac:dyDescent="0.35">
      <c r="C32" s="737">
        <v>45352</v>
      </c>
      <c r="D32" s="19"/>
      <c r="E32" s="19"/>
      <c r="F32" s="321"/>
      <c r="G32" s="376"/>
      <c r="H32" s="376"/>
      <c r="I32" s="797"/>
      <c r="J32" s="798"/>
      <c r="K32" s="799"/>
    </row>
    <row r="33" spans="1:12" x14ac:dyDescent="0.2">
      <c r="C33" s="900" t="s">
        <v>20</v>
      </c>
      <c r="D33" s="901"/>
      <c r="E33" s="902"/>
      <c r="F33" s="321"/>
      <c r="G33" s="376"/>
      <c r="H33" s="376"/>
      <c r="I33" s="797"/>
      <c r="J33" s="798"/>
      <c r="K33" s="376"/>
    </row>
    <row r="34" spans="1:12" x14ac:dyDescent="0.2">
      <c r="C34" s="863" t="s">
        <v>21</v>
      </c>
      <c r="D34" s="887" t="s">
        <v>31</v>
      </c>
      <c r="E34" s="903"/>
      <c r="F34" s="853"/>
      <c r="G34" s="800"/>
      <c r="H34" s="801"/>
      <c r="I34" s="765"/>
      <c r="J34" s="802"/>
      <c r="K34" s="802"/>
      <c r="L34" s="782"/>
    </row>
    <row r="35" spans="1:12" ht="14.25" customHeight="1" x14ac:dyDescent="0.2">
      <c r="C35" s="864" t="s">
        <v>22</v>
      </c>
      <c r="D35" s="904" t="s">
        <v>89</v>
      </c>
      <c r="E35" s="905"/>
      <c r="F35" s="853"/>
      <c r="G35" s="800"/>
      <c r="H35" s="801"/>
      <c r="I35" s="765"/>
      <c r="J35" s="802"/>
      <c r="K35" s="802"/>
      <c r="L35" s="782"/>
    </row>
    <row r="36" spans="1:12" ht="21" customHeight="1" thickBot="1" x14ac:dyDescent="0.25">
      <c r="C36" s="865" t="s">
        <v>24</v>
      </c>
      <c r="D36" s="906" t="s">
        <v>33</v>
      </c>
      <c r="E36" s="907"/>
      <c r="F36" s="853"/>
      <c r="G36" s="800"/>
      <c r="H36" s="803"/>
      <c r="I36" s="765"/>
      <c r="J36" s="802"/>
      <c r="K36" s="802"/>
      <c r="L36" s="782"/>
    </row>
    <row r="37" spans="1:12" ht="13.5" thickBot="1" x14ac:dyDescent="0.25">
      <c r="D37" s="716"/>
      <c r="E37" s="716"/>
      <c r="F37" s="854"/>
      <c r="G37" s="800"/>
      <c r="H37" s="803"/>
      <c r="I37" s="765"/>
      <c r="J37" s="802"/>
      <c r="K37" s="802"/>
      <c r="L37" s="782"/>
    </row>
    <row r="38" spans="1:12" ht="13.5" thickBot="1" x14ac:dyDescent="0.25">
      <c r="A38" s="726" t="s">
        <v>0</v>
      </c>
      <c r="B38" s="734" t="s">
        <v>677</v>
      </c>
      <c r="C38" s="847" t="s">
        <v>5</v>
      </c>
      <c r="D38" s="849" t="s">
        <v>664</v>
      </c>
      <c r="E38" s="866"/>
      <c r="F38" s="855"/>
      <c r="G38" s="800"/>
      <c r="H38" s="803"/>
      <c r="I38" s="765"/>
      <c r="J38" s="802"/>
      <c r="K38" s="802"/>
      <c r="L38" s="782"/>
    </row>
    <row r="39" spans="1:12" x14ac:dyDescent="0.2">
      <c r="A39" s="727"/>
      <c r="B39" s="735"/>
      <c r="C39" s="731"/>
      <c r="D39" s="721"/>
      <c r="E39" s="862"/>
      <c r="F39" s="856"/>
      <c r="G39" s="804"/>
      <c r="H39" s="805"/>
      <c r="I39" s="760"/>
      <c r="J39" s="806"/>
      <c r="K39" s="807"/>
      <c r="L39" s="782"/>
    </row>
    <row r="40" spans="1:12" x14ac:dyDescent="0.2">
      <c r="A40" s="728"/>
      <c r="B40" s="724">
        <v>1</v>
      </c>
      <c r="C40" s="758" t="s">
        <v>665</v>
      </c>
      <c r="D40" s="777">
        <f>D26</f>
        <v>1722869</v>
      </c>
      <c r="E40" s="862"/>
      <c r="F40" s="857"/>
      <c r="G40" s="808"/>
      <c r="H40" s="805"/>
      <c r="I40" s="805"/>
      <c r="J40" s="805"/>
      <c r="K40" s="805"/>
      <c r="L40" s="782"/>
    </row>
    <row r="41" spans="1:12" x14ac:dyDescent="0.2">
      <c r="A41" s="728"/>
      <c r="B41" s="724"/>
      <c r="C41" s="732"/>
      <c r="D41" s="722"/>
      <c r="E41" s="862"/>
      <c r="F41" s="858"/>
      <c r="G41" s="760"/>
      <c r="H41" s="765"/>
      <c r="I41" s="760"/>
      <c r="J41" s="765"/>
      <c r="K41" s="809"/>
      <c r="L41" s="782"/>
    </row>
    <row r="42" spans="1:12" s="9" customFormat="1" x14ac:dyDescent="0.2">
      <c r="A42" s="728"/>
      <c r="B42" s="724"/>
      <c r="C42" s="732" t="s">
        <v>666</v>
      </c>
      <c r="D42" s="722"/>
      <c r="E42" s="862"/>
      <c r="F42" s="859"/>
      <c r="G42" s="810"/>
      <c r="H42" s="810"/>
      <c r="I42" s="811"/>
      <c r="J42" s="812"/>
      <c r="K42" s="812"/>
      <c r="L42" s="783"/>
    </row>
    <row r="43" spans="1:12" s="9" customFormat="1" x14ac:dyDescent="0.2">
      <c r="A43" s="728"/>
      <c r="B43" s="724"/>
      <c r="C43" s="758" t="s">
        <v>667</v>
      </c>
      <c r="D43" s="722"/>
      <c r="E43" s="862"/>
      <c r="F43" s="859"/>
      <c r="G43" s="616"/>
      <c r="H43" s="616"/>
      <c r="I43" s="616"/>
      <c r="J43" s="616"/>
      <c r="K43" s="616"/>
      <c r="L43" s="783"/>
    </row>
    <row r="44" spans="1:12" s="9" customFormat="1" x14ac:dyDescent="0.2">
      <c r="A44" s="729">
        <v>45379</v>
      </c>
      <c r="B44" s="724">
        <v>2</v>
      </c>
      <c r="C44" s="740" t="s">
        <v>683</v>
      </c>
      <c r="D44" s="722">
        <v>1500000</v>
      </c>
      <c r="E44" s="862"/>
      <c r="F44" s="859"/>
      <c r="G44" s="616"/>
      <c r="H44" s="616"/>
      <c r="I44" s="616"/>
      <c r="J44" s="616"/>
      <c r="K44" s="616"/>
      <c r="L44" s="783"/>
    </row>
    <row r="45" spans="1:12" s="9" customFormat="1" x14ac:dyDescent="0.2">
      <c r="A45" s="729">
        <v>45379</v>
      </c>
      <c r="B45" s="724">
        <v>3</v>
      </c>
      <c r="C45" s="740" t="s">
        <v>684</v>
      </c>
      <c r="D45" s="722">
        <v>1888000</v>
      </c>
      <c r="E45" s="862"/>
      <c r="F45" s="859"/>
      <c r="G45" s="616"/>
      <c r="H45" s="616"/>
      <c r="I45" s="616"/>
      <c r="J45" s="616"/>
      <c r="K45" s="616"/>
      <c r="L45" s="783"/>
    </row>
    <row r="46" spans="1:12" x14ac:dyDescent="0.2">
      <c r="A46" s="728"/>
      <c r="B46" s="724"/>
      <c r="C46" s="732" t="s">
        <v>668</v>
      </c>
      <c r="D46" s="722">
        <v>0</v>
      </c>
      <c r="E46" s="862"/>
      <c r="F46" s="860"/>
      <c r="G46" s="616"/>
      <c r="H46" s="616"/>
      <c r="I46" s="616"/>
      <c r="J46" s="616"/>
      <c r="K46" s="616"/>
      <c r="L46" s="782"/>
    </row>
    <row r="47" spans="1:12" x14ac:dyDescent="0.2">
      <c r="A47" s="728"/>
      <c r="B47" s="724"/>
      <c r="C47" s="732"/>
      <c r="D47" s="722"/>
      <c r="E47" s="862"/>
      <c r="F47" s="860"/>
      <c r="G47" s="616"/>
      <c r="H47" s="616"/>
      <c r="I47" s="616"/>
      <c r="J47" s="616"/>
      <c r="K47" s="616"/>
      <c r="L47" s="782"/>
    </row>
    <row r="48" spans="1:12" x14ac:dyDescent="0.2">
      <c r="A48" s="728"/>
      <c r="B48" s="724"/>
      <c r="C48" s="732" t="s">
        <v>669</v>
      </c>
      <c r="D48" s="722"/>
      <c r="E48" s="862"/>
      <c r="F48" s="861"/>
      <c r="G48" s="322"/>
      <c r="H48" s="322"/>
      <c r="I48" s="322"/>
      <c r="J48" s="322"/>
      <c r="K48" s="322"/>
    </row>
    <row r="49" spans="1:11" x14ac:dyDescent="0.2">
      <c r="A49" s="728"/>
      <c r="B49" s="724"/>
      <c r="C49" s="758" t="s">
        <v>670</v>
      </c>
      <c r="D49" s="722"/>
      <c r="E49" s="862"/>
      <c r="F49" s="861"/>
      <c r="G49" s="322"/>
      <c r="H49" s="322"/>
      <c r="I49" s="322"/>
      <c r="J49" s="322"/>
      <c r="K49" s="322"/>
    </row>
    <row r="50" spans="1:11" x14ac:dyDescent="0.2">
      <c r="A50" s="729">
        <v>45355</v>
      </c>
      <c r="B50" s="724">
        <v>4</v>
      </c>
      <c r="C50" s="732" t="s">
        <v>685</v>
      </c>
      <c r="D50" s="722">
        <v>-3000</v>
      </c>
      <c r="E50" s="862"/>
      <c r="F50" s="861"/>
      <c r="G50" s="322"/>
      <c r="H50" s="322"/>
      <c r="I50" s="322"/>
      <c r="J50" s="322"/>
      <c r="K50" s="322"/>
    </row>
    <row r="51" spans="1:11" x14ac:dyDescent="0.2">
      <c r="A51" s="729">
        <v>45357</v>
      </c>
      <c r="B51" s="724">
        <v>5</v>
      </c>
      <c r="C51" s="732" t="s">
        <v>686</v>
      </c>
      <c r="D51" s="722">
        <v>-3000</v>
      </c>
      <c r="E51" s="862"/>
      <c r="F51" s="861"/>
      <c r="G51" s="322"/>
      <c r="H51" s="322"/>
      <c r="I51" s="322"/>
      <c r="J51" s="322"/>
      <c r="K51" s="322"/>
    </row>
    <row r="52" spans="1:11" x14ac:dyDescent="0.2">
      <c r="A52" s="729">
        <v>45358</v>
      </c>
      <c r="B52" s="724">
        <v>6</v>
      </c>
      <c r="C52" s="732" t="s">
        <v>687</v>
      </c>
      <c r="D52" s="722">
        <v>-20000</v>
      </c>
      <c r="E52" s="862"/>
      <c r="F52" s="861"/>
      <c r="G52" s="322"/>
      <c r="H52" s="322"/>
      <c r="I52" s="322"/>
      <c r="J52" s="322"/>
      <c r="K52" s="322"/>
    </row>
    <row r="53" spans="1:11" x14ac:dyDescent="0.2">
      <c r="A53" s="729">
        <v>45366</v>
      </c>
      <c r="B53" s="724">
        <v>7</v>
      </c>
      <c r="C53" s="732" t="s">
        <v>688</v>
      </c>
      <c r="D53" s="722">
        <v>-2500</v>
      </c>
      <c r="E53" s="862"/>
      <c r="F53" s="861"/>
      <c r="G53" s="322"/>
      <c r="H53" s="322"/>
      <c r="I53" s="322"/>
      <c r="J53" s="322"/>
      <c r="K53" s="322"/>
    </row>
    <row r="54" spans="1:11" x14ac:dyDescent="0.2">
      <c r="A54" s="778">
        <v>45369</v>
      </c>
      <c r="B54" s="779">
        <v>8</v>
      </c>
      <c r="C54" s="733" t="s">
        <v>689</v>
      </c>
      <c r="D54" s="780">
        <v>-30000</v>
      </c>
      <c r="E54" s="862"/>
      <c r="F54" s="861"/>
      <c r="G54" s="322"/>
      <c r="H54" s="322"/>
      <c r="I54" s="322"/>
      <c r="J54" s="322"/>
      <c r="K54" s="322"/>
    </row>
    <row r="55" spans="1:11" ht="13.5" thickBot="1" x14ac:dyDescent="0.25">
      <c r="A55" s="781">
        <v>45379</v>
      </c>
      <c r="B55" s="725">
        <v>9</v>
      </c>
      <c r="C55" s="733" t="s">
        <v>690</v>
      </c>
      <c r="D55" s="723">
        <v>-3000</v>
      </c>
      <c r="E55" s="862"/>
      <c r="F55" s="715"/>
    </row>
    <row r="56" spans="1:11" ht="13.5" thickBot="1" x14ac:dyDescent="0.25">
      <c r="A56" s="719">
        <v>45382</v>
      </c>
      <c r="B56" s="718"/>
      <c r="C56" s="848" t="s">
        <v>673</v>
      </c>
      <c r="D56" s="852">
        <f>SUM(D39:D55)</f>
        <v>5049369</v>
      </c>
      <c r="E56" s="842"/>
      <c r="F56" s="715"/>
    </row>
    <row r="57" spans="1:11" ht="13.5" thickBot="1" x14ac:dyDescent="0.25">
      <c r="C57" s="726" t="s">
        <v>673</v>
      </c>
      <c r="D57" s="852">
        <v>5049369</v>
      </c>
      <c r="E57" s="843"/>
      <c r="F57" s="715"/>
    </row>
    <row r="58" spans="1:11" ht="13.5" thickBot="1" x14ac:dyDescent="0.25">
      <c r="D58" s="19"/>
      <c r="E58" s="841"/>
      <c r="F58" s="715"/>
    </row>
    <row r="59" spans="1:11" ht="13.5" thickBot="1" x14ac:dyDescent="0.25">
      <c r="C59" s="759" t="s">
        <v>674</v>
      </c>
      <c r="D59" s="736">
        <f>D56-D57</f>
        <v>0</v>
      </c>
      <c r="E59" s="862"/>
      <c r="F59" s="715"/>
    </row>
    <row r="60" spans="1:11" x14ac:dyDescent="0.2">
      <c r="C60" s="3" t="s">
        <v>675</v>
      </c>
      <c r="D60" s="19"/>
      <c r="E60" s="19"/>
    </row>
    <row r="61" spans="1:11" x14ac:dyDescent="0.2">
      <c r="A61" s="715"/>
      <c r="B61" s="715"/>
      <c r="C61" s="715"/>
      <c r="D61" s="715"/>
      <c r="E61" s="715"/>
    </row>
    <row r="62" spans="1:11" x14ac:dyDescent="0.2">
      <c r="A62" s="715"/>
      <c r="B62" s="715"/>
      <c r="C62" s="715"/>
      <c r="D62" s="715"/>
      <c r="E62" s="715"/>
    </row>
  </sheetData>
  <mergeCells count="11">
    <mergeCell ref="G11:K11"/>
    <mergeCell ref="A1:K1"/>
    <mergeCell ref="I6:K6"/>
    <mergeCell ref="J7:K7"/>
    <mergeCell ref="J8:K8"/>
    <mergeCell ref="J9:K9"/>
    <mergeCell ref="C33:E33"/>
    <mergeCell ref="D34:E34"/>
    <mergeCell ref="D35:E35"/>
    <mergeCell ref="D36:E36"/>
    <mergeCell ref="A11:E11"/>
  </mergeCells>
  <pageMargins left="0.7" right="0.7" top="0.75" bottom="0.75" header="0.3" footer="0.3"/>
  <pageSetup paperSize="9" scale="85"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8" workbookViewId="0">
      <selection activeCell="J32" sqref="J3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99" t="s">
        <v>18</v>
      </c>
      <c r="F1" s="99"/>
      <c r="G1" s="99"/>
    </row>
    <row r="2" spans="1:11" ht="18.75" x14ac:dyDescent="0.3">
      <c r="E2" s="99" t="s">
        <v>49</v>
      </c>
      <c r="F2" s="99"/>
      <c r="G2" s="99"/>
    </row>
    <row r="3" spans="1:11" ht="18.75" x14ac:dyDescent="0.3">
      <c r="E3" s="148">
        <v>45382</v>
      </c>
      <c r="F3" s="99"/>
      <c r="G3" s="99"/>
    </row>
    <row r="4" spans="1:11" x14ac:dyDescent="0.25">
      <c r="C4" s="137" t="s">
        <v>58</v>
      </c>
      <c r="I4" s="137" t="s">
        <v>59</v>
      </c>
    </row>
    <row r="5" spans="1:11" x14ac:dyDescent="0.25">
      <c r="A5" s="100" t="s">
        <v>53</v>
      </c>
      <c r="B5" s="98"/>
      <c r="C5" s="98"/>
      <c r="D5" s="98"/>
      <c r="E5" s="98"/>
      <c r="G5" s="100" t="s">
        <v>53</v>
      </c>
      <c r="H5" s="98"/>
      <c r="I5" s="98"/>
      <c r="J5" s="98"/>
      <c r="K5" s="98"/>
    </row>
    <row r="6" spans="1:11" x14ac:dyDescent="0.25">
      <c r="A6" s="98"/>
      <c r="B6" s="98">
        <v>50000</v>
      </c>
      <c r="C6" s="98" t="s">
        <v>50</v>
      </c>
      <c r="D6" s="98">
        <v>10</v>
      </c>
      <c r="E6" s="101">
        <f>B6*D6</f>
        <v>500000</v>
      </c>
      <c r="G6" s="98"/>
      <c r="H6" s="98">
        <v>100</v>
      </c>
      <c r="I6" s="98" t="s">
        <v>50</v>
      </c>
      <c r="J6" s="98">
        <v>0</v>
      </c>
      <c r="K6" s="101">
        <f>H6*J6</f>
        <v>0</v>
      </c>
    </row>
    <row r="7" spans="1:11" x14ac:dyDescent="0.25">
      <c r="A7" s="98"/>
      <c r="B7" s="98">
        <v>20000</v>
      </c>
      <c r="C7" s="98" t="s">
        <v>50</v>
      </c>
      <c r="D7" s="98">
        <v>50</v>
      </c>
      <c r="E7" s="101">
        <f t="shared" ref="E7:E11" si="0">B7*D7</f>
        <v>1000000</v>
      </c>
      <c r="G7" s="98"/>
      <c r="H7" s="98">
        <v>20</v>
      </c>
      <c r="I7" s="98" t="s">
        <v>50</v>
      </c>
      <c r="J7" s="98">
        <v>0</v>
      </c>
      <c r="K7" s="101">
        <f t="shared" ref="K7:K10" si="1">H7*J7</f>
        <v>0</v>
      </c>
    </row>
    <row r="8" spans="1:11" x14ac:dyDescent="0.25">
      <c r="A8" s="98"/>
      <c r="B8" s="98">
        <v>10000</v>
      </c>
      <c r="C8" s="98" t="s">
        <v>50</v>
      </c>
      <c r="D8" s="98">
        <v>64</v>
      </c>
      <c r="E8" s="101">
        <f t="shared" si="0"/>
        <v>640000</v>
      </c>
      <c r="G8" s="98"/>
      <c r="H8" s="98">
        <v>10</v>
      </c>
      <c r="I8" s="98" t="s">
        <v>50</v>
      </c>
      <c r="J8" s="98">
        <v>0</v>
      </c>
      <c r="K8" s="101">
        <f t="shared" si="1"/>
        <v>0</v>
      </c>
    </row>
    <row r="9" spans="1:11" x14ac:dyDescent="0.25">
      <c r="A9" s="98"/>
      <c r="B9" s="98">
        <v>5000</v>
      </c>
      <c r="C9" s="98" t="s">
        <v>50</v>
      </c>
      <c r="D9" s="98">
        <v>9</v>
      </c>
      <c r="E9" s="101">
        <f t="shared" si="0"/>
        <v>45000</v>
      </c>
      <c r="G9" s="98"/>
      <c r="H9" s="98">
        <v>5</v>
      </c>
      <c r="I9" s="98" t="s">
        <v>50</v>
      </c>
      <c r="J9" s="98">
        <v>1</v>
      </c>
      <c r="K9" s="101">
        <f t="shared" si="1"/>
        <v>5</v>
      </c>
    </row>
    <row r="10" spans="1:11" x14ac:dyDescent="0.25">
      <c r="A10" s="98"/>
      <c r="B10" s="98">
        <v>2000</v>
      </c>
      <c r="C10" s="98" t="s">
        <v>50</v>
      </c>
      <c r="D10" s="98"/>
      <c r="E10" s="101">
        <f t="shared" si="0"/>
        <v>0</v>
      </c>
      <c r="G10" s="98"/>
      <c r="H10" s="98">
        <v>1</v>
      </c>
      <c r="I10" s="98" t="s">
        <v>50</v>
      </c>
      <c r="J10" s="98"/>
      <c r="K10" s="101">
        <f t="shared" si="1"/>
        <v>0</v>
      </c>
    </row>
    <row r="11" spans="1:11" x14ac:dyDescent="0.25">
      <c r="A11" s="98"/>
      <c r="B11" s="98">
        <v>1000</v>
      </c>
      <c r="C11" s="98" t="s">
        <v>50</v>
      </c>
      <c r="D11" s="98">
        <v>4</v>
      </c>
      <c r="E11" s="101">
        <f t="shared" si="0"/>
        <v>4000</v>
      </c>
      <c r="G11" s="98"/>
      <c r="H11" s="98"/>
      <c r="I11" s="98"/>
      <c r="J11" s="98"/>
      <c r="K11" s="101"/>
    </row>
    <row r="12" spans="1:11" x14ac:dyDescent="0.25">
      <c r="A12" s="98"/>
      <c r="B12" s="98"/>
      <c r="C12" s="98"/>
      <c r="D12" s="98"/>
      <c r="E12" s="98"/>
      <c r="G12" s="98"/>
      <c r="H12" s="98"/>
      <c r="I12" s="98"/>
      <c r="J12" s="98"/>
      <c r="K12" s="98"/>
    </row>
    <row r="13" spans="1:11" x14ac:dyDescent="0.25">
      <c r="A13" s="103" t="s">
        <v>56</v>
      </c>
      <c r="B13" s="98"/>
      <c r="C13" s="98"/>
      <c r="D13" s="98"/>
      <c r="E13" s="98"/>
      <c r="G13" s="103"/>
      <c r="H13" s="98"/>
      <c r="I13" s="98"/>
      <c r="J13" s="98"/>
      <c r="K13" s="98"/>
    </row>
    <row r="14" spans="1:11" x14ac:dyDescent="0.25">
      <c r="A14" s="98"/>
      <c r="B14" s="98">
        <v>500</v>
      </c>
      <c r="C14" s="98" t="s">
        <v>50</v>
      </c>
      <c r="D14" s="98">
        <v>1</v>
      </c>
      <c r="E14" s="98">
        <f>B14*D14</f>
        <v>500</v>
      </c>
      <c r="G14" s="98"/>
      <c r="H14" s="98"/>
      <c r="I14" s="98"/>
      <c r="J14" s="98"/>
      <c r="K14" s="98"/>
    </row>
    <row r="15" spans="1:11" x14ac:dyDescent="0.25">
      <c r="A15" s="98"/>
      <c r="B15" s="98">
        <v>200</v>
      </c>
      <c r="C15" s="98" t="s">
        <v>50</v>
      </c>
      <c r="D15" s="98">
        <v>1</v>
      </c>
      <c r="E15" s="98">
        <f t="shared" ref="E15:E17" si="2">B15*D15</f>
        <v>200</v>
      </c>
      <c r="G15" s="98"/>
      <c r="H15" s="98"/>
      <c r="I15" s="98"/>
      <c r="J15" s="98"/>
      <c r="K15" s="98"/>
    </row>
    <row r="16" spans="1:11" x14ac:dyDescent="0.25">
      <c r="A16" s="98"/>
      <c r="B16" s="98">
        <v>100</v>
      </c>
      <c r="C16" s="98" t="s">
        <v>50</v>
      </c>
      <c r="D16" s="98"/>
      <c r="E16" s="98">
        <f t="shared" si="2"/>
        <v>0</v>
      </c>
      <c r="G16" s="98"/>
      <c r="H16" s="98"/>
      <c r="I16" s="98"/>
      <c r="J16" s="98"/>
      <c r="K16" s="98"/>
    </row>
    <row r="17" spans="1:11" x14ac:dyDescent="0.25">
      <c r="A17" s="98"/>
      <c r="B17" s="98">
        <v>50</v>
      </c>
      <c r="C17" s="98" t="s">
        <v>50</v>
      </c>
      <c r="D17" s="98"/>
      <c r="E17" s="98">
        <f t="shared" si="2"/>
        <v>0</v>
      </c>
      <c r="G17" s="98"/>
      <c r="H17" s="98"/>
      <c r="I17" s="98"/>
      <c r="J17" s="98"/>
      <c r="K17" s="98"/>
    </row>
    <row r="18" spans="1:11" x14ac:dyDescent="0.25">
      <c r="A18" s="98"/>
      <c r="B18" s="98"/>
      <c r="C18" s="98"/>
      <c r="D18" s="98"/>
      <c r="E18" s="98"/>
      <c r="G18" s="98"/>
      <c r="H18" s="98"/>
      <c r="I18" s="98"/>
      <c r="J18" s="98"/>
      <c r="K18" s="98"/>
    </row>
    <row r="19" spans="1:11" x14ac:dyDescent="0.25">
      <c r="A19" s="98"/>
      <c r="B19" s="98"/>
      <c r="C19" s="98"/>
      <c r="D19" s="98"/>
      <c r="E19" s="98"/>
      <c r="G19" s="98"/>
      <c r="H19" s="98"/>
      <c r="I19" s="98"/>
      <c r="J19" s="98"/>
      <c r="K19" s="98"/>
    </row>
    <row r="20" spans="1:11" x14ac:dyDescent="0.25">
      <c r="A20" s="98"/>
      <c r="B20" s="98"/>
      <c r="C20" s="98"/>
      <c r="D20" s="98"/>
      <c r="E20" s="102">
        <f>SUM(E6:E17)</f>
        <v>2189700</v>
      </c>
      <c r="G20" s="98"/>
      <c r="H20" s="98"/>
      <c r="I20" s="98"/>
      <c r="J20" s="98"/>
      <c r="K20" s="102">
        <f>SUM(K6:K17)</f>
        <v>5</v>
      </c>
    </row>
    <row r="21" spans="1:11" x14ac:dyDescent="0.25">
      <c r="A21" s="98"/>
      <c r="B21" s="98"/>
      <c r="C21" s="98"/>
      <c r="D21" s="98"/>
      <c r="E21" s="100"/>
      <c r="G21" s="98"/>
      <c r="H21" s="98"/>
      <c r="I21" s="98"/>
      <c r="J21" s="98"/>
      <c r="K21" s="100"/>
    </row>
    <row r="22" spans="1:11" x14ac:dyDescent="0.25">
      <c r="A22" s="98" t="s">
        <v>51</v>
      </c>
      <c r="B22" s="98"/>
      <c r="C22" s="98"/>
      <c r="D22" s="98"/>
      <c r="E22" s="102">
        <f>E20</f>
        <v>2189700</v>
      </c>
      <c r="G22" s="98" t="s">
        <v>51</v>
      </c>
      <c r="H22" s="98"/>
      <c r="I22" s="98"/>
      <c r="J22" s="98"/>
      <c r="K22" s="102">
        <f>K20</f>
        <v>5</v>
      </c>
    </row>
    <row r="23" spans="1:11" x14ac:dyDescent="0.25">
      <c r="A23" s="98" t="s">
        <v>39</v>
      </c>
      <c r="B23" s="98"/>
      <c r="C23" s="98"/>
      <c r="D23" s="98"/>
      <c r="E23" s="102">
        <f>'UGX Cash Box March 24'!G134</f>
        <v>2189726</v>
      </c>
      <c r="G23" s="98" t="s">
        <v>39</v>
      </c>
      <c r="H23" s="98"/>
      <c r="I23" s="98"/>
      <c r="J23" s="98"/>
      <c r="K23" s="102">
        <f>'USD-cash box '!G5</f>
        <v>5</v>
      </c>
    </row>
    <row r="24" spans="1:11" x14ac:dyDescent="0.25">
      <c r="A24" s="98" t="s">
        <v>52</v>
      </c>
      <c r="B24" s="98"/>
      <c r="C24" s="98"/>
      <c r="D24" s="98"/>
      <c r="E24" s="101">
        <f>E22-E23</f>
        <v>-26</v>
      </c>
      <c r="G24" s="98" t="s">
        <v>52</v>
      </c>
      <c r="H24" s="98"/>
      <c r="I24" s="98"/>
      <c r="J24" s="98"/>
      <c r="K24" s="101">
        <f>K22-K23</f>
        <v>0</v>
      </c>
    </row>
    <row r="26" spans="1:11" x14ac:dyDescent="0.25">
      <c r="A26" t="s">
        <v>54</v>
      </c>
      <c r="C26" t="s">
        <v>88</v>
      </c>
      <c r="G26" t="s">
        <v>54</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H13" sqref="H13"/>
    </sheetView>
  </sheetViews>
  <sheetFormatPr defaultRowHeight="15" x14ac:dyDescent="0.25"/>
  <cols>
    <col min="1" max="1" width="14.42578125" customWidth="1"/>
    <col min="2" max="2" width="14.140625" customWidth="1"/>
    <col min="3" max="3" width="9.7109375" customWidth="1"/>
    <col min="4" max="4" width="9.14062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920" t="s">
        <v>140</v>
      </c>
      <c r="E1" s="920"/>
      <c r="F1" s="920"/>
      <c r="G1" s="920"/>
      <c r="H1" s="920"/>
      <c r="I1" s="920"/>
      <c r="J1" s="920"/>
    </row>
    <row r="2" spans="1:14" ht="15" customHeight="1" x14ac:dyDescent="0.25">
      <c r="D2" s="920"/>
      <c r="E2" s="920"/>
      <c r="F2" s="920"/>
      <c r="G2" s="920"/>
      <c r="H2" s="920"/>
      <c r="I2" s="920"/>
      <c r="J2" s="920"/>
    </row>
    <row r="4" spans="1:14" x14ac:dyDescent="0.25">
      <c r="A4" s="273"/>
      <c r="B4" s="258"/>
      <c r="C4" s="921"/>
      <c r="D4" s="921"/>
      <c r="E4" s="921"/>
      <c r="F4" s="921"/>
      <c r="G4" s="921"/>
      <c r="H4" s="921"/>
      <c r="I4" s="921"/>
      <c r="J4" s="921"/>
      <c r="K4" s="921"/>
      <c r="L4" s="921"/>
      <c r="M4" s="921"/>
      <c r="N4" s="922"/>
    </row>
    <row r="5" spans="1:14" x14ac:dyDescent="0.25">
      <c r="A5" s="274" t="s">
        <v>2</v>
      </c>
      <c r="B5" s="259"/>
      <c r="C5" s="260" t="s">
        <v>92</v>
      </c>
      <c r="D5" s="260" t="s">
        <v>93</v>
      </c>
      <c r="E5" s="260" t="s">
        <v>94</v>
      </c>
      <c r="F5" s="260" t="s">
        <v>95</v>
      </c>
      <c r="G5" s="260" t="s">
        <v>91</v>
      </c>
      <c r="H5" s="260" t="s">
        <v>96</v>
      </c>
      <c r="I5" s="260" t="s">
        <v>97</v>
      </c>
      <c r="J5" s="260" t="s">
        <v>98</v>
      </c>
      <c r="K5" s="260" t="s">
        <v>99</v>
      </c>
      <c r="L5" s="260" t="s">
        <v>100</v>
      </c>
      <c r="M5" s="260" t="s">
        <v>101</v>
      </c>
      <c r="N5" s="260" t="s">
        <v>102</v>
      </c>
    </row>
    <row r="6" spans="1:14" x14ac:dyDescent="0.25">
      <c r="A6" s="275" t="s">
        <v>41</v>
      </c>
      <c r="B6" s="261" t="s">
        <v>83</v>
      </c>
      <c r="C6" s="262"/>
      <c r="D6" s="263">
        <v>5000000</v>
      </c>
      <c r="E6" s="264"/>
      <c r="F6" s="263"/>
      <c r="G6" s="263"/>
      <c r="H6" s="263"/>
      <c r="I6" s="283"/>
      <c r="J6" s="263"/>
      <c r="K6" s="263"/>
      <c r="L6" s="263"/>
      <c r="M6" s="263"/>
      <c r="N6" s="263"/>
    </row>
    <row r="7" spans="1:14" x14ac:dyDescent="0.25">
      <c r="A7" s="276"/>
      <c r="B7" s="265" t="s">
        <v>84</v>
      </c>
      <c r="C7" s="266"/>
      <c r="D7" s="266">
        <v>715000</v>
      </c>
      <c r="E7" s="266"/>
      <c r="F7" s="266"/>
      <c r="G7" s="266"/>
      <c r="H7" s="266"/>
      <c r="I7" s="266"/>
      <c r="J7" s="266"/>
      <c r="K7" s="266"/>
      <c r="L7" s="266"/>
      <c r="M7" s="266"/>
      <c r="N7" s="266"/>
    </row>
    <row r="8" spans="1:14" x14ac:dyDescent="0.25">
      <c r="A8" s="277"/>
      <c r="B8" s="267" t="s">
        <v>40</v>
      </c>
      <c r="C8" s="268"/>
      <c r="D8" s="269">
        <f>D6-D7</f>
        <v>4285000</v>
      </c>
      <c r="E8" s="269">
        <f>E6+D8-E7</f>
        <v>4285000</v>
      </c>
      <c r="F8" s="269">
        <f>F6+E8-F7</f>
        <v>4285000</v>
      </c>
      <c r="G8" s="269">
        <f>G6+F8-G7</f>
        <v>4285000</v>
      </c>
      <c r="H8" s="269">
        <f>H6+G8-H7</f>
        <v>4285000</v>
      </c>
      <c r="I8" s="269">
        <f>I6+H8-I7</f>
        <v>4285000</v>
      </c>
      <c r="J8" s="269">
        <f>-J6+I8-J7</f>
        <v>4285000</v>
      </c>
      <c r="K8" s="269">
        <f>K6+J8-K7</f>
        <v>4285000</v>
      </c>
      <c r="L8" s="269">
        <f>L6+K8-L7</f>
        <v>4285000</v>
      </c>
      <c r="M8" s="269"/>
      <c r="N8" s="269"/>
    </row>
    <row r="9" spans="1:14" x14ac:dyDescent="0.25">
      <c r="A9" s="274"/>
      <c r="B9" s="270" t="s">
        <v>83</v>
      </c>
      <c r="C9" s="271"/>
      <c r="D9" s="271"/>
      <c r="E9" s="272"/>
      <c r="F9" s="272"/>
      <c r="G9" s="271"/>
      <c r="H9" s="271"/>
      <c r="I9" s="272"/>
      <c r="J9" s="271"/>
      <c r="K9" s="271"/>
      <c r="L9" s="271"/>
      <c r="M9" s="271"/>
      <c r="N9" s="271"/>
    </row>
    <row r="10" spans="1:14" x14ac:dyDescent="0.25">
      <c r="A10" s="276"/>
      <c r="B10" s="265" t="s">
        <v>84</v>
      </c>
      <c r="C10" s="266"/>
      <c r="D10" s="266"/>
      <c r="E10" s="266"/>
      <c r="F10" s="266"/>
      <c r="G10" s="266"/>
      <c r="H10" s="266"/>
      <c r="I10" s="266"/>
      <c r="J10" s="266"/>
      <c r="K10" s="266"/>
      <c r="L10" s="266"/>
      <c r="M10" s="266"/>
      <c r="N10" s="266"/>
    </row>
    <row r="11" spans="1:14" x14ac:dyDescent="0.25">
      <c r="A11" s="277"/>
      <c r="B11" s="267" t="s">
        <v>40</v>
      </c>
      <c r="C11" s="269"/>
      <c r="D11" s="269"/>
      <c r="E11" s="269"/>
      <c r="F11" s="269"/>
      <c r="G11" s="269"/>
      <c r="H11" s="269"/>
      <c r="I11" s="269"/>
      <c r="J11" s="269"/>
      <c r="K11" s="269"/>
      <c r="L11" s="269"/>
      <c r="M11" s="269"/>
      <c r="N11" s="269"/>
    </row>
    <row r="12" spans="1:14" x14ac:dyDescent="0.25">
      <c r="A12" s="274"/>
      <c r="B12" s="270" t="s">
        <v>83</v>
      </c>
      <c r="C12" s="271"/>
      <c r="D12" s="271"/>
      <c r="E12" s="272"/>
      <c r="F12" s="272"/>
      <c r="G12" s="271"/>
      <c r="H12" s="271"/>
      <c r="I12" s="272"/>
      <c r="J12" s="271"/>
      <c r="K12" s="271"/>
      <c r="L12" s="271"/>
      <c r="M12" s="271"/>
      <c r="N12" s="271"/>
    </row>
    <row r="13" spans="1:14" x14ac:dyDescent="0.25">
      <c r="A13" s="276"/>
      <c r="B13" s="265" t="s">
        <v>84</v>
      </c>
      <c r="C13" s="266"/>
      <c r="D13" s="266"/>
      <c r="E13" s="266"/>
      <c r="F13" s="266"/>
      <c r="G13" s="266"/>
      <c r="H13" s="266"/>
      <c r="I13" s="266"/>
      <c r="J13" s="266"/>
      <c r="K13" s="266"/>
      <c r="L13" s="266"/>
      <c r="M13" s="266"/>
      <c r="N13" s="266"/>
    </row>
    <row r="14" spans="1:14" x14ac:dyDescent="0.25">
      <c r="A14" s="277"/>
      <c r="B14" s="267" t="s">
        <v>40</v>
      </c>
      <c r="C14" s="269"/>
      <c r="D14" s="269"/>
      <c r="E14" s="269"/>
      <c r="F14" s="269"/>
      <c r="G14" s="269"/>
      <c r="H14" s="269"/>
      <c r="I14" s="269"/>
      <c r="J14" s="269"/>
      <c r="K14" s="269"/>
      <c r="L14" s="269"/>
      <c r="M14" s="269"/>
      <c r="N14" s="269"/>
    </row>
    <row r="15" spans="1:14" x14ac:dyDescent="0.25">
      <c r="A15" s="274"/>
      <c r="B15" s="270" t="s">
        <v>83</v>
      </c>
      <c r="C15" s="271"/>
      <c r="D15" s="271"/>
      <c r="E15" s="272"/>
      <c r="F15" s="272"/>
      <c r="G15" s="271"/>
      <c r="H15" s="271"/>
      <c r="I15" s="272"/>
      <c r="J15" s="271"/>
      <c r="K15" s="271"/>
      <c r="L15" s="271"/>
      <c r="M15" s="271"/>
      <c r="N15" s="271"/>
    </row>
    <row r="16" spans="1:14" x14ac:dyDescent="0.25">
      <c r="A16" s="276"/>
      <c r="B16" s="265" t="s">
        <v>84</v>
      </c>
      <c r="C16" s="266"/>
      <c r="D16" s="266"/>
      <c r="E16" s="266"/>
      <c r="F16" s="266"/>
      <c r="G16" s="266"/>
      <c r="H16" s="266"/>
      <c r="I16" s="266"/>
      <c r="J16" s="266"/>
      <c r="K16" s="266"/>
      <c r="L16" s="266"/>
      <c r="M16" s="266"/>
      <c r="N16" s="266"/>
    </row>
    <row r="17" spans="1:14" x14ac:dyDescent="0.25">
      <c r="A17" s="277"/>
      <c r="B17" s="267" t="s">
        <v>40</v>
      </c>
      <c r="C17" s="269"/>
      <c r="D17" s="269"/>
      <c r="E17" s="269"/>
      <c r="F17" s="269"/>
      <c r="G17" s="269"/>
      <c r="H17" s="269"/>
      <c r="I17" s="269"/>
      <c r="J17" s="269"/>
      <c r="K17" s="269"/>
      <c r="L17" s="269"/>
      <c r="M17" s="269"/>
      <c r="N17" s="269"/>
    </row>
    <row r="18" spans="1:14" x14ac:dyDescent="0.25">
      <c r="A18" s="390"/>
      <c r="B18" s="390"/>
      <c r="C18" s="391"/>
      <c r="D18" s="391"/>
      <c r="E18" s="391"/>
      <c r="F18" s="391"/>
      <c r="G18" s="391"/>
      <c r="H18" s="391"/>
      <c r="I18" s="391"/>
      <c r="J18" s="391"/>
      <c r="K18" s="391"/>
      <c r="L18" s="391"/>
      <c r="M18" s="391"/>
      <c r="N18" s="391"/>
    </row>
    <row r="19" spans="1:14" x14ac:dyDescent="0.25">
      <c r="A19" s="390"/>
      <c r="B19" s="390"/>
      <c r="C19" s="391"/>
      <c r="D19" s="391"/>
      <c r="E19" s="391"/>
      <c r="F19" s="391"/>
      <c r="G19" s="391"/>
      <c r="H19" s="391"/>
      <c r="I19" s="391"/>
      <c r="J19" s="391"/>
      <c r="K19" s="391"/>
      <c r="L19" s="391"/>
      <c r="M19" s="391"/>
      <c r="N19" s="391"/>
    </row>
    <row r="20" spans="1:14" ht="15" customHeight="1" x14ac:dyDescent="0.25">
      <c r="C20" s="377"/>
      <c r="D20" s="378" t="s">
        <v>141</v>
      </c>
      <c r="E20" s="378"/>
      <c r="F20" s="378"/>
      <c r="G20" s="378"/>
      <c r="H20" s="378"/>
      <c r="I20" s="378"/>
      <c r="J20" s="378"/>
      <c r="K20" s="379"/>
    </row>
    <row r="21" spans="1:14" ht="15" customHeight="1" x14ac:dyDescent="0.25">
      <c r="C21" s="377"/>
      <c r="D21" s="378"/>
      <c r="E21" s="378"/>
      <c r="F21" s="378"/>
      <c r="G21" s="378"/>
      <c r="H21" s="378"/>
      <c r="I21" s="378"/>
      <c r="J21" s="378"/>
      <c r="K21" s="379"/>
    </row>
    <row r="23" spans="1:14" x14ac:dyDescent="0.25">
      <c r="A23" s="273"/>
      <c r="B23" s="258"/>
      <c r="C23" s="921"/>
      <c r="D23" s="921"/>
      <c r="E23" s="921"/>
      <c r="F23" s="921"/>
      <c r="G23" s="921"/>
      <c r="H23" s="921"/>
      <c r="I23" s="921"/>
      <c r="J23" s="921"/>
      <c r="K23" s="921"/>
      <c r="L23" s="921"/>
      <c r="M23" s="921"/>
      <c r="N23" s="922"/>
    </row>
    <row r="24" spans="1:14" x14ac:dyDescent="0.25">
      <c r="A24" s="274" t="s">
        <v>2</v>
      </c>
      <c r="B24" s="259"/>
      <c r="C24" s="260" t="s">
        <v>92</v>
      </c>
      <c r="D24" s="260" t="s">
        <v>93</v>
      </c>
      <c r="E24" s="260" t="s">
        <v>94</v>
      </c>
      <c r="F24" s="260" t="s">
        <v>95</v>
      </c>
      <c r="G24" s="260" t="s">
        <v>91</v>
      </c>
      <c r="H24" s="260" t="s">
        <v>96</v>
      </c>
      <c r="I24" s="260" t="s">
        <v>97</v>
      </c>
      <c r="J24" s="260" t="s">
        <v>98</v>
      </c>
      <c r="K24" s="260" t="s">
        <v>99</v>
      </c>
      <c r="L24" s="260" t="s">
        <v>100</v>
      </c>
      <c r="M24" s="260" t="s">
        <v>101</v>
      </c>
      <c r="N24" s="260" t="s">
        <v>102</v>
      </c>
    </row>
    <row r="25" spans="1:14" x14ac:dyDescent="0.25">
      <c r="A25" s="275"/>
      <c r="B25" s="261" t="s">
        <v>40</v>
      </c>
      <c r="C25" s="262"/>
      <c r="D25" s="263"/>
      <c r="E25" s="264"/>
      <c r="F25" s="263"/>
      <c r="G25" s="263"/>
      <c r="H25" s="263"/>
      <c r="I25" s="283"/>
      <c r="J25" s="263"/>
      <c r="K25" s="263"/>
      <c r="L25" s="263"/>
      <c r="M25" s="263"/>
      <c r="N25" s="263"/>
    </row>
    <row r="26" spans="1:14" x14ac:dyDescent="0.25">
      <c r="A26" s="276"/>
      <c r="B26" s="265" t="s">
        <v>84</v>
      </c>
      <c r="C26" s="266"/>
      <c r="D26" s="266"/>
      <c r="E26" s="266"/>
      <c r="F26" s="266"/>
      <c r="G26" s="266"/>
      <c r="H26" s="266"/>
      <c r="I26" s="266"/>
      <c r="J26" s="266"/>
      <c r="K26" s="266"/>
      <c r="L26" s="266"/>
      <c r="M26" s="266"/>
      <c r="N26" s="266"/>
    </row>
    <row r="27" spans="1:14" x14ac:dyDescent="0.25">
      <c r="A27" s="277"/>
      <c r="B27" s="267" t="s">
        <v>107</v>
      </c>
      <c r="C27" s="268"/>
      <c r="D27" s="269"/>
      <c r="E27" s="269"/>
      <c r="F27" s="269"/>
      <c r="G27" s="269"/>
      <c r="H27" s="269"/>
      <c r="I27" s="269"/>
      <c r="J27" s="269"/>
      <c r="K27" s="269"/>
      <c r="L27" s="269"/>
      <c r="M27" s="269"/>
      <c r="N27" s="269"/>
    </row>
    <row r="28" spans="1:14" x14ac:dyDescent="0.25">
      <c r="A28" s="274"/>
      <c r="B28" s="270" t="s">
        <v>40</v>
      </c>
      <c r="C28" s="271"/>
      <c r="D28" s="271"/>
      <c r="E28" s="272"/>
      <c r="F28" s="272"/>
      <c r="G28" s="271"/>
      <c r="H28" s="271"/>
      <c r="I28" s="272"/>
      <c r="J28" s="271"/>
      <c r="K28" s="271"/>
      <c r="L28" s="271"/>
      <c r="M28" s="271"/>
      <c r="N28" s="271"/>
    </row>
    <row r="29" spans="1:14" x14ac:dyDescent="0.25">
      <c r="A29" s="276"/>
      <c r="B29" s="265" t="s">
        <v>84</v>
      </c>
      <c r="C29" s="266"/>
      <c r="D29" s="266"/>
      <c r="E29" s="266"/>
      <c r="F29" s="266"/>
      <c r="G29" s="266"/>
      <c r="H29" s="266"/>
      <c r="I29" s="266"/>
      <c r="J29" s="266"/>
      <c r="K29" s="266"/>
      <c r="L29" s="266"/>
      <c r="M29" s="266"/>
      <c r="N29" s="266"/>
    </row>
    <row r="30" spans="1:14" x14ac:dyDescent="0.25">
      <c r="A30" s="277"/>
      <c r="B30" s="267" t="s">
        <v>107</v>
      </c>
      <c r="C30" s="269"/>
      <c r="D30" s="269"/>
      <c r="E30" s="269"/>
      <c r="F30" s="269"/>
      <c r="G30" s="269"/>
      <c r="H30" s="269"/>
      <c r="I30" s="269"/>
      <c r="J30" s="269"/>
      <c r="K30" s="269"/>
      <c r="L30" s="269"/>
      <c r="M30" s="269"/>
      <c r="N30" s="269"/>
    </row>
    <row r="31" spans="1:14" x14ac:dyDescent="0.25">
      <c r="A31" s="275"/>
      <c r="B31" s="261" t="s">
        <v>40</v>
      </c>
      <c r="C31" s="262"/>
      <c r="D31" s="263"/>
      <c r="E31" s="264"/>
      <c r="F31" s="263"/>
      <c r="G31" s="263"/>
      <c r="H31" s="263"/>
      <c r="I31" s="283"/>
      <c r="J31" s="263"/>
      <c r="K31" s="263"/>
      <c r="L31" s="263"/>
      <c r="M31" s="263"/>
      <c r="N31" s="263"/>
    </row>
    <row r="32" spans="1:14" x14ac:dyDescent="0.25">
      <c r="A32" s="276"/>
      <c r="B32" s="265" t="s">
        <v>84</v>
      </c>
      <c r="C32" s="266"/>
      <c r="D32" s="266"/>
      <c r="E32" s="266"/>
      <c r="F32" s="266"/>
      <c r="G32" s="266"/>
      <c r="H32" s="266"/>
      <c r="I32" s="266"/>
      <c r="J32" s="266"/>
      <c r="K32" s="266"/>
      <c r="L32" s="266"/>
      <c r="M32" s="266"/>
      <c r="N32" s="266"/>
    </row>
    <row r="33" spans="1:14" x14ac:dyDescent="0.25">
      <c r="A33" s="277"/>
      <c r="B33" s="267" t="s">
        <v>107</v>
      </c>
      <c r="C33" s="268"/>
      <c r="D33" s="269"/>
      <c r="E33" s="269"/>
      <c r="F33" s="269"/>
      <c r="G33" s="269"/>
      <c r="H33" s="269"/>
      <c r="I33" s="269"/>
      <c r="J33" s="269"/>
      <c r="K33" s="269"/>
      <c r="L33" s="269"/>
      <c r="M33" s="269"/>
      <c r="N33" s="269"/>
    </row>
    <row r="34" spans="1:14" x14ac:dyDescent="0.25">
      <c r="A34" s="274"/>
      <c r="B34" s="270" t="s">
        <v>40</v>
      </c>
      <c r="C34" s="271"/>
      <c r="D34" s="271"/>
      <c r="E34" s="272"/>
      <c r="F34" s="272"/>
      <c r="G34" s="271"/>
      <c r="H34" s="271"/>
      <c r="I34" s="272"/>
      <c r="J34" s="271"/>
      <c r="K34" s="271"/>
      <c r="L34" s="271"/>
      <c r="M34" s="271"/>
      <c r="N34" s="271"/>
    </row>
    <row r="35" spans="1:14" x14ac:dyDescent="0.25">
      <c r="A35" s="276"/>
      <c r="B35" s="265" t="s">
        <v>84</v>
      </c>
      <c r="C35" s="266"/>
      <c r="D35" s="266"/>
      <c r="E35" s="266"/>
      <c r="F35" s="266"/>
      <c r="G35" s="266"/>
      <c r="H35" s="266"/>
      <c r="I35" s="266"/>
      <c r="J35" s="266"/>
      <c r="K35" s="266"/>
      <c r="L35" s="266"/>
      <c r="M35" s="266"/>
      <c r="N35" s="266"/>
    </row>
    <row r="36" spans="1:14" x14ac:dyDescent="0.25">
      <c r="A36" s="277"/>
      <c r="B36" s="267" t="s">
        <v>107</v>
      </c>
      <c r="C36" s="269"/>
      <c r="D36" s="269"/>
      <c r="E36" s="269"/>
      <c r="F36" s="269"/>
      <c r="G36" s="269"/>
      <c r="H36" s="269"/>
      <c r="I36" s="269"/>
      <c r="J36" s="269"/>
      <c r="K36" s="269"/>
      <c r="L36" s="269"/>
      <c r="M36" s="269"/>
      <c r="N36" s="269"/>
    </row>
    <row r="37" spans="1:14" x14ac:dyDescent="0.25">
      <c r="A37" s="274"/>
      <c r="B37" s="270" t="s">
        <v>40</v>
      </c>
      <c r="C37" s="271"/>
      <c r="D37" s="271"/>
      <c r="E37" s="272"/>
      <c r="F37" s="272"/>
      <c r="G37" s="271"/>
      <c r="H37" s="271"/>
      <c r="I37" s="272"/>
      <c r="J37" s="271"/>
      <c r="K37" s="271"/>
      <c r="L37" s="271"/>
      <c r="M37" s="271"/>
      <c r="N37" s="271"/>
    </row>
    <row r="38" spans="1:14" x14ac:dyDescent="0.25">
      <c r="A38" s="276"/>
      <c r="B38" s="265" t="s">
        <v>84</v>
      </c>
      <c r="C38" s="266"/>
      <c r="D38" s="266"/>
      <c r="E38" s="266"/>
      <c r="F38" s="266"/>
      <c r="G38" s="266"/>
      <c r="H38" s="266"/>
      <c r="I38" s="266"/>
      <c r="J38" s="266"/>
      <c r="K38" s="266"/>
      <c r="L38" s="266"/>
      <c r="M38" s="266"/>
      <c r="N38" s="266"/>
    </row>
    <row r="39" spans="1:14" ht="15.75" thickBot="1" x14ac:dyDescent="0.3">
      <c r="A39" s="277"/>
      <c r="B39" s="267" t="s">
        <v>107</v>
      </c>
      <c r="C39" s="269"/>
      <c r="D39" s="269"/>
      <c r="E39" s="269"/>
      <c r="F39" s="269"/>
      <c r="G39" s="269"/>
      <c r="H39" s="381"/>
      <c r="I39" s="269"/>
      <c r="J39" s="269"/>
      <c r="K39" s="269"/>
      <c r="L39" s="269"/>
      <c r="M39" s="269">
        <f>M37-M38</f>
        <v>0</v>
      </c>
      <c r="N39" s="269"/>
    </row>
    <row r="40" spans="1:14" ht="15.75" thickBot="1" x14ac:dyDescent="0.3">
      <c r="H40" s="382"/>
      <c r="I40" s="382">
        <f>I27+I30+I33+I36+I39</f>
        <v>0</v>
      </c>
      <c r="J40" s="382">
        <f>J27+J30+J33+J36+J39</f>
        <v>0</v>
      </c>
      <c r="K40" s="382">
        <f>K27+K30+K33+K36+K39</f>
        <v>0</v>
      </c>
      <c r="L40" s="382">
        <f t="shared" ref="L40" si="0">L27+L30+L33+L36+L39</f>
        <v>0</v>
      </c>
      <c r="M40" s="382">
        <f>M27+M30+M33+M36+M39</f>
        <v>0</v>
      </c>
      <c r="N40" s="382"/>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topLeftCell="A81" zoomScale="117" zoomScaleNormal="117" workbookViewId="0">
      <selection activeCell="A95" sqref="A95"/>
    </sheetView>
  </sheetViews>
  <sheetFormatPr defaultColWidth="10.85546875" defaultRowHeight="15" x14ac:dyDescent="0.25"/>
  <cols>
    <col min="1" max="1" width="13.140625" style="17" customWidth="1"/>
    <col min="2" max="2" width="40.7109375" style="17" customWidth="1"/>
    <col min="3" max="3" width="18" style="17" customWidth="1"/>
    <col min="4" max="4" width="14.7109375" style="17" customWidth="1"/>
    <col min="5" max="6" width="18.85546875" style="297" bestFit="1" customWidth="1"/>
    <col min="7" max="7" width="18.7109375" style="297"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18" customHeight="1" x14ac:dyDescent="0.25">
      <c r="A1" s="923" t="s">
        <v>43</v>
      </c>
      <c r="B1" s="923"/>
      <c r="C1" s="923"/>
      <c r="D1" s="923"/>
      <c r="E1" s="923"/>
      <c r="F1" s="923"/>
      <c r="G1" s="923"/>
      <c r="H1" s="923"/>
      <c r="I1" s="923"/>
      <c r="J1" s="923"/>
      <c r="K1" s="923"/>
      <c r="L1" s="923"/>
      <c r="M1" s="923"/>
      <c r="N1" s="923"/>
    </row>
    <row r="2" spans="1:14" s="66" customFormat="1" ht="18.75" x14ac:dyDescent="0.25">
      <c r="A2" s="924" t="s">
        <v>47</v>
      </c>
      <c r="B2" s="924"/>
      <c r="C2" s="924"/>
      <c r="D2" s="924"/>
      <c r="E2" s="924"/>
      <c r="F2" s="924"/>
      <c r="G2" s="924"/>
      <c r="H2" s="924"/>
      <c r="I2" s="924"/>
      <c r="J2" s="924"/>
      <c r="K2" s="924"/>
      <c r="L2" s="924"/>
      <c r="M2" s="924"/>
      <c r="N2" s="924"/>
    </row>
    <row r="3" spans="1:14" s="66" customFormat="1" ht="27.75" customHeight="1"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18" customHeight="1" x14ac:dyDescent="0.25">
      <c r="A4" s="360">
        <v>45352</v>
      </c>
      <c r="B4" s="361" t="s">
        <v>179</v>
      </c>
      <c r="C4" s="361"/>
      <c r="D4" s="392"/>
      <c r="E4" s="393"/>
      <c r="F4" s="393"/>
      <c r="G4" s="394">
        <v>-112200</v>
      </c>
      <c r="H4" s="395"/>
      <c r="I4" s="396"/>
      <c r="J4" s="397"/>
      <c r="K4" s="398" t="s">
        <v>133</v>
      </c>
      <c r="L4" s="176"/>
      <c r="M4" s="399"/>
      <c r="N4" s="400"/>
    </row>
    <row r="5" spans="1:14" s="13" customFormat="1" ht="13.5" customHeight="1" x14ac:dyDescent="0.25">
      <c r="A5" s="410">
        <v>45352</v>
      </c>
      <c r="B5" s="411" t="s">
        <v>110</v>
      </c>
      <c r="C5" s="411" t="s">
        <v>48</v>
      </c>
      <c r="D5" s="412" t="s">
        <v>14</v>
      </c>
      <c r="E5" s="413"/>
      <c r="F5" s="413">
        <v>50000</v>
      </c>
      <c r="G5" s="414">
        <f>G4-E5+F5</f>
        <v>-62200</v>
      </c>
      <c r="H5" s="415" t="s">
        <v>41</v>
      </c>
      <c r="I5" s="415" t="s">
        <v>18</v>
      </c>
      <c r="J5" s="433" t="s">
        <v>178</v>
      </c>
      <c r="K5" s="411" t="s">
        <v>133</v>
      </c>
      <c r="L5" s="411" t="s">
        <v>44</v>
      </c>
      <c r="M5" s="418"/>
      <c r="N5" s="417"/>
    </row>
    <row r="6" spans="1:14" s="13" customFormat="1" ht="13.5" customHeight="1" x14ac:dyDescent="0.25">
      <c r="A6" s="163">
        <v>45352</v>
      </c>
      <c r="B6" s="164" t="s">
        <v>180</v>
      </c>
      <c r="C6" s="164" t="s">
        <v>116</v>
      </c>
      <c r="D6" s="165" t="s">
        <v>79</v>
      </c>
      <c r="E6" s="147">
        <v>50000</v>
      </c>
      <c r="F6" s="147"/>
      <c r="G6" s="296">
        <f t="shared" ref="G6:G51" si="0">G5-E6+F6</f>
        <v>-112200</v>
      </c>
      <c r="H6" s="282" t="s">
        <v>41</v>
      </c>
      <c r="I6" s="282" t="s">
        <v>18</v>
      </c>
      <c r="J6" s="420" t="s">
        <v>181</v>
      </c>
      <c r="K6" s="340" t="s">
        <v>133</v>
      </c>
      <c r="L6" s="340" t="s">
        <v>44</v>
      </c>
      <c r="M6" s="147"/>
      <c r="N6" s="409"/>
    </row>
    <row r="7" spans="1:14" x14ac:dyDescent="0.25">
      <c r="A7" s="410">
        <v>45352</v>
      </c>
      <c r="B7" s="411" t="s">
        <v>110</v>
      </c>
      <c r="C7" s="411" t="s">
        <v>48</v>
      </c>
      <c r="D7" s="412" t="s">
        <v>14</v>
      </c>
      <c r="E7" s="413"/>
      <c r="F7" s="413">
        <v>40000</v>
      </c>
      <c r="G7" s="414">
        <f>G6-E7+F7</f>
        <v>-72200</v>
      </c>
      <c r="H7" s="415" t="s">
        <v>41</v>
      </c>
      <c r="I7" s="416" t="s">
        <v>18</v>
      </c>
      <c r="J7" s="433" t="s">
        <v>182</v>
      </c>
      <c r="K7" s="411" t="s">
        <v>133</v>
      </c>
      <c r="L7" s="416" t="s">
        <v>44</v>
      </c>
      <c r="M7" s="413"/>
      <c r="N7" s="417"/>
    </row>
    <row r="8" spans="1:14" x14ac:dyDescent="0.25">
      <c r="A8" s="410">
        <v>45355</v>
      </c>
      <c r="B8" s="411" t="s">
        <v>110</v>
      </c>
      <c r="C8" s="411" t="s">
        <v>48</v>
      </c>
      <c r="D8" s="412" t="s">
        <v>14</v>
      </c>
      <c r="E8" s="413"/>
      <c r="F8" s="413">
        <v>16000</v>
      </c>
      <c r="G8" s="414">
        <f t="shared" ref="G8:G9" si="1">G7-E8+F8</f>
        <v>-56200</v>
      </c>
      <c r="H8" s="415" t="s">
        <v>41</v>
      </c>
      <c r="I8" s="416" t="s">
        <v>18</v>
      </c>
      <c r="J8" s="433" t="s">
        <v>203</v>
      </c>
      <c r="K8" s="411" t="s">
        <v>133</v>
      </c>
      <c r="L8" s="416" t="s">
        <v>44</v>
      </c>
      <c r="M8" s="413"/>
      <c r="N8" s="417"/>
    </row>
    <row r="9" spans="1:14" ht="30" x14ac:dyDescent="0.25">
      <c r="A9" s="163">
        <v>45355</v>
      </c>
      <c r="B9" s="164" t="s">
        <v>112</v>
      </c>
      <c r="C9" s="164" t="s">
        <v>113</v>
      </c>
      <c r="D9" s="165" t="s">
        <v>14</v>
      </c>
      <c r="E9" s="147">
        <v>7000</v>
      </c>
      <c r="F9" s="147"/>
      <c r="G9" s="296">
        <f t="shared" si="1"/>
        <v>-63200</v>
      </c>
      <c r="H9" s="282" t="s">
        <v>41</v>
      </c>
      <c r="I9" s="149" t="s">
        <v>18</v>
      </c>
      <c r="J9" s="420" t="s">
        <v>203</v>
      </c>
      <c r="K9" s="340" t="s">
        <v>133</v>
      </c>
      <c r="L9" s="149" t="s">
        <v>44</v>
      </c>
      <c r="M9" s="160"/>
      <c r="N9" s="409" t="s">
        <v>204</v>
      </c>
    </row>
    <row r="10" spans="1:14" x14ac:dyDescent="0.25">
      <c r="A10" s="163">
        <v>45355</v>
      </c>
      <c r="B10" s="164" t="s">
        <v>112</v>
      </c>
      <c r="C10" s="164" t="s">
        <v>113</v>
      </c>
      <c r="D10" s="165" t="s">
        <v>14</v>
      </c>
      <c r="E10" s="160">
        <v>3000</v>
      </c>
      <c r="F10" s="147"/>
      <c r="G10" s="296">
        <f t="shared" ref="G10:G27" si="2">G9-E10+F10</f>
        <v>-66200</v>
      </c>
      <c r="H10" s="282" t="s">
        <v>41</v>
      </c>
      <c r="I10" s="149" t="s">
        <v>18</v>
      </c>
      <c r="J10" s="420" t="s">
        <v>203</v>
      </c>
      <c r="K10" s="340" t="s">
        <v>133</v>
      </c>
      <c r="L10" s="149" t="s">
        <v>44</v>
      </c>
      <c r="M10" s="160"/>
      <c r="N10" s="409" t="s">
        <v>205</v>
      </c>
    </row>
    <row r="11" spans="1:14" x14ac:dyDescent="0.25">
      <c r="A11" s="163">
        <v>45355</v>
      </c>
      <c r="B11" s="164" t="s">
        <v>112</v>
      </c>
      <c r="C11" s="164" t="s">
        <v>113</v>
      </c>
      <c r="D11" s="165" t="s">
        <v>14</v>
      </c>
      <c r="E11" s="160">
        <v>13000</v>
      </c>
      <c r="F11" s="147"/>
      <c r="G11" s="296">
        <f t="shared" si="2"/>
        <v>-79200</v>
      </c>
      <c r="H11" s="282" t="s">
        <v>41</v>
      </c>
      <c r="I11" s="149" t="s">
        <v>18</v>
      </c>
      <c r="J11" s="420" t="s">
        <v>203</v>
      </c>
      <c r="K11" s="340" t="s">
        <v>133</v>
      </c>
      <c r="L11" s="149" t="s">
        <v>44</v>
      </c>
      <c r="M11" s="147"/>
      <c r="N11" s="409" t="s">
        <v>206</v>
      </c>
    </row>
    <row r="12" spans="1:14" x14ac:dyDescent="0.25">
      <c r="A12" s="410">
        <v>45357</v>
      </c>
      <c r="B12" s="411" t="s">
        <v>110</v>
      </c>
      <c r="C12" s="411" t="s">
        <v>48</v>
      </c>
      <c r="D12" s="412" t="s">
        <v>14</v>
      </c>
      <c r="E12" s="460"/>
      <c r="F12" s="413">
        <v>70000</v>
      </c>
      <c r="G12" s="414">
        <f t="shared" si="2"/>
        <v>-9200</v>
      </c>
      <c r="H12" s="415" t="s">
        <v>41</v>
      </c>
      <c r="I12" s="416" t="s">
        <v>18</v>
      </c>
      <c r="J12" s="433" t="s">
        <v>260</v>
      </c>
      <c r="K12" s="411" t="s">
        <v>133</v>
      </c>
      <c r="L12" s="416" t="s">
        <v>44</v>
      </c>
      <c r="M12" s="413"/>
      <c r="N12" s="417"/>
    </row>
    <row r="13" spans="1:14" x14ac:dyDescent="0.25">
      <c r="A13" s="163">
        <v>45357</v>
      </c>
      <c r="B13" s="164" t="s">
        <v>261</v>
      </c>
      <c r="C13" s="164" t="s">
        <v>116</v>
      </c>
      <c r="D13" s="165" t="s">
        <v>79</v>
      </c>
      <c r="E13" s="160">
        <v>70000</v>
      </c>
      <c r="F13" s="147"/>
      <c r="G13" s="296">
        <f t="shared" si="2"/>
        <v>-79200</v>
      </c>
      <c r="H13" s="511" t="s">
        <v>41</v>
      </c>
      <c r="I13" s="149" t="s">
        <v>18</v>
      </c>
      <c r="J13" s="420"/>
      <c r="K13" s="164" t="s">
        <v>133</v>
      </c>
      <c r="L13" s="149" t="s">
        <v>44</v>
      </c>
      <c r="M13" s="147"/>
      <c r="N13" s="409"/>
    </row>
    <row r="14" spans="1:14" x14ac:dyDescent="0.25">
      <c r="A14" s="410">
        <v>45358</v>
      </c>
      <c r="B14" s="411" t="s">
        <v>110</v>
      </c>
      <c r="C14" s="411" t="s">
        <v>48</v>
      </c>
      <c r="D14" s="412" t="s">
        <v>14</v>
      </c>
      <c r="E14" s="413"/>
      <c r="F14" s="413">
        <v>12000</v>
      </c>
      <c r="G14" s="414">
        <f t="shared" si="2"/>
        <v>-67200</v>
      </c>
      <c r="H14" s="415" t="s">
        <v>41</v>
      </c>
      <c r="I14" s="416" t="s">
        <v>18</v>
      </c>
      <c r="J14" s="433" t="s">
        <v>303</v>
      </c>
      <c r="K14" s="411" t="s">
        <v>133</v>
      </c>
      <c r="L14" s="416" t="s">
        <v>44</v>
      </c>
      <c r="M14" s="460"/>
      <c r="N14" s="417"/>
    </row>
    <row r="15" spans="1:14" x14ac:dyDescent="0.25">
      <c r="A15" s="163">
        <v>45358</v>
      </c>
      <c r="B15" s="164" t="s">
        <v>112</v>
      </c>
      <c r="C15" s="164" t="s">
        <v>113</v>
      </c>
      <c r="D15" s="165" t="s">
        <v>14</v>
      </c>
      <c r="E15" s="147">
        <v>7000</v>
      </c>
      <c r="F15" s="147"/>
      <c r="G15" s="296">
        <f t="shared" si="2"/>
        <v>-74200</v>
      </c>
      <c r="H15" s="282" t="s">
        <v>41</v>
      </c>
      <c r="I15" s="149" t="s">
        <v>18</v>
      </c>
      <c r="J15" s="420" t="s">
        <v>303</v>
      </c>
      <c r="K15" s="340" t="s">
        <v>133</v>
      </c>
      <c r="L15" s="149" t="s">
        <v>44</v>
      </c>
      <c r="M15" s="147"/>
      <c r="N15" s="409" t="s">
        <v>258</v>
      </c>
    </row>
    <row r="16" spans="1:14" ht="15" customHeight="1" x14ac:dyDescent="0.25">
      <c r="A16" s="163">
        <v>45358</v>
      </c>
      <c r="B16" s="164" t="s">
        <v>112</v>
      </c>
      <c r="C16" s="164" t="s">
        <v>113</v>
      </c>
      <c r="D16" s="165" t="s">
        <v>14</v>
      </c>
      <c r="E16" s="147">
        <v>7000</v>
      </c>
      <c r="F16" s="147"/>
      <c r="G16" s="296">
        <f t="shared" si="2"/>
        <v>-81200</v>
      </c>
      <c r="H16" s="282" t="s">
        <v>41</v>
      </c>
      <c r="I16" s="149" t="s">
        <v>18</v>
      </c>
      <c r="J16" s="420" t="s">
        <v>303</v>
      </c>
      <c r="K16" s="340" t="s">
        <v>133</v>
      </c>
      <c r="L16" s="149" t="s">
        <v>44</v>
      </c>
      <c r="M16" s="147"/>
      <c r="N16" s="409" t="s">
        <v>259</v>
      </c>
    </row>
    <row r="17" spans="1:14" ht="15" customHeight="1" x14ac:dyDescent="0.25">
      <c r="A17" s="163">
        <v>45361</v>
      </c>
      <c r="B17" s="164" t="s">
        <v>313</v>
      </c>
      <c r="C17" s="164" t="s">
        <v>216</v>
      </c>
      <c r="D17" s="165" t="s">
        <v>14</v>
      </c>
      <c r="E17" s="147">
        <v>45000</v>
      </c>
      <c r="F17" s="147"/>
      <c r="G17" s="296">
        <f t="shared" si="2"/>
        <v>-126200</v>
      </c>
      <c r="H17" s="282" t="s">
        <v>41</v>
      </c>
      <c r="I17" s="149" t="s">
        <v>18</v>
      </c>
      <c r="J17" s="354" t="s">
        <v>616</v>
      </c>
      <c r="K17" s="340" t="s">
        <v>133</v>
      </c>
      <c r="L17" s="149" t="s">
        <v>44</v>
      </c>
      <c r="M17" s="147"/>
      <c r="N17" s="409"/>
    </row>
    <row r="18" spans="1:14" ht="15" customHeight="1" x14ac:dyDescent="0.25">
      <c r="A18" s="163">
        <v>45361</v>
      </c>
      <c r="B18" s="164" t="s">
        <v>605</v>
      </c>
      <c r="C18" s="164" t="s">
        <v>216</v>
      </c>
      <c r="D18" s="165" t="s">
        <v>14</v>
      </c>
      <c r="E18" s="147">
        <v>45000</v>
      </c>
      <c r="F18" s="147"/>
      <c r="G18" s="296">
        <f t="shared" si="2"/>
        <v>-171200</v>
      </c>
      <c r="H18" s="282" t="s">
        <v>41</v>
      </c>
      <c r="I18" s="149" t="s">
        <v>18</v>
      </c>
      <c r="J18" s="354" t="s">
        <v>616</v>
      </c>
      <c r="K18" s="340" t="s">
        <v>133</v>
      </c>
      <c r="L18" s="149" t="s">
        <v>44</v>
      </c>
      <c r="M18" s="147"/>
      <c r="N18" s="409"/>
    </row>
    <row r="19" spans="1:14" ht="15" customHeight="1" x14ac:dyDescent="0.25">
      <c r="A19" s="163">
        <v>45361</v>
      </c>
      <c r="B19" s="164" t="s">
        <v>606</v>
      </c>
      <c r="C19" s="164" t="s">
        <v>216</v>
      </c>
      <c r="D19" s="165" t="s">
        <v>14</v>
      </c>
      <c r="E19" s="147">
        <v>17000</v>
      </c>
      <c r="F19" s="147"/>
      <c r="G19" s="296">
        <f t="shared" si="2"/>
        <v>-188200</v>
      </c>
      <c r="H19" s="282" t="s">
        <v>41</v>
      </c>
      <c r="I19" s="149" t="s">
        <v>18</v>
      </c>
      <c r="J19" s="354" t="s">
        <v>616</v>
      </c>
      <c r="K19" s="340" t="s">
        <v>133</v>
      </c>
      <c r="L19" s="149" t="s">
        <v>44</v>
      </c>
      <c r="M19" s="147"/>
      <c r="N19" s="409"/>
    </row>
    <row r="20" spans="1:14" ht="15.75" customHeight="1" x14ac:dyDescent="0.25">
      <c r="A20" s="163">
        <v>45362</v>
      </c>
      <c r="B20" s="164" t="s">
        <v>295</v>
      </c>
      <c r="C20" s="164" t="s">
        <v>296</v>
      </c>
      <c r="D20" s="165" t="s">
        <v>79</v>
      </c>
      <c r="E20" s="403">
        <v>36000</v>
      </c>
      <c r="F20" s="147"/>
      <c r="G20" s="296">
        <f t="shared" si="2"/>
        <v>-224200</v>
      </c>
      <c r="H20" s="282" t="s">
        <v>41</v>
      </c>
      <c r="I20" s="149" t="s">
        <v>18</v>
      </c>
      <c r="J20" s="354" t="s">
        <v>617</v>
      </c>
      <c r="K20" s="340" t="s">
        <v>133</v>
      </c>
      <c r="L20" s="149" t="s">
        <v>44</v>
      </c>
      <c r="M20" s="147"/>
      <c r="N20" s="409"/>
    </row>
    <row r="21" spans="1:14" ht="14.25" customHeight="1" x14ac:dyDescent="0.25">
      <c r="A21" s="163">
        <v>45362</v>
      </c>
      <c r="B21" s="164" t="s">
        <v>297</v>
      </c>
      <c r="C21" s="164" t="s">
        <v>298</v>
      </c>
      <c r="D21" s="165" t="s">
        <v>79</v>
      </c>
      <c r="E21" s="147">
        <v>2100</v>
      </c>
      <c r="F21" s="155"/>
      <c r="G21" s="296">
        <f t="shared" si="2"/>
        <v>-226300</v>
      </c>
      <c r="H21" s="282" t="s">
        <v>41</v>
      </c>
      <c r="I21" s="149" t="s">
        <v>18</v>
      </c>
      <c r="J21" s="354" t="s">
        <v>617</v>
      </c>
      <c r="K21" s="175" t="s">
        <v>133</v>
      </c>
      <c r="L21" s="171" t="s">
        <v>44</v>
      </c>
      <c r="M21" s="147"/>
      <c r="N21" s="151"/>
    </row>
    <row r="22" spans="1:14" ht="14.25" customHeight="1" x14ac:dyDescent="0.25">
      <c r="A22" s="410">
        <v>45362</v>
      </c>
      <c r="B22" s="411" t="s">
        <v>110</v>
      </c>
      <c r="C22" s="411" t="s">
        <v>48</v>
      </c>
      <c r="D22" s="412" t="s">
        <v>14</v>
      </c>
      <c r="E22" s="413"/>
      <c r="F22" s="635">
        <v>196000</v>
      </c>
      <c r="G22" s="414">
        <f t="shared" si="2"/>
        <v>-30300</v>
      </c>
      <c r="H22" s="495" t="s">
        <v>41</v>
      </c>
      <c r="I22" s="636" t="s">
        <v>18</v>
      </c>
      <c r="J22" s="433" t="s">
        <v>302</v>
      </c>
      <c r="K22" s="637" t="s">
        <v>133</v>
      </c>
      <c r="L22" s="636" t="s">
        <v>44</v>
      </c>
      <c r="M22" s="413"/>
      <c r="N22" s="459"/>
    </row>
    <row r="23" spans="1:14" x14ac:dyDescent="0.25">
      <c r="A23" s="163">
        <v>45362</v>
      </c>
      <c r="B23" s="164" t="s">
        <v>299</v>
      </c>
      <c r="C23" s="164" t="s">
        <v>300</v>
      </c>
      <c r="D23" s="165" t="s">
        <v>79</v>
      </c>
      <c r="E23" s="147">
        <v>70000</v>
      </c>
      <c r="F23" s="147"/>
      <c r="G23" s="296">
        <f t="shared" si="2"/>
        <v>-100300</v>
      </c>
      <c r="H23" s="282" t="s">
        <v>41</v>
      </c>
      <c r="I23" s="149" t="s">
        <v>18</v>
      </c>
      <c r="J23" s="420" t="s">
        <v>618</v>
      </c>
      <c r="K23" s="340" t="s">
        <v>133</v>
      </c>
      <c r="L23" s="149" t="s">
        <v>44</v>
      </c>
      <c r="M23" s="147"/>
      <c r="N23" s="151"/>
    </row>
    <row r="24" spans="1:14" ht="16.5" customHeight="1" x14ac:dyDescent="0.25">
      <c r="A24" s="163">
        <v>45362</v>
      </c>
      <c r="B24" s="164" t="s">
        <v>301</v>
      </c>
      <c r="C24" s="164" t="s">
        <v>300</v>
      </c>
      <c r="D24" s="165" t="s">
        <v>79</v>
      </c>
      <c r="E24" s="147">
        <v>26000</v>
      </c>
      <c r="F24" s="404"/>
      <c r="G24" s="296">
        <f t="shared" si="2"/>
        <v>-126300</v>
      </c>
      <c r="H24" s="282" t="s">
        <v>41</v>
      </c>
      <c r="I24" s="149" t="s">
        <v>18</v>
      </c>
      <c r="J24" s="420" t="s">
        <v>619</v>
      </c>
      <c r="K24" s="340" t="s">
        <v>133</v>
      </c>
      <c r="L24" s="149" t="s">
        <v>44</v>
      </c>
      <c r="M24" s="160"/>
      <c r="N24" s="151"/>
    </row>
    <row r="25" spans="1:14" ht="15.75" customHeight="1" x14ac:dyDescent="0.25">
      <c r="A25" s="410">
        <v>45362</v>
      </c>
      <c r="B25" s="411" t="s">
        <v>110</v>
      </c>
      <c r="C25" s="411" t="s">
        <v>48</v>
      </c>
      <c r="D25" s="412" t="s">
        <v>14</v>
      </c>
      <c r="E25" s="460"/>
      <c r="F25" s="635">
        <v>200000</v>
      </c>
      <c r="G25" s="414">
        <f t="shared" si="2"/>
        <v>73700</v>
      </c>
      <c r="H25" s="415" t="s">
        <v>41</v>
      </c>
      <c r="I25" s="416" t="s">
        <v>18</v>
      </c>
      <c r="J25" s="433" t="s">
        <v>622</v>
      </c>
      <c r="K25" s="411" t="s">
        <v>133</v>
      </c>
      <c r="L25" s="416" t="s">
        <v>44</v>
      </c>
      <c r="M25" s="460"/>
      <c r="N25" s="459"/>
    </row>
    <row r="26" spans="1:14" ht="13.5" customHeight="1" x14ac:dyDescent="0.25">
      <c r="A26" s="163">
        <v>45362</v>
      </c>
      <c r="B26" s="164" t="s">
        <v>307</v>
      </c>
      <c r="C26" s="164" t="s">
        <v>113</v>
      </c>
      <c r="D26" s="165" t="s">
        <v>14</v>
      </c>
      <c r="E26" s="160">
        <v>200000</v>
      </c>
      <c r="F26" s="155"/>
      <c r="G26" s="296">
        <f t="shared" si="2"/>
        <v>-126300</v>
      </c>
      <c r="H26" s="282" t="s">
        <v>41</v>
      </c>
      <c r="I26" s="149" t="s">
        <v>18</v>
      </c>
      <c r="J26" s="420" t="s">
        <v>621</v>
      </c>
      <c r="K26" s="340" t="s">
        <v>133</v>
      </c>
      <c r="L26" s="149" t="s">
        <v>44</v>
      </c>
      <c r="M26" s="155"/>
      <c r="N26" s="151"/>
    </row>
    <row r="27" spans="1:14" ht="13.5" customHeight="1" x14ac:dyDescent="0.25">
      <c r="A27" s="410">
        <v>45362</v>
      </c>
      <c r="B27" s="411" t="s">
        <v>110</v>
      </c>
      <c r="C27" s="411" t="s">
        <v>48</v>
      </c>
      <c r="D27" s="412" t="s">
        <v>14</v>
      </c>
      <c r="E27" s="460"/>
      <c r="F27" s="635">
        <v>203000</v>
      </c>
      <c r="G27" s="414">
        <f t="shared" si="2"/>
        <v>76700</v>
      </c>
      <c r="H27" s="415" t="s">
        <v>41</v>
      </c>
      <c r="I27" s="416" t="s">
        <v>18</v>
      </c>
      <c r="J27" s="433" t="s">
        <v>433</v>
      </c>
      <c r="K27" s="411" t="s">
        <v>133</v>
      </c>
      <c r="L27" s="416" t="s">
        <v>44</v>
      </c>
      <c r="M27" s="635"/>
      <c r="N27" s="459"/>
    </row>
    <row r="28" spans="1:14" ht="13.5" customHeight="1" x14ac:dyDescent="0.25">
      <c r="A28" s="163">
        <v>45362</v>
      </c>
      <c r="B28" s="164" t="s">
        <v>308</v>
      </c>
      <c r="C28" s="164" t="s">
        <v>309</v>
      </c>
      <c r="D28" s="165" t="s">
        <v>14</v>
      </c>
      <c r="E28" s="160">
        <v>203000</v>
      </c>
      <c r="F28" s="155"/>
      <c r="G28" s="296">
        <f t="shared" si="0"/>
        <v>-126300</v>
      </c>
      <c r="H28" s="282" t="s">
        <v>41</v>
      </c>
      <c r="I28" s="149" t="s">
        <v>18</v>
      </c>
      <c r="J28" s="420" t="s">
        <v>433</v>
      </c>
      <c r="K28" s="340" t="s">
        <v>133</v>
      </c>
      <c r="L28" s="149" t="s">
        <v>44</v>
      </c>
      <c r="M28" s="155"/>
      <c r="N28" s="151"/>
    </row>
    <row r="29" spans="1:14" ht="13.5" customHeight="1" x14ac:dyDescent="0.25">
      <c r="A29" s="410">
        <v>45364</v>
      </c>
      <c r="B29" s="411" t="s">
        <v>110</v>
      </c>
      <c r="C29" s="411" t="s">
        <v>48</v>
      </c>
      <c r="D29" s="412" t="s">
        <v>14</v>
      </c>
      <c r="E29" s="460"/>
      <c r="F29" s="635">
        <v>38000</v>
      </c>
      <c r="G29" s="414">
        <f t="shared" si="0"/>
        <v>-88300</v>
      </c>
      <c r="H29" s="415" t="s">
        <v>41</v>
      </c>
      <c r="I29" s="416" t="s">
        <v>18</v>
      </c>
      <c r="J29" s="433" t="s">
        <v>402</v>
      </c>
      <c r="K29" s="411" t="s">
        <v>133</v>
      </c>
      <c r="L29" s="416" t="s">
        <v>44</v>
      </c>
      <c r="M29" s="635"/>
      <c r="N29" s="459"/>
    </row>
    <row r="30" spans="1:14" ht="13.5" customHeight="1" x14ac:dyDescent="0.25">
      <c r="A30" s="163">
        <v>45364</v>
      </c>
      <c r="B30" s="164" t="s">
        <v>112</v>
      </c>
      <c r="C30" s="164" t="s">
        <v>113</v>
      </c>
      <c r="D30" s="165" t="s">
        <v>14</v>
      </c>
      <c r="E30" s="160">
        <v>2000</v>
      </c>
      <c r="F30" s="155"/>
      <c r="G30" s="296">
        <f t="shared" si="0"/>
        <v>-90300</v>
      </c>
      <c r="H30" s="282" t="s">
        <v>41</v>
      </c>
      <c r="I30" s="149" t="s">
        <v>18</v>
      </c>
      <c r="J30" s="420" t="s">
        <v>402</v>
      </c>
      <c r="K30" s="340" t="s">
        <v>133</v>
      </c>
      <c r="L30" s="149" t="s">
        <v>44</v>
      </c>
      <c r="M30" s="155"/>
      <c r="N30" s="151" t="s">
        <v>370</v>
      </c>
    </row>
    <row r="31" spans="1:14" ht="13.5" customHeight="1" x14ac:dyDescent="0.25">
      <c r="A31" s="163">
        <v>45364</v>
      </c>
      <c r="B31" s="164" t="s">
        <v>369</v>
      </c>
      <c r="C31" s="164" t="s">
        <v>113</v>
      </c>
      <c r="D31" s="165" t="s">
        <v>14</v>
      </c>
      <c r="E31" s="160">
        <v>7000</v>
      </c>
      <c r="F31" s="155"/>
      <c r="G31" s="296">
        <f t="shared" si="0"/>
        <v>-97300</v>
      </c>
      <c r="H31" s="282" t="s">
        <v>41</v>
      </c>
      <c r="I31" s="149" t="s">
        <v>18</v>
      </c>
      <c r="J31" s="420" t="s">
        <v>402</v>
      </c>
      <c r="K31" s="340" t="s">
        <v>133</v>
      </c>
      <c r="L31" s="149" t="s">
        <v>44</v>
      </c>
      <c r="M31" s="155"/>
      <c r="N31" s="151" t="s">
        <v>371</v>
      </c>
    </row>
    <row r="32" spans="1:14" ht="13.5" customHeight="1" x14ac:dyDescent="0.25">
      <c r="A32" s="163">
        <v>45364</v>
      </c>
      <c r="B32" s="164" t="s">
        <v>112</v>
      </c>
      <c r="C32" s="164" t="s">
        <v>113</v>
      </c>
      <c r="D32" s="165" t="s">
        <v>14</v>
      </c>
      <c r="E32" s="155">
        <v>7000</v>
      </c>
      <c r="F32" s="155"/>
      <c r="G32" s="296">
        <f t="shared" si="0"/>
        <v>-104300</v>
      </c>
      <c r="H32" s="282" t="s">
        <v>41</v>
      </c>
      <c r="I32" s="149" t="s">
        <v>18</v>
      </c>
      <c r="J32" s="420" t="s">
        <v>402</v>
      </c>
      <c r="K32" s="340" t="s">
        <v>133</v>
      </c>
      <c r="L32" s="149" t="s">
        <v>44</v>
      </c>
      <c r="M32" s="155"/>
      <c r="N32" s="151" t="s">
        <v>371</v>
      </c>
    </row>
    <row r="33" spans="1:14" ht="13.5" customHeight="1" x14ac:dyDescent="0.25">
      <c r="A33" s="163">
        <v>45364</v>
      </c>
      <c r="B33" s="164" t="s">
        <v>112</v>
      </c>
      <c r="C33" s="164" t="s">
        <v>113</v>
      </c>
      <c r="D33" s="165" t="s">
        <v>14</v>
      </c>
      <c r="E33" s="147">
        <v>7000</v>
      </c>
      <c r="F33" s="155"/>
      <c r="G33" s="296">
        <f t="shared" si="0"/>
        <v>-111300</v>
      </c>
      <c r="H33" s="282" t="s">
        <v>41</v>
      </c>
      <c r="I33" s="149" t="s">
        <v>18</v>
      </c>
      <c r="J33" s="420" t="s">
        <v>402</v>
      </c>
      <c r="K33" s="340" t="s">
        <v>133</v>
      </c>
      <c r="L33" s="149" t="s">
        <v>44</v>
      </c>
      <c r="M33" s="155"/>
      <c r="N33" s="151" t="s">
        <v>372</v>
      </c>
    </row>
    <row r="34" spans="1:14" ht="13.5" customHeight="1" x14ac:dyDescent="0.25">
      <c r="A34" s="163">
        <v>45364</v>
      </c>
      <c r="B34" s="164" t="s">
        <v>369</v>
      </c>
      <c r="C34" s="164" t="s">
        <v>113</v>
      </c>
      <c r="D34" s="165" t="s">
        <v>14</v>
      </c>
      <c r="E34" s="160">
        <v>20000</v>
      </c>
      <c r="F34" s="155"/>
      <c r="G34" s="296">
        <f t="shared" si="0"/>
        <v>-131300</v>
      </c>
      <c r="H34" s="282" t="s">
        <v>41</v>
      </c>
      <c r="I34" s="149" t="s">
        <v>18</v>
      </c>
      <c r="J34" s="420" t="s">
        <v>402</v>
      </c>
      <c r="K34" s="340" t="s">
        <v>133</v>
      </c>
      <c r="L34" s="149" t="s">
        <v>44</v>
      </c>
      <c r="M34" s="160"/>
      <c r="N34" s="151" t="s">
        <v>373</v>
      </c>
    </row>
    <row r="35" spans="1:14" ht="13.5" customHeight="1" x14ac:dyDescent="0.25">
      <c r="A35" s="410">
        <v>45365</v>
      </c>
      <c r="B35" s="411" t="s">
        <v>110</v>
      </c>
      <c r="C35" s="411" t="s">
        <v>48</v>
      </c>
      <c r="D35" s="412" t="s">
        <v>14</v>
      </c>
      <c r="E35" s="460"/>
      <c r="F35" s="635">
        <v>14000</v>
      </c>
      <c r="G35" s="414">
        <f t="shared" si="0"/>
        <v>-117300</v>
      </c>
      <c r="H35" s="415" t="s">
        <v>41</v>
      </c>
      <c r="I35" s="416" t="s">
        <v>18</v>
      </c>
      <c r="J35" s="433" t="s">
        <v>403</v>
      </c>
      <c r="K35" s="411" t="s">
        <v>133</v>
      </c>
      <c r="L35" s="416" t="s">
        <v>44</v>
      </c>
      <c r="M35" s="460"/>
      <c r="N35" s="459"/>
    </row>
    <row r="36" spans="1:14" ht="13.5" customHeight="1" x14ac:dyDescent="0.25">
      <c r="A36" s="163">
        <v>45365</v>
      </c>
      <c r="B36" s="164" t="s">
        <v>112</v>
      </c>
      <c r="C36" s="164" t="s">
        <v>113</v>
      </c>
      <c r="D36" s="165" t="s">
        <v>14</v>
      </c>
      <c r="E36" s="160">
        <v>7000</v>
      </c>
      <c r="F36" s="155"/>
      <c r="G36" s="296">
        <f t="shared" si="0"/>
        <v>-124300</v>
      </c>
      <c r="H36" s="282" t="s">
        <v>41</v>
      </c>
      <c r="I36" s="149" t="s">
        <v>18</v>
      </c>
      <c r="J36" s="420" t="s">
        <v>403</v>
      </c>
      <c r="K36" s="340" t="s">
        <v>133</v>
      </c>
      <c r="L36" s="149" t="s">
        <v>44</v>
      </c>
      <c r="M36" s="160"/>
      <c r="N36" s="151" t="s">
        <v>374</v>
      </c>
    </row>
    <row r="37" spans="1:14" ht="13.5" customHeight="1" x14ac:dyDescent="0.25">
      <c r="A37" s="163">
        <v>45365</v>
      </c>
      <c r="B37" s="164" t="s">
        <v>112</v>
      </c>
      <c r="C37" s="164" t="s">
        <v>113</v>
      </c>
      <c r="D37" s="165" t="s">
        <v>14</v>
      </c>
      <c r="E37" s="160">
        <v>7000</v>
      </c>
      <c r="F37" s="155"/>
      <c r="G37" s="296">
        <f t="shared" si="0"/>
        <v>-131300</v>
      </c>
      <c r="H37" s="282" t="s">
        <v>41</v>
      </c>
      <c r="I37" s="149" t="s">
        <v>18</v>
      </c>
      <c r="J37" s="420" t="s">
        <v>403</v>
      </c>
      <c r="K37" s="340" t="s">
        <v>133</v>
      </c>
      <c r="L37" s="149" t="s">
        <v>44</v>
      </c>
      <c r="M37" s="160"/>
      <c r="N37" s="151" t="s">
        <v>375</v>
      </c>
    </row>
    <row r="38" spans="1:14" ht="13.5" customHeight="1" x14ac:dyDescent="0.25">
      <c r="A38" s="163">
        <v>45365</v>
      </c>
      <c r="B38" s="164" t="s">
        <v>435</v>
      </c>
      <c r="C38" s="164" t="s">
        <v>300</v>
      </c>
      <c r="D38" s="165" t="s">
        <v>79</v>
      </c>
      <c r="E38" s="160">
        <v>60000</v>
      </c>
      <c r="F38" s="155"/>
      <c r="G38" s="296">
        <f t="shared" si="0"/>
        <v>-191300</v>
      </c>
      <c r="H38" s="282" t="s">
        <v>41</v>
      </c>
      <c r="I38" s="149" t="s">
        <v>18</v>
      </c>
      <c r="J38" s="420" t="s">
        <v>624</v>
      </c>
      <c r="K38" s="340" t="s">
        <v>133</v>
      </c>
      <c r="L38" s="149" t="s">
        <v>44</v>
      </c>
      <c r="M38" s="160"/>
      <c r="N38" s="151"/>
    </row>
    <row r="39" spans="1:14" ht="13.5" customHeight="1" x14ac:dyDescent="0.25">
      <c r="A39" s="163">
        <v>45365</v>
      </c>
      <c r="B39" s="164" t="s">
        <v>436</v>
      </c>
      <c r="C39" s="164" t="s">
        <v>300</v>
      </c>
      <c r="D39" s="165" t="s">
        <v>79</v>
      </c>
      <c r="E39" s="160">
        <v>3700</v>
      </c>
      <c r="F39" s="155"/>
      <c r="G39" s="296">
        <f t="shared" si="0"/>
        <v>-195000</v>
      </c>
      <c r="H39" s="282" t="s">
        <v>41</v>
      </c>
      <c r="I39" s="149" t="s">
        <v>18</v>
      </c>
      <c r="J39" s="420" t="s">
        <v>624</v>
      </c>
      <c r="K39" s="340" t="s">
        <v>133</v>
      </c>
      <c r="L39" s="149" t="s">
        <v>44</v>
      </c>
      <c r="M39" s="160"/>
      <c r="N39" s="151"/>
    </row>
    <row r="40" spans="1:14" ht="13.5" customHeight="1" x14ac:dyDescent="0.25">
      <c r="A40" s="163">
        <v>45365</v>
      </c>
      <c r="B40" s="164" t="s">
        <v>436</v>
      </c>
      <c r="C40" s="164" t="s">
        <v>300</v>
      </c>
      <c r="D40" s="165" t="s">
        <v>79</v>
      </c>
      <c r="E40" s="160">
        <v>3700</v>
      </c>
      <c r="F40" s="155"/>
      <c r="G40" s="296">
        <f t="shared" si="0"/>
        <v>-198700</v>
      </c>
      <c r="H40" s="282" t="s">
        <v>41</v>
      </c>
      <c r="I40" s="149" t="s">
        <v>18</v>
      </c>
      <c r="J40" s="420" t="s">
        <v>624</v>
      </c>
      <c r="K40" s="340" t="s">
        <v>133</v>
      </c>
      <c r="L40" s="149" t="s">
        <v>44</v>
      </c>
      <c r="M40" s="160"/>
      <c r="N40" s="151"/>
    </row>
    <row r="41" spans="1:14" ht="13.5" customHeight="1" x14ac:dyDescent="0.25">
      <c r="A41" s="163">
        <v>45365</v>
      </c>
      <c r="B41" s="164" t="s">
        <v>437</v>
      </c>
      <c r="C41" s="164" t="s">
        <v>300</v>
      </c>
      <c r="D41" s="165" t="s">
        <v>79</v>
      </c>
      <c r="E41" s="160">
        <v>14500</v>
      </c>
      <c r="F41" s="155"/>
      <c r="G41" s="296">
        <f t="shared" si="0"/>
        <v>-213200</v>
      </c>
      <c r="H41" s="282" t="s">
        <v>41</v>
      </c>
      <c r="I41" s="149" t="s">
        <v>18</v>
      </c>
      <c r="J41" s="420" t="s">
        <v>624</v>
      </c>
      <c r="K41" s="340" t="s">
        <v>133</v>
      </c>
      <c r="L41" s="149" t="s">
        <v>44</v>
      </c>
      <c r="M41" s="160"/>
      <c r="N41" s="151"/>
    </row>
    <row r="42" spans="1:14" ht="13.5" customHeight="1" x14ac:dyDescent="0.25">
      <c r="A42" s="410">
        <v>45366</v>
      </c>
      <c r="B42" s="411" t="s">
        <v>110</v>
      </c>
      <c r="C42" s="411" t="s">
        <v>48</v>
      </c>
      <c r="D42" s="412" t="s">
        <v>14</v>
      </c>
      <c r="E42" s="460"/>
      <c r="F42" s="635">
        <v>14000</v>
      </c>
      <c r="G42" s="414">
        <f t="shared" si="0"/>
        <v>-199200</v>
      </c>
      <c r="H42" s="415" t="s">
        <v>41</v>
      </c>
      <c r="I42" s="416" t="s">
        <v>18</v>
      </c>
      <c r="J42" s="433" t="s">
        <v>434</v>
      </c>
      <c r="K42" s="411" t="s">
        <v>133</v>
      </c>
      <c r="L42" s="416" t="s">
        <v>44</v>
      </c>
      <c r="M42" s="460"/>
      <c r="N42" s="459"/>
    </row>
    <row r="43" spans="1:14" ht="13.5" customHeight="1" x14ac:dyDescent="0.25">
      <c r="A43" s="163">
        <v>45366</v>
      </c>
      <c r="B43" s="164" t="s">
        <v>112</v>
      </c>
      <c r="C43" s="164" t="s">
        <v>113</v>
      </c>
      <c r="D43" s="165" t="s">
        <v>14</v>
      </c>
      <c r="E43" s="160">
        <v>7000</v>
      </c>
      <c r="F43" s="155"/>
      <c r="G43" s="296">
        <f t="shared" si="0"/>
        <v>-206200</v>
      </c>
      <c r="H43" s="282" t="s">
        <v>41</v>
      </c>
      <c r="I43" s="149" t="s">
        <v>18</v>
      </c>
      <c r="J43" s="420" t="s">
        <v>434</v>
      </c>
      <c r="K43" s="340" t="s">
        <v>133</v>
      </c>
      <c r="L43" s="149" t="s">
        <v>44</v>
      </c>
      <c r="M43" s="160"/>
      <c r="N43" s="151" t="s">
        <v>258</v>
      </c>
    </row>
    <row r="44" spans="1:14" x14ac:dyDescent="0.25">
      <c r="A44" s="163">
        <v>45366</v>
      </c>
      <c r="B44" s="164" t="s">
        <v>112</v>
      </c>
      <c r="C44" s="164" t="s">
        <v>113</v>
      </c>
      <c r="D44" s="165" t="s">
        <v>14</v>
      </c>
      <c r="E44" s="160">
        <v>7000</v>
      </c>
      <c r="F44" s="147"/>
      <c r="G44" s="296">
        <f t="shared" si="0"/>
        <v>-213200</v>
      </c>
      <c r="H44" s="282" t="s">
        <v>41</v>
      </c>
      <c r="I44" s="149" t="s">
        <v>18</v>
      </c>
      <c r="J44" s="420" t="s">
        <v>434</v>
      </c>
      <c r="K44" s="340" t="s">
        <v>133</v>
      </c>
      <c r="L44" s="149" t="s">
        <v>44</v>
      </c>
      <c r="M44" s="160"/>
      <c r="N44" s="151" t="s">
        <v>259</v>
      </c>
    </row>
    <row r="45" spans="1:14" x14ac:dyDescent="0.25">
      <c r="A45" s="410">
        <v>45367</v>
      </c>
      <c r="B45" s="411" t="s">
        <v>110</v>
      </c>
      <c r="C45" s="411" t="s">
        <v>48</v>
      </c>
      <c r="D45" s="412" t="s">
        <v>14</v>
      </c>
      <c r="E45" s="460"/>
      <c r="F45" s="413">
        <v>21000</v>
      </c>
      <c r="G45" s="414">
        <f t="shared" si="0"/>
        <v>-192200</v>
      </c>
      <c r="H45" s="415" t="s">
        <v>41</v>
      </c>
      <c r="I45" s="416" t="s">
        <v>18</v>
      </c>
      <c r="J45" s="433" t="s">
        <v>440</v>
      </c>
      <c r="K45" s="411" t="s">
        <v>133</v>
      </c>
      <c r="L45" s="416" t="s">
        <v>44</v>
      </c>
      <c r="M45" s="460"/>
      <c r="N45" s="459"/>
    </row>
    <row r="46" spans="1:14" x14ac:dyDescent="0.25">
      <c r="A46" s="163">
        <v>45367</v>
      </c>
      <c r="B46" s="164" t="s">
        <v>112</v>
      </c>
      <c r="C46" s="164" t="s">
        <v>113</v>
      </c>
      <c r="D46" s="165" t="s">
        <v>14</v>
      </c>
      <c r="E46" s="160">
        <v>1000</v>
      </c>
      <c r="F46" s="147"/>
      <c r="G46" s="296">
        <f t="shared" si="0"/>
        <v>-193200</v>
      </c>
      <c r="H46" s="282" t="s">
        <v>41</v>
      </c>
      <c r="I46" s="149" t="s">
        <v>18</v>
      </c>
      <c r="J46" s="420" t="s">
        <v>440</v>
      </c>
      <c r="K46" s="340" t="s">
        <v>133</v>
      </c>
      <c r="L46" s="149" t="s">
        <v>44</v>
      </c>
      <c r="M46" s="160"/>
      <c r="N46" s="151" t="s">
        <v>419</v>
      </c>
    </row>
    <row r="47" spans="1:14" ht="16.5" customHeight="1" x14ac:dyDescent="0.25">
      <c r="A47" s="163">
        <v>45367</v>
      </c>
      <c r="B47" s="164" t="s">
        <v>112</v>
      </c>
      <c r="C47" s="164" t="s">
        <v>113</v>
      </c>
      <c r="D47" s="165" t="s">
        <v>14</v>
      </c>
      <c r="E47" s="160">
        <v>10000</v>
      </c>
      <c r="F47" s="147"/>
      <c r="G47" s="296">
        <f t="shared" si="0"/>
        <v>-203200</v>
      </c>
      <c r="H47" s="282" t="s">
        <v>41</v>
      </c>
      <c r="I47" s="149" t="s">
        <v>18</v>
      </c>
      <c r="J47" s="420" t="s">
        <v>440</v>
      </c>
      <c r="K47" s="340" t="s">
        <v>133</v>
      </c>
      <c r="L47" s="149" t="s">
        <v>44</v>
      </c>
      <c r="M47" s="160"/>
      <c r="N47" s="151" t="s">
        <v>420</v>
      </c>
    </row>
    <row r="48" spans="1:14" x14ac:dyDescent="0.25">
      <c r="A48" s="163">
        <v>45368</v>
      </c>
      <c r="B48" s="164" t="s">
        <v>118</v>
      </c>
      <c r="C48" s="164" t="s">
        <v>48</v>
      </c>
      <c r="D48" s="165" t="s">
        <v>14</v>
      </c>
      <c r="E48" s="160"/>
      <c r="F48" s="147">
        <v>-10000</v>
      </c>
      <c r="G48" s="296">
        <f t="shared" si="0"/>
        <v>-213200</v>
      </c>
      <c r="H48" s="282" t="s">
        <v>41</v>
      </c>
      <c r="I48" s="149" t="s">
        <v>18</v>
      </c>
      <c r="J48" s="420" t="s">
        <v>440</v>
      </c>
      <c r="K48" s="340" t="s">
        <v>133</v>
      </c>
      <c r="L48" s="149" t="s">
        <v>44</v>
      </c>
      <c r="M48" s="160"/>
      <c r="N48" s="151"/>
    </row>
    <row r="49" spans="1:14" x14ac:dyDescent="0.25">
      <c r="A49" s="410">
        <v>45368</v>
      </c>
      <c r="B49" s="411" t="s">
        <v>110</v>
      </c>
      <c r="C49" s="411" t="s">
        <v>48</v>
      </c>
      <c r="D49" s="412" t="s">
        <v>14</v>
      </c>
      <c r="E49" s="460"/>
      <c r="F49" s="413">
        <v>20000</v>
      </c>
      <c r="G49" s="414">
        <f t="shared" si="0"/>
        <v>-193200</v>
      </c>
      <c r="H49" s="415" t="s">
        <v>41</v>
      </c>
      <c r="I49" s="416" t="s">
        <v>18</v>
      </c>
      <c r="J49" s="433" t="s">
        <v>466</v>
      </c>
      <c r="K49" s="411" t="s">
        <v>133</v>
      </c>
      <c r="L49" s="416" t="s">
        <v>44</v>
      </c>
      <c r="M49" s="460"/>
      <c r="N49" s="459"/>
    </row>
    <row r="50" spans="1:14" x14ac:dyDescent="0.25">
      <c r="A50" s="163">
        <v>45368</v>
      </c>
      <c r="B50" s="164" t="s">
        <v>112</v>
      </c>
      <c r="C50" s="164" t="s">
        <v>113</v>
      </c>
      <c r="D50" s="165" t="s">
        <v>14</v>
      </c>
      <c r="E50" s="160">
        <v>10000</v>
      </c>
      <c r="F50" s="147"/>
      <c r="G50" s="296">
        <f t="shared" si="0"/>
        <v>-203200</v>
      </c>
      <c r="H50" s="282" t="s">
        <v>41</v>
      </c>
      <c r="I50" s="149" t="s">
        <v>18</v>
      </c>
      <c r="J50" s="420" t="s">
        <v>466</v>
      </c>
      <c r="K50" s="340" t="s">
        <v>133</v>
      </c>
      <c r="L50" s="149" t="s">
        <v>44</v>
      </c>
      <c r="M50" s="160"/>
      <c r="N50" s="151" t="s">
        <v>128</v>
      </c>
    </row>
    <row r="51" spans="1:14" x14ac:dyDescent="0.25">
      <c r="A51" s="163">
        <v>45368</v>
      </c>
      <c r="B51" s="164" t="s">
        <v>112</v>
      </c>
      <c r="C51" s="164" t="s">
        <v>113</v>
      </c>
      <c r="D51" s="428" t="s">
        <v>14</v>
      </c>
      <c r="E51" s="160">
        <v>10000</v>
      </c>
      <c r="F51" s="147"/>
      <c r="G51" s="296">
        <f t="shared" si="0"/>
        <v>-213200</v>
      </c>
      <c r="H51" s="282" t="s">
        <v>41</v>
      </c>
      <c r="I51" s="149" t="s">
        <v>18</v>
      </c>
      <c r="J51" s="420" t="s">
        <v>466</v>
      </c>
      <c r="K51" s="340" t="s">
        <v>133</v>
      </c>
      <c r="L51" s="149" t="s">
        <v>44</v>
      </c>
      <c r="M51" s="160"/>
      <c r="N51" s="151" t="s">
        <v>321</v>
      </c>
    </row>
    <row r="52" spans="1:14" x14ac:dyDescent="0.25">
      <c r="A52" s="410">
        <v>45369</v>
      </c>
      <c r="B52" s="411" t="s">
        <v>110</v>
      </c>
      <c r="C52" s="411" t="s">
        <v>48</v>
      </c>
      <c r="D52" s="643" t="s">
        <v>14</v>
      </c>
      <c r="E52" s="460"/>
      <c r="F52" s="413">
        <v>13000</v>
      </c>
      <c r="G52" s="414">
        <f t="shared" ref="G52:G95" si="3">G51-E52+F52</f>
        <v>-200200</v>
      </c>
      <c r="H52" s="415" t="s">
        <v>41</v>
      </c>
      <c r="I52" s="416" t="s">
        <v>18</v>
      </c>
      <c r="J52" s="433" t="s">
        <v>468</v>
      </c>
      <c r="K52" s="411" t="s">
        <v>133</v>
      </c>
      <c r="L52" s="416" t="s">
        <v>44</v>
      </c>
      <c r="M52" s="460"/>
      <c r="N52" s="459"/>
    </row>
    <row r="53" spans="1:14" x14ac:dyDescent="0.25">
      <c r="A53" s="163">
        <v>45369</v>
      </c>
      <c r="B53" s="164" t="s">
        <v>112</v>
      </c>
      <c r="C53" s="164" t="s">
        <v>113</v>
      </c>
      <c r="D53" s="428" t="s">
        <v>14</v>
      </c>
      <c r="E53" s="160">
        <v>6000</v>
      </c>
      <c r="F53" s="147"/>
      <c r="G53" s="296">
        <f t="shared" si="3"/>
        <v>-206200</v>
      </c>
      <c r="H53" s="282" t="s">
        <v>41</v>
      </c>
      <c r="I53" s="149" t="s">
        <v>18</v>
      </c>
      <c r="J53" s="420" t="s">
        <v>468</v>
      </c>
      <c r="K53" s="340" t="s">
        <v>133</v>
      </c>
      <c r="L53" s="149" t="s">
        <v>44</v>
      </c>
      <c r="M53" s="160"/>
      <c r="N53" s="151" t="s">
        <v>258</v>
      </c>
    </row>
    <row r="54" spans="1:14" x14ac:dyDescent="0.25">
      <c r="A54" s="163">
        <v>45369</v>
      </c>
      <c r="B54" s="164" t="s">
        <v>112</v>
      </c>
      <c r="C54" s="164" t="s">
        <v>113</v>
      </c>
      <c r="D54" s="428" t="s">
        <v>14</v>
      </c>
      <c r="E54" s="160">
        <v>4000</v>
      </c>
      <c r="F54" s="147"/>
      <c r="G54" s="296">
        <f t="shared" si="3"/>
        <v>-210200</v>
      </c>
      <c r="H54" s="282" t="s">
        <v>41</v>
      </c>
      <c r="I54" s="149" t="s">
        <v>18</v>
      </c>
      <c r="J54" s="420" t="s">
        <v>468</v>
      </c>
      <c r="K54" s="340" t="s">
        <v>133</v>
      </c>
      <c r="L54" s="149" t="s">
        <v>44</v>
      </c>
      <c r="M54" s="160"/>
      <c r="N54" s="151" t="s">
        <v>441</v>
      </c>
    </row>
    <row r="55" spans="1:14" x14ac:dyDescent="0.25">
      <c r="A55" s="163">
        <v>45369</v>
      </c>
      <c r="B55" s="164" t="s">
        <v>112</v>
      </c>
      <c r="C55" s="164" t="s">
        <v>113</v>
      </c>
      <c r="D55" s="428" t="s">
        <v>14</v>
      </c>
      <c r="E55" s="160">
        <v>4000</v>
      </c>
      <c r="F55" s="147"/>
      <c r="G55" s="296">
        <f t="shared" si="3"/>
        <v>-214200</v>
      </c>
      <c r="H55" s="282" t="s">
        <v>41</v>
      </c>
      <c r="I55" s="149" t="s">
        <v>18</v>
      </c>
      <c r="J55" s="420" t="s">
        <v>468</v>
      </c>
      <c r="K55" s="340" t="s">
        <v>133</v>
      </c>
      <c r="L55" s="149" t="s">
        <v>44</v>
      </c>
      <c r="M55" s="160"/>
      <c r="N55" s="151" t="s">
        <v>442</v>
      </c>
    </row>
    <row r="56" spans="1:14" x14ac:dyDescent="0.25">
      <c r="A56" s="410">
        <v>45370</v>
      </c>
      <c r="B56" s="411" t="s">
        <v>110</v>
      </c>
      <c r="C56" s="411" t="s">
        <v>48</v>
      </c>
      <c r="D56" s="643" t="s">
        <v>14</v>
      </c>
      <c r="E56" s="460"/>
      <c r="F56" s="413">
        <v>27000</v>
      </c>
      <c r="G56" s="414">
        <f t="shared" si="3"/>
        <v>-187200</v>
      </c>
      <c r="H56" s="495" t="s">
        <v>41</v>
      </c>
      <c r="I56" s="636" t="s">
        <v>18</v>
      </c>
      <c r="J56" s="433" t="s">
        <v>466</v>
      </c>
      <c r="K56" s="637" t="s">
        <v>133</v>
      </c>
      <c r="L56" s="636" t="s">
        <v>44</v>
      </c>
      <c r="M56" s="635"/>
      <c r="N56" s="646"/>
    </row>
    <row r="57" spans="1:14" x14ac:dyDescent="0.25">
      <c r="A57" s="163">
        <v>45370</v>
      </c>
      <c r="B57" s="164" t="s">
        <v>112</v>
      </c>
      <c r="C57" s="164" t="s">
        <v>113</v>
      </c>
      <c r="D57" s="428" t="s">
        <v>14</v>
      </c>
      <c r="E57" s="160">
        <v>12000</v>
      </c>
      <c r="F57" s="147"/>
      <c r="G57" s="296">
        <f t="shared" si="3"/>
        <v>-199200</v>
      </c>
      <c r="H57" s="465" t="s">
        <v>41</v>
      </c>
      <c r="I57" s="171" t="s">
        <v>18</v>
      </c>
      <c r="J57" s="420" t="s">
        <v>466</v>
      </c>
      <c r="K57" s="175" t="s">
        <v>133</v>
      </c>
      <c r="L57" s="171" t="s">
        <v>44</v>
      </c>
      <c r="M57" s="155"/>
      <c r="N57" s="405"/>
    </row>
    <row r="58" spans="1:14" x14ac:dyDescent="0.25">
      <c r="A58" s="163">
        <v>45370</v>
      </c>
      <c r="B58" s="164" t="s">
        <v>112</v>
      </c>
      <c r="C58" s="164" t="s">
        <v>113</v>
      </c>
      <c r="D58" s="428" t="s">
        <v>14</v>
      </c>
      <c r="E58" s="160">
        <v>15000</v>
      </c>
      <c r="F58" s="404"/>
      <c r="G58" s="296">
        <f t="shared" si="3"/>
        <v>-214200</v>
      </c>
      <c r="H58" s="512" t="s">
        <v>41</v>
      </c>
      <c r="I58" s="513" t="s">
        <v>18</v>
      </c>
      <c r="J58" s="420" t="s">
        <v>466</v>
      </c>
      <c r="K58" s="420" t="s">
        <v>133</v>
      </c>
      <c r="L58" s="513" t="s">
        <v>44</v>
      </c>
      <c r="M58" s="160"/>
      <c r="N58" s="477"/>
    </row>
    <row r="59" spans="1:14" x14ac:dyDescent="0.25">
      <c r="A59" s="410">
        <v>45371</v>
      </c>
      <c r="B59" s="411" t="s">
        <v>110</v>
      </c>
      <c r="C59" s="411" t="s">
        <v>48</v>
      </c>
      <c r="D59" s="412" t="s">
        <v>14</v>
      </c>
      <c r="E59" s="460"/>
      <c r="F59" s="633">
        <v>319000</v>
      </c>
      <c r="G59" s="647">
        <f t="shared" si="3"/>
        <v>104800</v>
      </c>
      <c r="H59" s="648" t="s">
        <v>41</v>
      </c>
      <c r="I59" s="649" t="s">
        <v>18</v>
      </c>
      <c r="J59" s="433" t="s">
        <v>639</v>
      </c>
      <c r="K59" s="433" t="s">
        <v>133</v>
      </c>
      <c r="L59" s="649" t="s">
        <v>44</v>
      </c>
      <c r="M59" s="460"/>
      <c r="N59" s="650"/>
    </row>
    <row r="60" spans="1:14" x14ac:dyDescent="0.25">
      <c r="A60" s="163">
        <v>45371</v>
      </c>
      <c r="B60" s="164" t="s">
        <v>480</v>
      </c>
      <c r="C60" s="164" t="s">
        <v>131</v>
      </c>
      <c r="D60" s="165" t="s">
        <v>79</v>
      </c>
      <c r="E60" s="160">
        <v>319000</v>
      </c>
      <c r="F60" s="147"/>
      <c r="G60" s="296">
        <f t="shared" si="3"/>
        <v>-214200</v>
      </c>
      <c r="H60" s="465" t="s">
        <v>41</v>
      </c>
      <c r="I60" s="171" t="s">
        <v>18</v>
      </c>
      <c r="J60" s="420" t="s">
        <v>640</v>
      </c>
      <c r="K60" s="175" t="s">
        <v>133</v>
      </c>
      <c r="L60" s="171" t="s">
        <v>44</v>
      </c>
      <c r="M60" s="160"/>
      <c r="N60" s="405"/>
    </row>
    <row r="61" spans="1:14" x14ac:dyDescent="0.25">
      <c r="A61" s="410">
        <v>45371</v>
      </c>
      <c r="B61" s="411" t="s">
        <v>110</v>
      </c>
      <c r="C61" s="411" t="s">
        <v>48</v>
      </c>
      <c r="D61" s="412" t="s">
        <v>14</v>
      </c>
      <c r="E61" s="460"/>
      <c r="F61" s="413">
        <v>210000</v>
      </c>
      <c r="G61" s="414">
        <f t="shared" si="3"/>
        <v>-4200</v>
      </c>
      <c r="H61" s="495" t="s">
        <v>41</v>
      </c>
      <c r="I61" s="636" t="s">
        <v>18</v>
      </c>
      <c r="J61" s="433" t="s">
        <v>529</v>
      </c>
      <c r="K61" s="637" t="s">
        <v>133</v>
      </c>
      <c r="L61" s="636" t="s">
        <v>44</v>
      </c>
      <c r="M61" s="460"/>
      <c r="N61" s="646"/>
    </row>
    <row r="62" spans="1:14" x14ac:dyDescent="0.25">
      <c r="A62" s="163">
        <v>45371</v>
      </c>
      <c r="B62" s="164" t="s">
        <v>482</v>
      </c>
      <c r="C62" s="164" t="s">
        <v>300</v>
      </c>
      <c r="D62" s="165" t="s">
        <v>79</v>
      </c>
      <c r="E62" s="160">
        <v>95000</v>
      </c>
      <c r="F62" s="147"/>
      <c r="G62" s="296">
        <f t="shared" si="3"/>
        <v>-99200</v>
      </c>
      <c r="H62" s="465" t="s">
        <v>41</v>
      </c>
      <c r="I62" s="171" t="s">
        <v>18</v>
      </c>
      <c r="J62" s="420" t="s">
        <v>641</v>
      </c>
      <c r="K62" s="175" t="s">
        <v>133</v>
      </c>
      <c r="L62" s="171" t="s">
        <v>44</v>
      </c>
      <c r="M62" s="160"/>
      <c r="N62" s="405"/>
    </row>
    <row r="63" spans="1:14" x14ac:dyDescent="0.25">
      <c r="A63" s="163">
        <v>45371</v>
      </c>
      <c r="B63" s="164" t="s">
        <v>483</v>
      </c>
      <c r="C63" s="164" t="s">
        <v>300</v>
      </c>
      <c r="D63" s="165" t="s">
        <v>79</v>
      </c>
      <c r="E63" s="160">
        <v>60000</v>
      </c>
      <c r="F63" s="147"/>
      <c r="G63" s="296">
        <f t="shared" si="3"/>
        <v>-159200</v>
      </c>
      <c r="H63" s="465" t="s">
        <v>41</v>
      </c>
      <c r="I63" s="171" t="s">
        <v>18</v>
      </c>
      <c r="J63" s="420" t="s">
        <v>641</v>
      </c>
      <c r="K63" s="175" t="s">
        <v>133</v>
      </c>
      <c r="L63" s="171" t="s">
        <v>44</v>
      </c>
      <c r="M63" s="160"/>
      <c r="N63" s="405"/>
    </row>
    <row r="64" spans="1:14" x14ac:dyDescent="0.25">
      <c r="A64" s="163">
        <v>45371</v>
      </c>
      <c r="B64" s="164" t="s">
        <v>484</v>
      </c>
      <c r="C64" s="164" t="s">
        <v>300</v>
      </c>
      <c r="D64" s="165" t="s">
        <v>79</v>
      </c>
      <c r="E64" s="160">
        <v>10000</v>
      </c>
      <c r="F64" s="155"/>
      <c r="G64" s="296">
        <f t="shared" si="3"/>
        <v>-169200</v>
      </c>
      <c r="H64" s="465" t="s">
        <v>41</v>
      </c>
      <c r="I64" s="171" t="s">
        <v>18</v>
      </c>
      <c r="J64" s="420" t="s">
        <v>641</v>
      </c>
      <c r="K64" s="175" t="s">
        <v>133</v>
      </c>
      <c r="L64" s="171" t="s">
        <v>44</v>
      </c>
      <c r="M64" s="160"/>
      <c r="N64" s="405"/>
    </row>
    <row r="65" spans="1:14" ht="15.75" customHeight="1" x14ac:dyDescent="0.25">
      <c r="A65" s="163">
        <v>45371</v>
      </c>
      <c r="B65" s="151" t="s">
        <v>485</v>
      </c>
      <c r="C65" s="151" t="s">
        <v>300</v>
      </c>
      <c r="D65" s="165" t="s">
        <v>79</v>
      </c>
      <c r="E65" s="160">
        <v>13500</v>
      </c>
      <c r="F65" s="155"/>
      <c r="G65" s="296">
        <f t="shared" si="3"/>
        <v>-182700</v>
      </c>
      <c r="H65" s="465" t="s">
        <v>41</v>
      </c>
      <c r="I65" s="171" t="s">
        <v>18</v>
      </c>
      <c r="J65" s="420" t="s">
        <v>641</v>
      </c>
      <c r="K65" s="175" t="s">
        <v>133</v>
      </c>
      <c r="L65" s="171" t="s">
        <v>44</v>
      </c>
      <c r="M65" s="160"/>
      <c r="N65" s="477"/>
    </row>
    <row r="66" spans="1:14" ht="15" customHeight="1" x14ac:dyDescent="0.25">
      <c r="A66" s="163">
        <v>45371</v>
      </c>
      <c r="B66" s="466" t="s">
        <v>118</v>
      </c>
      <c r="C66" s="151" t="s">
        <v>48</v>
      </c>
      <c r="D66" s="165" t="s">
        <v>14</v>
      </c>
      <c r="E66" s="155"/>
      <c r="F66" s="155">
        <v>-31500</v>
      </c>
      <c r="G66" s="295">
        <f t="shared" si="3"/>
        <v>-214200</v>
      </c>
      <c r="H66" s="465" t="s">
        <v>41</v>
      </c>
      <c r="I66" s="171" t="s">
        <v>18</v>
      </c>
      <c r="J66" s="420" t="s">
        <v>529</v>
      </c>
      <c r="K66" s="175" t="s">
        <v>133</v>
      </c>
      <c r="L66" s="171" t="s">
        <v>44</v>
      </c>
      <c r="M66" s="160"/>
      <c r="N66" s="405"/>
    </row>
    <row r="67" spans="1:14" x14ac:dyDescent="0.25">
      <c r="A67" s="410">
        <v>45371</v>
      </c>
      <c r="B67" s="637" t="s">
        <v>110</v>
      </c>
      <c r="C67" s="637" t="s">
        <v>48</v>
      </c>
      <c r="D67" s="412" t="s">
        <v>14</v>
      </c>
      <c r="E67" s="635"/>
      <c r="F67" s="413">
        <v>70000</v>
      </c>
      <c r="G67" s="651">
        <f t="shared" si="3"/>
        <v>-144200</v>
      </c>
      <c r="H67" s="415" t="s">
        <v>41</v>
      </c>
      <c r="I67" s="416" t="s">
        <v>18</v>
      </c>
      <c r="J67" s="433" t="s">
        <v>543</v>
      </c>
      <c r="K67" s="411" t="s">
        <v>133</v>
      </c>
      <c r="L67" s="416" t="s">
        <v>44</v>
      </c>
      <c r="M67" s="460"/>
      <c r="N67" s="652"/>
    </row>
    <row r="68" spans="1:14" x14ac:dyDescent="0.25">
      <c r="A68" s="163">
        <v>45372</v>
      </c>
      <c r="B68" s="466" t="s">
        <v>112</v>
      </c>
      <c r="C68" s="466" t="s">
        <v>113</v>
      </c>
      <c r="D68" s="165" t="s">
        <v>14</v>
      </c>
      <c r="E68" s="155">
        <v>12000</v>
      </c>
      <c r="F68" s="147"/>
      <c r="G68" s="666">
        <f t="shared" si="3"/>
        <v>-156200</v>
      </c>
      <c r="H68" s="511" t="s">
        <v>41</v>
      </c>
      <c r="I68" s="149" t="s">
        <v>18</v>
      </c>
      <c r="J68" s="420" t="s">
        <v>642</v>
      </c>
      <c r="K68" s="164" t="s">
        <v>133</v>
      </c>
      <c r="L68" s="149" t="s">
        <v>44</v>
      </c>
      <c r="M68" s="160"/>
      <c r="N68" s="569" t="s">
        <v>648</v>
      </c>
    </row>
    <row r="69" spans="1:14" x14ac:dyDescent="0.25">
      <c r="A69" s="163">
        <v>45372</v>
      </c>
      <c r="B69" s="466" t="s">
        <v>112</v>
      </c>
      <c r="C69" s="466" t="s">
        <v>113</v>
      </c>
      <c r="D69" s="165" t="s">
        <v>14</v>
      </c>
      <c r="E69" s="155">
        <v>12000</v>
      </c>
      <c r="F69" s="147"/>
      <c r="G69" s="666">
        <f t="shared" si="3"/>
        <v>-168200</v>
      </c>
      <c r="H69" s="511" t="s">
        <v>41</v>
      </c>
      <c r="I69" s="149" t="s">
        <v>18</v>
      </c>
      <c r="J69" s="420" t="s">
        <v>642</v>
      </c>
      <c r="K69" s="164" t="s">
        <v>133</v>
      </c>
      <c r="L69" s="149" t="s">
        <v>44</v>
      </c>
      <c r="M69" s="160"/>
      <c r="N69" s="569" t="s">
        <v>500</v>
      </c>
    </row>
    <row r="70" spans="1:14" x14ac:dyDescent="0.25">
      <c r="A70" s="410">
        <v>45373</v>
      </c>
      <c r="B70" s="411" t="s">
        <v>110</v>
      </c>
      <c r="C70" s="411" t="s">
        <v>48</v>
      </c>
      <c r="D70" s="412" t="s">
        <v>14</v>
      </c>
      <c r="E70" s="413"/>
      <c r="F70" s="413">
        <v>16000</v>
      </c>
      <c r="G70" s="651">
        <f t="shared" si="3"/>
        <v>-152200</v>
      </c>
      <c r="H70" s="415" t="s">
        <v>41</v>
      </c>
      <c r="I70" s="416" t="s">
        <v>18</v>
      </c>
      <c r="J70" s="433" t="s">
        <v>642</v>
      </c>
      <c r="K70" s="411" t="s">
        <v>133</v>
      </c>
      <c r="L70" s="416" t="s">
        <v>44</v>
      </c>
      <c r="M70" s="460"/>
      <c r="N70" s="459"/>
    </row>
    <row r="71" spans="1:14" x14ac:dyDescent="0.25">
      <c r="A71" s="163">
        <v>45373</v>
      </c>
      <c r="B71" s="164" t="s">
        <v>112</v>
      </c>
      <c r="C71" s="164" t="s">
        <v>113</v>
      </c>
      <c r="D71" s="165" t="s">
        <v>14</v>
      </c>
      <c r="E71" s="147">
        <v>10000</v>
      </c>
      <c r="F71" s="147"/>
      <c r="G71" s="295">
        <f t="shared" si="3"/>
        <v>-162200</v>
      </c>
      <c r="H71" s="282" t="s">
        <v>41</v>
      </c>
      <c r="I71" s="149" t="s">
        <v>18</v>
      </c>
      <c r="J71" s="420" t="s">
        <v>642</v>
      </c>
      <c r="K71" s="340" t="s">
        <v>133</v>
      </c>
      <c r="L71" s="149" t="s">
        <v>44</v>
      </c>
      <c r="M71" s="160"/>
      <c r="N71" s="151" t="s">
        <v>499</v>
      </c>
    </row>
    <row r="72" spans="1:14" x14ac:dyDescent="0.25">
      <c r="A72" s="163">
        <v>45373</v>
      </c>
      <c r="B72" s="164" t="s">
        <v>112</v>
      </c>
      <c r="C72" s="164" t="s">
        <v>113</v>
      </c>
      <c r="D72" s="165" t="s">
        <v>14</v>
      </c>
      <c r="E72" s="147">
        <v>8000</v>
      </c>
      <c r="F72" s="147"/>
      <c r="G72" s="295">
        <f t="shared" si="3"/>
        <v>-170200</v>
      </c>
      <c r="H72" s="282" t="s">
        <v>41</v>
      </c>
      <c r="I72" s="149" t="s">
        <v>18</v>
      </c>
      <c r="J72" s="420" t="s">
        <v>642</v>
      </c>
      <c r="K72" s="340" t="s">
        <v>133</v>
      </c>
      <c r="L72" s="149" t="s">
        <v>44</v>
      </c>
      <c r="M72" s="160"/>
      <c r="N72" s="151" t="s">
        <v>500</v>
      </c>
    </row>
    <row r="73" spans="1:14" x14ac:dyDescent="0.25">
      <c r="A73" s="163">
        <v>45373</v>
      </c>
      <c r="B73" s="466" t="s">
        <v>299</v>
      </c>
      <c r="C73" s="466" t="s">
        <v>119</v>
      </c>
      <c r="D73" s="165" t="s">
        <v>79</v>
      </c>
      <c r="E73" s="160">
        <v>70000</v>
      </c>
      <c r="F73" s="147"/>
      <c r="G73" s="295">
        <f t="shared" si="3"/>
        <v>-240200</v>
      </c>
      <c r="H73" s="282" t="s">
        <v>41</v>
      </c>
      <c r="I73" s="149" t="s">
        <v>18</v>
      </c>
      <c r="J73" s="420" t="s">
        <v>643</v>
      </c>
      <c r="K73" s="340" t="s">
        <v>133</v>
      </c>
      <c r="L73" s="149" t="s">
        <v>44</v>
      </c>
      <c r="M73" s="160"/>
      <c r="N73" s="151"/>
    </row>
    <row r="74" spans="1:14" x14ac:dyDescent="0.25">
      <c r="A74" s="163">
        <v>45373</v>
      </c>
      <c r="B74" s="164" t="s">
        <v>486</v>
      </c>
      <c r="C74" s="164" t="s">
        <v>300</v>
      </c>
      <c r="D74" s="165" t="s">
        <v>79</v>
      </c>
      <c r="E74" s="147">
        <v>2000</v>
      </c>
      <c r="F74" s="147"/>
      <c r="G74" s="295">
        <f t="shared" si="3"/>
        <v>-242200</v>
      </c>
      <c r="H74" s="282" t="s">
        <v>41</v>
      </c>
      <c r="I74" s="149" t="s">
        <v>18</v>
      </c>
      <c r="J74" s="420" t="s">
        <v>642</v>
      </c>
      <c r="K74" s="340" t="s">
        <v>133</v>
      </c>
      <c r="L74" s="149" t="s">
        <v>44</v>
      </c>
      <c r="M74" s="160"/>
      <c r="N74" s="151"/>
    </row>
    <row r="75" spans="1:14" x14ac:dyDescent="0.25">
      <c r="A75" s="410">
        <v>45375</v>
      </c>
      <c r="B75" s="411" t="s">
        <v>110</v>
      </c>
      <c r="C75" s="411" t="s">
        <v>48</v>
      </c>
      <c r="D75" s="412" t="s">
        <v>14</v>
      </c>
      <c r="E75" s="413"/>
      <c r="F75" s="413">
        <v>44000</v>
      </c>
      <c r="G75" s="651">
        <f t="shared" si="3"/>
        <v>-198200</v>
      </c>
      <c r="H75" s="415" t="s">
        <v>41</v>
      </c>
      <c r="I75" s="416" t="s">
        <v>18</v>
      </c>
      <c r="J75" s="433" t="s">
        <v>651</v>
      </c>
      <c r="K75" s="411" t="s">
        <v>133</v>
      </c>
      <c r="L75" s="416" t="s">
        <v>44</v>
      </c>
      <c r="M75" s="460"/>
      <c r="N75" s="459"/>
    </row>
    <row r="76" spans="1:14" x14ac:dyDescent="0.25">
      <c r="A76" s="163">
        <v>45375</v>
      </c>
      <c r="B76" s="164" t="s">
        <v>112</v>
      </c>
      <c r="C76" s="164" t="s">
        <v>113</v>
      </c>
      <c r="D76" s="165" t="s">
        <v>14</v>
      </c>
      <c r="E76" s="147">
        <v>10000</v>
      </c>
      <c r="F76" s="147"/>
      <c r="G76" s="295">
        <f t="shared" si="3"/>
        <v>-208200</v>
      </c>
      <c r="H76" s="282" t="s">
        <v>41</v>
      </c>
      <c r="I76" s="149" t="s">
        <v>18</v>
      </c>
      <c r="J76" s="420" t="s">
        <v>651</v>
      </c>
      <c r="K76" s="340" t="s">
        <v>133</v>
      </c>
      <c r="L76" s="149" t="s">
        <v>44</v>
      </c>
      <c r="M76" s="160"/>
      <c r="N76" s="151" t="s">
        <v>128</v>
      </c>
    </row>
    <row r="77" spans="1:14" x14ac:dyDescent="0.25">
      <c r="A77" s="163">
        <v>45375</v>
      </c>
      <c r="B77" s="164" t="s">
        <v>112</v>
      </c>
      <c r="C77" s="164" t="s">
        <v>113</v>
      </c>
      <c r="D77" s="165" t="s">
        <v>14</v>
      </c>
      <c r="E77" s="147">
        <v>10000</v>
      </c>
      <c r="F77" s="147"/>
      <c r="G77" s="295">
        <f t="shared" si="3"/>
        <v>-218200</v>
      </c>
      <c r="H77" s="282" t="s">
        <v>41</v>
      </c>
      <c r="I77" s="149" t="s">
        <v>18</v>
      </c>
      <c r="J77" s="420" t="s">
        <v>651</v>
      </c>
      <c r="K77" s="340" t="s">
        <v>133</v>
      </c>
      <c r="L77" s="149" t="s">
        <v>44</v>
      </c>
      <c r="M77" s="160"/>
      <c r="N77" s="151" t="s">
        <v>321</v>
      </c>
    </row>
    <row r="78" spans="1:14" x14ac:dyDescent="0.25">
      <c r="A78" s="410">
        <v>45376</v>
      </c>
      <c r="B78" s="411" t="s">
        <v>110</v>
      </c>
      <c r="C78" s="411" t="s">
        <v>48</v>
      </c>
      <c r="D78" s="412" t="s">
        <v>14</v>
      </c>
      <c r="E78" s="413"/>
      <c r="F78" s="413">
        <v>800000</v>
      </c>
      <c r="G78" s="651">
        <f t="shared" si="3"/>
        <v>581800</v>
      </c>
      <c r="H78" s="415" t="s">
        <v>41</v>
      </c>
      <c r="I78" s="416" t="s">
        <v>18</v>
      </c>
      <c r="J78" s="433" t="s">
        <v>655</v>
      </c>
      <c r="K78" s="411" t="s">
        <v>133</v>
      </c>
      <c r="L78" s="416" t="s">
        <v>44</v>
      </c>
      <c r="M78" s="460"/>
      <c r="N78" s="652"/>
    </row>
    <row r="79" spans="1:14" x14ac:dyDescent="0.25">
      <c r="A79" s="163">
        <v>45376</v>
      </c>
      <c r="B79" s="164" t="s">
        <v>530</v>
      </c>
      <c r="C79" s="164" t="s">
        <v>132</v>
      </c>
      <c r="D79" s="165" t="s">
        <v>542</v>
      </c>
      <c r="E79" s="147">
        <v>108000</v>
      </c>
      <c r="F79" s="147"/>
      <c r="G79" s="295">
        <f t="shared" si="3"/>
        <v>473800</v>
      </c>
      <c r="H79" s="282" t="s">
        <v>41</v>
      </c>
      <c r="I79" s="149" t="s">
        <v>18</v>
      </c>
      <c r="J79" s="354" t="s">
        <v>654</v>
      </c>
      <c r="K79" s="340" t="s">
        <v>133</v>
      </c>
      <c r="L79" s="149" t="s">
        <v>44</v>
      </c>
      <c r="M79" s="160"/>
      <c r="N79" s="569"/>
    </row>
    <row r="80" spans="1:14" x14ac:dyDescent="0.25">
      <c r="A80" s="163">
        <v>45376</v>
      </c>
      <c r="B80" s="164" t="s">
        <v>531</v>
      </c>
      <c r="C80" s="164" t="s">
        <v>132</v>
      </c>
      <c r="D80" s="165" t="s">
        <v>542</v>
      </c>
      <c r="E80" s="147">
        <v>80000</v>
      </c>
      <c r="F80" s="147"/>
      <c r="G80" s="295">
        <f t="shared" si="3"/>
        <v>393800</v>
      </c>
      <c r="H80" s="282" t="s">
        <v>41</v>
      </c>
      <c r="I80" s="149" t="s">
        <v>18</v>
      </c>
      <c r="J80" s="354" t="s">
        <v>654</v>
      </c>
      <c r="K80" s="340" t="s">
        <v>133</v>
      </c>
      <c r="L80" s="149" t="s">
        <v>44</v>
      </c>
      <c r="M80" s="160"/>
      <c r="N80" s="569"/>
    </row>
    <row r="81" spans="1:14" x14ac:dyDescent="0.25">
      <c r="A81" s="163">
        <v>45376</v>
      </c>
      <c r="B81" s="164" t="s">
        <v>532</v>
      </c>
      <c r="C81" s="164" t="s">
        <v>132</v>
      </c>
      <c r="D81" s="165" t="s">
        <v>542</v>
      </c>
      <c r="E81" s="147">
        <v>60000</v>
      </c>
      <c r="F81" s="147"/>
      <c r="G81" s="295">
        <f t="shared" si="3"/>
        <v>333800</v>
      </c>
      <c r="H81" s="282" t="s">
        <v>41</v>
      </c>
      <c r="I81" s="149" t="s">
        <v>18</v>
      </c>
      <c r="J81" s="354" t="s">
        <v>654</v>
      </c>
      <c r="K81" s="340" t="s">
        <v>133</v>
      </c>
      <c r="L81" s="149" t="s">
        <v>44</v>
      </c>
      <c r="M81" s="160"/>
      <c r="N81" s="569"/>
    </row>
    <row r="82" spans="1:14" x14ac:dyDescent="0.25">
      <c r="A82" s="163">
        <v>45376</v>
      </c>
      <c r="B82" s="164" t="s">
        <v>533</v>
      </c>
      <c r="C82" s="164" t="s">
        <v>132</v>
      </c>
      <c r="D82" s="165" t="s">
        <v>542</v>
      </c>
      <c r="E82" s="147">
        <v>45000</v>
      </c>
      <c r="F82" s="147"/>
      <c r="G82" s="295">
        <f t="shared" si="3"/>
        <v>288800</v>
      </c>
      <c r="H82" s="282" t="s">
        <v>41</v>
      </c>
      <c r="I82" s="149" t="s">
        <v>18</v>
      </c>
      <c r="J82" s="354" t="s">
        <v>654</v>
      </c>
      <c r="K82" s="340" t="s">
        <v>133</v>
      </c>
      <c r="L82" s="149" t="s">
        <v>44</v>
      </c>
      <c r="M82" s="160"/>
      <c r="N82" s="569"/>
    </row>
    <row r="83" spans="1:14" x14ac:dyDescent="0.25">
      <c r="A83" s="163">
        <v>45376</v>
      </c>
      <c r="B83" s="164" t="s">
        <v>534</v>
      </c>
      <c r="C83" s="164" t="s">
        <v>132</v>
      </c>
      <c r="D83" s="165" t="s">
        <v>542</v>
      </c>
      <c r="E83" s="147">
        <v>52000</v>
      </c>
      <c r="F83" s="147"/>
      <c r="G83" s="295">
        <f t="shared" si="3"/>
        <v>236800</v>
      </c>
      <c r="H83" s="282" t="s">
        <v>41</v>
      </c>
      <c r="I83" s="149" t="s">
        <v>18</v>
      </c>
      <c r="J83" s="354" t="s">
        <v>654</v>
      </c>
      <c r="K83" s="340" t="s">
        <v>133</v>
      </c>
      <c r="L83" s="149" t="s">
        <v>44</v>
      </c>
      <c r="M83" s="160"/>
      <c r="N83" s="569"/>
    </row>
    <row r="84" spans="1:14" x14ac:dyDescent="0.25">
      <c r="A84" s="163">
        <v>45376</v>
      </c>
      <c r="B84" s="164" t="s">
        <v>535</v>
      </c>
      <c r="C84" s="164" t="s">
        <v>132</v>
      </c>
      <c r="D84" s="165" t="s">
        <v>542</v>
      </c>
      <c r="E84" s="147">
        <v>96000</v>
      </c>
      <c r="F84" s="147"/>
      <c r="G84" s="295">
        <f t="shared" si="3"/>
        <v>140800</v>
      </c>
      <c r="H84" s="282" t="s">
        <v>41</v>
      </c>
      <c r="I84" s="149" t="s">
        <v>18</v>
      </c>
      <c r="J84" s="354" t="s">
        <v>654</v>
      </c>
      <c r="K84" s="340" t="s">
        <v>133</v>
      </c>
      <c r="L84" s="149" t="s">
        <v>44</v>
      </c>
      <c r="M84" s="160"/>
      <c r="N84" s="569"/>
    </row>
    <row r="85" spans="1:14" x14ac:dyDescent="0.25">
      <c r="A85" s="163">
        <v>45376</v>
      </c>
      <c r="B85" s="164" t="s">
        <v>536</v>
      </c>
      <c r="C85" s="164" t="s">
        <v>132</v>
      </c>
      <c r="D85" s="165" t="s">
        <v>542</v>
      </c>
      <c r="E85" s="147">
        <v>3000</v>
      </c>
      <c r="F85" s="147"/>
      <c r="G85" s="295">
        <f t="shared" si="3"/>
        <v>137800</v>
      </c>
      <c r="H85" s="282" t="s">
        <v>41</v>
      </c>
      <c r="I85" s="149" t="s">
        <v>18</v>
      </c>
      <c r="J85" s="354" t="s">
        <v>654</v>
      </c>
      <c r="K85" s="340" t="s">
        <v>133</v>
      </c>
      <c r="L85" s="149" t="s">
        <v>44</v>
      </c>
      <c r="M85" s="160"/>
      <c r="N85" s="569"/>
    </row>
    <row r="86" spans="1:14" x14ac:dyDescent="0.25">
      <c r="A86" s="163">
        <v>45376</v>
      </c>
      <c r="B86" s="164" t="s">
        <v>537</v>
      </c>
      <c r="C86" s="164" t="s">
        <v>132</v>
      </c>
      <c r="D86" s="165" t="s">
        <v>542</v>
      </c>
      <c r="E86" s="147">
        <v>6000</v>
      </c>
      <c r="F86" s="147"/>
      <c r="G86" s="295">
        <f t="shared" si="3"/>
        <v>131800</v>
      </c>
      <c r="H86" s="282" t="s">
        <v>41</v>
      </c>
      <c r="I86" s="149" t="s">
        <v>18</v>
      </c>
      <c r="J86" s="354" t="s">
        <v>654</v>
      </c>
      <c r="K86" s="340" t="s">
        <v>133</v>
      </c>
      <c r="L86" s="149" t="s">
        <v>44</v>
      </c>
      <c r="M86" s="160"/>
      <c r="N86" s="569"/>
    </row>
    <row r="87" spans="1:14" x14ac:dyDescent="0.25">
      <c r="A87" s="163">
        <v>45376</v>
      </c>
      <c r="B87" s="164" t="s">
        <v>538</v>
      </c>
      <c r="C87" s="164" t="s">
        <v>132</v>
      </c>
      <c r="D87" s="165" t="s">
        <v>542</v>
      </c>
      <c r="E87" s="147">
        <v>8000</v>
      </c>
      <c r="F87" s="147"/>
      <c r="G87" s="295">
        <f t="shared" si="3"/>
        <v>123800</v>
      </c>
      <c r="H87" s="282" t="s">
        <v>41</v>
      </c>
      <c r="I87" s="149" t="s">
        <v>18</v>
      </c>
      <c r="J87" s="354" t="s">
        <v>654</v>
      </c>
      <c r="K87" s="340" t="s">
        <v>133</v>
      </c>
      <c r="L87" s="149" t="s">
        <v>44</v>
      </c>
      <c r="M87" s="160"/>
      <c r="N87" s="569"/>
    </row>
    <row r="88" spans="1:14" x14ac:dyDescent="0.25">
      <c r="A88" s="163">
        <v>45376</v>
      </c>
      <c r="B88" s="164" t="s">
        <v>539</v>
      </c>
      <c r="C88" s="164" t="s">
        <v>132</v>
      </c>
      <c r="D88" s="165" t="s">
        <v>542</v>
      </c>
      <c r="E88" s="147">
        <v>245000</v>
      </c>
      <c r="F88" s="147"/>
      <c r="G88" s="295">
        <f t="shared" si="3"/>
        <v>-121200</v>
      </c>
      <c r="H88" s="282" t="s">
        <v>41</v>
      </c>
      <c r="I88" s="149" t="s">
        <v>18</v>
      </c>
      <c r="J88" s="354" t="s">
        <v>654</v>
      </c>
      <c r="K88" s="340" t="s">
        <v>133</v>
      </c>
      <c r="L88" s="149" t="s">
        <v>44</v>
      </c>
      <c r="M88" s="160"/>
      <c r="N88" s="569"/>
    </row>
    <row r="89" spans="1:14" x14ac:dyDescent="0.25">
      <c r="A89" s="163">
        <v>45376</v>
      </c>
      <c r="B89" s="164" t="s">
        <v>540</v>
      </c>
      <c r="C89" s="164" t="s">
        <v>132</v>
      </c>
      <c r="D89" s="165" t="s">
        <v>542</v>
      </c>
      <c r="E89" s="147">
        <v>15000</v>
      </c>
      <c r="F89" s="147"/>
      <c r="G89" s="295">
        <f t="shared" si="3"/>
        <v>-136200</v>
      </c>
      <c r="H89" s="282" t="s">
        <v>41</v>
      </c>
      <c r="I89" s="149" t="s">
        <v>18</v>
      </c>
      <c r="J89" s="354" t="s">
        <v>654</v>
      </c>
      <c r="K89" s="340" t="s">
        <v>133</v>
      </c>
      <c r="L89" s="149" t="s">
        <v>44</v>
      </c>
      <c r="M89" s="160"/>
      <c r="N89" s="569"/>
    </row>
    <row r="90" spans="1:14" x14ac:dyDescent="0.25">
      <c r="A90" s="163">
        <v>45376</v>
      </c>
      <c r="B90" s="164" t="s">
        <v>541</v>
      </c>
      <c r="C90" s="164" t="s">
        <v>132</v>
      </c>
      <c r="D90" s="165" t="s">
        <v>542</v>
      </c>
      <c r="E90" s="147">
        <v>10000</v>
      </c>
      <c r="F90" s="147"/>
      <c r="G90" s="295">
        <f t="shared" si="3"/>
        <v>-146200</v>
      </c>
      <c r="H90" s="282" t="s">
        <v>41</v>
      </c>
      <c r="I90" s="149" t="s">
        <v>18</v>
      </c>
      <c r="J90" s="354" t="s">
        <v>654</v>
      </c>
      <c r="K90" s="340" t="s">
        <v>133</v>
      </c>
      <c r="L90" s="149" t="s">
        <v>44</v>
      </c>
      <c r="M90" s="160"/>
      <c r="N90" s="569"/>
    </row>
    <row r="91" spans="1:14" x14ac:dyDescent="0.25">
      <c r="A91" s="163">
        <v>45376</v>
      </c>
      <c r="B91" s="164" t="s">
        <v>126</v>
      </c>
      <c r="C91" s="164" t="s">
        <v>132</v>
      </c>
      <c r="D91" s="165" t="s">
        <v>542</v>
      </c>
      <c r="E91" s="147">
        <v>10000</v>
      </c>
      <c r="F91" s="147"/>
      <c r="G91" s="295">
        <f t="shared" si="3"/>
        <v>-156200</v>
      </c>
      <c r="H91" s="282" t="s">
        <v>41</v>
      </c>
      <c r="I91" s="149" t="s">
        <v>18</v>
      </c>
      <c r="J91" s="354" t="s">
        <v>655</v>
      </c>
      <c r="K91" s="340" t="s">
        <v>133</v>
      </c>
      <c r="L91" s="149" t="s">
        <v>44</v>
      </c>
      <c r="M91" s="160"/>
      <c r="N91" s="569"/>
    </row>
    <row r="92" spans="1:14" x14ac:dyDescent="0.25">
      <c r="A92" s="163">
        <v>45376</v>
      </c>
      <c r="B92" s="164" t="s">
        <v>118</v>
      </c>
      <c r="C92" s="164" t="s">
        <v>48</v>
      </c>
      <c r="D92" s="165" t="s">
        <v>14</v>
      </c>
      <c r="E92" s="147"/>
      <c r="F92" s="147">
        <v>-62000</v>
      </c>
      <c r="G92" s="295">
        <f t="shared" si="3"/>
        <v>-218200</v>
      </c>
      <c r="H92" s="282" t="s">
        <v>41</v>
      </c>
      <c r="I92" s="149" t="s">
        <v>18</v>
      </c>
      <c r="J92" s="354" t="s">
        <v>543</v>
      </c>
      <c r="K92" s="340" t="s">
        <v>133</v>
      </c>
      <c r="L92" s="149" t="s">
        <v>44</v>
      </c>
      <c r="M92" s="160"/>
      <c r="N92" s="569"/>
    </row>
    <row r="93" spans="1:14" x14ac:dyDescent="0.25">
      <c r="A93" s="163">
        <v>45376</v>
      </c>
      <c r="B93" s="164" t="s">
        <v>110</v>
      </c>
      <c r="C93" s="164" t="s">
        <v>48</v>
      </c>
      <c r="D93" s="165" t="s">
        <v>14</v>
      </c>
      <c r="E93" s="147"/>
      <c r="F93" s="147">
        <v>200000</v>
      </c>
      <c r="G93" s="295">
        <f t="shared" si="3"/>
        <v>-18200</v>
      </c>
      <c r="H93" s="282" t="s">
        <v>41</v>
      </c>
      <c r="I93" s="149" t="s">
        <v>18</v>
      </c>
      <c r="J93" s="354" t="s">
        <v>657</v>
      </c>
      <c r="K93" s="340" t="s">
        <v>133</v>
      </c>
      <c r="L93" s="149" t="s">
        <v>44</v>
      </c>
      <c r="M93" s="160"/>
      <c r="N93" s="569"/>
    </row>
    <row r="94" spans="1:14" x14ac:dyDescent="0.25">
      <c r="A94" s="163">
        <v>45376</v>
      </c>
      <c r="B94" s="164" t="s">
        <v>565</v>
      </c>
      <c r="C94" s="164" t="s">
        <v>113</v>
      </c>
      <c r="D94" s="165" t="s">
        <v>14</v>
      </c>
      <c r="E94" s="147">
        <v>200000</v>
      </c>
      <c r="F94" s="147"/>
      <c r="G94" s="295">
        <f t="shared" si="3"/>
        <v>-218200</v>
      </c>
      <c r="H94" s="282" t="s">
        <v>41</v>
      </c>
      <c r="I94" s="149" t="s">
        <v>18</v>
      </c>
      <c r="J94" s="582" t="s">
        <v>656</v>
      </c>
      <c r="K94" s="340" t="s">
        <v>133</v>
      </c>
      <c r="L94" s="149" t="s">
        <v>44</v>
      </c>
      <c r="M94" s="160"/>
      <c r="N94" s="569"/>
    </row>
    <row r="95" spans="1:14" ht="15.75" thickBot="1" x14ac:dyDescent="0.3">
      <c r="A95" s="163">
        <v>45377</v>
      </c>
      <c r="B95" s="164" t="s">
        <v>301</v>
      </c>
      <c r="C95" s="164" t="s">
        <v>119</v>
      </c>
      <c r="D95" s="708" t="s">
        <v>79</v>
      </c>
      <c r="E95" s="709">
        <v>24000</v>
      </c>
      <c r="F95" s="710"/>
      <c r="G95" s="295">
        <f t="shared" si="3"/>
        <v>-242200</v>
      </c>
      <c r="H95" s="581" t="s">
        <v>41</v>
      </c>
      <c r="I95" s="149" t="s">
        <v>18</v>
      </c>
      <c r="J95" s="582"/>
      <c r="K95" s="164" t="s">
        <v>133</v>
      </c>
      <c r="L95" s="149" t="s">
        <v>44</v>
      </c>
      <c r="M95" s="160"/>
      <c r="N95" s="569"/>
    </row>
    <row r="96" spans="1:14" ht="15.75" thickBot="1" x14ac:dyDescent="0.3">
      <c r="A96" s="496"/>
      <c r="B96" s="496"/>
      <c r="C96" s="496"/>
      <c r="D96" s="497"/>
      <c r="E96" s="498">
        <f>SUM(E4:E95)</f>
        <v>2619500</v>
      </c>
      <c r="F96" s="498">
        <f>SUM(F4:F95)+G4</f>
        <v>2377300</v>
      </c>
      <c r="G96" s="499">
        <f>F96-E96</f>
        <v>-242200</v>
      </c>
      <c r="H96" s="482"/>
      <c r="I96" s="149"/>
      <c r="J96" s="496"/>
      <c r="K96" s="164"/>
      <c r="L96" s="149"/>
      <c r="M96" s="496"/>
      <c r="N96" s="83"/>
    </row>
    <row r="97" spans="1:14" x14ac:dyDescent="0.25">
      <c r="A97" s="496"/>
      <c r="B97" s="496"/>
      <c r="C97" s="496"/>
      <c r="D97" s="496"/>
      <c r="E97" s="500"/>
      <c r="F97" s="500"/>
      <c r="G97" s="501"/>
      <c r="H97" s="282"/>
      <c r="I97" s="149"/>
      <c r="J97" s="496"/>
      <c r="K97" s="164"/>
      <c r="L97" s="149"/>
      <c r="M97" s="496"/>
      <c r="N97" s="83"/>
    </row>
    <row r="98" spans="1:14" x14ac:dyDescent="0.25">
      <c r="A98" s="496"/>
      <c r="B98" s="496"/>
      <c r="C98" s="496"/>
      <c r="D98" s="496"/>
      <c r="E98" s="502"/>
      <c r="F98" s="502"/>
      <c r="G98" s="503"/>
      <c r="H98" s="282"/>
      <c r="I98" s="149"/>
      <c r="J98" s="496"/>
      <c r="K98" s="164"/>
      <c r="L98" s="149"/>
      <c r="M98" s="496"/>
      <c r="N98" s="83"/>
    </row>
    <row r="99" spans="1:14" x14ac:dyDescent="0.25">
      <c r="A99" s="496"/>
      <c r="B99" s="496"/>
      <c r="C99" s="496"/>
      <c r="D99" s="496"/>
      <c r="E99" s="502"/>
      <c r="F99" s="502"/>
      <c r="G99" s="503"/>
      <c r="H99" s="282"/>
      <c r="I99" s="149"/>
      <c r="J99" s="496"/>
      <c r="K99" s="164"/>
      <c r="L99" s="149"/>
      <c r="M99" s="496"/>
      <c r="N99" s="83"/>
    </row>
    <row r="100" spans="1:14" x14ac:dyDescent="0.25">
      <c r="A100" s="496"/>
      <c r="B100" s="496"/>
      <c r="C100" s="496"/>
      <c r="D100" s="496"/>
      <c r="E100" s="502"/>
      <c r="F100" s="502"/>
      <c r="G100" s="503"/>
      <c r="H100" s="282"/>
      <c r="I100" s="149"/>
      <c r="J100" s="496"/>
      <c r="K100" s="164"/>
      <c r="L100" s="149"/>
      <c r="M100" s="496"/>
      <c r="N100" s="83"/>
    </row>
    <row r="101" spans="1:14" x14ac:dyDescent="0.25">
      <c r="A101" s="496"/>
      <c r="B101" s="496"/>
      <c r="C101" s="496"/>
      <c r="D101" s="496"/>
      <c r="E101" s="502"/>
      <c r="F101" s="502"/>
      <c r="G101" s="503"/>
      <c r="H101" s="282"/>
      <c r="I101" s="149"/>
      <c r="J101" s="496"/>
      <c r="K101" s="164"/>
      <c r="L101" s="149"/>
      <c r="M101" s="496"/>
      <c r="N101" s="83"/>
    </row>
    <row r="102" spans="1:14" x14ac:dyDescent="0.25">
      <c r="A102" s="496"/>
      <c r="B102" s="496"/>
      <c r="C102" s="496"/>
      <c r="D102" s="496"/>
      <c r="E102" s="502"/>
      <c r="F102" s="502"/>
      <c r="G102" s="503"/>
      <c r="H102" s="496"/>
      <c r="I102" s="496"/>
      <c r="J102" s="496"/>
      <c r="K102" s="164"/>
      <c r="L102" s="149"/>
      <c r="M102" s="496"/>
      <c r="N102" s="83"/>
    </row>
    <row r="103" spans="1:14" x14ac:dyDescent="0.25">
      <c r="A103" s="82"/>
      <c r="B103" s="82"/>
      <c r="C103" s="82"/>
      <c r="D103" s="82"/>
      <c r="E103" s="504"/>
      <c r="F103" s="504"/>
      <c r="G103" s="505"/>
      <c r="H103" s="82"/>
      <c r="I103" s="82"/>
      <c r="J103" s="82"/>
      <c r="K103" s="82"/>
      <c r="L103" s="82"/>
      <c r="M103" s="82"/>
      <c r="N103" s="506"/>
    </row>
    <row r="104" spans="1:14" x14ac:dyDescent="0.25">
      <c r="E104" s="427"/>
      <c r="F104" s="427"/>
    </row>
    <row r="105" spans="1:14" x14ac:dyDescent="0.25">
      <c r="E105" s="427"/>
      <c r="F105" s="427"/>
    </row>
  </sheetData>
  <autoFilter ref="A1:N4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31"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opLeftCell="A105" zoomScaleNormal="100" workbookViewId="0">
      <selection activeCell="E4" sqref="E4:G122"/>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7" bestFit="1" customWidth="1"/>
    <col min="6" max="6" width="15.85546875" style="297" customWidth="1"/>
    <col min="7" max="7" width="18.7109375" style="297"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923" t="s">
        <v>43</v>
      </c>
      <c r="B1" s="923"/>
      <c r="C1" s="923"/>
      <c r="D1" s="923"/>
      <c r="E1" s="923"/>
      <c r="F1" s="923"/>
      <c r="G1" s="923"/>
      <c r="H1" s="923"/>
      <c r="I1" s="923"/>
      <c r="J1" s="923"/>
      <c r="K1" s="923"/>
      <c r="L1" s="923"/>
      <c r="M1" s="923"/>
      <c r="N1" s="923"/>
    </row>
    <row r="2" spans="1:14" s="66" customFormat="1" ht="18.75" x14ac:dyDescent="0.25">
      <c r="A2" s="924" t="s">
        <v>145</v>
      </c>
      <c r="B2" s="924"/>
      <c r="C2" s="924"/>
      <c r="D2" s="924"/>
      <c r="E2" s="924"/>
      <c r="F2" s="924"/>
      <c r="G2" s="924"/>
      <c r="H2" s="924"/>
      <c r="I2" s="924"/>
      <c r="J2" s="924"/>
      <c r="K2" s="924"/>
      <c r="L2" s="924"/>
      <c r="M2" s="924"/>
      <c r="N2" s="924"/>
    </row>
    <row r="3" spans="1:14" s="66" customFormat="1" ht="45.75"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524">
        <v>45352</v>
      </c>
      <c r="B4" s="525" t="s">
        <v>158</v>
      </c>
      <c r="C4" s="525"/>
      <c r="D4" s="526"/>
      <c r="E4" s="527"/>
      <c r="F4" s="527"/>
      <c r="G4" s="528">
        <v>0</v>
      </c>
      <c r="H4" s="529"/>
      <c r="I4" s="530"/>
      <c r="J4" s="531"/>
      <c r="K4" s="532"/>
      <c r="L4" s="533"/>
      <c r="M4" s="534"/>
      <c r="N4" s="535"/>
    </row>
    <row r="5" spans="1:14" x14ac:dyDescent="0.25">
      <c r="A5" s="478">
        <v>45323</v>
      </c>
      <c r="B5" s="416" t="s">
        <v>110</v>
      </c>
      <c r="C5" s="416" t="s">
        <v>48</v>
      </c>
      <c r="D5" s="416" t="s">
        <v>121</v>
      </c>
      <c r="E5" s="626"/>
      <c r="F5" s="460">
        <v>65000</v>
      </c>
      <c r="G5" s="414">
        <f>G4-E5+F5</f>
        <v>65000</v>
      </c>
      <c r="H5" s="416" t="s">
        <v>147</v>
      </c>
      <c r="I5" s="416" t="s">
        <v>43</v>
      </c>
      <c r="J5" s="416" t="s">
        <v>159</v>
      </c>
      <c r="K5" s="411" t="s">
        <v>133</v>
      </c>
      <c r="L5" s="416" t="s">
        <v>44</v>
      </c>
      <c r="M5" s="416"/>
      <c r="N5" s="459"/>
    </row>
    <row r="6" spans="1:14" x14ac:dyDescent="0.25">
      <c r="A6" s="485">
        <v>45323</v>
      </c>
      <c r="B6" s="149" t="s">
        <v>112</v>
      </c>
      <c r="C6" s="149" t="s">
        <v>113</v>
      </c>
      <c r="D6" s="149" t="s">
        <v>121</v>
      </c>
      <c r="E6" s="470">
        <v>8000</v>
      </c>
      <c r="F6" s="160"/>
      <c r="G6" s="296">
        <f t="shared" ref="G6:G69" si="0">G5-E6+F6</f>
        <v>57000</v>
      </c>
      <c r="H6" s="149" t="s">
        <v>147</v>
      </c>
      <c r="I6" s="149" t="s">
        <v>43</v>
      </c>
      <c r="J6" s="149" t="s">
        <v>159</v>
      </c>
      <c r="K6" s="149" t="s">
        <v>133</v>
      </c>
      <c r="L6" s="149" t="s">
        <v>44</v>
      </c>
      <c r="M6" s="149"/>
      <c r="N6" s="151" t="s">
        <v>160</v>
      </c>
    </row>
    <row r="7" spans="1:14" x14ac:dyDescent="0.25">
      <c r="A7" s="485">
        <v>45323</v>
      </c>
      <c r="B7" s="149" t="s">
        <v>112</v>
      </c>
      <c r="C7" s="149" t="s">
        <v>113</v>
      </c>
      <c r="D7" s="149" t="s">
        <v>121</v>
      </c>
      <c r="E7" s="470">
        <v>13000</v>
      </c>
      <c r="F7" s="160"/>
      <c r="G7" s="296">
        <f t="shared" si="0"/>
        <v>44000</v>
      </c>
      <c r="H7" s="149" t="s">
        <v>147</v>
      </c>
      <c r="I7" s="149" t="s">
        <v>43</v>
      </c>
      <c r="J7" s="149" t="s">
        <v>159</v>
      </c>
      <c r="K7" s="149" t="s">
        <v>133</v>
      </c>
      <c r="L7" s="149" t="s">
        <v>44</v>
      </c>
      <c r="M7" s="149"/>
      <c r="N7" s="151" t="s">
        <v>161</v>
      </c>
    </row>
    <row r="8" spans="1:14" x14ac:dyDescent="0.25">
      <c r="A8" s="485">
        <v>45323</v>
      </c>
      <c r="B8" s="149" t="s">
        <v>112</v>
      </c>
      <c r="C8" s="149" t="s">
        <v>113</v>
      </c>
      <c r="D8" s="149" t="s">
        <v>121</v>
      </c>
      <c r="E8" s="470">
        <v>10000</v>
      </c>
      <c r="F8" s="160"/>
      <c r="G8" s="296">
        <f t="shared" si="0"/>
        <v>34000</v>
      </c>
      <c r="H8" s="149" t="s">
        <v>147</v>
      </c>
      <c r="I8" s="149" t="s">
        <v>43</v>
      </c>
      <c r="J8" s="149" t="s">
        <v>159</v>
      </c>
      <c r="K8" s="149" t="s">
        <v>133</v>
      </c>
      <c r="L8" s="149" t="s">
        <v>44</v>
      </c>
      <c r="M8" s="149"/>
      <c r="N8" s="151" t="s">
        <v>162</v>
      </c>
    </row>
    <row r="9" spans="1:14" x14ac:dyDescent="0.25">
      <c r="A9" s="485">
        <v>45323</v>
      </c>
      <c r="B9" s="149" t="s">
        <v>112</v>
      </c>
      <c r="C9" s="149" t="s">
        <v>113</v>
      </c>
      <c r="D9" s="149" t="s">
        <v>121</v>
      </c>
      <c r="E9" s="470">
        <v>5000</v>
      </c>
      <c r="F9" s="160"/>
      <c r="G9" s="296">
        <f t="shared" si="0"/>
        <v>29000</v>
      </c>
      <c r="H9" s="149" t="s">
        <v>147</v>
      </c>
      <c r="I9" s="149" t="s">
        <v>43</v>
      </c>
      <c r="J9" s="149" t="s">
        <v>159</v>
      </c>
      <c r="K9" s="149" t="s">
        <v>133</v>
      </c>
      <c r="L9" s="149" t="s">
        <v>44</v>
      </c>
      <c r="M9" s="149"/>
      <c r="N9" s="151" t="s">
        <v>163</v>
      </c>
    </row>
    <row r="10" spans="1:14" x14ac:dyDescent="0.25">
      <c r="A10" s="485">
        <v>45323</v>
      </c>
      <c r="B10" s="149" t="s">
        <v>112</v>
      </c>
      <c r="C10" s="149" t="s">
        <v>113</v>
      </c>
      <c r="D10" s="149" t="s">
        <v>121</v>
      </c>
      <c r="E10" s="470">
        <v>18000</v>
      </c>
      <c r="F10" s="160"/>
      <c r="G10" s="296">
        <f t="shared" si="0"/>
        <v>11000</v>
      </c>
      <c r="H10" s="149" t="s">
        <v>147</v>
      </c>
      <c r="I10" s="149" t="s">
        <v>43</v>
      </c>
      <c r="J10" s="149" t="s">
        <v>159</v>
      </c>
      <c r="K10" s="149" t="s">
        <v>133</v>
      </c>
      <c r="L10" s="149" t="s">
        <v>44</v>
      </c>
      <c r="M10" s="149"/>
      <c r="N10" s="151" t="s">
        <v>164</v>
      </c>
    </row>
    <row r="11" spans="1:14" x14ac:dyDescent="0.25">
      <c r="A11" s="485">
        <v>45323</v>
      </c>
      <c r="B11" s="149" t="s">
        <v>146</v>
      </c>
      <c r="C11" s="149" t="s">
        <v>126</v>
      </c>
      <c r="D11" s="149" t="s">
        <v>121</v>
      </c>
      <c r="E11" s="470">
        <v>2000</v>
      </c>
      <c r="F11" s="160"/>
      <c r="G11" s="296">
        <f t="shared" si="0"/>
        <v>9000</v>
      </c>
      <c r="H11" s="149" t="s">
        <v>147</v>
      </c>
      <c r="I11" s="149" t="s">
        <v>43</v>
      </c>
      <c r="J11" s="149" t="s">
        <v>159</v>
      </c>
      <c r="K11" s="149" t="s">
        <v>133</v>
      </c>
      <c r="L11" s="149" t="s">
        <v>44</v>
      </c>
      <c r="M11" s="149"/>
      <c r="N11" s="151"/>
    </row>
    <row r="12" spans="1:14" x14ac:dyDescent="0.25">
      <c r="A12" s="485">
        <v>45323</v>
      </c>
      <c r="B12" s="149" t="s">
        <v>146</v>
      </c>
      <c r="C12" s="149" t="s">
        <v>126</v>
      </c>
      <c r="D12" s="149" t="s">
        <v>121</v>
      </c>
      <c r="E12" s="470">
        <v>5000</v>
      </c>
      <c r="F12" s="160"/>
      <c r="G12" s="296">
        <f t="shared" si="0"/>
        <v>4000</v>
      </c>
      <c r="H12" s="149" t="s">
        <v>147</v>
      </c>
      <c r="I12" s="149" t="s">
        <v>43</v>
      </c>
      <c r="J12" s="149" t="s">
        <v>159</v>
      </c>
      <c r="K12" s="149" t="s">
        <v>133</v>
      </c>
      <c r="L12" s="149" t="s">
        <v>44</v>
      </c>
      <c r="M12" s="149"/>
      <c r="N12" s="151"/>
    </row>
    <row r="13" spans="1:14" x14ac:dyDescent="0.25">
      <c r="A13" s="485">
        <v>45323</v>
      </c>
      <c r="B13" s="149" t="s">
        <v>146</v>
      </c>
      <c r="C13" s="149" t="s">
        <v>126</v>
      </c>
      <c r="D13" s="149" t="s">
        <v>121</v>
      </c>
      <c r="E13" s="470">
        <v>3000</v>
      </c>
      <c r="F13" s="160"/>
      <c r="G13" s="296">
        <f t="shared" si="0"/>
        <v>1000</v>
      </c>
      <c r="H13" s="149" t="s">
        <v>147</v>
      </c>
      <c r="I13" s="149" t="s">
        <v>43</v>
      </c>
      <c r="J13" s="149" t="s">
        <v>159</v>
      </c>
      <c r="K13" s="149" t="s">
        <v>133</v>
      </c>
      <c r="L13" s="149" t="s">
        <v>44</v>
      </c>
      <c r="M13" s="149"/>
      <c r="N13" s="151"/>
    </row>
    <row r="14" spans="1:14" x14ac:dyDescent="0.25">
      <c r="A14" s="485">
        <v>45324</v>
      </c>
      <c r="B14" s="149" t="s">
        <v>118</v>
      </c>
      <c r="C14" s="149" t="s">
        <v>48</v>
      </c>
      <c r="D14" s="149" t="s">
        <v>121</v>
      </c>
      <c r="E14" s="470"/>
      <c r="F14" s="160">
        <v>-1000</v>
      </c>
      <c r="G14" s="296">
        <f t="shared" si="0"/>
        <v>0</v>
      </c>
      <c r="H14" s="149" t="s">
        <v>147</v>
      </c>
      <c r="I14" s="149" t="s">
        <v>43</v>
      </c>
      <c r="J14" s="149" t="s">
        <v>159</v>
      </c>
      <c r="K14" s="149" t="s">
        <v>133</v>
      </c>
      <c r="L14" s="149" t="s">
        <v>44</v>
      </c>
      <c r="M14" s="149"/>
      <c r="N14" s="151"/>
    </row>
    <row r="15" spans="1:14" x14ac:dyDescent="0.25">
      <c r="A15" s="478">
        <v>45353</v>
      </c>
      <c r="B15" s="416" t="s">
        <v>110</v>
      </c>
      <c r="C15" s="416" t="s">
        <v>48</v>
      </c>
      <c r="D15" s="416" t="s">
        <v>121</v>
      </c>
      <c r="E15" s="479"/>
      <c r="F15" s="460">
        <v>53000</v>
      </c>
      <c r="G15" s="414">
        <f t="shared" si="0"/>
        <v>53000</v>
      </c>
      <c r="H15" s="416" t="s">
        <v>147</v>
      </c>
      <c r="I15" s="416" t="s">
        <v>43</v>
      </c>
      <c r="J15" s="416" t="s">
        <v>184</v>
      </c>
      <c r="K15" s="416" t="s">
        <v>133</v>
      </c>
      <c r="L15" s="416" t="s">
        <v>44</v>
      </c>
      <c r="M15" s="416"/>
      <c r="N15" s="459"/>
    </row>
    <row r="16" spans="1:14" x14ac:dyDescent="0.25">
      <c r="A16" s="485">
        <v>45353</v>
      </c>
      <c r="B16" s="149" t="s">
        <v>112</v>
      </c>
      <c r="C16" s="149" t="s">
        <v>113</v>
      </c>
      <c r="D16" s="149" t="s">
        <v>121</v>
      </c>
      <c r="E16" s="470">
        <v>8000</v>
      </c>
      <c r="F16" s="160"/>
      <c r="G16" s="296">
        <f t="shared" si="0"/>
        <v>45000</v>
      </c>
      <c r="H16" s="149" t="s">
        <v>147</v>
      </c>
      <c r="I16" s="149" t="s">
        <v>43</v>
      </c>
      <c r="J16" s="149" t="s">
        <v>184</v>
      </c>
      <c r="K16" s="149" t="s">
        <v>133</v>
      </c>
      <c r="L16" s="149" t="s">
        <v>44</v>
      </c>
      <c r="M16" s="149"/>
      <c r="N16" s="151" t="s">
        <v>185</v>
      </c>
    </row>
    <row r="17" spans="1:14" x14ac:dyDescent="0.25">
      <c r="A17" s="485">
        <v>45353</v>
      </c>
      <c r="B17" s="149" t="s">
        <v>112</v>
      </c>
      <c r="C17" s="149" t="s">
        <v>113</v>
      </c>
      <c r="D17" s="149" t="s">
        <v>121</v>
      </c>
      <c r="E17" s="470">
        <v>15000</v>
      </c>
      <c r="F17" s="160"/>
      <c r="G17" s="296">
        <f t="shared" si="0"/>
        <v>30000</v>
      </c>
      <c r="H17" s="149" t="s">
        <v>147</v>
      </c>
      <c r="I17" s="149" t="s">
        <v>43</v>
      </c>
      <c r="J17" s="149" t="s">
        <v>184</v>
      </c>
      <c r="K17" s="149" t="s">
        <v>133</v>
      </c>
      <c r="L17" s="149" t="s">
        <v>44</v>
      </c>
      <c r="M17" s="149"/>
      <c r="N17" s="151" t="s">
        <v>186</v>
      </c>
    </row>
    <row r="18" spans="1:14" x14ac:dyDescent="0.25">
      <c r="A18" s="485">
        <v>45353</v>
      </c>
      <c r="B18" s="509" t="s">
        <v>112</v>
      </c>
      <c r="C18" s="149" t="s">
        <v>113</v>
      </c>
      <c r="D18" s="149" t="s">
        <v>121</v>
      </c>
      <c r="E18" s="546">
        <v>8000</v>
      </c>
      <c r="F18" s="547"/>
      <c r="G18" s="514">
        <f t="shared" si="0"/>
        <v>22000</v>
      </c>
      <c r="H18" s="149" t="s">
        <v>147</v>
      </c>
      <c r="I18" s="149" t="s">
        <v>43</v>
      </c>
      <c r="J18" s="149" t="s">
        <v>184</v>
      </c>
      <c r="K18" s="149" t="s">
        <v>133</v>
      </c>
      <c r="L18" s="149" t="s">
        <v>44</v>
      </c>
      <c r="M18" s="509"/>
      <c r="N18" s="548" t="s">
        <v>187</v>
      </c>
    </row>
    <row r="19" spans="1:14" x14ac:dyDescent="0.25">
      <c r="A19" s="485">
        <v>45353</v>
      </c>
      <c r="B19" s="509" t="s">
        <v>112</v>
      </c>
      <c r="C19" s="149" t="s">
        <v>113</v>
      </c>
      <c r="D19" s="149" t="s">
        <v>121</v>
      </c>
      <c r="E19" s="546">
        <v>18000</v>
      </c>
      <c r="F19" s="547"/>
      <c r="G19" s="514">
        <f t="shared" si="0"/>
        <v>4000</v>
      </c>
      <c r="H19" s="149" t="s">
        <v>147</v>
      </c>
      <c r="I19" s="149" t="s">
        <v>43</v>
      </c>
      <c r="J19" s="149" t="s">
        <v>184</v>
      </c>
      <c r="K19" s="149" t="s">
        <v>133</v>
      </c>
      <c r="L19" s="149" t="s">
        <v>44</v>
      </c>
      <c r="M19" s="509"/>
      <c r="N19" s="548" t="s">
        <v>188</v>
      </c>
    </row>
    <row r="20" spans="1:14" x14ac:dyDescent="0.25">
      <c r="A20" s="485">
        <v>45353</v>
      </c>
      <c r="B20" s="509" t="s">
        <v>146</v>
      </c>
      <c r="C20" s="149" t="s">
        <v>113</v>
      </c>
      <c r="D20" s="149" t="s">
        <v>121</v>
      </c>
      <c r="E20" s="546">
        <v>5000</v>
      </c>
      <c r="F20" s="547"/>
      <c r="G20" s="514">
        <f t="shared" si="0"/>
        <v>-1000</v>
      </c>
      <c r="H20" s="149" t="s">
        <v>147</v>
      </c>
      <c r="I20" s="149" t="s">
        <v>43</v>
      </c>
      <c r="J20" s="149" t="s">
        <v>184</v>
      </c>
      <c r="K20" s="149" t="s">
        <v>133</v>
      </c>
      <c r="L20" s="149" t="s">
        <v>44</v>
      </c>
      <c r="M20" s="509"/>
      <c r="N20" s="548"/>
    </row>
    <row r="21" spans="1:14" x14ac:dyDescent="0.25">
      <c r="A21" s="485">
        <v>45353</v>
      </c>
      <c r="B21" s="509" t="s">
        <v>118</v>
      </c>
      <c r="C21" s="509" t="s">
        <v>48</v>
      </c>
      <c r="D21" s="509" t="s">
        <v>121</v>
      </c>
      <c r="E21" s="546"/>
      <c r="F21" s="547">
        <v>1000</v>
      </c>
      <c r="G21" s="514">
        <f t="shared" si="0"/>
        <v>0</v>
      </c>
      <c r="H21" s="149" t="s">
        <v>147</v>
      </c>
      <c r="I21" s="149" t="s">
        <v>43</v>
      </c>
      <c r="J21" s="149" t="s">
        <v>184</v>
      </c>
      <c r="K21" s="149" t="s">
        <v>133</v>
      </c>
      <c r="L21" s="149" t="s">
        <v>44</v>
      </c>
      <c r="M21" s="509"/>
      <c r="N21" s="548"/>
    </row>
    <row r="22" spans="1:14" x14ac:dyDescent="0.25">
      <c r="A22" s="478">
        <v>45355</v>
      </c>
      <c r="B22" s="416" t="s">
        <v>110</v>
      </c>
      <c r="C22" s="416" t="s">
        <v>48</v>
      </c>
      <c r="D22" s="416" t="s">
        <v>121</v>
      </c>
      <c r="E22" s="479"/>
      <c r="F22" s="460">
        <v>65000</v>
      </c>
      <c r="G22" s="414">
        <f t="shared" si="0"/>
        <v>65000</v>
      </c>
      <c r="H22" s="416" t="s">
        <v>147</v>
      </c>
      <c r="I22" s="416" t="s">
        <v>43</v>
      </c>
      <c r="J22" s="416" t="s">
        <v>193</v>
      </c>
      <c r="K22" s="416" t="s">
        <v>133</v>
      </c>
      <c r="L22" s="416" t="s">
        <v>44</v>
      </c>
      <c r="M22" s="416"/>
      <c r="N22" s="459"/>
    </row>
    <row r="23" spans="1:14" x14ac:dyDescent="0.25">
      <c r="A23" s="485">
        <v>45355</v>
      </c>
      <c r="B23" s="149" t="s">
        <v>112</v>
      </c>
      <c r="C23" s="149" t="s">
        <v>113</v>
      </c>
      <c r="D23" s="149" t="s">
        <v>121</v>
      </c>
      <c r="E23" s="470">
        <v>8000</v>
      </c>
      <c r="F23" s="160"/>
      <c r="G23" s="296">
        <f t="shared" si="0"/>
        <v>57000</v>
      </c>
      <c r="H23" s="149" t="s">
        <v>147</v>
      </c>
      <c r="I23" s="149" t="s">
        <v>43</v>
      </c>
      <c r="J23" s="149" t="s">
        <v>193</v>
      </c>
      <c r="K23" s="149" t="s">
        <v>133</v>
      </c>
      <c r="L23" s="149" t="s">
        <v>44</v>
      </c>
      <c r="M23" s="149"/>
      <c r="N23" s="151" t="s">
        <v>151</v>
      </c>
    </row>
    <row r="24" spans="1:14" x14ac:dyDescent="0.25">
      <c r="A24" s="485">
        <v>45355</v>
      </c>
      <c r="B24" s="149" t="s">
        <v>112</v>
      </c>
      <c r="C24" s="149" t="s">
        <v>113</v>
      </c>
      <c r="D24" s="149" t="s">
        <v>121</v>
      </c>
      <c r="E24" s="470">
        <v>13000</v>
      </c>
      <c r="F24" s="160"/>
      <c r="G24" s="296">
        <f t="shared" si="0"/>
        <v>44000</v>
      </c>
      <c r="H24" s="149" t="s">
        <v>147</v>
      </c>
      <c r="I24" s="149" t="s">
        <v>43</v>
      </c>
      <c r="J24" s="149" t="s">
        <v>193</v>
      </c>
      <c r="K24" s="149" t="s">
        <v>133</v>
      </c>
      <c r="L24" s="149" t="s">
        <v>44</v>
      </c>
      <c r="M24" s="149"/>
      <c r="N24" s="151" t="s">
        <v>194</v>
      </c>
    </row>
    <row r="25" spans="1:14" x14ac:dyDescent="0.25">
      <c r="A25" s="485">
        <v>45355</v>
      </c>
      <c r="B25" s="149" t="s">
        <v>112</v>
      </c>
      <c r="C25" s="149" t="s">
        <v>113</v>
      </c>
      <c r="D25" s="149" t="s">
        <v>121</v>
      </c>
      <c r="E25" s="470">
        <v>15000</v>
      </c>
      <c r="F25" s="160"/>
      <c r="G25" s="296">
        <f t="shared" si="0"/>
        <v>29000</v>
      </c>
      <c r="H25" s="149" t="s">
        <v>147</v>
      </c>
      <c r="I25" s="149" t="s">
        <v>43</v>
      </c>
      <c r="J25" s="149" t="s">
        <v>193</v>
      </c>
      <c r="K25" s="149" t="s">
        <v>133</v>
      </c>
      <c r="L25" s="149" t="s">
        <v>44</v>
      </c>
      <c r="M25" s="149"/>
      <c r="N25" s="151" t="s">
        <v>195</v>
      </c>
    </row>
    <row r="26" spans="1:14" x14ac:dyDescent="0.25">
      <c r="A26" s="485">
        <v>45355</v>
      </c>
      <c r="B26" s="149" t="s">
        <v>112</v>
      </c>
      <c r="C26" s="149" t="s">
        <v>113</v>
      </c>
      <c r="D26" s="149" t="s">
        <v>121</v>
      </c>
      <c r="E26" s="470">
        <v>10000</v>
      </c>
      <c r="F26" s="160"/>
      <c r="G26" s="296">
        <f t="shared" si="0"/>
        <v>19000</v>
      </c>
      <c r="H26" s="149" t="s">
        <v>147</v>
      </c>
      <c r="I26" s="149" t="s">
        <v>43</v>
      </c>
      <c r="J26" s="149" t="s">
        <v>193</v>
      </c>
      <c r="K26" s="149" t="s">
        <v>133</v>
      </c>
      <c r="L26" s="149" t="s">
        <v>44</v>
      </c>
      <c r="M26" s="149"/>
      <c r="N26" s="151" t="s">
        <v>196</v>
      </c>
    </row>
    <row r="27" spans="1:14" x14ac:dyDescent="0.25">
      <c r="A27" s="485">
        <v>45355</v>
      </c>
      <c r="B27" s="149" t="s">
        <v>112</v>
      </c>
      <c r="C27" s="149" t="s">
        <v>113</v>
      </c>
      <c r="D27" s="149" t="s">
        <v>121</v>
      </c>
      <c r="E27" s="470">
        <v>9000</v>
      </c>
      <c r="F27" s="160"/>
      <c r="G27" s="296">
        <f t="shared" si="0"/>
        <v>10000</v>
      </c>
      <c r="H27" s="149" t="s">
        <v>147</v>
      </c>
      <c r="I27" s="149" t="s">
        <v>43</v>
      </c>
      <c r="J27" s="149" t="s">
        <v>193</v>
      </c>
      <c r="K27" s="149" t="s">
        <v>133</v>
      </c>
      <c r="L27" s="149" t="s">
        <v>44</v>
      </c>
      <c r="M27" s="149"/>
      <c r="N27" s="151" t="s">
        <v>152</v>
      </c>
    </row>
    <row r="28" spans="1:14" x14ac:dyDescent="0.25">
      <c r="A28" s="485">
        <v>45355</v>
      </c>
      <c r="B28" s="149" t="s">
        <v>146</v>
      </c>
      <c r="C28" s="149" t="s">
        <v>146</v>
      </c>
      <c r="D28" s="149" t="s">
        <v>121</v>
      </c>
      <c r="E28" s="470">
        <v>5000</v>
      </c>
      <c r="F28" s="160"/>
      <c r="G28" s="296">
        <f t="shared" si="0"/>
        <v>5000</v>
      </c>
      <c r="H28" s="149" t="s">
        <v>147</v>
      </c>
      <c r="I28" s="149" t="s">
        <v>43</v>
      </c>
      <c r="J28" s="149" t="s">
        <v>193</v>
      </c>
      <c r="K28" s="149" t="s">
        <v>133</v>
      </c>
      <c r="L28" s="149" t="s">
        <v>44</v>
      </c>
      <c r="M28" s="149"/>
      <c r="N28" s="151"/>
    </row>
    <row r="29" spans="1:14" x14ac:dyDescent="0.25">
      <c r="A29" s="485">
        <v>45355</v>
      </c>
      <c r="B29" s="149" t="s">
        <v>146</v>
      </c>
      <c r="C29" s="149" t="s">
        <v>146</v>
      </c>
      <c r="D29" s="149" t="s">
        <v>121</v>
      </c>
      <c r="E29" s="470">
        <v>5000</v>
      </c>
      <c r="F29" s="160"/>
      <c r="G29" s="296">
        <f t="shared" si="0"/>
        <v>0</v>
      </c>
      <c r="H29" s="149" t="s">
        <v>147</v>
      </c>
      <c r="I29" s="149" t="s">
        <v>43</v>
      </c>
      <c r="J29" s="149" t="s">
        <v>193</v>
      </c>
      <c r="K29" s="149" t="s">
        <v>133</v>
      </c>
      <c r="L29" s="149" t="s">
        <v>44</v>
      </c>
      <c r="M29" s="149"/>
      <c r="N29" s="151"/>
    </row>
    <row r="30" spans="1:14" x14ac:dyDescent="0.25">
      <c r="A30" s="478">
        <v>45327</v>
      </c>
      <c r="B30" s="416" t="s">
        <v>110</v>
      </c>
      <c r="C30" s="416" t="s">
        <v>48</v>
      </c>
      <c r="D30" s="416" t="s">
        <v>121</v>
      </c>
      <c r="E30" s="479"/>
      <c r="F30" s="460">
        <v>65000</v>
      </c>
      <c r="G30" s="414">
        <f t="shared" si="0"/>
        <v>65000</v>
      </c>
      <c r="H30" s="416" t="s">
        <v>147</v>
      </c>
      <c r="I30" s="416" t="s">
        <v>43</v>
      </c>
      <c r="J30" s="416" t="s">
        <v>223</v>
      </c>
      <c r="K30" s="416" t="s">
        <v>133</v>
      </c>
      <c r="L30" s="416" t="s">
        <v>44</v>
      </c>
      <c r="M30" s="416"/>
      <c r="N30" s="459"/>
    </row>
    <row r="31" spans="1:14" x14ac:dyDescent="0.25">
      <c r="A31" s="485">
        <v>45327</v>
      </c>
      <c r="B31" s="149" t="s">
        <v>112</v>
      </c>
      <c r="C31" s="149" t="s">
        <v>113</v>
      </c>
      <c r="D31" s="149" t="s">
        <v>121</v>
      </c>
      <c r="E31" s="470">
        <v>8000</v>
      </c>
      <c r="F31" s="160"/>
      <c r="G31" s="296">
        <f t="shared" si="0"/>
        <v>57000</v>
      </c>
      <c r="H31" s="149" t="s">
        <v>147</v>
      </c>
      <c r="I31" s="149" t="s">
        <v>43</v>
      </c>
      <c r="J31" s="149" t="s">
        <v>223</v>
      </c>
      <c r="K31" s="149" t="s">
        <v>133</v>
      </c>
      <c r="L31" s="149" t="s">
        <v>44</v>
      </c>
      <c r="M31" s="149"/>
      <c r="N31" s="151" t="s">
        <v>224</v>
      </c>
    </row>
    <row r="32" spans="1:14" x14ac:dyDescent="0.25">
      <c r="A32" s="485">
        <v>45327</v>
      </c>
      <c r="B32" s="149" t="s">
        <v>112</v>
      </c>
      <c r="C32" s="149" t="s">
        <v>113</v>
      </c>
      <c r="D32" s="149" t="s">
        <v>121</v>
      </c>
      <c r="E32" s="470">
        <v>12000</v>
      </c>
      <c r="F32" s="160"/>
      <c r="G32" s="296">
        <f t="shared" si="0"/>
        <v>45000</v>
      </c>
      <c r="H32" s="149" t="s">
        <v>147</v>
      </c>
      <c r="I32" s="149" t="s">
        <v>43</v>
      </c>
      <c r="J32" s="149" t="s">
        <v>223</v>
      </c>
      <c r="K32" s="149" t="s">
        <v>133</v>
      </c>
      <c r="L32" s="149" t="s">
        <v>44</v>
      </c>
      <c r="M32" s="149"/>
      <c r="N32" s="151" t="s">
        <v>225</v>
      </c>
    </row>
    <row r="33" spans="1:15" x14ac:dyDescent="0.25">
      <c r="A33" s="485">
        <v>45327</v>
      </c>
      <c r="B33" s="149" t="s">
        <v>112</v>
      </c>
      <c r="C33" s="149" t="s">
        <v>113</v>
      </c>
      <c r="D33" s="149" t="s">
        <v>121</v>
      </c>
      <c r="E33" s="470">
        <v>3000</v>
      </c>
      <c r="F33" s="160"/>
      <c r="G33" s="296">
        <f t="shared" si="0"/>
        <v>42000</v>
      </c>
      <c r="H33" s="149" t="s">
        <v>147</v>
      </c>
      <c r="I33" s="149" t="s">
        <v>43</v>
      </c>
      <c r="J33" s="149" t="s">
        <v>223</v>
      </c>
      <c r="K33" s="149" t="s">
        <v>133</v>
      </c>
      <c r="L33" s="149" t="s">
        <v>44</v>
      </c>
      <c r="M33" s="149"/>
      <c r="N33" s="151" t="s">
        <v>226</v>
      </c>
    </row>
    <row r="34" spans="1:15" x14ac:dyDescent="0.25">
      <c r="A34" s="485">
        <v>45327</v>
      </c>
      <c r="B34" s="149" t="s">
        <v>112</v>
      </c>
      <c r="C34" s="149" t="s">
        <v>113</v>
      </c>
      <c r="D34" s="149" t="s">
        <v>121</v>
      </c>
      <c r="E34" s="470">
        <v>10000</v>
      </c>
      <c r="F34" s="160"/>
      <c r="G34" s="296">
        <f t="shared" si="0"/>
        <v>32000</v>
      </c>
      <c r="H34" s="149" t="s">
        <v>147</v>
      </c>
      <c r="I34" s="149" t="s">
        <v>43</v>
      </c>
      <c r="J34" s="149" t="s">
        <v>223</v>
      </c>
      <c r="K34" s="149" t="s">
        <v>133</v>
      </c>
      <c r="L34" s="149" t="s">
        <v>44</v>
      </c>
      <c r="M34" s="149"/>
      <c r="N34" s="151" t="s">
        <v>227</v>
      </c>
    </row>
    <row r="35" spans="1:15" x14ac:dyDescent="0.25">
      <c r="A35" s="485">
        <v>45327</v>
      </c>
      <c r="B35" s="149" t="s">
        <v>112</v>
      </c>
      <c r="C35" s="149" t="s">
        <v>113</v>
      </c>
      <c r="D35" s="149" t="s">
        <v>121</v>
      </c>
      <c r="E35" s="470">
        <v>14000</v>
      </c>
      <c r="F35" s="160"/>
      <c r="G35" s="296">
        <f t="shared" si="0"/>
        <v>18000</v>
      </c>
      <c r="H35" s="149" t="s">
        <v>147</v>
      </c>
      <c r="I35" s="149" t="s">
        <v>43</v>
      </c>
      <c r="J35" s="149" t="s">
        <v>223</v>
      </c>
      <c r="K35" s="149" t="s">
        <v>133</v>
      </c>
      <c r="L35" s="149" t="s">
        <v>44</v>
      </c>
      <c r="M35" s="149"/>
      <c r="N35" s="151" t="s">
        <v>228</v>
      </c>
    </row>
    <row r="36" spans="1:15" x14ac:dyDescent="0.25">
      <c r="A36" s="485">
        <v>45327</v>
      </c>
      <c r="B36" s="149" t="s">
        <v>112</v>
      </c>
      <c r="C36" s="149" t="s">
        <v>113</v>
      </c>
      <c r="D36" s="149" t="s">
        <v>121</v>
      </c>
      <c r="E36" s="554">
        <v>5000</v>
      </c>
      <c r="F36" s="555"/>
      <c r="G36" s="556">
        <f t="shared" si="0"/>
        <v>13000</v>
      </c>
      <c r="H36" s="156" t="s">
        <v>147</v>
      </c>
      <c r="I36" s="149" t="s">
        <v>43</v>
      </c>
      <c r="J36" s="149" t="s">
        <v>223</v>
      </c>
      <c r="K36" s="149" t="s">
        <v>133</v>
      </c>
      <c r="L36" s="149" t="s">
        <v>44</v>
      </c>
      <c r="M36" s="149"/>
      <c r="N36" s="151" t="s">
        <v>229</v>
      </c>
    </row>
    <row r="37" spans="1:15" x14ac:dyDescent="0.25">
      <c r="A37" s="485">
        <v>45327</v>
      </c>
      <c r="B37" s="149" t="s">
        <v>146</v>
      </c>
      <c r="C37" s="149" t="s">
        <v>146</v>
      </c>
      <c r="D37" s="149" t="s">
        <v>121</v>
      </c>
      <c r="E37" s="470">
        <v>5000</v>
      </c>
      <c r="F37" s="470"/>
      <c r="G37" s="556">
        <f t="shared" si="0"/>
        <v>8000</v>
      </c>
      <c r="H37" s="149" t="s">
        <v>147</v>
      </c>
      <c r="I37" s="149" t="s">
        <v>43</v>
      </c>
      <c r="J37" s="149" t="s">
        <v>223</v>
      </c>
      <c r="K37" s="149" t="s">
        <v>133</v>
      </c>
      <c r="L37" s="149" t="s">
        <v>44</v>
      </c>
      <c r="M37" s="149"/>
      <c r="N37" s="151"/>
    </row>
    <row r="38" spans="1:15" s="297" customFormat="1" x14ac:dyDescent="0.25">
      <c r="A38" s="485">
        <v>45327</v>
      </c>
      <c r="B38" s="549" t="s">
        <v>146</v>
      </c>
      <c r="C38" s="549" t="s">
        <v>146</v>
      </c>
      <c r="D38" s="149" t="s">
        <v>121</v>
      </c>
      <c r="E38" s="557">
        <v>3000</v>
      </c>
      <c r="F38" s="553"/>
      <c r="G38" s="556">
        <f t="shared" si="0"/>
        <v>5000</v>
      </c>
      <c r="H38" s="549" t="s">
        <v>147</v>
      </c>
      <c r="I38" s="149" t="s">
        <v>43</v>
      </c>
      <c r="J38" s="149" t="s">
        <v>223</v>
      </c>
      <c r="K38" s="149" t="s">
        <v>133</v>
      </c>
      <c r="L38" s="149" t="s">
        <v>44</v>
      </c>
      <c r="M38" s="549"/>
      <c r="N38" s="550"/>
      <c r="O38" s="17"/>
    </row>
    <row r="39" spans="1:15" s="297" customFormat="1" x14ac:dyDescent="0.25">
      <c r="A39" s="485">
        <v>45327</v>
      </c>
      <c r="B39" s="549" t="s">
        <v>146</v>
      </c>
      <c r="C39" s="549" t="s">
        <v>146</v>
      </c>
      <c r="D39" s="149" t="s">
        <v>121</v>
      </c>
      <c r="E39" s="557">
        <v>2000</v>
      </c>
      <c r="F39" s="553"/>
      <c r="G39" s="556">
        <f t="shared" si="0"/>
        <v>3000</v>
      </c>
      <c r="H39" s="549" t="s">
        <v>147</v>
      </c>
      <c r="I39" s="149" t="s">
        <v>43</v>
      </c>
      <c r="J39" s="149" t="s">
        <v>223</v>
      </c>
      <c r="K39" s="149" t="s">
        <v>133</v>
      </c>
      <c r="L39" s="149" t="s">
        <v>44</v>
      </c>
      <c r="M39" s="549"/>
      <c r="N39" s="550"/>
      <c r="O39" s="17"/>
    </row>
    <row r="40" spans="1:15" s="297" customFormat="1" x14ac:dyDescent="0.25">
      <c r="A40" s="485">
        <v>45328</v>
      </c>
      <c r="B40" s="549" t="s">
        <v>118</v>
      </c>
      <c r="C40" s="549" t="s">
        <v>48</v>
      </c>
      <c r="D40" s="149" t="s">
        <v>121</v>
      </c>
      <c r="E40" s="557"/>
      <c r="F40" s="557">
        <v>-3000</v>
      </c>
      <c r="G40" s="556">
        <f t="shared" si="0"/>
        <v>0</v>
      </c>
      <c r="H40" s="549" t="s">
        <v>147</v>
      </c>
      <c r="I40" s="149" t="s">
        <v>43</v>
      </c>
      <c r="J40" s="149" t="s">
        <v>223</v>
      </c>
      <c r="K40" s="149" t="s">
        <v>133</v>
      </c>
      <c r="L40" s="149" t="s">
        <v>44</v>
      </c>
      <c r="M40" s="549"/>
      <c r="N40" s="550"/>
      <c r="O40" s="17"/>
    </row>
    <row r="41" spans="1:15" s="297" customFormat="1" x14ac:dyDescent="0.25">
      <c r="A41" s="478">
        <v>45357</v>
      </c>
      <c r="B41" s="416" t="s">
        <v>110</v>
      </c>
      <c r="C41" s="416" t="s">
        <v>48</v>
      </c>
      <c r="D41" s="416" t="s">
        <v>121</v>
      </c>
      <c r="E41" s="479"/>
      <c r="F41" s="479">
        <v>68000</v>
      </c>
      <c r="G41" s="575">
        <f t="shared" si="0"/>
        <v>68000</v>
      </c>
      <c r="H41" s="416" t="s">
        <v>147</v>
      </c>
      <c r="I41" s="416" t="s">
        <v>43</v>
      </c>
      <c r="J41" s="416" t="s">
        <v>240</v>
      </c>
      <c r="K41" s="416" t="s">
        <v>133</v>
      </c>
      <c r="L41" s="416" t="s">
        <v>44</v>
      </c>
      <c r="M41" s="416"/>
      <c r="N41" s="459"/>
      <c r="O41" s="17"/>
    </row>
    <row r="42" spans="1:15" s="297" customFormat="1" x14ac:dyDescent="0.25">
      <c r="A42" s="560">
        <v>45357</v>
      </c>
      <c r="B42" s="549" t="s">
        <v>112</v>
      </c>
      <c r="C42" s="549" t="s">
        <v>113</v>
      </c>
      <c r="D42" s="549" t="s">
        <v>121</v>
      </c>
      <c r="E42" s="557">
        <v>13000</v>
      </c>
      <c r="F42" s="557"/>
      <c r="G42" s="556">
        <f t="shared" si="0"/>
        <v>55000</v>
      </c>
      <c r="H42" s="549" t="s">
        <v>147</v>
      </c>
      <c r="I42" s="149" t="s">
        <v>43</v>
      </c>
      <c r="J42" s="149" t="s">
        <v>240</v>
      </c>
      <c r="K42" s="149" t="s">
        <v>133</v>
      </c>
      <c r="L42" s="149" t="s">
        <v>44</v>
      </c>
      <c r="M42" s="549"/>
      <c r="N42" s="550" t="s">
        <v>241</v>
      </c>
      <c r="O42" s="17"/>
    </row>
    <row r="43" spans="1:15" x14ac:dyDescent="0.25">
      <c r="A43" s="560">
        <v>45357</v>
      </c>
      <c r="B43" s="549" t="s">
        <v>112</v>
      </c>
      <c r="C43" s="549" t="s">
        <v>113</v>
      </c>
      <c r="D43" s="549" t="s">
        <v>121</v>
      </c>
      <c r="E43" s="557">
        <v>4000</v>
      </c>
      <c r="F43" s="557"/>
      <c r="G43" s="556">
        <f t="shared" si="0"/>
        <v>51000</v>
      </c>
      <c r="H43" s="549" t="s">
        <v>147</v>
      </c>
      <c r="I43" s="149" t="s">
        <v>43</v>
      </c>
      <c r="J43" s="149" t="s">
        <v>240</v>
      </c>
      <c r="K43" s="149" t="s">
        <v>133</v>
      </c>
      <c r="L43" s="149" t="s">
        <v>44</v>
      </c>
      <c r="M43" s="549"/>
      <c r="N43" s="550" t="s">
        <v>242</v>
      </c>
    </row>
    <row r="44" spans="1:15" x14ac:dyDescent="0.25">
      <c r="A44" s="560">
        <v>45357</v>
      </c>
      <c r="B44" s="549" t="s">
        <v>112</v>
      </c>
      <c r="C44" s="549" t="s">
        <v>113</v>
      </c>
      <c r="D44" s="549" t="s">
        <v>121</v>
      </c>
      <c r="E44" s="557">
        <v>10000</v>
      </c>
      <c r="F44" s="557"/>
      <c r="G44" s="556">
        <f t="shared" si="0"/>
        <v>41000</v>
      </c>
      <c r="H44" s="549" t="s">
        <v>147</v>
      </c>
      <c r="I44" s="149" t="s">
        <v>43</v>
      </c>
      <c r="J44" s="149" t="s">
        <v>240</v>
      </c>
      <c r="K44" s="149" t="s">
        <v>133</v>
      </c>
      <c r="L44" s="149" t="s">
        <v>44</v>
      </c>
      <c r="M44" s="549"/>
      <c r="N44" s="550" t="s">
        <v>243</v>
      </c>
    </row>
    <row r="45" spans="1:15" x14ac:dyDescent="0.25">
      <c r="A45" s="560">
        <v>45357</v>
      </c>
      <c r="B45" s="549" t="s">
        <v>112</v>
      </c>
      <c r="C45" s="549" t="s">
        <v>113</v>
      </c>
      <c r="D45" s="549" t="s">
        <v>121</v>
      </c>
      <c r="E45" s="557">
        <v>8000</v>
      </c>
      <c r="F45" s="557"/>
      <c r="G45" s="556">
        <f t="shared" si="0"/>
        <v>33000</v>
      </c>
      <c r="H45" s="549" t="s">
        <v>147</v>
      </c>
      <c r="I45" s="149" t="s">
        <v>43</v>
      </c>
      <c r="J45" s="149" t="s">
        <v>240</v>
      </c>
      <c r="K45" s="149" t="s">
        <v>133</v>
      </c>
      <c r="L45" s="149" t="s">
        <v>44</v>
      </c>
      <c r="M45" s="549"/>
      <c r="N45" s="550" t="s">
        <v>244</v>
      </c>
    </row>
    <row r="46" spans="1:15" x14ac:dyDescent="0.25">
      <c r="A46" s="560">
        <v>45357</v>
      </c>
      <c r="B46" s="549" t="s">
        <v>112</v>
      </c>
      <c r="C46" s="549" t="s">
        <v>113</v>
      </c>
      <c r="D46" s="549" t="s">
        <v>121</v>
      </c>
      <c r="E46" s="557">
        <v>4000</v>
      </c>
      <c r="F46" s="557"/>
      <c r="G46" s="556">
        <f t="shared" si="0"/>
        <v>29000</v>
      </c>
      <c r="H46" s="549" t="s">
        <v>147</v>
      </c>
      <c r="I46" s="149" t="s">
        <v>43</v>
      </c>
      <c r="J46" s="149" t="s">
        <v>240</v>
      </c>
      <c r="K46" s="149" t="s">
        <v>133</v>
      </c>
      <c r="L46" s="149" t="s">
        <v>44</v>
      </c>
      <c r="M46" s="549"/>
      <c r="N46" s="550" t="s">
        <v>245</v>
      </c>
    </row>
    <row r="47" spans="1:15" x14ac:dyDescent="0.25">
      <c r="A47" s="560">
        <v>45357</v>
      </c>
      <c r="B47" s="549" t="s">
        <v>112</v>
      </c>
      <c r="C47" s="549" t="s">
        <v>113</v>
      </c>
      <c r="D47" s="549" t="s">
        <v>121</v>
      </c>
      <c r="E47" s="557">
        <v>3000</v>
      </c>
      <c r="F47" s="557"/>
      <c r="G47" s="556">
        <f t="shared" si="0"/>
        <v>26000</v>
      </c>
      <c r="H47" s="549" t="s">
        <v>147</v>
      </c>
      <c r="I47" s="149" t="s">
        <v>43</v>
      </c>
      <c r="J47" s="149" t="s">
        <v>240</v>
      </c>
      <c r="K47" s="149" t="s">
        <v>133</v>
      </c>
      <c r="L47" s="149" t="s">
        <v>44</v>
      </c>
      <c r="M47" s="549"/>
      <c r="N47" s="550" t="s">
        <v>246</v>
      </c>
    </row>
    <row r="48" spans="1:15" x14ac:dyDescent="0.25">
      <c r="A48" s="560">
        <v>45357</v>
      </c>
      <c r="B48" s="549" t="s">
        <v>112</v>
      </c>
      <c r="C48" s="549" t="s">
        <v>113</v>
      </c>
      <c r="D48" s="549" t="s">
        <v>121</v>
      </c>
      <c r="E48" s="557">
        <v>14000</v>
      </c>
      <c r="F48" s="557"/>
      <c r="G48" s="556">
        <f t="shared" si="0"/>
        <v>12000</v>
      </c>
      <c r="H48" s="549" t="s">
        <v>147</v>
      </c>
      <c r="I48" s="149" t="s">
        <v>43</v>
      </c>
      <c r="J48" s="149" t="s">
        <v>240</v>
      </c>
      <c r="K48" s="149" t="s">
        <v>133</v>
      </c>
      <c r="L48" s="149" t="s">
        <v>44</v>
      </c>
      <c r="M48" s="549"/>
      <c r="N48" s="550" t="s">
        <v>247</v>
      </c>
    </row>
    <row r="49" spans="1:14" x14ac:dyDescent="0.25">
      <c r="A49" s="560">
        <v>45357</v>
      </c>
      <c r="B49" s="549" t="s">
        <v>146</v>
      </c>
      <c r="C49" s="549" t="s">
        <v>146</v>
      </c>
      <c r="D49" s="549" t="s">
        <v>121</v>
      </c>
      <c r="E49" s="557">
        <v>5000</v>
      </c>
      <c r="F49" s="557"/>
      <c r="G49" s="556">
        <f t="shared" si="0"/>
        <v>7000</v>
      </c>
      <c r="H49" s="549" t="s">
        <v>147</v>
      </c>
      <c r="I49" s="149" t="s">
        <v>43</v>
      </c>
      <c r="J49" s="149" t="s">
        <v>240</v>
      </c>
      <c r="K49" s="149" t="s">
        <v>133</v>
      </c>
      <c r="L49" s="149" t="s">
        <v>44</v>
      </c>
      <c r="M49" s="549"/>
      <c r="N49" s="550"/>
    </row>
    <row r="50" spans="1:14" x14ac:dyDescent="0.25">
      <c r="A50" s="560">
        <v>45357</v>
      </c>
      <c r="B50" s="549" t="s">
        <v>146</v>
      </c>
      <c r="C50" s="549" t="s">
        <v>146</v>
      </c>
      <c r="D50" s="549" t="s">
        <v>121</v>
      </c>
      <c r="E50" s="557">
        <v>3000</v>
      </c>
      <c r="F50" s="557"/>
      <c r="G50" s="556">
        <f t="shared" si="0"/>
        <v>4000</v>
      </c>
      <c r="H50" s="549" t="s">
        <v>147</v>
      </c>
      <c r="I50" s="149" t="s">
        <v>43</v>
      </c>
      <c r="J50" s="149" t="s">
        <v>240</v>
      </c>
      <c r="K50" s="149" t="s">
        <v>133</v>
      </c>
      <c r="L50" s="149" t="s">
        <v>44</v>
      </c>
      <c r="M50" s="549"/>
      <c r="N50" s="550"/>
    </row>
    <row r="51" spans="1:14" x14ac:dyDescent="0.25">
      <c r="A51" s="560">
        <v>45357</v>
      </c>
      <c r="B51" s="549" t="s">
        <v>146</v>
      </c>
      <c r="C51" s="549" t="s">
        <v>146</v>
      </c>
      <c r="D51" s="549" t="s">
        <v>121</v>
      </c>
      <c r="E51" s="557">
        <v>2000</v>
      </c>
      <c r="F51" s="557"/>
      <c r="G51" s="556">
        <f t="shared" si="0"/>
        <v>2000</v>
      </c>
      <c r="H51" s="549" t="s">
        <v>147</v>
      </c>
      <c r="I51" s="149" t="s">
        <v>43</v>
      </c>
      <c r="J51" s="149" t="s">
        <v>240</v>
      </c>
      <c r="K51" s="149" t="s">
        <v>133</v>
      </c>
      <c r="L51" s="149" t="s">
        <v>44</v>
      </c>
      <c r="M51" s="549"/>
      <c r="N51" s="550"/>
    </row>
    <row r="52" spans="1:14" x14ac:dyDescent="0.25">
      <c r="A52" s="560">
        <v>45358</v>
      </c>
      <c r="B52" s="549" t="s">
        <v>118</v>
      </c>
      <c r="C52" s="549" t="s">
        <v>48</v>
      </c>
      <c r="D52" s="549" t="s">
        <v>121</v>
      </c>
      <c r="E52" s="557"/>
      <c r="F52" s="557">
        <v>-2000</v>
      </c>
      <c r="G52" s="556">
        <f t="shared" si="0"/>
        <v>0</v>
      </c>
      <c r="H52" s="549" t="s">
        <v>147</v>
      </c>
      <c r="I52" s="149" t="s">
        <v>43</v>
      </c>
      <c r="J52" s="149" t="s">
        <v>240</v>
      </c>
      <c r="K52" s="149" t="s">
        <v>133</v>
      </c>
      <c r="L52" s="149" t="s">
        <v>44</v>
      </c>
      <c r="M52" s="549"/>
      <c r="N52" s="550"/>
    </row>
    <row r="53" spans="1:14" x14ac:dyDescent="0.25">
      <c r="A53" s="478">
        <v>45358</v>
      </c>
      <c r="B53" s="416" t="s">
        <v>110</v>
      </c>
      <c r="C53" s="416" t="s">
        <v>48</v>
      </c>
      <c r="D53" s="416" t="s">
        <v>121</v>
      </c>
      <c r="E53" s="479"/>
      <c r="F53" s="479">
        <v>68000</v>
      </c>
      <c r="G53" s="575">
        <f t="shared" si="0"/>
        <v>68000</v>
      </c>
      <c r="H53" s="416" t="s">
        <v>147</v>
      </c>
      <c r="I53" s="416" t="s">
        <v>43</v>
      </c>
      <c r="J53" s="416" t="s">
        <v>251</v>
      </c>
      <c r="K53" s="416" t="s">
        <v>133</v>
      </c>
      <c r="L53" s="416" t="s">
        <v>44</v>
      </c>
      <c r="M53" s="416"/>
      <c r="N53" s="459"/>
    </row>
    <row r="54" spans="1:14" x14ac:dyDescent="0.25">
      <c r="A54" s="560">
        <v>45358</v>
      </c>
      <c r="B54" s="549" t="s">
        <v>112</v>
      </c>
      <c r="C54" s="549" t="s">
        <v>113</v>
      </c>
      <c r="D54" s="549" t="s">
        <v>121</v>
      </c>
      <c r="E54" s="557">
        <v>14000</v>
      </c>
      <c r="F54" s="557"/>
      <c r="G54" s="556">
        <f t="shared" si="0"/>
        <v>54000</v>
      </c>
      <c r="H54" s="549" t="s">
        <v>147</v>
      </c>
      <c r="I54" s="149" t="s">
        <v>43</v>
      </c>
      <c r="J54" s="149" t="s">
        <v>251</v>
      </c>
      <c r="K54" s="149" t="s">
        <v>133</v>
      </c>
      <c r="L54" s="149" t="s">
        <v>44</v>
      </c>
      <c r="M54" s="549"/>
      <c r="N54" s="550" t="s">
        <v>252</v>
      </c>
    </row>
    <row r="55" spans="1:14" x14ac:dyDescent="0.25">
      <c r="A55" s="560">
        <v>45358</v>
      </c>
      <c r="B55" s="549" t="s">
        <v>112</v>
      </c>
      <c r="C55" s="549" t="s">
        <v>113</v>
      </c>
      <c r="D55" s="549" t="s">
        <v>121</v>
      </c>
      <c r="E55" s="557">
        <v>3000</v>
      </c>
      <c r="F55" s="557"/>
      <c r="G55" s="556">
        <f t="shared" si="0"/>
        <v>51000</v>
      </c>
      <c r="H55" s="549" t="s">
        <v>147</v>
      </c>
      <c r="I55" s="149" t="s">
        <v>43</v>
      </c>
      <c r="J55" s="149" t="s">
        <v>251</v>
      </c>
      <c r="K55" s="149" t="s">
        <v>133</v>
      </c>
      <c r="L55" s="149" t="s">
        <v>44</v>
      </c>
      <c r="M55" s="549"/>
      <c r="N55" s="550" t="s">
        <v>253</v>
      </c>
    </row>
    <row r="56" spans="1:14" x14ac:dyDescent="0.25">
      <c r="A56" s="560">
        <v>45358</v>
      </c>
      <c r="B56" s="549" t="s">
        <v>112</v>
      </c>
      <c r="C56" s="549" t="s">
        <v>113</v>
      </c>
      <c r="D56" s="549" t="s">
        <v>121</v>
      </c>
      <c r="E56" s="557">
        <v>13000</v>
      </c>
      <c r="F56" s="557"/>
      <c r="G56" s="556">
        <f t="shared" si="0"/>
        <v>38000</v>
      </c>
      <c r="H56" s="549" t="s">
        <v>147</v>
      </c>
      <c r="I56" s="149" t="s">
        <v>43</v>
      </c>
      <c r="J56" s="149" t="s">
        <v>251</v>
      </c>
      <c r="K56" s="149" t="s">
        <v>133</v>
      </c>
      <c r="L56" s="149" t="s">
        <v>44</v>
      </c>
      <c r="M56" s="549"/>
      <c r="N56" s="550" t="s">
        <v>254</v>
      </c>
    </row>
    <row r="57" spans="1:14" x14ac:dyDescent="0.25">
      <c r="A57" s="560">
        <v>45358</v>
      </c>
      <c r="B57" s="549" t="s">
        <v>112</v>
      </c>
      <c r="C57" s="549" t="s">
        <v>113</v>
      </c>
      <c r="D57" s="549" t="s">
        <v>121</v>
      </c>
      <c r="E57" s="557">
        <v>10000</v>
      </c>
      <c r="F57" s="557"/>
      <c r="G57" s="556">
        <f t="shared" si="0"/>
        <v>28000</v>
      </c>
      <c r="H57" s="549" t="s">
        <v>147</v>
      </c>
      <c r="I57" s="149" t="s">
        <v>43</v>
      </c>
      <c r="J57" s="149" t="s">
        <v>251</v>
      </c>
      <c r="K57" s="149" t="s">
        <v>133</v>
      </c>
      <c r="L57" s="149" t="s">
        <v>44</v>
      </c>
      <c r="M57" s="549"/>
      <c r="N57" s="550" t="s">
        <v>255</v>
      </c>
    </row>
    <row r="58" spans="1:14" x14ac:dyDescent="0.25">
      <c r="A58" s="560">
        <v>45358</v>
      </c>
      <c r="B58" s="549" t="s">
        <v>112</v>
      </c>
      <c r="C58" s="549" t="s">
        <v>113</v>
      </c>
      <c r="D58" s="549" t="s">
        <v>121</v>
      </c>
      <c r="E58" s="557">
        <v>10000</v>
      </c>
      <c r="F58" s="557"/>
      <c r="G58" s="556">
        <f t="shared" si="0"/>
        <v>18000</v>
      </c>
      <c r="H58" s="549" t="s">
        <v>147</v>
      </c>
      <c r="I58" s="149" t="s">
        <v>43</v>
      </c>
      <c r="J58" s="149" t="s">
        <v>251</v>
      </c>
      <c r="K58" s="149" t="s">
        <v>133</v>
      </c>
      <c r="L58" s="149" t="s">
        <v>44</v>
      </c>
      <c r="M58" s="549"/>
      <c r="N58" s="550" t="s">
        <v>256</v>
      </c>
    </row>
    <row r="59" spans="1:14" x14ac:dyDescent="0.25">
      <c r="A59" s="560">
        <v>45358</v>
      </c>
      <c r="B59" s="549" t="s">
        <v>112</v>
      </c>
      <c r="C59" s="549" t="s">
        <v>113</v>
      </c>
      <c r="D59" s="549" t="s">
        <v>121</v>
      </c>
      <c r="E59" s="557">
        <v>10000</v>
      </c>
      <c r="F59" s="557"/>
      <c r="G59" s="556">
        <f t="shared" si="0"/>
        <v>8000</v>
      </c>
      <c r="H59" s="549" t="s">
        <v>147</v>
      </c>
      <c r="I59" s="149" t="s">
        <v>43</v>
      </c>
      <c r="J59" s="149" t="s">
        <v>251</v>
      </c>
      <c r="K59" s="149" t="s">
        <v>133</v>
      </c>
      <c r="L59" s="149" t="s">
        <v>44</v>
      </c>
      <c r="M59" s="549"/>
      <c r="N59" s="550" t="s">
        <v>152</v>
      </c>
    </row>
    <row r="60" spans="1:14" x14ac:dyDescent="0.25">
      <c r="A60" s="560">
        <v>45358</v>
      </c>
      <c r="B60" s="549" t="s">
        <v>146</v>
      </c>
      <c r="C60" s="549" t="s">
        <v>146</v>
      </c>
      <c r="D60" s="549" t="s">
        <v>121</v>
      </c>
      <c r="E60" s="557">
        <v>5000</v>
      </c>
      <c r="F60" s="557"/>
      <c r="G60" s="556">
        <f t="shared" si="0"/>
        <v>3000</v>
      </c>
      <c r="H60" s="549" t="s">
        <v>147</v>
      </c>
      <c r="I60" s="149" t="s">
        <v>43</v>
      </c>
      <c r="J60" s="149" t="s">
        <v>251</v>
      </c>
      <c r="K60" s="149" t="s">
        <v>133</v>
      </c>
      <c r="L60" s="149" t="s">
        <v>44</v>
      </c>
      <c r="M60" s="549"/>
      <c r="N60" s="550"/>
    </row>
    <row r="61" spans="1:14" x14ac:dyDescent="0.25">
      <c r="A61" s="560">
        <v>45358</v>
      </c>
      <c r="B61" s="549" t="s">
        <v>146</v>
      </c>
      <c r="C61" s="549" t="s">
        <v>146</v>
      </c>
      <c r="D61" s="549" t="s">
        <v>121</v>
      </c>
      <c r="E61" s="557">
        <v>5000</v>
      </c>
      <c r="F61" s="557"/>
      <c r="G61" s="556">
        <f t="shared" si="0"/>
        <v>-2000</v>
      </c>
      <c r="H61" s="549" t="s">
        <v>147</v>
      </c>
      <c r="I61" s="149" t="s">
        <v>43</v>
      </c>
      <c r="J61" s="149" t="s">
        <v>251</v>
      </c>
      <c r="K61" s="149" t="s">
        <v>133</v>
      </c>
      <c r="L61" s="149" t="s">
        <v>44</v>
      </c>
      <c r="M61" s="549"/>
      <c r="N61" s="550"/>
    </row>
    <row r="62" spans="1:14" x14ac:dyDescent="0.25">
      <c r="A62" s="560">
        <v>45362</v>
      </c>
      <c r="B62" s="549" t="s">
        <v>250</v>
      </c>
      <c r="C62" s="549" t="s">
        <v>48</v>
      </c>
      <c r="D62" s="549" t="s">
        <v>121</v>
      </c>
      <c r="E62" s="557"/>
      <c r="F62" s="557">
        <v>2000</v>
      </c>
      <c r="G62" s="556">
        <f t="shared" si="0"/>
        <v>0</v>
      </c>
      <c r="H62" s="549" t="s">
        <v>147</v>
      </c>
      <c r="I62" s="149" t="s">
        <v>43</v>
      </c>
      <c r="J62" s="149" t="s">
        <v>251</v>
      </c>
      <c r="K62" s="149" t="s">
        <v>133</v>
      </c>
      <c r="L62" s="149" t="s">
        <v>44</v>
      </c>
      <c r="M62" s="549"/>
      <c r="N62" s="550"/>
    </row>
    <row r="63" spans="1:14" x14ac:dyDescent="0.25">
      <c r="A63" s="478">
        <v>45363</v>
      </c>
      <c r="B63" s="416" t="s">
        <v>110</v>
      </c>
      <c r="C63" s="416" t="s">
        <v>48</v>
      </c>
      <c r="D63" s="416" t="s">
        <v>121</v>
      </c>
      <c r="E63" s="479"/>
      <c r="F63" s="479">
        <v>43000</v>
      </c>
      <c r="G63" s="575">
        <f t="shared" si="0"/>
        <v>43000</v>
      </c>
      <c r="H63" s="416" t="s">
        <v>147</v>
      </c>
      <c r="I63" s="416" t="s">
        <v>43</v>
      </c>
      <c r="J63" s="416" t="s">
        <v>326</v>
      </c>
      <c r="K63" s="416" t="s">
        <v>133</v>
      </c>
      <c r="L63" s="416" t="s">
        <v>44</v>
      </c>
      <c r="M63" s="416"/>
      <c r="N63" s="459"/>
    </row>
    <row r="64" spans="1:14" x14ac:dyDescent="0.25">
      <c r="A64" s="560">
        <v>45363</v>
      </c>
      <c r="B64" s="549" t="s">
        <v>112</v>
      </c>
      <c r="C64" s="549" t="s">
        <v>113</v>
      </c>
      <c r="D64" s="549" t="s">
        <v>121</v>
      </c>
      <c r="E64" s="557">
        <v>8000</v>
      </c>
      <c r="F64" s="557"/>
      <c r="G64" s="556">
        <f t="shared" si="0"/>
        <v>35000</v>
      </c>
      <c r="H64" s="549" t="s">
        <v>147</v>
      </c>
      <c r="I64" s="149" t="s">
        <v>43</v>
      </c>
      <c r="J64" s="149" t="s">
        <v>326</v>
      </c>
      <c r="K64" s="149" t="s">
        <v>133</v>
      </c>
      <c r="L64" s="149" t="s">
        <v>44</v>
      </c>
      <c r="M64" s="549"/>
      <c r="N64" s="550" t="s">
        <v>327</v>
      </c>
    </row>
    <row r="65" spans="1:14" x14ac:dyDescent="0.25">
      <c r="A65" s="560">
        <v>45363</v>
      </c>
      <c r="B65" s="549" t="s">
        <v>112</v>
      </c>
      <c r="C65" s="549" t="s">
        <v>113</v>
      </c>
      <c r="D65" s="549" t="s">
        <v>121</v>
      </c>
      <c r="E65" s="557">
        <v>13000</v>
      </c>
      <c r="F65" s="557"/>
      <c r="G65" s="556">
        <f t="shared" si="0"/>
        <v>22000</v>
      </c>
      <c r="H65" s="549" t="s">
        <v>147</v>
      </c>
      <c r="I65" s="149" t="s">
        <v>43</v>
      </c>
      <c r="J65" s="149" t="s">
        <v>326</v>
      </c>
      <c r="K65" s="149" t="s">
        <v>133</v>
      </c>
      <c r="L65" s="149" t="s">
        <v>44</v>
      </c>
      <c r="M65" s="549"/>
      <c r="N65" s="550" t="s">
        <v>328</v>
      </c>
    </row>
    <row r="66" spans="1:14" x14ac:dyDescent="0.25">
      <c r="A66" s="560">
        <v>45363</v>
      </c>
      <c r="B66" s="549" t="s">
        <v>112</v>
      </c>
      <c r="C66" s="549" t="s">
        <v>113</v>
      </c>
      <c r="D66" s="549" t="s">
        <v>121</v>
      </c>
      <c r="E66" s="557">
        <v>14000</v>
      </c>
      <c r="F66" s="557"/>
      <c r="G66" s="556">
        <f t="shared" si="0"/>
        <v>8000</v>
      </c>
      <c r="H66" s="549" t="s">
        <v>147</v>
      </c>
      <c r="I66" s="149" t="s">
        <v>43</v>
      </c>
      <c r="J66" s="149" t="s">
        <v>326</v>
      </c>
      <c r="K66" s="149" t="s">
        <v>133</v>
      </c>
      <c r="L66" s="149" t="s">
        <v>44</v>
      </c>
      <c r="M66" s="549"/>
      <c r="N66" s="550" t="s">
        <v>329</v>
      </c>
    </row>
    <row r="67" spans="1:14" x14ac:dyDescent="0.25">
      <c r="A67" s="560">
        <v>45363</v>
      </c>
      <c r="B67" s="549" t="s">
        <v>146</v>
      </c>
      <c r="C67" s="549" t="s">
        <v>146</v>
      </c>
      <c r="D67" s="549" t="s">
        <v>121</v>
      </c>
      <c r="E67" s="557">
        <v>5000</v>
      </c>
      <c r="F67" s="557"/>
      <c r="G67" s="556">
        <f t="shared" si="0"/>
        <v>3000</v>
      </c>
      <c r="H67" s="549" t="s">
        <v>147</v>
      </c>
      <c r="I67" s="149" t="s">
        <v>43</v>
      </c>
      <c r="J67" s="149" t="s">
        <v>326</v>
      </c>
      <c r="K67" s="149" t="s">
        <v>133</v>
      </c>
      <c r="L67" s="149" t="s">
        <v>44</v>
      </c>
      <c r="M67" s="549"/>
      <c r="N67" s="550"/>
    </row>
    <row r="68" spans="1:14" x14ac:dyDescent="0.25">
      <c r="A68" s="560">
        <v>45363</v>
      </c>
      <c r="B68" s="549" t="s">
        <v>146</v>
      </c>
      <c r="C68" s="549" t="s">
        <v>146</v>
      </c>
      <c r="D68" s="549" t="s">
        <v>121</v>
      </c>
      <c r="E68" s="557">
        <v>5000</v>
      </c>
      <c r="F68" s="557"/>
      <c r="G68" s="556">
        <f t="shared" si="0"/>
        <v>-2000</v>
      </c>
      <c r="H68" s="549" t="s">
        <v>147</v>
      </c>
      <c r="I68" s="149" t="s">
        <v>43</v>
      </c>
      <c r="J68" s="149" t="s">
        <v>326</v>
      </c>
      <c r="K68" s="149" t="s">
        <v>133</v>
      </c>
      <c r="L68" s="149" t="s">
        <v>44</v>
      </c>
      <c r="M68" s="549"/>
      <c r="N68" s="550"/>
    </row>
    <row r="69" spans="1:14" x14ac:dyDescent="0.25">
      <c r="A69" s="560">
        <v>45363</v>
      </c>
      <c r="B69" s="549" t="s">
        <v>250</v>
      </c>
      <c r="C69" s="549" t="s">
        <v>48</v>
      </c>
      <c r="D69" s="549" t="s">
        <v>121</v>
      </c>
      <c r="E69" s="557"/>
      <c r="F69" s="557">
        <v>2000</v>
      </c>
      <c r="G69" s="556">
        <f t="shared" si="0"/>
        <v>0</v>
      </c>
      <c r="H69" s="549" t="s">
        <v>147</v>
      </c>
      <c r="I69" s="149" t="s">
        <v>43</v>
      </c>
      <c r="J69" s="149" t="s">
        <v>350</v>
      </c>
      <c r="K69" s="149" t="s">
        <v>133</v>
      </c>
      <c r="L69" s="149" t="s">
        <v>44</v>
      </c>
      <c r="M69" s="549"/>
      <c r="N69" s="550"/>
    </row>
    <row r="70" spans="1:14" x14ac:dyDescent="0.25">
      <c r="A70" s="478">
        <v>45364</v>
      </c>
      <c r="B70" s="416" t="s">
        <v>110</v>
      </c>
      <c r="C70" s="416" t="s">
        <v>48</v>
      </c>
      <c r="D70" s="416" t="s">
        <v>121</v>
      </c>
      <c r="E70" s="479"/>
      <c r="F70" s="479">
        <v>75000</v>
      </c>
      <c r="G70" s="575">
        <f t="shared" ref="G70:G121" si="1">G69-E70+F70</f>
        <v>75000</v>
      </c>
      <c r="H70" s="416" t="s">
        <v>147</v>
      </c>
      <c r="I70" s="416" t="s">
        <v>43</v>
      </c>
      <c r="J70" s="416" t="s">
        <v>350</v>
      </c>
      <c r="K70" s="416" t="s">
        <v>133</v>
      </c>
      <c r="L70" s="416" t="s">
        <v>44</v>
      </c>
      <c r="M70" s="416"/>
      <c r="N70" s="459"/>
    </row>
    <row r="71" spans="1:14" x14ac:dyDescent="0.25">
      <c r="A71" s="560">
        <v>45364</v>
      </c>
      <c r="B71" s="549" t="s">
        <v>112</v>
      </c>
      <c r="C71" s="549" t="s">
        <v>113</v>
      </c>
      <c r="D71" s="549" t="s">
        <v>121</v>
      </c>
      <c r="E71" s="557">
        <v>14000</v>
      </c>
      <c r="F71" s="557"/>
      <c r="G71" s="556">
        <f t="shared" si="1"/>
        <v>61000</v>
      </c>
      <c r="H71" s="549" t="s">
        <v>147</v>
      </c>
      <c r="I71" s="149" t="s">
        <v>43</v>
      </c>
      <c r="J71" s="149" t="s">
        <v>350</v>
      </c>
      <c r="K71" s="149" t="s">
        <v>133</v>
      </c>
      <c r="L71" s="149" t="s">
        <v>44</v>
      </c>
      <c r="M71" s="549"/>
      <c r="N71" s="550" t="s">
        <v>351</v>
      </c>
    </row>
    <row r="72" spans="1:14" x14ac:dyDescent="0.25">
      <c r="A72" s="560">
        <v>45364</v>
      </c>
      <c r="B72" s="549" t="s">
        <v>112</v>
      </c>
      <c r="C72" s="549" t="s">
        <v>113</v>
      </c>
      <c r="D72" s="549" t="s">
        <v>121</v>
      </c>
      <c r="E72" s="557">
        <v>5000</v>
      </c>
      <c r="F72" s="557"/>
      <c r="G72" s="556">
        <f t="shared" si="1"/>
        <v>56000</v>
      </c>
      <c r="H72" s="549" t="s">
        <v>147</v>
      </c>
      <c r="I72" s="149" t="s">
        <v>43</v>
      </c>
      <c r="J72" s="149" t="s">
        <v>350</v>
      </c>
      <c r="K72" s="149" t="s">
        <v>133</v>
      </c>
      <c r="L72" s="149" t="s">
        <v>44</v>
      </c>
      <c r="M72" s="549"/>
      <c r="N72" s="550" t="s">
        <v>352</v>
      </c>
    </row>
    <row r="73" spans="1:14" x14ac:dyDescent="0.25">
      <c r="A73" s="560">
        <v>45364</v>
      </c>
      <c r="B73" s="549" t="s">
        <v>112</v>
      </c>
      <c r="C73" s="549" t="s">
        <v>113</v>
      </c>
      <c r="D73" s="549" t="s">
        <v>121</v>
      </c>
      <c r="E73" s="557">
        <v>5000</v>
      </c>
      <c r="F73" s="557"/>
      <c r="G73" s="556">
        <f t="shared" si="1"/>
        <v>51000</v>
      </c>
      <c r="H73" s="549" t="s">
        <v>147</v>
      </c>
      <c r="I73" s="149" t="s">
        <v>43</v>
      </c>
      <c r="J73" s="149" t="s">
        <v>350</v>
      </c>
      <c r="K73" s="149" t="s">
        <v>133</v>
      </c>
      <c r="L73" s="149" t="s">
        <v>44</v>
      </c>
      <c r="M73" s="549"/>
      <c r="N73" s="550" t="s">
        <v>353</v>
      </c>
    </row>
    <row r="74" spans="1:14" x14ac:dyDescent="0.25">
      <c r="A74" s="560">
        <v>45364</v>
      </c>
      <c r="B74" s="549" t="s">
        <v>112</v>
      </c>
      <c r="C74" s="549" t="s">
        <v>113</v>
      </c>
      <c r="D74" s="549" t="s">
        <v>121</v>
      </c>
      <c r="E74" s="557">
        <v>18000</v>
      </c>
      <c r="F74" s="557"/>
      <c r="G74" s="556">
        <f t="shared" si="1"/>
        <v>33000</v>
      </c>
      <c r="H74" s="549" t="s">
        <v>147</v>
      </c>
      <c r="I74" s="149" t="s">
        <v>43</v>
      </c>
      <c r="J74" s="149" t="s">
        <v>350</v>
      </c>
      <c r="K74" s="149" t="s">
        <v>133</v>
      </c>
      <c r="L74" s="149" t="s">
        <v>44</v>
      </c>
      <c r="M74" s="549"/>
      <c r="N74" s="550" t="s">
        <v>354</v>
      </c>
    </row>
    <row r="75" spans="1:14" x14ac:dyDescent="0.25">
      <c r="A75" s="560">
        <v>45364</v>
      </c>
      <c r="B75" s="549" t="s">
        <v>112</v>
      </c>
      <c r="C75" s="549" t="s">
        <v>113</v>
      </c>
      <c r="D75" s="549" t="s">
        <v>121</v>
      </c>
      <c r="E75" s="557">
        <v>15000</v>
      </c>
      <c r="F75" s="557"/>
      <c r="G75" s="556">
        <f t="shared" si="1"/>
        <v>18000</v>
      </c>
      <c r="H75" s="549" t="s">
        <v>147</v>
      </c>
      <c r="I75" s="149" t="s">
        <v>43</v>
      </c>
      <c r="J75" s="149" t="s">
        <v>350</v>
      </c>
      <c r="K75" s="149" t="s">
        <v>133</v>
      </c>
      <c r="L75" s="149" t="s">
        <v>44</v>
      </c>
      <c r="M75" s="549"/>
      <c r="N75" s="550" t="s">
        <v>355</v>
      </c>
    </row>
    <row r="76" spans="1:14" x14ac:dyDescent="0.25">
      <c r="A76" s="560">
        <v>45364</v>
      </c>
      <c r="B76" s="549" t="s">
        <v>146</v>
      </c>
      <c r="C76" s="549" t="s">
        <v>146</v>
      </c>
      <c r="D76" s="549" t="s">
        <v>121</v>
      </c>
      <c r="E76" s="557">
        <v>10000</v>
      </c>
      <c r="F76" s="557"/>
      <c r="G76" s="556">
        <f t="shared" si="1"/>
        <v>8000</v>
      </c>
      <c r="H76" s="549" t="s">
        <v>147</v>
      </c>
      <c r="I76" s="149" t="s">
        <v>43</v>
      </c>
      <c r="J76" s="149" t="s">
        <v>350</v>
      </c>
      <c r="K76" s="149" t="s">
        <v>133</v>
      </c>
      <c r="L76" s="149" t="s">
        <v>44</v>
      </c>
      <c r="M76" s="549"/>
      <c r="N76" s="550"/>
    </row>
    <row r="77" spans="1:14" x14ac:dyDescent="0.25">
      <c r="A77" s="560">
        <v>45365</v>
      </c>
      <c r="B77" s="549" t="s">
        <v>118</v>
      </c>
      <c r="C77" s="549" t="s">
        <v>48</v>
      </c>
      <c r="D77" s="549" t="s">
        <v>121</v>
      </c>
      <c r="E77" s="557"/>
      <c r="F77" s="557">
        <v>-8000</v>
      </c>
      <c r="G77" s="556">
        <f t="shared" si="1"/>
        <v>0</v>
      </c>
      <c r="H77" s="549" t="s">
        <v>147</v>
      </c>
      <c r="I77" s="149" t="s">
        <v>43</v>
      </c>
      <c r="J77" s="149" t="s">
        <v>350</v>
      </c>
      <c r="K77" s="149" t="s">
        <v>133</v>
      </c>
      <c r="L77" s="149" t="s">
        <v>44</v>
      </c>
      <c r="M77" s="549"/>
      <c r="N77" s="550"/>
    </row>
    <row r="78" spans="1:14" x14ac:dyDescent="0.25">
      <c r="A78" s="478">
        <v>45365</v>
      </c>
      <c r="B78" s="416" t="s">
        <v>110</v>
      </c>
      <c r="C78" s="416" t="s">
        <v>48</v>
      </c>
      <c r="D78" s="416" t="s">
        <v>121</v>
      </c>
      <c r="E78" s="479"/>
      <c r="F78" s="479">
        <v>25000</v>
      </c>
      <c r="G78" s="575">
        <f t="shared" si="1"/>
        <v>25000</v>
      </c>
      <c r="H78" s="416" t="s">
        <v>147</v>
      </c>
      <c r="I78" s="416" t="s">
        <v>43</v>
      </c>
      <c r="J78" s="416" t="s">
        <v>376</v>
      </c>
      <c r="K78" s="416" t="s">
        <v>133</v>
      </c>
      <c r="L78" s="416" t="s">
        <v>44</v>
      </c>
      <c r="M78" s="416"/>
      <c r="N78" s="459"/>
    </row>
    <row r="79" spans="1:14" x14ac:dyDescent="0.25">
      <c r="A79" s="560">
        <v>45365</v>
      </c>
      <c r="B79" s="549" t="s">
        <v>112</v>
      </c>
      <c r="C79" s="549" t="s">
        <v>113</v>
      </c>
      <c r="D79" s="549" t="s">
        <v>121</v>
      </c>
      <c r="E79" s="557">
        <v>8000</v>
      </c>
      <c r="F79" s="557"/>
      <c r="G79" s="556">
        <f t="shared" si="1"/>
        <v>17000</v>
      </c>
      <c r="H79" s="549" t="s">
        <v>147</v>
      </c>
      <c r="I79" s="149" t="s">
        <v>43</v>
      </c>
      <c r="J79" s="149" t="s">
        <v>376</v>
      </c>
      <c r="K79" s="149" t="s">
        <v>133</v>
      </c>
      <c r="L79" s="149" t="s">
        <v>44</v>
      </c>
      <c r="M79" s="549"/>
      <c r="N79" s="550" t="s">
        <v>377</v>
      </c>
    </row>
    <row r="80" spans="1:14" x14ac:dyDescent="0.25">
      <c r="A80" s="560">
        <v>45365</v>
      </c>
      <c r="B80" s="549" t="s">
        <v>112</v>
      </c>
      <c r="C80" s="549" t="s">
        <v>113</v>
      </c>
      <c r="D80" s="549" t="s">
        <v>121</v>
      </c>
      <c r="E80" s="557">
        <v>2000</v>
      </c>
      <c r="F80" s="557"/>
      <c r="G80" s="556">
        <f t="shared" si="1"/>
        <v>15000</v>
      </c>
      <c r="H80" s="549" t="s">
        <v>147</v>
      </c>
      <c r="I80" s="149" t="s">
        <v>43</v>
      </c>
      <c r="J80" s="149" t="s">
        <v>376</v>
      </c>
      <c r="K80" s="149" t="s">
        <v>133</v>
      </c>
      <c r="L80" s="149" t="s">
        <v>44</v>
      </c>
      <c r="M80" s="549"/>
      <c r="N80" s="550" t="s">
        <v>378</v>
      </c>
    </row>
    <row r="81" spans="1:14" x14ac:dyDescent="0.25">
      <c r="A81" s="560">
        <v>45365</v>
      </c>
      <c r="B81" s="549" t="s">
        <v>112</v>
      </c>
      <c r="C81" s="549" t="s">
        <v>113</v>
      </c>
      <c r="D81" s="549" t="s">
        <v>121</v>
      </c>
      <c r="E81" s="557">
        <v>8000</v>
      </c>
      <c r="F81" s="557"/>
      <c r="G81" s="556">
        <f t="shared" si="1"/>
        <v>7000</v>
      </c>
      <c r="H81" s="549" t="s">
        <v>147</v>
      </c>
      <c r="I81" s="149" t="s">
        <v>43</v>
      </c>
      <c r="J81" s="149" t="s">
        <v>376</v>
      </c>
      <c r="K81" s="149" t="s">
        <v>133</v>
      </c>
      <c r="L81" s="149" t="s">
        <v>44</v>
      </c>
      <c r="M81" s="549"/>
      <c r="N81" s="550" t="s">
        <v>379</v>
      </c>
    </row>
    <row r="82" spans="1:14" x14ac:dyDescent="0.25">
      <c r="A82" s="560">
        <v>45365</v>
      </c>
      <c r="B82" s="549" t="s">
        <v>146</v>
      </c>
      <c r="C82" s="549" t="s">
        <v>126</v>
      </c>
      <c r="D82" s="549" t="s">
        <v>121</v>
      </c>
      <c r="E82" s="557">
        <v>4000</v>
      </c>
      <c r="F82" s="557"/>
      <c r="G82" s="556">
        <f t="shared" si="1"/>
        <v>3000</v>
      </c>
      <c r="H82" s="549" t="s">
        <v>147</v>
      </c>
      <c r="I82" s="149" t="s">
        <v>43</v>
      </c>
      <c r="J82" s="149" t="s">
        <v>376</v>
      </c>
      <c r="K82" s="149" t="s">
        <v>133</v>
      </c>
      <c r="L82" s="149" t="s">
        <v>44</v>
      </c>
      <c r="M82" s="549"/>
      <c r="N82" s="550"/>
    </row>
    <row r="83" spans="1:14" x14ac:dyDescent="0.25">
      <c r="A83" s="560">
        <v>45365</v>
      </c>
      <c r="B83" s="549" t="s">
        <v>146</v>
      </c>
      <c r="C83" s="549" t="s">
        <v>126</v>
      </c>
      <c r="D83" s="549" t="s">
        <v>121</v>
      </c>
      <c r="E83" s="557">
        <v>3000</v>
      </c>
      <c r="F83" s="557"/>
      <c r="G83" s="556">
        <f t="shared" si="1"/>
        <v>0</v>
      </c>
      <c r="H83" s="549" t="s">
        <v>147</v>
      </c>
      <c r="I83" s="149" t="s">
        <v>43</v>
      </c>
      <c r="J83" s="149" t="s">
        <v>376</v>
      </c>
      <c r="K83" s="149" t="s">
        <v>133</v>
      </c>
      <c r="L83" s="149" t="s">
        <v>44</v>
      </c>
      <c r="M83" s="549"/>
      <c r="N83" s="550"/>
    </row>
    <row r="84" spans="1:14" x14ac:dyDescent="0.25">
      <c r="A84" s="478">
        <v>45367</v>
      </c>
      <c r="B84" s="416" t="s">
        <v>110</v>
      </c>
      <c r="C84" s="416" t="s">
        <v>48</v>
      </c>
      <c r="D84" s="416" t="s">
        <v>121</v>
      </c>
      <c r="E84" s="479"/>
      <c r="F84" s="479">
        <v>30000</v>
      </c>
      <c r="G84" s="575">
        <f t="shared" si="1"/>
        <v>30000</v>
      </c>
      <c r="H84" s="416" t="s">
        <v>147</v>
      </c>
      <c r="I84" s="416" t="s">
        <v>43</v>
      </c>
      <c r="J84" s="416" t="s">
        <v>421</v>
      </c>
      <c r="K84" s="416" t="s">
        <v>133</v>
      </c>
      <c r="L84" s="416" t="s">
        <v>44</v>
      </c>
      <c r="M84" s="416"/>
      <c r="N84" s="459"/>
    </row>
    <row r="85" spans="1:14" x14ac:dyDescent="0.25">
      <c r="A85" s="560">
        <v>45367</v>
      </c>
      <c r="B85" s="549" t="s">
        <v>112</v>
      </c>
      <c r="C85" s="549" t="s">
        <v>113</v>
      </c>
      <c r="D85" s="549" t="s">
        <v>121</v>
      </c>
      <c r="E85" s="557">
        <v>8000</v>
      </c>
      <c r="F85" s="557"/>
      <c r="G85" s="556">
        <f t="shared" si="1"/>
        <v>22000</v>
      </c>
      <c r="H85" s="549" t="s">
        <v>147</v>
      </c>
      <c r="I85" s="149" t="s">
        <v>43</v>
      </c>
      <c r="J85" s="149" t="s">
        <v>421</v>
      </c>
      <c r="K85" s="149" t="s">
        <v>133</v>
      </c>
      <c r="L85" s="149" t="s">
        <v>44</v>
      </c>
      <c r="M85" s="549"/>
      <c r="N85" s="550" t="s">
        <v>154</v>
      </c>
    </row>
    <row r="86" spans="1:14" x14ac:dyDescent="0.25">
      <c r="A86" s="560">
        <v>45367</v>
      </c>
      <c r="B86" s="549" t="s">
        <v>112</v>
      </c>
      <c r="C86" s="549" t="s">
        <v>113</v>
      </c>
      <c r="D86" s="549" t="s">
        <v>121</v>
      </c>
      <c r="E86" s="557">
        <v>2000</v>
      </c>
      <c r="F86" s="557"/>
      <c r="G86" s="556">
        <f t="shared" si="1"/>
        <v>20000</v>
      </c>
      <c r="H86" s="549" t="s">
        <v>147</v>
      </c>
      <c r="I86" s="149" t="s">
        <v>43</v>
      </c>
      <c r="J86" s="149" t="s">
        <v>421</v>
      </c>
      <c r="K86" s="149" t="s">
        <v>133</v>
      </c>
      <c r="L86" s="149" t="s">
        <v>44</v>
      </c>
      <c r="M86" s="549"/>
      <c r="N86" s="550" t="s">
        <v>422</v>
      </c>
    </row>
    <row r="87" spans="1:14" x14ac:dyDescent="0.25">
      <c r="A87" s="560">
        <v>45367</v>
      </c>
      <c r="B87" s="549" t="s">
        <v>112</v>
      </c>
      <c r="C87" s="549" t="s">
        <v>113</v>
      </c>
      <c r="D87" s="549" t="s">
        <v>121</v>
      </c>
      <c r="E87" s="557">
        <v>10000</v>
      </c>
      <c r="F87" s="557"/>
      <c r="G87" s="556">
        <f t="shared" si="1"/>
        <v>10000</v>
      </c>
      <c r="H87" s="549" t="s">
        <v>147</v>
      </c>
      <c r="I87" s="149" t="s">
        <v>43</v>
      </c>
      <c r="J87" s="149" t="s">
        <v>421</v>
      </c>
      <c r="K87" s="149" t="s">
        <v>133</v>
      </c>
      <c r="L87" s="149" t="s">
        <v>44</v>
      </c>
      <c r="M87" s="549"/>
      <c r="N87" s="550" t="s">
        <v>423</v>
      </c>
    </row>
    <row r="88" spans="1:14" x14ac:dyDescent="0.25">
      <c r="A88" s="560">
        <v>45367</v>
      </c>
      <c r="B88" s="549" t="s">
        <v>146</v>
      </c>
      <c r="C88" s="549" t="s">
        <v>126</v>
      </c>
      <c r="D88" s="549" t="s">
        <v>121</v>
      </c>
      <c r="E88" s="557">
        <v>10000</v>
      </c>
      <c r="F88" s="557"/>
      <c r="G88" s="556">
        <f t="shared" si="1"/>
        <v>0</v>
      </c>
      <c r="H88" s="549" t="s">
        <v>147</v>
      </c>
      <c r="I88" s="149" t="s">
        <v>43</v>
      </c>
      <c r="J88" s="149" t="s">
        <v>421</v>
      </c>
      <c r="K88" s="149" t="s">
        <v>133</v>
      </c>
      <c r="L88" s="149" t="s">
        <v>44</v>
      </c>
      <c r="M88" s="549"/>
      <c r="N88" s="550"/>
    </row>
    <row r="89" spans="1:14" x14ac:dyDescent="0.25">
      <c r="A89" s="478">
        <v>45371</v>
      </c>
      <c r="B89" s="416" t="s">
        <v>110</v>
      </c>
      <c r="C89" s="416" t="s">
        <v>48</v>
      </c>
      <c r="D89" s="416" t="s">
        <v>121</v>
      </c>
      <c r="E89" s="479"/>
      <c r="F89" s="479">
        <v>95000</v>
      </c>
      <c r="G89" s="575">
        <f t="shared" si="1"/>
        <v>95000</v>
      </c>
      <c r="H89" s="416" t="s">
        <v>147</v>
      </c>
      <c r="I89" s="416" t="s">
        <v>43</v>
      </c>
      <c r="J89" s="416" t="s">
        <v>469</v>
      </c>
      <c r="K89" s="416" t="s">
        <v>133</v>
      </c>
      <c r="L89" s="416" t="s">
        <v>44</v>
      </c>
      <c r="M89" s="416"/>
      <c r="N89" s="459"/>
    </row>
    <row r="90" spans="1:14" x14ac:dyDescent="0.25">
      <c r="A90" s="560">
        <v>45371</v>
      </c>
      <c r="B90" s="549" t="s">
        <v>112</v>
      </c>
      <c r="C90" s="549" t="s">
        <v>113</v>
      </c>
      <c r="D90" s="549" t="s">
        <v>121</v>
      </c>
      <c r="E90" s="557">
        <v>8000</v>
      </c>
      <c r="F90" s="557"/>
      <c r="G90" s="556">
        <f t="shared" si="1"/>
        <v>87000</v>
      </c>
      <c r="H90" s="549" t="s">
        <v>147</v>
      </c>
      <c r="I90" s="149" t="s">
        <v>43</v>
      </c>
      <c r="J90" s="149" t="s">
        <v>469</v>
      </c>
      <c r="K90" s="149" t="s">
        <v>133</v>
      </c>
      <c r="L90" s="149" t="s">
        <v>44</v>
      </c>
      <c r="M90" s="549"/>
      <c r="N90" s="550" t="s">
        <v>470</v>
      </c>
    </row>
    <row r="91" spans="1:14" x14ac:dyDescent="0.25">
      <c r="A91" s="560">
        <v>45371</v>
      </c>
      <c r="B91" s="549" t="s">
        <v>112</v>
      </c>
      <c r="C91" s="549" t="s">
        <v>113</v>
      </c>
      <c r="D91" s="549" t="s">
        <v>121</v>
      </c>
      <c r="E91" s="557">
        <v>2000</v>
      </c>
      <c r="F91" s="557"/>
      <c r="G91" s="556">
        <f t="shared" si="1"/>
        <v>85000</v>
      </c>
      <c r="H91" s="549" t="s">
        <v>147</v>
      </c>
      <c r="I91" s="149" t="s">
        <v>43</v>
      </c>
      <c r="J91" s="149" t="s">
        <v>469</v>
      </c>
      <c r="K91" s="149" t="s">
        <v>133</v>
      </c>
      <c r="L91" s="149" t="s">
        <v>44</v>
      </c>
      <c r="M91" s="549"/>
      <c r="N91" s="550" t="s">
        <v>471</v>
      </c>
    </row>
    <row r="92" spans="1:14" x14ac:dyDescent="0.25">
      <c r="A92" s="560">
        <v>45371</v>
      </c>
      <c r="B92" s="549" t="s">
        <v>112</v>
      </c>
      <c r="C92" s="549" t="s">
        <v>113</v>
      </c>
      <c r="D92" s="549" t="s">
        <v>121</v>
      </c>
      <c r="E92" s="557">
        <v>10000</v>
      </c>
      <c r="F92" s="557"/>
      <c r="G92" s="556">
        <f t="shared" si="1"/>
        <v>75000</v>
      </c>
      <c r="H92" s="549" t="s">
        <v>147</v>
      </c>
      <c r="I92" s="149" t="s">
        <v>43</v>
      </c>
      <c r="J92" s="149" t="s">
        <v>469</v>
      </c>
      <c r="K92" s="149" t="s">
        <v>133</v>
      </c>
      <c r="L92" s="149" t="s">
        <v>44</v>
      </c>
      <c r="M92" s="549"/>
      <c r="N92" s="550" t="s">
        <v>472</v>
      </c>
    </row>
    <row r="93" spans="1:14" x14ac:dyDescent="0.25">
      <c r="A93" s="560">
        <v>45371</v>
      </c>
      <c r="B93" s="549" t="s">
        <v>112</v>
      </c>
      <c r="C93" s="549" t="s">
        <v>113</v>
      </c>
      <c r="D93" s="549" t="s">
        <v>121</v>
      </c>
      <c r="E93" s="557">
        <v>13000</v>
      </c>
      <c r="F93" s="557"/>
      <c r="G93" s="556">
        <f t="shared" si="1"/>
        <v>62000</v>
      </c>
      <c r="H93" s="549" t="s">
        <v>147</v>
      </c>
      <c r="I93" s="149" t="s">
        <v>43</v>
      </c>
      <c r="J93" s="149" t="s">
        <v>469</v>
      </c>
      <c r="K93" s="149" t="s">
        <v>133</v>
      </c>
      <c r="L93" s="149" t="s">
        <v>44</v>
      </c>
      <c r="M93" s="549"/>
      <c r="N93" s="550" t="s">
        <v>473</v>
      </c>
    </row>
    <row r="94" spans="1:14" x14ac:dyDescent="0.25">
      <c r="A94" s="560">
        <v>45371</v>
      </c>
      <c r="B94" s="549" t="s">
        <v>112</v>
      </c>
      <c r="C94" s="549" t="s">
        <v>113</v>
      </c>
      <c r="D94" s="549" t="s">
        <v>121</v>
      </c>
      <c r="E94" s="557">
        <v>14000</v>
      </c>
      <c r="F94" s="557"/>
      <c r="G94" s="556">
        <f t="shared" si="1"/>
        <v>48000</v>
      </c>
      <c r="H94" s="549" t="s">
        <v>147</v>
      </c>
      <c r="I94" s="149" t="s">
        <v>43</v>
      </c>
      <c r="J94" s="149" t="s">
        <v>469</v>
      </c>
      <c r="K94" s="149" t="s">
        <v>133</v>
      </c>
      <c r="L94" s="149" t="s">
        <v>44</v>
      </c>
      <c r="M94" s="549"/>
      <c r="N94" s="550" t="s">
        <v>474</v>
      </c>
    </row>
    <row r="95" spans="1:14" x14ac:dyDescent="0.25">
      <c r="A95" s="560">
        <v>45371</v>
      </c>
      <c r="B95" s="549" t="s">
        <v>112</v>
      </c>
      <c r="C95" s="549" t="s">
        <v>113</v>
      </c>
      <c r="D95" s="549" t="s">
        <v>121</v>
      </c>
      <c r="E95" s="557">
        <v>13000</v>
      </c>
      <c r="F95" s="557"/>
      <c r="G95" s="556">
        <f t="shared" si="1"/>
        <v>35000</v>
      </c>
      <c r="H95" s="549" t="s">
        <v>147</v>
      </c>
      <c r="I95" s="149" t="s">
        <v>43</v>
      </c>
      <c r="J95" s="149" t="s">
        <v>469</v>
      </c>
      <c r="K95" s="149" t="s">
        <v>133</v>
      </c>
      <c r="L95" s="149" t="s">
        <v>44</v>
      </c>
      <c r="M95" s="549"/>
      <c r="N95" s="550" t="s">
        <v>475</v>
      </c>
    </row>
    <row r="96" spans="1:14" x14ac:dyDescent="0.25">
      <c r="A96" s="560">
        <v>45371</v>
      </c>
      <c r="B96" s="549" t="s">
        <v>112</v>
      </c>
      <c r="C96" s="549" t="s">
        <v>113</v>
      </c>
      <c r="D96" s="549" t="s">
        <v>121</v>
      </c>
      <c r="E96" s="557">
        <v>10000</v>
      </c>
      <c r="F96" s="557"/>
      <c r="G96" s="556">
        <f t="shared" si="1"/>
        <v>25000</v>
      </c>
      <c r="H96" s="549" t="s">
        <v>147</v>
      </c>
      <c r="I96" s="149" t="s">
        <v>43</v>
      </c>
      <c r="J96" s="149" t="s">
        <v>469</v>
      </c>
      <c r="K96" s="149" t="s">
        <v>133</v>
      </c>
      <c r="L96" s="149" t="s">
        <v>44</v>
      </c>
      <c r="M96" s="549"/>
      <c r="N96" s="550" t="s">
        <v>476</v>
      </c>
    </row>
    <row r="97" spans="1:14" x14ac:dyDescent="0.25">
      <c r="A97" s="560">
        <v>45371</v>
      </c>
      <c r="B97" s="549" t="s">
        <v>112</v>
      </c>
      <c r="C97" s="549" t="s">
        <v>113</v>
      </c>
      <c r="D97" s="549" t="s">
        <v>121</v>
      </c>
      <c r="E97" s="557">
        <v>10000</v>
      </c>
      <c r="F97" s="557"/>
      <c r="G97" s="556">
        <f t="shared" si="1"/>
        <v>15000</v>
      </c>
      <c r="H97" s="549" t="s">
        <v>147</v>
      </c>
      <c r="I97" s="149" t="s">
        <v>43</v>
      </c>
      <c r="J97" s="149" t="s">
        <v>469</v>
      </c>
      <c r="K97" s="149" t="s">
        <v>133</v>
      </c>
      <c r="L97" s="149" t="s">
        <v>44</v>
      </c>
      <c r="M97" s="549"/>
      <c r="N97" s="550" t="s">
        <v>477</v>
      </c>
    </row>
    <row r="98" spans="1:14" x14ac:dyDescent="0.25">
      <c r="A98" s="560">
        <v>45371</v>
      </c>
      <c r="B98" s="549" t="s">
        <v>146</v>
      </c>
      <c r="C98" s="549" t="s">
        <v>126</v>
      </c>
      <c r="D98" s="549" t="s">
        <v>121</v>
      </c>
      <c r="E98" s="645">
        <v>10000</v>
      </c>
      <c r="F98" s="645"/>
      <c r="G98" s="556">
        <f t="shared" si="1"/>
        <v>5000</v>
      </c>
      <c r="H98" s="549" t="s">
        <v>147</v>
      </c>
      <c r="I98" s="149" t="s">
        <v>43</v>
      </c>
      <c r="J98" s="149" t="s">
        <v>469</v>
      </c>
      <c r="K98" s="149" t="s">
        <v>133</v>
      </c>
      <c r="L98" s="149" t="s">
        <v>44</v>
      </c>
      <c r="M98" s="549"/>
      <c r="N98" s="550"/>
    </row>
    <row r="99" spans="1:14" x14ac:dyDescent="0.25">
      <c r="A99" s="478">
        <v>45372</v>
      </c>
      <c r="B99" s="416" t="s">
        <v>110</v>
      </c>
      <c r="C99" s="416" t="s">
        <v>48</v>
      </c>
      <c r="D99" s="416" t="s">
        <v>121</v>
      </c>
      <c r="E99" s="460"/>
      <c r="F99" s="460">
        <v>91000</v>
      </c>
      <c r="G99" s="575">
        <f t="shared" si="1"/>
        <v>96000</v>
      </c>
      <c r="H99" s="416" t="s">
        <v>147</v>
      </c>
      <c r="I99" s="416" t="s">
        <v>43</v>
      </c>
      <c r="J99" s="416" t="s">
        <v>494</v>
      </c>
      <c r="K99" s="416" t="s">
        <v>133</v>
      </c>
      <c r="L99" s="416" t="s">
        <v>44</v>
      </c>
      <c r="M99" s="416"/>
      <c r="N99" s="459"/>
    </row>
    <row r="100" spans="1:14" x14ac:dyDescent="0.25">
      <c r="A100" s="560">
        <v>45372</v>
      </c>
      <c r="B100" s="549" t="s">
        <v>112</v>
      </c>
      <c r="C100" s="549" t="s">
        <v>113</v>
      </c>
      <c r="D100" s="549" t="s">
        <v>121</v>
      </c>
      <c r="E100" s="645">
        <v>8000</v>
      </c>
      <c r="F100" s="645"/>
      <c r="G100" s="556">
        <f t="shared" si="1"/>
        <v>88000</v>
      </c>
      <c r="H100" s="549" t="s">
        <v>147</v>
      </c>
      <c r="I100" s="149" t="s">
        <v>43</v>
      </c>
      <c r="J100" s="149" t="s">
        <v>494</v>
      </c>
      <c r="K100" s="149" t="s">
        <v>133</v>
      </c>
      <c r="L100" s="149" t="s">
        <v>44</v>
      </c>
      <c r="M100" s="549"/>
      <c r="N100" s="550" t="s">
        <v>327</v>
      </c>
    </row>
    <row r="101" spans="1:14" x14ac:dyDescent="0.25">
      <c r="A101" s="560">
        <v>45372</v>
      </c>
      <c r="B101" s="549" t="s">
        <v>112</v>
      </c>
      <c r="C101" s="549" t="s">
        <v>113</v>
      </c>
      <c r="D101" s="549" t="s">
        <v>121</v>
      </c>
      <c r="E101" s="645">
        <v>3000</v>
      </c>
      <c r="F101" s="645"/>
      <c r="G101" s="556">
        <f t="shared" si="1"/>
        <v>85000</v>
      </c>
      <c r="H101" s="549" t="s">
        <v>147</v>
      </c>
      <c r="I101" s="149" t="s">
        <v>43</v>
      </c>
      <c r="J101" s="149" t="s">
        <v>494</v>
      </c>
      <c r="K101" s="149" t="s">
        <v>133</v>
      </c>
      <c r="L101" s="149" t="s">
        <v>44</v>
      </c>
      <c r="M101" s="549"/>
      <c r="N101" s="550" t="s">
        <v>489</v>
      </c>
    </row>
    <row r="102" spans="1:14" x14ac:dyDescent="0.25">
      <c r="A102" s="560">
        <v>45372</v>
      </c>
      <c r="B102" s="549" t="s">
        <v>112</v>
      </c>
      <c r="C102" s="549" t="s">
        <v>113</v>
      </c>
      <c r="D102" s="549" t="s">
        <v>121</v>
      </c>
      <c r="E102" s="645">
        <v>10000</v>
      </c>
      <c r="F102" s="645"/>
      <c r="G102" s="556">
        <f t="shared" si="1"/>
        <v>75000</v>
      </c>
      <c r="H102" s="549" t="s">
        <v>147</v>
      </c>
      <c r="I102" s="149" t="s">
        <v>43</v>
      </c>
      <c r="J102" s="149" t="s">
        <v>494</v>
      </c>
      <c r="K102" s="149" t="s">
        <v>133</v>
      </c>
      <c r="L102" s="149" t="s">
        <v>44</v>
      </c>
      <c r="M102" s="549"/>
      <c r="N102" s="550" t="s">
        <v>495</v>
      </c>
    </row>
    <row r="103" spans="1:14" x14ac:dyDescent="0.25">
      <c r="A103" s="560">
        <v>45372</v>
      </c>
      <c r="B103" s="549" t="s">
        <v>112</v>
      </c>
      <c r="C103" s="549" t="s">
        <v>113</v>
      </c>
      <c r="D103" s="549" t="s">
        <v>121</v>
      </c>
      <c r="E103" s="645">
        <v>13000</v>
      </c>
      <c r="F103" s="645"/>
      <c r="G103" s="556">
        <f t="shared" si="1"/>
        <v>62000</v>
      </c>
      <c r="H103" s="549" t="s">
        <v>147</v>
      </c>
      <c r="I103" s="149" t="s">
        <v>43</v>
      </c>
      <c r="J103" s="149" t="s">
        <v>494</v>
      </c>
      <c r="K103" s="149" t="s">
        <v>133</v>
      </c>
      <c r="L103" s="149" t="s">
        <v>44</v>
      </c>
      <c r="M103" s="549"/>
      <c r="N103" s="550" t="s">
        <v>491</v>
      </c>
    </row>
    <row r="104" spans="1:14" x14ac:dyDescent="0.25">
      <c r="A104" s="560">
        <v>45372</v>
      </c>
      <c r="B104" s="549" t="s">
        <v>112</v>
      </c>
      <c r="C104" s="549" t="s">
        <v>113</v>
      </c>
      <c r="D104" s="549" t="s">
        <v>121</v>
      </c>
      <c r="E104" s="645">
        <v>15000</v>
      </c>
      <c r="F104" s="645"/>
      <c r="G104" s="556">
        <f t="shared" si="1"/>
        <v>47000</v>
      </c>
      <c r="H104" s="549" t="s">
        <v>147</v>
      </c>
      <c r="I104" s="149" t="s">
        <v>43</v>
      </c>
      <c r="J104" s="149" t="s">
        <v>494</v>
      </c>
      <c r="K104" s="149" t="s">
        <v>133</v>
      </c>
      <c r="L104" s="149" t="s">
        <v>44</v>
      </c>
      <c r="M104" s="549"/>
      <c r="N104" s="550" t="s">
        <v>492</v>
      </c>
    </row>
    <row r="105" spans="1:14" x14ac:dyDescent="0.25">
      <c r="A105" s="560">
        <v>45372</v>
      </c>
      <c r="B105" s="549" t="s">
        <v>112</v>
      </c>
      <c r="C105" s="549" t="s">
        <v>113</v>
      </c>
      <c r="D105" s="549" t="s">
        <v>121</v>
      </c>
      <c r="E105" s="645">
        <v>7000</v>
      </c>
      <c r="F105" s="645"/>
      <c r="G105" s="556">
        <f t="shared" si="1"/>
        <v>40000</v>
      </c>
      <c r="H105" s="549" t="s">
        <v>147</v>
      </c>
      <c r="I105" s="149" t="s">
        <v>43</v>
      </c>
      <c r="J105" s="149" t="s">
        <v>494</v>
      </c>
      <c r="K105" s="149" t="s">
        <v>133</v>
      </c>
      <c r="L105" s="149" t="s">
        <v>44</v>
      </c>
      <c r="M105" s="549"/>
      <c r="N105" s="550" t="s">
        <v>493</v>
      </c>
    </row>
    <row r="106" spans="1:14" x14ac:dyDescent="0.25">
      <c r="A106" s="560">
        <v>45372</v>
      </c>
      <c r="B106" s="549" t="s">
        <v>112</v>
      </c>
      <c r="C106" s="549" t="s">
        <v>113</v>
      </c>
      <c r="D106" s="549" t="s">
        <v>121</v>
      </c>
      <c r="E106" s="645">
        <v>10000</v>
      </c>
      <c r="F106" s="645"/>
      <c r="G106" s="556">
        <f t="shared" si="1"/>
        <v>30000</v>
      </c>
      <c r="H106" s="549" t="s">
        <v>147</v>
      </c>
      <c r="I106" s="149" t="s">
        <v>43</v>
      </c>
      <c r="J106" s="149" t="s">
        <v>494</v>
      </c>
      <c r="K106" s="149" t="s">
        <v>133</v>
      </c>
      <c r="L106" s="149" t="s">
        <v>44</v>
      </c>
      <c r="M106" s="549"/>
      <c r="N106" s="550" t="s">
        <v>465</v>
      </c>
    </row>
    <row r="107" spans="1:14" x14ac:dyDescent="0.25">
      <c r="A107" s="560">
        <v>45372</v>
      </c>
      <c r="B107" s="549" t="s">
        <v>112</v>
      </c>
      <c r="C107" s="549" t="s">
        <v>113</v>
      </c>
      <c r="D107" s="549" t="s">
        <v>121</v>
      </c>
      <c r="E107" s="645">
        <v>13000</v>
      </c>
      <c r="F107" s="645"/>
      <c r="G107" s="556">
        <f t="shared" si="1"/>
        <v>17000</v>
      </c>
      <c r="H107" s="549" t="s">
        <v>147</v>
      </c>
      <c r="I107" s="149" t="s">
        <v>43</v>
      </c>
      <c r="J107" s="149" t="s">
        <v>494</v>
      </c>
      <c r="K107" s="149" t="s">
        <v>133</v>
      </c>
      <c r="L107" s="149" t="s">
        <v>44</v>
      </c>
      <c r="M107" s="549"/>
      <c r="N107" s="550" t="s">
        <v>321</v>
      </c>
    </row>
    <row r="108" spans="1:14" x14ac:dyDescent="0.25">
      <c r="A108" s="560">
        <v>45372</v>
      </c>
      <c r="B108" s="549" t="s">
        <v>146</v>
      </c>
      <c r="C108" s="549" t="s">
        <v>146</v>
      </c>
      <c r="D108" s="549" t="s">
        <v>121</v>
      </c>
      <c r="E108" s="645">
        <v>10000</v>
      </c>
      <c r="F108" s="645"/>
      <c r="G108" s="556">
        <f t="shared" si="1"/>
        <v>7000</v>
      </c>
      <c r="H108" s="549" t="s">
        <v>147</v>
      </c>
      <c r="I108" s="149" t="s">
        <v>43</v>
      </c>
      <c r="J108" s="149" t="s">
        <v>494</v>
      </c>
      <c r="K108" s="149" t="s">
        <v>133</v>
      </c>
      <c r="L108" s="149" t="s">
        <v>44</v>
      </c>
      <c r="M108" s="549"/>
      <c r="N108" s="550"/>
    </row>
    <row r="109" spans="1:14" x14ac:dyDescent="0.25">
      <c r="A109" s="478">
        <v>45373</v>
      </c>
      <c r="B109" s="416" t="s">
        <v>110</v>
      </c>
      <c r="C109" s="416" t="s">
        <v>48</v>
      </c>
      <c r="D109" s="416" t="s">
        <v>121</v>
      </c>
      <c r="E109" s="460"/>
      <c r="F109" s="460">
        <v>56000</v>
      </c>
      <c r="G109" s="575">
        <f t="shared" si="1"/>
        <v>63000</v>
      </c>
      <c r="H109" s="416" t="s">
        <v>147</v>
      </c>
      <c r="I109" s="416" t="s">
        <v>43</v>
      </c>
      <c r="J109" s="416" t="s">
        <v>501</v>
      </c>
      <c r="K109" s="416" t="s">
        <v>133</v>
      </c>
      <c r="L109" s="416" t="s">
        <v>44</v>
      </c>
      <c r="M109" s="416"/>
      <c r="N109" s="459"/>
    </row>
    <row r="110" spans="1:14" x14ac:dyDescent="0.25">
      <c r="A110" s="560">
        <v>45373</v>
      </c>
      <c r="B110" s="549" t="s">
        <v>112</v>
      </c>
      <c r="C110" s="549" t="s">
        <v>113</v>
      </c>
      <c r="D110" s="549" t="s">
        <v>121</v>
      </c>
      <c r="E110" s="645">
        <v>8000</v>
      </c>
      <c r="F110" s="645"/>
      <c r="G110" s="556">
        <f t="shared" si="1"/>
        <v>55000</v>
      </c>
      <c r="H110" s="549" t="s">
        <v>147</v>
      </c>
      <c r="I110" s="149" t="s">
        <v>43</v>
      </c>
      <c r="J110" s="149" t="s">
        <v>501</v>
      </c>
      <c r="K110" s="149" t="s">
        <v>133</v>
      </c>
      <c r="L110" s="149" t="s">
        <v>44</v>
      </c>
      <c r="M110" s="549"/>
      <c r="N110" s="550" t="s">
        <v>151</v>
      </c>
    </row>
    <row r="111" spans="1:14" x14ac:dyDescent="0.25">
      <c r="A111" s="560">
        <v>45373</v>
      </c>
      <c r="B111" s="549" t="s">
        <v>112</v>
      </c>
      <c r="C111" s="549" t="s">
        <v>113</v>
      </c>
      <c r="D111" s="549" t="s">
        <v>121</v>
      </c>
      <c r="E111" s="645">
        <v>3000</v>
      </c>
      <c r="F111" s="645"/>
      <c r="G111" s="556">
        <f t="shared" si="1"/>
        <v>52000</v>
      </c>
      <c r="H111" s="549" t="s">
        <v>147</v>
      </c>
      <c r="I111" s="149" t="s">
        <v>43</v>
      </c>
      <c r="J111" s="149" t="s">
        <v>501</v>
      </c>
      <c r="K111" s="149" t="s">
        <v>133</v>
      </c>
      <c r="L111" s="149" t="s">
        <v>44</v>
      </c>
      <c r="M111" s="549"/>
      <c r="N111" s="550" t="s">
        <v>502</v>
      </c>
    </row>
    <row r="112" spans="1:14" x14ac:dyDescent="0.25">
      <c r="A112" s="560">
        <v>45373</v>
      </c>
      <c r="B112" s="549" t="s">
        <v>112</v>
      </c>
      <c r="C112" s="549" t="s">
        <v>113</v>
      </c>
      <c r="D112" s="549" t="s">
        <v>121</v>
      </c>
      <c r="E112" s="645">
        <v>10000</v>
      </c>
      <c r="F112" s="645"/>
      <c r="G112" s="556">
        <f t="shared" si="1"/>
        <v>42000</v>
      </c>
      <c r="H112" s="549" t="s">
        <v>147</v>
      </c>
      <c r="I112" s="149" t="s">
        <v>43</v>
      </c>
      <c r="J112" s="149" t="s">
        <v>501</v>
      </c>
      <c r="K112" s="149" t="s">
        <v>133</v>
      </c>
      <c r="L112" s="149" t="s">
        <v>44</v>
      </c>
      <c r="M112" s="549"/>
      <c r="N112" s="550" t="s">
        <v>503</v>
      </c>
    </row>
    <row r="113" spans="1:14" x14ac:dyDescent="0.25">
      <c r="A113" s="560">
        <v>45373</v>
      </c>
      <c r="B113" s="549" t="s">
        <v>112</v>
      </c>
      <c r="C113" s="549" t="s">
        <v>113</v>
      </c>
      <c r="D113" s="549" t="s">
        <v>121</v>
      </c>
      <c r="E113" s="645">
        <v>10000</v>
      </c>
      <c r="F113" s="645"/>
      <c r="G113" s="556">
        <f t="shared" si="1"/>
        <v>32000</v>
      </c>
      <c r="H113" s="549" t="s">
        <v>147</v>
      </c>
      <c r="I113" s="149" t="s">
        <v>43</v>
      </c>
      <c r="J113" s="149" t="s">
        <v>501</v>
      </c>
      <c r="K113" s="149" t="s">
        <v>133</v>
      </c>
      <c r="L113" s="149" t="s">
        <v>44</v>
      </c>
      <c r="M113" s="549"/>
      <c r="N113" s="550" t="s">
        <v>504</v>
      </c>
    </row>
    <row r="114" spans="1:14" x14ac:dyDescent="0.25">
      <c r="A114" s="560">
        <v>45373</v>
      </c>
      <c r="B114" s="549" t="s">
        <v>112</v>
      </c>
      <c r="C114" s="549" t="s">
        <v>113</v>
      </c>
      <c r="D114" s="549" t="s">
        <v>121</v>
      </c>
      <c r="E114" s="645">
        <v>7000</v>
      </c>
      <c r="F114" s="645"/>
      <c r="G114" s="556">
        <f t="shared" si="1"/>
        <v>25000</v>
      </c>
      <c r="H114" s="549" t="s">
        <v>147</v>
      </c>
      <c r="I114" s="149" t="s">
        <v>43</v>
      </c>
      <c r="J114" s="149" t="s">
        <v>501</v>
      </c>
      <c r="K114" s="149" t="s">
        <v>133</v>
      </c>
      <c r="L114" s="149" t="s">
        <v>44</v>
      </c>
      <c r="M114" s="549"/>
      <c r="N114" s="550" t="s">
        <v>493</v>
      </c>
    </row>
    <row r="115" spans="1:14" x14ac:dyDescent="0.25">
      <c r="A115" s="560">
        <v>45373</v>
      </c>
      <c r="B115" s="549" t="s">
        <v>112</v>
      </c>
      <c r="C115" s="549" t="s">
        <v>113</v>
      </c>
      <c r="D115" s="549" t="s">
        <v>121</v>
      </c>
      <c r="E115" s="645">
        <v>10000</v>
      </c>
      <c r="F115" s="645"/>
      <c r="G115" s="556">
        <f t="shared" si="1"/>
        <v>15000</v>
      </c>
      <c r="H115" s="549" t="s">
        <v>147</v>
      </c>
      <c r="I115" s="149" t="s">
        <v>43</v>
      </c>
      <c r="J115" s="149" t="s">
        <v>501</v>
      </c>
      <c r="K115" s="149" t="s">
        <v>133</v>
      </c>
      <c r="L115" s="149" t="s">
        <v>44</v>
      </c>
      <c r="M115" s="549"/>
      <c r="N115" s="550" t="s">
        <v>202</v>
      </c>
    </row>
    <row r="116" spans="1:14" x14ac:dyDescent="0.25">
      <c r="A116" s="560">
        <v>45373</v>
      </c>
      <c r="B116" s="549" t="s">
        <v>146</v>
      </c>
      <c r="C116" s="549" t="s">
        <v>126</v>
      </c>
      <c r="D116" s="549" t="s">
        <v>121</v>
      </c>
      <c r="E116" s="645">
        <v>10000</v>
      </c>
      <c r="F116" s="645"/>
      <c r="G116" s="556">
        <f t="shared" si="1"/>
        <v>5000</v>
      </c>
      <c r="H116" s="549" t="s">
        <v>147</v>
      </c>
      <c r="I116" s="149" t="s">
        <v>43</v>
      </c>
      <c r="J116" s="149" t="s">
        <v>501</v>
      </c>
      <c r="K116" s="149" t="s">
        <v>133</v>
      </c>
      <c r="L116" s="149" t="s">
        <v>44</v>
      </c>
      <c r="M116" s="549"/>
      <c r="N116" s="550"/>
    </row>
    <row r="117" spans="1:14" x14ac:dyDescent="0.25">
      <c r="A117" s="478">
        <v>45376</v>
      </c>
      <c r="B117" s="416" t="s">
        <v>110</v>
      </c>
      <c r="C117" s="416" t="s">
        <v>48</v>
      </c>
      <c r="D117" s="416" t="s">
        <v>121</v>
      </c>
      <c r="E117" s="460"/>
      <c r="F117" s="460">
        <v>39000</v>
      </c>
      <c r="G117" s="575">
        <f t="shared" si="1"/>
        <v>44000</v>
      </c>
      <c r="H117" s="416" t="s">
        <v>147</v>
      </c>
      <c r="I117" s="416" t="s">
        <v>43</v>
      </c>
      <c r="J117" s="416" t="s">
        <v>556</v>
      </c>
      <c r="K117" s="416" t="s">
        <v>133</v>
      </c>
      <c r="L117" s="416" t="s">
        <v>44</v>
      </c>
      <c r="M117" s="416"/>
      <c r="N117" s="459"/>
    </row>
    <row r="118" spans="1:14" x14ac:dyDescent="0.25">
      <c r="A118" s="560">
        <v>45376</v>
      </c>
      <c r="B118" s="549" t="s">
        <v>112</v>
      </c>
      <c r="C118" s="549" t="s">
        <v>113</v>
      </c>
      <c r="D118" s="549" t="s">
        <v>121</v>
      </c>
      <c r="E118" s="645">
        <v>8000</v>
      </c>
      <c r="F118" s="645"/>
      <c r="G118" s="556">
        <f t="shared" si="1"/>
        <v>36000</v>
      </c>
      <c r="H118" s="549" t="s">
        <v>147</v>
      </c>
      <c r="I118" s="149" t="s">
        <v>43</v>
      </c>
      <c r="J118" s="149" t="s">
        <v>556</v>
      </c>
      <c r="K118" s="149" t="s">
        <v>133</v>
      </c>
      <c r="L118" s="149" t="s">
        <v>44</v>
      </c>
      <c r="M118" s="549"/>
      <c r="N118" s="550" t="s">
        <v>548</v>
      </c>
    </row>
    <row r="119" spans="1:14" x14ac:dyDescent="0.25">
      <c r="A119" s="560">
        <v>45376</v>
      </c>
      <c r="B119" s="549" t="s">
        <v>112</v>
      </c>
      <c r="C119" s="549" t="s">
        <v>113</v>
      </c>
      <c r="D119" s="549" t="s">
        <v>121</v>
      </c>
      <c r="E119" s="645">
        <v>14000</v>
      </c>
      <c r="F119" s="645"/>
      <c r="G119" s="556">
        <f t="shared" si="1"/>
        <v>22000</v>
      </c>
      <c r="H119" s="549" t="s">
        <v>147</v>
      </c>
      <c r="I119" s="149" t="s">
        <v>43</v>
      </c>
      <c r="J119" s="149" t="s">
        <v>556</v>
      </c>
      <c r="K119" s="149" t="s">
        <v>133</v>
      </c>
      <c r="L119" s="149" t="s">
        <v>44</v>
      </c>
      <c r="M119" s="549"/>
      <c r="N119" s="550" t="s">
        <v>557</v>
      </c>
    </row>
    <row r="120" spans="1:14" x14ac:dyDescent="0.25">
      <c r="A120" s="560">
        <v>45376</v>
      </c>
      <c r="B120" s="549" t="s">
        <v>112</v>
      </c>
      <c r="C120" s="549" t="s">
        <v>113</v>
      </c>
      <c r="D120" s="549" t="s">
        <v>121</v>
      </c>
      <c r="E120" s="645">
        <v>6000</v>
      </c>
      <c r="F120" s="645"/>
      <c r="G120" s="556">
        <f t="shared" si="1"/>
        <v>16000</v>
      </c>
      <c r="H120" s="549" t="s">
        <v>147</v>
      </c>
      <c r="I120" s="149" t="s">
        <v>43</v>
      </c>
      <c r="J120" s="149" t="s">
        <v>556</v>
      </c>
      <c r="K120" s="149" t="s">
        <v>133</v>
      </c>
      <c r="L120" s="149" t="s">
        <v>44</v>
      </c>
      <c r="M120" s="549"/>
      <c r="N120" s="550" t="s">
        <v>558</v>
      </c>
    </row>
    <row r="121" spans="1:14" ht="15.75" thickBot="1" x14ac:dyDescent="0.3">
      <c r="A121" s="560">
        <v>45376</v>
      </c>
      <c r="B121" s="549" t="s">
        <v>112</v>
      </c>
      <c r="C121" s="549" t="s">
        <v>113</v>
      </c>
      <c r="D121" s="549" t="s">
        <v>121</v>
      </c>
      <c r="E121" s="673">
        <v>9000</v>
      </c>
      <c r="F121" s="673"/>
      <c r="G121" s="556">
        <f t="shared" si="1"/>
        <v>7000</v>
      </c>
      <c r="H121" s="549" t="s">
        <v>147</v>
      </c>
      <c r="I121" s="149" t="s">
        <v>43</v>
      </c>
      <c r="J121" s="149" t="s">
        <v>556</v>
      </c>
      <c r="K121" s="149" t="s">
        <v>133</v>
      </c>
      <c r="L121" s="149" t="s">
        <v>44</v>
      </c>
      <c r="M121" s="549"/>
      <c r="N121" s="550" t="s">
        <v>202</v>
      </c>
    </row>
    <row r="122" spans="1:14" ht="15.75" thickBot="1" x14ac:dyDescent="0.3">
      <c r="A122" s="549"/>
      <c r="B122" s="549"/>
      <c r="C122" s="549"/>
      <c r="D122" s="577"/>
      <c r="E122" s="675">
        <f>SUM(E4:E121)</f>
        <v>822000</v>
      </c>
      <c r="F122" s="676">
        <f>SUM(F4:F121)</f>
        <v>829000</v>
      </c>
      <c r="G122" s="677">
        <f>F122-E122</f>
        <v>7000</v>
      </c>
      <c r="H122" s="570"/>
      <c r="I122" s="149"/>
      <c r="J122" s="549"/>
      <c r="K122" s="149"/>
      <c r="L122" s="149"/>
      <c r="M122" s="549"/>
      <c r="N122" s="550"/>
    </row>
    <row r="123" spans="1:14" x14ac:dyDescent="0.25">
      <c r="A123" s="549"/>
      <c r="B123" s="549"/>
      <c r="C123" s="549"/>
      <c r="D123" s="549"/>
      <c r="E123" s="674"/>
      <c r="F123" s="674"/>
      <c r="G123" s="674"/>
      <c r="H123" s="549"/>
      <c r="I123" s="149"/>
      <c r="J123" s="549"/>
      <c r="K123" s="149"/>
      <c r="L123" s="149"/>
      <c r="M123" s="549"/>
      <c r="N123" s="550"/>
    </row>
    <row r="124" spans="1:14" x14ac:dyDescent="0.25">
      <c r="A124" s="549"/>
      <c r="B124" s="549"/>
      <c r="C124" s="549"/>
      <c r="D124" s="549"/>
      <c r="E124" s="645"/>
      <c r="F124" s="645"/>
      <c r="G124" s="645"/>
      <c r="H124" s="549"/>
      <c r="I124" s="549"/>
      <c r="J124" s="549"/>
      <c r="K124" s="549"/>
      <c r="L124" s="549"/>
      <c r="M124" s="549"/>
      <c r="N124" s="550"/>
    </row>
    <row r="125" spans="1:14" x14ac:dyDescent="0.25">
      <c r="A125" s="549"/>
      <c r="B125" s="549"/>
      <c r="C125" s="549"/>
      <c r="D125" s="549"/>
      <c r="E125" s="645"/>
      <c r="F125" s="645"/>
      <c r="G125" s="645"/>
      <c r="H125" s="549"/>
      <c r="I125" s="549"/>
      <c r="J125" s="549"/>
      <c r="K125" s="549"/>
      <c r="L125" s="549"/>
      <c r="M125" s="549"/>
      <c r="N125" s="550"/>
    </row>
    <row r="126" spans="1:14" x14ac:dyDescent="0.25">
      <c r="A126" s="549"/>
      <c r="B126" s="549"/>
      <c r="C126" s="549"/>
      <c r="D126" s="549"/>
      <c r="E126" s="645"/>
      <c r="F126" s="645"/>
      <c r="G126" s="645"/>
      <c r="H126" s="549"/>
      <c r="I126" s="549"/>
      <c r="J126" s="549"/>
      <c r="K126" s="549"/>
      <c r="L126" s="549"/>
      <c r="M126" s="549"/>
      <c r="N126" s="550"/>
    </row>
    <row r="127" spans="1:14" x14ac:dyDescent="0.25">
      <c r="A127" s="549"/>
      <c r="B127" s="549"/>
      <c r="C127" s="549"/>
      <c r="D127" s="549"/>
      <c r="E127" s="645"/>
      <c r="F127" s="645"/>
      <c r="G127" s="645"/>
      <c r="H127" s="549"/>
      <c r="I127" s="549"/>
      <c r="J127" s="549"/>
      <c r="K127" s="549"/>
      <c r="L127" s="549"/>
      <c r="M127" s="549"/>
      <c r="N127" s="550"/>
    </row>
    <row r="128" spans="1:14" x14ac:dyDescent="0.25">
      <c r="A128" s="549"/>
      <c r="B128" s="549"/>
      <c r="C128" s="549"/>
      <c r="D128" s="549"/>
      <c r="E128" s="553"/>
      <c r="F128" s="553"/>
      <c r="G128" s="553"/>
      <c r="H128" s="549"/>
      <c r="I128" s="549"/>
      <c r="J128" s="549"/>
      <c r="K128" s="549"/>
      <c r="L128" s="549"/>
      <c r="M128" s="549"/>
      <c r="N128" s="550"/>
    </row>
    <row r="129" spans="1:14" x14ac:dyDescent="0.25">
      <c r="A129" s="549"/>
      <c r="B129" s="549"/>
      <c r="C129" s="549"/>
      <c r="D129" s="549"/>
      <c r="E129" s="553"/>
      <c r="F129" s="553"/>
      <c r="G129" s="553"/>
      <c r="H129" s="549"/>
      <c r="I129" s="549"/>
      <c r="J129" s="549"/>
      <c r="K129" s="549"/>
      <c r="L129" s="549"/>
      <c r="M129" s="549"/>
      <c r="N129" s="550"/>
    </row>
    <row r="130" spans="1:14" x14ac:dyDescent="0.25">
      <c r="A130" s="549"/>
      <c r="B130" s="549"/>
      <c r="C130" s="549"/>
      <c r="D130" s="549"/>
      <c r="E130" s="553"/>
      <c r="F130" s="553"/>
      <c r="G130" s="553"/>
      <c r="H130" s="549"/>
      <c r="I130" s="549"/>
      <c r="J130" s="549"/>
      <c r="K130" s="549"/>
      <c r="L130" s="549"/>
      <c r="M130" s="549"/>
      <c r="N130" s="550"/>
    </row>
    <row r="131" spans="1:14" x14ac:dyDescent="0.25">
      <c r="A131" s="549"/>
      <c r="B131" s="549"/>
      <c r="C131" s="549"/>
      <c r="D131" s="549"/>
      <c r="E131" s="553"/>
      <c r="F131" s="553"/>
      <c r="G131" s="553"/>
      <c r="H131" s="549"/>
      <c r="I131" s="549"/>
      <c r="J131" s="549"/>
      <c r="K131" s="549"/>
      <c r="L131" s="549"/>
      <c r="M131" s="549"/>
      <c r="N131" s="550"/>
    </row>
    <row r="132" spans="1:14" x14ac:dyDescent="0.25">
      <c r="A132" s="549"/>
      <c r="B132" s="549"/>
      <c r="C132" s="549"/>
      <c r="D132" s="549"/>
      <c r="E132" s="553"/>
      <c r="F132" s="553"/>
      <c r="G132" s="553"/>
      <c r="H132" s="549"/>
      <c r="I132" s="549"/>
      <c r="J132" s="549"/>
      <c r="K132" s="549"/>
      <c r="L132" s="549"/>
      <c r="M132" s="549"/>
      <c r="N132" s="550"/>
    </row>
    <row r="133" spans="1:14" x14ac:dyDescent="0.25">
      <c r="A133" s="549"/>
      <c r="B133" s="549"/>
      <c r="C133" s="549"/>
      <c r="D133" s="549"/>
      <c r="E133" s="553"/>
      <c r="F133" s="553"/>
      <c r="G133" s="553"/>
      <c r="H133" s="549"/>
      <c r="I133" s="549"/>
      <c r="J133" s="549"/>
      <c r="K133" s="549"/>
      <c r="L133" s="549"/>
      <c r="M133" s="549"/>
      <c r="N133" s="550"/>
    </row>
    <row r="134" spans="1:14" x14ac:dyDescent="0.25">
      <c r="A134" s="549"/>
      <c r="B134" s="549"/>
      <c r="C134" s="549"/>
      <c r="D134" s="549"/>
      <c r="E134" s="553"/>
      <c r="F134" s="553"/>
      <c r="G134" s="553"/>
      <c r="H134" s="549"/>
      <c r="I134" s="549"/>
      <c r="J134" s="549"/>
      <c r="K134" s="549"/>
      <c r="L134" s="549"/>
      <c r="M134" s="549"/>
      <c r="N134" s="550"/>
    </row>
    <row r="135" spans="1:14" x14ac:dyDescent="0.25">
      <c r="A135" s="549"/>
      <c r="B135" s="549"/>
      <c r="C135" s="549"/>
      <c r="D135" s="549"/>
      <c r="E135" s="553"/>
      <c r="F135" s="553"/>
      <c r="G135" s="553"/>
      <c r="H135" s="549"/>
      <c r="I135" s="549"/>
      <c r="J135" s="549"/>
      <c r="K135" s="549"/>
      <c r="L135" s="549"/>
      <c r="M135" s="549"/>
      <c r="N135" s="550"/>
    </row>
    <row r="136" spans="1:14" x14ac:dyDescent="0.25">
      <c r="A136" s="549"/>
      <c r="B136" s="549"/>
      <c r="C136" s="549"/>
      <c r="D136" s="549"/>
      <c r="E136" s="553"/>
      <c r="F136" s="553"/>
      <c r="G136" s="553"/>
      <c r="H136" s="549"/>
      <c r="I136" s="549"/>
      <c r="J136" s="549"/>
      <c r="K136" s="549"/>
      <c r="L136" s="549"/>
      <c r="M136" s="549"/>
      <c r="N136" s="550"/>
    </row>
    <row r="137" spans="1:14" x14ac:dyDescent="0.25">
      <c r="A137" s="549"/>
      <c r="B137" s="549"/>
      <c r="C137" s="549"/>
      <c r="D137" s="549"/>
      <c r="E137" s="553"/>
      <c r="F137" s="553"/>
      <c r="G137" s="553"/>
      <c r="H137" s="549"/>
      <c r="I137" s="549"/>
      <c r="J137" s="549"/>
      <c r="K137" s="549"/>
      <c r="L137" s="549"/>
      <c r="M137" s="549"/>
      <c r="N137" s="550"/>
    </row>
    <row r="138" spans="1:14" x14ac:dyDescent="0.25">
      <c r="A138" s="549"/>
      <c r="B138" s="549"/>
      <c r="C138" s="549"/>
      <c r="D138" s="549"/>
      <c r="E138" s="553"/>
      <c r="F138" s="553"/>
      <c r="G138" s="553"/>
      <c r="H138" s="549"/>
      <c r="I138" s="549"/>
      <c r="J138" s="549"/>
      <c r="K138" s="549"/>
      <c r="L138" s="549"/>
      <c r="M138" s="549"/>
      <c r="N138" s="550"/>
    </row>
    <row r="139" spans="1:14" x14ac:dyDescent="0.25">
      <c r="A139" s="549"/>
      <c r="B139" s="549"/>
      <c r="C139" s="549"/>
      <c r="D139" s="549"/>
      <c r="E139" s="553"/>
      <c r="F139" s="553"/>
      <c r="G139" s="553"/>
      <c r="H139" s="549"/>
      <c r="I139" s="549"/>
      <c r="J139" s="549"/>
      <c r="K139" s="549"/>
      <c r="L139" s="549"/>
      <c r="M139" s="549"/>
      <c r="N139" s="550"/>
    </row>
    <row r="140" spans="1:14" x14ac:dyDescent="0.25">
      <c r="A140" s="549"/>
      <c r="B140" s="549"/>
      <c r="C140" s="549"/>
      <c r="D140" s="549"/>
      <c r="E140" s="553"/>
      <c r="F140" s="553"/>
      <c r="G140" s="553"/>
      <c r="H140" s="549"/>
      <c r="I140" s="549"/>
      <c r="J140" s="549"/>
      <c r="K140" s="549"/>
      <c r="L140" s="549"/>
      <c r="M140" s="549"/>
      <c r="N140" s="550"/>
    </row>
    <row r="141" spans="1:14" x14ac:dyDescent="0.25">
      <c r="A141" s="549"/>
      <c r="B141" s="549"/>
      <c r="C141" s="549"/>
      <c r="D141" s="549"/>
      <c r="E141" s="553"/>
      <c r="F141" s="553"/>
      <c r="G141" s="553"/>
      <c r="H141" s="549"/>
      <c r="I141" s="549"/>
      <c r="J141" s="549"/>
      <c r="K141" s="549"/>
      <c r="L141" s="549"/>
      <c r="M141" s="549"/>
      <c r="N141" s="550"/>
    </row>
    <row r="142" spans="1:14" x14ac:dyDescent="0.25">
      <c r="A142" s="549"/>
      <c r="B142" s="549"/>
      <c r="C142" s="549"/>
      <c r="D142" s="549"/>
      <c r="E142" s="553"/>
      <c r="F142" s="553"/>
      <c r="G142" s="553"/>
      <c r="H142" s="549"/>
      <c r="I142" s="549"/>
      <c r="J142" s="549"/>
      <c r="K142" s="549"/>
      <c r="L142" s="549"/>
      <c r="M142" s="549"/>
      <c r="N142" s="550"/>
    </row>
    <row r="143" spans="1:14" x14ac:dyDescent="0.25">
      <c r="A143" s="549"/>
      <c r="B143" s="549"/>
      <c r="C143" s="549"/>
      <c r="D143" s="549"/>
      <c r="E143" s="553"/>
      <c r="F143" s="553"/>
      <c r="G143" s="553"/>
      <c r="H143" s="549"/>
      <c r="I143" s="549"/>
      <c r="J143" s="549"/>
      <c r="K143" s="549"/>
      <c r="L143" s="549"/>
      <c r="M143" s="549"/>
      <c r="N143" s="550"/>
    </row>
    <row r="144" spans="1:14" x14ac:dyDescent="0.25">
      <c r="A144" s="549"/>
      <c r="B144" s="549"/>
      <c r="C144" s="549"/>
      <c r="D144" s="549"/>
      <c r="E144" s="553"/>
      <c r="F144" s="553"/>
      <c r="G144" s="553"/>
      <c r="H144" s="549"/>
      <c r="I144" s="549"/>
      <c r="J144" s="549"/>
      <c r="K144" s="549"/>
      <c r="L144" s="549"/>
      <c r="M144" s="549"/>
      <c r="N144" s="550"/>
    </row>
    <row r="145" spans="1:14" x14ac:dyDescent="0.25">
      <c r="A145" s="549"/>
      <c r="B145" s="549"/>
      <c r="C145" s="549"/>
      <c r="D145" s="549"/>
      <c r="E145" s="553"/>
      <c r="F145" s="553"/>
      <c r="G145" s="553"/>
      <c r="H145" s="549"/>
      <c r="I145" s="549"/>
      <c r="J145" s="549"/>
      <c r="K145" s="549"/>
      <c r="L145" s="549"/>
      <c r="M145" s="549"/>
      <c r="N145" s="550"/>
    </row>
    <row r="146" spans="1:14" x14ac:dyDescent="0.25">
      <c r="A146" s="549"/>
      <c r="B146" s="549"/>
      <c r="C146" s="549"/>
      <c r="D146" s="549"/>
      <c r="E146" s="553"/>
      <c r="F146" s="553"/>
      <c r="G146" s="553"/>
      <c r="H146" s="549"/>
      <c r="I146" s="549"/>
      <c r="J146" s="549"/>
      <c r="K146" s="549"/>
      <c r="L146" s="549"/>
      <c r="M146" s="549"/>
      <c r="N146" s="550"/>
    </row>
    <row r="147" spans="1:14" x14ac:dyDescent="0.25">
      <c r="A147" s="549"/>
      <c r="B147" s="549"/>
      <c r="C147" s="549"/>
      <c r="D147" s="549"/>
      <c r="E147" s="553"/>
      <c r="F147" s="553"/>
      <c r="G147" s="553"/>
      <c r="H147" s="549"/>
      <c r="I147" s="549"/>
      <c r="J147" s="549"/>
      <c r="K147" s="549"/>
      <c r="L147" s="549"/>
      <c r="M147" s="549"/>
      <c r="N147" s="550"/>
    </row>
    <row r="148" spans="1:14" x14ac:dyDescent="0.25">
      <c r="A148" s="549"/>
      <c r="B148" s="549"/>
      <c r="C148" s="549"/>
      <c r="D148" s="549"/>
      <c r="E148" s="553"/>
      <c r="F148" s="553"/>
      <c r="G148" s="553"/>
      <c r="H148" s="549"/>
      <c r="I148" s="549"/>
      <c r="J148" s="549"/>
      <c r="K148" s="549"/>
      <c r="L148" s="549"/>
      <c r="M148" s="549"/>
      <c r="N148" s="550"/>
    </row>
    <row r="149" spans="1:14" x14ac:dyDescent="0.25">
      <c r="A149" s="549"/>
      <c r="B149" s="549"/>
      <c r="C149" s="549"/>
      <c r="D149" s="549"/>
      <c r="E149" s="553"/>
      <c r="F149" s="553"/>
      <c r="G149" s="553"/>
      <c r="H149" s="549"/>
      <c r="I149" s="549"/>
      <c r="J149" s="549"/>
      <c r="K149" s="549"/>
      <c r="L149" s="549"/>
      <c r="M149" s="549"/>
      <c r="N149" s="550"/>
    </row>
    <row r="150" spans="1:14" x14ac:dyDescent="0.25">
      <c r="A150" s="549"/>
      <c r="B150" s="549"/>
      <c r="C150" s="549"/>
      <c r="D150" s="549"/>
      <c r="E150" s="553"/>
      <c r="F150" s="553"/>
      <c r="G150" s="553"/>
      <c r="H150" s="549"/>
      <c r="I150" s="549"/>
      <c r="J150" s="549"/>
      <c r="K150" s="549"/>
      <c r="L150" s="549"/>
      <c r="M150" s="549"/>
      <c r="N150" s="550"/>
    </row>
    <row r="151" spans="1:14" x14ac:dyDescent="0.25">
      <c r="A151" s="549"/>
      <c r="B151" s="549"/>
      <c r="C151" s="549"/>
      <c r="D151" s="549"/>
      <c r="E151" s="553"/>
      <c r="F151" s="553"/>
      <c r="G151" s="553"/>
      <c r="H151" s="549"/>
      <c r="I151" s="549"/>
      <c r="J151" s="549"/>
      <c r="K151" s="549"/>
      <c r="L151" s="549"/>
      <c r="M151" s="549"/>
      <c r="N151" s="550"/>
    </row>
    <row r="152" spans="1:14" x14ac:dyDescent="0.25">
      <c r="A152" s="549"/>
      <c r="B152" s="549"/>
      <c r="C152" s="549"/>
      <c r="D152" s="549"/>
      <c r="E152" s="553"/>
      <c r="F152" s="553"/>
      <c r="G152" s="553"/>
      <c r="H152" s="549"/>
      <c r="I152" s="549"/>
      <c r="J152" s="549"/>
      <c r="K152" s="549"/>
      <c r="L152" s="549"/>
      <c r="M152" s="549"/>
      <c r="N152" s="550"/>
    </row>
    <row r="153" spans="1:14" x14ac:dyDescent="0.25">
      <c r="A153" s="549"/>
      <c r="B153" s="549"/>
      <c r="C153" s="549"/>
      <c r="D153" s="549"/>
      <c r="E153" s="553"/>
      <c r="F153" s="553"/>
      <c r="G153" s="553"/>
      <c r="H153" s="549"/>
      <c r="I153" s="549"/>
      <c r="J153" s="549"/>
      <c r="K153" s="549"/>
      <c r="L153" s="549"/>
      <c r="M153" s="549"/>
      <c r="N153" s="550"/>
    </row>
    <row r="154" spans="1:14" x14ac:dyDescent="0.25">
      <c r="A154" s="549"/>
      <c r="B154" s="549"/>
      <c r="C154" s="549"/>
      <c r="D154" s="549"/>
      <c r="E154" s="553"/>
      <c r="F154" s="553"/>
      <c r="G154" s="553"/>
      <c r="H154" s="549"/>
      <c r="I154" s="549"/>
      <c r="J154" s="549"/>
      <c r="K154" s="549"/>
      <c r="L154" s="549"/>
      <c r="M154" s="549"/>
      <c r="N154" s="550"/>
    </row>
    <row r="155" spans="1:14" x14ac:dyDescent="0.25">
      <c r="A155" s="549"/>
      <c r="B155" s="549"/>
      <c r="C155" s="549"/>
      <c r="D155" s="549"/>
      <c r="E155" s="553"/>
      <c r="F155" s="553"/>
      <c r="G155" s="553"/>
      <c r="H155" s="549"/>
      <c r="I155" s="549"/>
      <c r="J155" s="549"/>
      <c r="K155" s="549"/>
      <c r="L155" s="549"/>
      <c r="M155" s="549"/>
      <c r="N155" s="550"/>
    </row>
    <row r="156" spans="1:14" x14ac:dyDescent="0.25">
      <c r="A156" s="549"/>
      <c r="B156" s="549"/>
      <c r="C156" s="549"/>
      <c r="D156" s="549"/>
      <c r="E156" s="553"/>
      <c r="F156" s="553"/>
      <c r="G156" s="553"/>
      <c r="H156" s="549"/>
      <c r="I156" s="549"/>
      <c r="J156" s="549"/>
      <c r="K156" s="549"/>
      <c r="L156" s="549"/>
      <c r="M156" s="549"/>
      <c r="N156" s="550"/>
    </row>
    <row r="157" spans="1:14" x14ac:dyDescent="0.25">
      <c r="A157" s="549"/>
      <c r="B157" s="549"/>
      <c r="C157" s="549"/>
      <c r="D157" s="549"/>
      <c r="E157" s="553"/>
      <c r="F157" s="553"/>
      <c r="G157" s="553"/>
      <c r="H157" s="549"/>
      <c r="I157" s="549"/>
      <c r="J157" s="549"/>
      <c r="K157" s="549"/>
      <c r="L157" s="549"/>
      <c r="M157" s="549"/>
      <c r="N157" s="550"/>
    </row>
    <row r="158" spans="1:14" x14ac:dyDescent="0.25">
      <c r="A158" s="549"/>
      <c r="B158" s="549"/>
      <c r="C158" s="549"/>
      <c r="D158" s="549"/>
      <c r="E158" s="553"/>
      <c r="F158" s="553"/>
      <c r="G158" s="553"/>
      <c r="H158" s="549"/>
      <c r="I158" s="549"/>
      <c r="J158" s="549"/>
      <c r="K158" s="549"/>
      <c r="L158" s="549"/>
      <c r="M158" s="549"/>
      <c r="N158" s="550"/>
    </row>
    <row r="159" spans="1:14" x14ac:dyDescent="0.25">
      <c r="A159" s="549"/>
      <c r="B159" s="549"/>
      <c r="C159" s="549"/>
      <c r="D159" s="549"/>
      <c r="E159" s="553"/>
      <c r="F159" s="553"/>
      <c r="G159" s="553"/>
      <c r="H159" s="549"/>
      <c r="I159" s="549"/>
      <c r="J159" s="549"/>
      <c r="K159" s="549"/>
      <c r="L159" s="549"/>
      <c r="M159" s="549"/>
      <c r="N159" s="550"/>
    </row>
    <row r="160" spans="1:14" x14ac:dyDescent="0.25">
      <c r="A160" s="549"/>
      <c r="B160" s="549"/>
      <c r="C160" s="549"/>
      <c r="D160" s="549"/>
      <c r="E160" s="553"/>
      <c r="F160" s="553"/>
      <c r="G160" s="553"/>
      <c r="H160" s="549"/>
      <c r="I160" s="549"/>
      <c r="J160" s="549"/>
      <c r="K160" s="549"/>
      <c r="L160" s="549"/>
      <c r="M160" s="549"/>
      <c r="N160" s="550"/>
    </row>
    <row r="161" spans="1:14" x14ac:dyDescent="0.25">
      <c r="A161" s="549"/>
      <c r="B161" s="549"/>
      <c r="C161" s="549"/>
      <c r="D161" s="549"/>
      <c r="E161" s="553"/>
      <c r="F161" s="553"/>
      <c r="G161" s="553"/>
      <c r="H161" s="549"/>
      <c r="I161" s="549"/>
      <c r="J161" s="549"/>
      <c r="K161" s="549"/>
      <c r="L161" s="549"/>
      <c r="M161" s="549"/>
      <c r="N161" s="550"/>
    </row>
    <row r="162" spans="1:14" x14ac:dyDescent="0.25">
      <c r="A162" s="549"/>
      <c r="B162" s="549"/>
      <c r="C162" s="549"/>
      <c r="D162" s="549"/>
      <c r="E162" s="553"/>
      <c r="F162" s="553"/>
      <c r="G162" s="553"/>
      <c r="H162" s="549"/>
      <c r="I162" s="549"/>
      <c r="J162" s="549"/>
      <c r="K162" s="549"/>
      <c r="L162" s="549"/>
      <c r="M162" s="549"/>
      <c r="N162" s="550"/>
    </row>
    <row r="163" spans="1:14" x14ac:dyDescent="0.25">
      <c r="A163" s="549"/>
      <c r="B163" s="549"/>
      <c r="C163" s="549"/>
      <c r="D163" s="549"/>
      <c r="E163" s="553"/>
      <c r="F163" s="553"/>
      <c r="G163" s="553"/>
      <c r="H163" s="549"/>
      <c r="I163" s="549"/>
      <c r="J163" s="549"/>
      <c r="K163" s="549"/>
      <c r="L163" s="549"/>
      <c r="M163" s="549"/>
      <c r="N163" s="550"/>
    </row>
    <row r="164" spans="1:14" x14ac:dyDescent="0.25">
      <c r="A164" s="549"/>
      <c r="B164" s="549"/>
      <c r="C164" s="549"/>
      <c r="D164" s="549"/>
      <c r="E164" s="553"/>
      <c r="F164" s="553"/>
      <c r="G164" s="553"/>
      <c r="H164" s="549"/>
      <c r="I164" s="549"/>
      <c r="J164" s="549"/>
      <c r="K164" s="549"/>
      <c r="L164" s="549"/>
      <c r="M164" s="549"/>
      <c r="N164" s="550"/>
    </row>
    <row r="165" spans="1:14" x14ac:dyDescent="0.25">
      <c r="A165" s="549"/>
      <c r="B165" s="549"/>
      <c r="C165" s="549"/>
      <c r="D165" s="549"/>
      <c r="E165" s="553"/>
      <c r="F165" s="553"/>
      <c r="G165" s="553"/>
      <c r="H165" s="549"/>
      <c r="I165" s="549"/>
      <c r="J165" s="549"/>
      <c r="K165" s="549"/>
      <c r="L165" s="549"/>
      <c r="M165" s="549"/>
      <c r="N165" s="550"/>
    </row>
    <row r="166" spans="1:14" x14ac:dyDescent="0.25">
      <c r="A166" s="549"/>
      <c r="B166" s="549"/>
      <c r="C166" s="549"/>
      <c r="D166" s="549"/>
      <c r="E166" s="553"/>
      <c r="F166" s="553"/>
      <c r="G166" s="553"/>
      <c r="H166" s="549"/>
      <c r="I166" s="549"/>
      <c r="J166" s="549"/>
      <c r="K166" s="549"/>
      <c r="L166" s="549"/>
      <c r="M166" s="549"/>
      <c r="N166" s="550"/>
    </row>
    <row r="167" spans="1:14" x14ac:dyDescent="0.25">
      <c r="A167" s="549"/>
      <c r="B167" s="549"/>
      <c r="C167" s="549"/>
      <c r="D167" s="549"/>
      <c r="E167" s="553"/>
      <c r="F167" s="553"/>
      <c r="G167" s="553"/>
      <c r="H167" s="549"/>
      <c r="I167" s="549"/>
      <c r="J167" s="549"/>
      <c r="K167" s="549"/>
      <c r="L167" s="549"/>
      <c r="M167" s="549"/>
      <c r="N167" s="550"/>
    </row>
    <row r="168" spans="1:14" x14ac:dyDescent="0.25">
      <c r="A168" s="549"/>
      <c r="B168" s="549"/>
      <c r="C168" s="549"/>
      <c r="D168" s="549"/>
      <c r="E168" s="553"/>
      <c r="F168" s="553"/>
      <c r="G168" s="553"/>
      <c r="H168" s="549"/>
      <c r="I168" s="549"/>
      <c r="J168" s="549"/>
      <c r="K168" s="549"/>
      <c r="L168" s="549"/>
      <c r="M168" s="549"/>
      <c r="N168" s="550"/>
    </row>
    <row r="169" spans="1:14" x14ac:dyDescent="0.25">
      <c r="A169" s="549"/>
      <c r="B169" s="549"/>
      <c r="C169" s="549"/>
      <c r="D169" s="549"/>
      <c r="E169" s="553"/>
      <c r="F169" s="553"/>
      <c r="G169" s="553"/>
      <c r="H169" s="549"/>
      <c r="I169" s="549"/>
      <c r="J169" s="549"/>
      <c r="K169" s="549"/>
      <c r="L169" s="549"/>
      <c r="M169" s="549"/>
      <c r="N169" s="550"/>
    </row>
    <row r="170" spans="1:14" x14ac:dyDescent="0.25">
      <c r="A170" s="549"/>
      <c r="B170" s="549"/>
      <c r="C170" s="549"/>
      <c r="D170" s="549"/>
      <c r="E170" s="553"/>
      <c r="F170" s="553"/>
      <c r="G170" s="553"/>
      <c r="H170" s="549"/>
      <c r="I170" s="549"/>
      <c r="J170" s="549"/>
      <c r="K170" s="549"/>
      <c r="L170" s="549"/>
      <c r="M170" s="549"/>
      <c r="N170" s="550"/>
    </row>
    <row r="171" spans="1:14" x14ac:dyDescent="0.25">
      <c r="A171" s="549"/>
      <c r="B171" s="549"/>
      <c r="C171" s="549"/>
      <c r="D171" s="549"/>
      <c r="E171" s="553"/>
      <c r="F171" s="553"/>
      <c r="G171" s="553"/>
      <c r="H171" s="549"/>
      <c r="I171" s="549"/>
      <c r="J171" s="549"/>
      <c r="K171" s="549"/>
      <c r="L171" s="549"/>
      <c r="M171" s="549"/>
      <c r="N171" s="550"/>
    </row>
    <row r="172" spans="1:14" x14ac:dyDescent="0.25">
      <c r="A172" s="549"/>
      <c r="B172" s="549"/>
      <c r="C172" s="549"/>
      <c r="D172" s="549"/>
      <c r="E172" s="553"/>
      <c r="F172" s="553"/>
      <c r="G172" s="553"/>
      <c r="H172" s="549"/>
      <c r="I172" s="549"/>
      <c r="J172" s="549"/>
      <c r="K172" s="549"/>
      <c r="L172" s="549"/>
      <c r="M172" s="549"/>
      <c r="N172" s="550"/>
    </row>
    <row r="173" spans="1:14" x14ac:dyDescent="0.25">
      <c r="A173" s="549"/>
      <c r="B173" s="549"/>
      <c r="C173" s="549"/>
      <c r="D173" s="549"/>
      <c r="E173" s="553"/>
      <c r="F173" s="553"/>
      <c r="G173" s="553"/>
      <c r="H173" s="549"/>
      <c r="I173" s="549"/>
      <c r="J173" s="549"/>
      <c r="K173" s="549"/>
      <c r="L173" s="549"/>
      <c r="M173" s="549"/>
      <c r="N173" s="550"/>
    </row>
    <row r="174" spans="1:14" x14ac:dyDescent="0.25">
      <c r="A174" s="549"/>
      <c r="B174" s="549"/>
      <c r="C174" s="549"/>
      <c r="D174" s="549"/>
      <c r="E174" s="553"/>
      <c r="F174" s="553"/>
      <c r="G174" s="553"/>
      <c r="H174" s="549"/>
      <c r="I174" s="549"/>
      <c r="J174" s="549"/>
      <c r="K174" s="549"/>
      <c r="L174" s="549"/>
      <c r="M174" s="549"/>
      <c r="N174" s="550"/>
    </row>
    <row r="175" spans="1:14" x14ac:dyDescent="0.25">
      <c r="A175" s="549"/>
      <c r="B175" s="549"/>
      <c r="C175" s="549"/>
      <c r="D175" s="549"/>
      <c r="E175" s="553"/>
      <c r="F175" s="553"/>
      <c r="G175" s="553"/>
      <c r="H175" s="549"/>
      <c r="I175" s="549"/>
      <c r="J175" s="549"/>
      <c r="K175" s="549"/>
      <c r="L175" s="549"/>
      <c r="M175" s="549"/>
      <c r="N175" s="550"/>
    </row>
    <row r="176" spans="1:14" x14ac:dyDescent="0.25">
      <c r="A176" s="549"/>
      <c r="B176" s="549"/>
      <c r="C176" s="549"/>
      <c r="D176" s="549"/>
      <c r="E176" s="553"/>
      <c r="F176" s="553"/>
      <c r="G176" s="553"/>
      <c r="H176" s="549"/>
      <c r="I176" s="549"/>
      <c r="J176" s="549"/>
      <c r="K176" s="549"/>
      <c r="L176" s="549"/>
      <c r="M176" s="549"/>
      <c r="N176" s="550"/>
    </row>
    <row r="177" spans="1:14" x14ac:dyDescent="0.25">
      <c r="A177" s="549"/>
      <c r="B177" s="549"/>
      <c r="C177" s="549"/>
      <c r="D177" s="549"/>
      <c r="E177" s="553"/>
      <c r="F177" s="553"/>
      <c r="G177" s="553"/>
      <c r="H177" s="549"/>
      <c r="I177" s="549"/>
      <c r="J177" s="549"/>
      <c r="K177" s="549"/>
      <c r="L177" s="549"/>
      <c r="M177" s="549"/>
      <c r="N177" s="550"/>
    </row>
    <row r="178" spans="1:14" x14ac:dyDescent="0.25">
      <c r="A178" s="549"/>
      <c r="B178" s="549"/>
      <c r="C178" s="549"/>
      <c r="D178" s="549"/>
      <c r="E178" s="553"/>
      <c r="F178" s="553"/>
      <c r="G178" s="553"/>
      <c r="H178" s="549"/>
      <c r="I178" s="549"/>
      <c r="J178" s="549"/>
      <c r="K178" s="549"/>
      <c r="L178" s="549"/>
      <c r="M178" s="549"/>
      <c r="N178" s="550"/>
    </row>
    <row r="179" spans="1:14" x14ac:dyDescent="0.25">
      <c r="A179" s="549"/>
      <c r="B179" s="549"/>
      <c r="C179" s="549"/>
      <c r="D179" s="549"/>
      <c r="E179" s="553"/>
      <c r="F179" s="553"/>
      <c r="G179" s="553"/>
      <c r="H179" s="549"/>
      <c r="I179" s="549"/>
      <c r="J179" s="549"/>
      <c r="K179" s="549"/>
      <c r="L179" s="549"/>
      <c r="M179" s="549"/>
      <c r="N179" s="550"/>
    </row>
    <row r="180" spans="1:14" x14ac:dyDescent="0.25">
      <c r="A180" s="549"/>
      <c r="B180" s="549"/>
      <c r="C180" s="549"/>
      <c r="D180" s="549"/>
      <c r="E180" s="553"/>
      <c r="F180" s="553"/>
      <c r="G180" s="553"/>
      <c r="H180" s="549"/>
      <c r="I180" s="549"/>
      <c r="J180" s="549"/>
      <c r="K180" s="549"/>
      <c r="L180" s="549"/>
      <c r="M180" s="549"/>
      <c r="N180" s="550"/>
    </row>
    <row r="181" spans="1:14" x14ac:dyDescent="0.25">
      <c r="A181" s="549"/>
      <c r="B181" s="549"/>
      <c r="C181" s="549"/>
      <c r="D181" s="549"/>
      <c r="E181" s="553"/>
      <c r="F181" s="553"/>
      <c r="G181" s="553"/>
      <c r="H181" s="549"/>
      <c r="I181" s="549"/>
      <c r="J181" s="549"/>
      <c r="K181" s="549"/>
      <c r="L181" s="549"/>
      <c r="M181" s="549"/>
      <c r="N181" s="550"/>
    </row>
    <row r="182" spans="1:14" x14ac:dyDescent="0.25">
      <c r="A182" s="549"/>
      <c r="B182" s="549"/>
      <c r="C182" s="549"/>
      <c r="D182" s="549"/>
      <c r="E182" s="553"/>
      <c r="F182" s="553"/>
      <c r="G182" s="553"/>
      <c r="H182" s="549"/>
      <c r="I182" s="549"/>
      <c r="J182" s="549"/>
      <c r="K182" s="549"/>
      <c r="L182" s="549"/>
      <c r="M182" s="549"/>
      <c r="N182" s="550"/>
    </row>
    <row r="183" spans="1:14" x14ac:dyDescent="0.25">
      <c r="A183" s="549"/>
      <c r="B183" s="549"/>
      <c r="C183" s="549"/>
      <c r="D183" s="549"/>
      <c r="E183" s="553"/>
      <c r="F183" s="553"/>
      <c r="G183" s="553"/>
      <c r="H183" s="549"/>
      <c r="I183" s="549"/>
      <c r="J183" s="549"/>
      <c r="K183" s="549"/>
      <c r="L183" s="549"/>
      <c r="M183" s="549"/>
      <c r="N183" s="550"/>
    </row>
    <row r="184" spans="1:14" x14ac:dyDescent="0.25">
      <c r="A184" s="549"/>
      <c r="B184" s="549"/>
      <c r="C184" s="549"/>
      <c r="D184" s="549"/>
      <c r="E184" s="553"/>
      <c r="F184" s="553"/>
      <c r="G184" s="553"/>
      <c r="H184" s="549"/>
      <c r="I184" s="549"/>
      <c r="J184" s="549"/>
      <c r="K184" s="549"/>
      <c r="L184" s="549"/>
      <c r="M184" s="549"/>
      <c r="N184" s="550"/>
    </row>
    <row r="185" spans="1:14" x14ac:dyDescent="0.25">
      <c r="A185" s="549"/>
      <c r="B185" s="549"/>
      <c r="C185" s="549"/>
      <c r="D185" s="549"/>
      <c r="E185" s="553"/>
      <c r="F185" s="553"/>
      <c r="G185" s="553"/>
      <c r="H185" s="549"/>
      <c r="I185" s="549"/>
      <c r="J185" s="549"/>
      <c r="K185" s="549"/>
      <c r="L185" s="549"/>
      <c r="M185" s="549"/>
      <c r="N185" s="550"/>
    </row>
    <row r="186" spans="1:14" x14ac:dyDescent="0.25">
      <c r="A186" s="549"/>
      <c r="B186" s="549"/>
      <c r="C186" s="549"/>
      <c r="D186" s="549"/>
      <c r="E186" s="553"/>
      <c r="F186" s="553"/>
      <c r="G186" s="553"/>
      <c r="H186" s="549"/>
      <c r="I186" s="549"/>
      <c r="J186" s="549"/>
      <c r="K186" s="549"/>
      <c r="L186" s="549"/>
      <c r="M186" s="549"/>
      <c r="N186" s="550"/>
    </row>
    <row r="187" spans="1:14" x14ac:dyDescent="0.25">
      <c r="A187" s="549"/>
      <c r="B187" s="549"/>
      <c r="C187" s="549"/>
      <c r="D187" s="549"/>
      <c r="E187" s="553"/>
      <c r="F187" s="553"/>
      <c r="G187" s="553"/>
      <c r="H187" s="549"/>
      <c r="I187" s="549"/>
      <c r="J187" s="549"/>
      <c r="K187" s="549"/>
      <c r="L187" s="549"/>
      <c r="M187" s="549"/>
      <c r="N187" s="550"/>
    </row>
    <row r="188" spans="1:14" x14ac:dyDescent="0.25">
      <c r="A188" s="549"/>
      <c r="B188" s="549"/>
      <c r="C188" s="549"/>
      <c r="D188" s="549"/>
      <c r="E188" s="553"/>
      <c r="F188" s="553"/>
      <c r="G188" s="553"/>
      <c r="H188" s="549"/>
      <c r="I188" s="549"/>
      <c r="J188" s="549"/>
      <c r="K188" s="549"/>
      <c r="L188" s="549"/>
      <c r="M188" s="549"/>
      <c r="N188" s="550"/>
    </row>
    <row r="189" spans="1:14" x14ac:dyDescent="0.25">
      <c r="A189" s="549"/>
      <c r="B189" s="549"/>
      <c r="C189" s="549"/>
      <c r="D189" s="549"/>
      <c r="E189" s="553"/>
      <c r="F189" s="553"/>
      <c r="G189" s="553"/>
      <c r="H189" s="549"/>
      <c r="I189" s="549"/>
      <c r="J189" s="549"/>
      <c r="K189" s="549"/>
      <c r="L189" s="549"/>
      <c r="M189" s="549"/>
      <c r="N189" s="550"/>
    </row>
    <row r="190" spans="1:14" x14ac:dyDescent="0.25">
      <c r="A190" s="549"/>
      <c r="B190" s="549"/>
      <c r="C190" s="549"/>
      <c r="D190" s="549"/>
      <c r="E190" s="553"/>
      <c r="F190" s="553"/>
      <c r="G190" s="553"/>
      <c r="H190" s="549"/>
      <c r="I190" s="549"/>
      <c r="J190" s="549"/>
      <c r="K190" s="549"/>
      <c r="L190" s="549"/>
      <c r="M190" s="549"/>
      <c r="N190" s="550"/>
    </row>
    <row r="191" spans="1:14" x14ac:dyDescent="0.25">
      <c r="A191" s="549"/>
      <c r="B191" s="549"/>
      <c r="C191" s="549"/>
      <c r="D191" s="549"/>
      <c r="E191" s="553"/>
      <c r="F191" s="553"/>
      <c r="G191" s="553"/>
      <c r="H191" s="549"/>
      <c r="I191" s="549"/>
      <c r="J191" s="549"/>
      <c r="K191" s="549"/>
      <c r="L191" s="549"/>
      <c r="M191" s="549"/>
      <c r="N191" s="550"/>
    </row>
    <row r="192" spans="1:14" x14ac:dyDescent="0.25">
      <c r="A192" s="549"/>
      <c r="B192" s="549"/>
      <c r="C192" s="549"/>
      <c r="D192" s="549"/>
      <c r="E192" s="553"/>
      <c r="F192" s="553"/>
      <c r="G192" s="553"/>
      <c r="H192" s="549"/>
      <c r="I192" s="549"/>
      <c r="J192" s="549"/>
      <c r="K192" s="549"/>
      <c r="L192" s="549"/>
      <c r="M192" s="549"/>
      <c r="N192" s="550"/>
    </row>
    <row r="193" spans="1:14" x14ac:dyDescent="0.25">
      <c r="A193" s="549"/>
      <c r="B193" s="549"/>
      <c r="C193" s="549"/>
      <c r="D193" s="549"/>
      <c r="E193" s="553"/>
      <c r="F193" s="553"/>
      <c r="G193" s="553"/>
      <c r="H193" s="549"/>
      <c r="I193" s="549"/>
      <c r="J193" s="549"/>
      <c r="K193" s="549"/>
      <c r="L193" s="549"/>
      <c r="M193" s="549"/>
      <c r="N193" s="550"/>
    </row>
    <row r="194" spans="1:14" x14ac:dyDescent="0.25">
      <c r="A194" s="549"/>
      <c r="B194" s="549"/>
      <c r="C194" s="549"/>
      <c r="D194" s="549"/>
      <c r="E194" s="553"/>
      <c r="F194" s="553"/>
      <c r="G194" s="553"/>
      <c r="H194" s="549"/>
      <c r="I194" s="549"/>
      <c r="J194" s="549"/>
      <c r="K194" s="549"/>
      <c r="L194" s="549"/>
      <c r="M194" s="549"/>
      <c r="N194" s="550"/>
    </row>
    <row r="195" spans="1:14" x14ac:dyDescent="0.25">
      <c r="A195" s="549"/>
      <c r="B195" s="549"/>
      <c r="C195" s="549"/>
      <c r="D195" s="549"/>
      <c r="E195" s="553"/>
      <c r="F195" s="553"/>
      <c r="G195" s="553"/>
      <c r="H195" s="549"/>
      <c r="I195" s="549"/>
      <c r="J195" s="549"/>
      <c r="K195" s="549"/>
      <c r="L195" s="549"/>
      <c r="M195" s="549"/>
      <c r="N195" s="550"/>
    </row>
    <row r="196" spans="1:14" x14ac:dyDescent="0.25">
      <c r="A196" s="549"/>
      <c r="B196" s="549"/>
      <c r="C196" s="549"/>
      <c r="D196" s="549"/>
      <c r="E196" s="553"/>
      <c r="F196" s="553"/>
      <c r="G196" s="553"/>
      <c r="H196" s="549"/>
      <c r="I196" s="549"/>
      <c r="J196" s="549"/>
      <c r="K196" s="549"/>
      <c r="L196" s="549"/>
      <c r="M196" s="549"/>
      <c r="N196" s="550"/>
    </row>
    <row r="197" spans="1:14" x14ac:dyDescent="0.25">
      <c r="A197" s="549"/>
      <c r="B197" s="549"/>
      <c r="C197" s="549"/>
      <c r="D197" s="549"/>
      <c r="E197" s="553"/>
      <c r="F197" s="553"/>
      <c r="G197" s="553"/>
      <c r="H197" s="549"/>
      <c r="I197" s="549"/>
      <c r="J197" s="549"/>
      <c r="K197" s="549"/>
      <c r="L197" s="549"/>
      <c r="M197" s="549"/>
      <c r="N197" s="550"/>
    </row>
    <row r="198" spans="1:14" x14ac:dyDescent="0.25">
      <c r="A198" s="549"/>
      <c r="B198" s="549"/>
      <c r="C198" s="549"/>
      <c r="D198" s="549"/>
      <c r="E198" s="553"/>
      <c r="F198" s="553"/>
      <c r="G198" s="553"/>
      <c r="H198" s="549"/>
      <c r="I198" s="549"/>
      <c r="J198" s="549"/>
      <c r="K198" s="549"/>
      <c r="L198" s="549"/>
      <c r="M198" s="549"/>
      <c r="N198" s="550"/>
    </row>
    <row r="199" spans="1:14" x14ac:dyDescent="0.25">
      <c r="A199" s="549"/>
      <c r="B199" s="549"/>
      <c r="C199" s="549"/>
      <c r="D199" s="549"/>
      <c r="E199" s="553"/>
      <c r="F199" s="553"/>
      <c r="G199" s="553"/>
      <c r="H199" s="549"/>
      <c r="I199" s="549"/>
      <c r="J199" s="549"/>
      <c r="K199" s="549"/>
      <c r="L199" s="549"/>
      <c r="M199" s="549"/>
      <c r="N199" s="550"/>
    </row>
    <row r="200" spans="1:14" x14ac:dyDescent="0.25">
      <c r="A200" s="549"/>
      <c r="B200" s="549"/>
      <c r="C200" s="549"/>
      <c r="D200" s="549"/>
      <c r="E200" s="553"/>
      <c r="F200" s="553"/>
      <c r="G200" s="553"/>
      <c r="H200" s="549"/>
      <c r="I200" s="549"/>
      <c r="J200" s="549"/>
      <c r="K200" s="549"/>
      <c r="L200" s="549"/>
      <c r="M200" s="549"/>
      <c r="N200" s="550"/>
    </row>
    <row r="201" spans="1:14" x14ac:dyDescent="0.25">
      <c r="A201" s="549"/>
      <c r="B201" s="549"/>
      <c r="C201" s="549"/>
      <c r="D201" s="549"/>
      <c r="E201" s="553"/>
      <c r="F201" s="553"/>
      <c r="G201" s="553"/>
      <c r="H201" s="549"/>
      <c r="I201" s="549"/>
      <c r="J201" s="549"/>
      <c r="K201" s="549"/>
      <c r="L201" s="549"/>
      <c r="M201" s="549"/>
      <c r="N201" s="550"/>
    </row>
    <row r="202" spans="1:14" x14ac:dyDescent="0.25">
      <c r="A202" s="549"/>
      <c r="B202" s="549"/>
      <c r="C202" s="549"/>
      <c r="D202" s="549"/>
      <c r="E202" s="553"/>
      <c r="F202" s="553"/>
      <c r="G202" s="553"/>
      <c r="H202" s="549"/>
      <c r="I202" s="549"/>
      <c r="J202" s="549"/>
      <c r="K202" s="549"/>
      <c r="L202" s="549"/>
      <c r="M202" s="549"/>
      <c r="N202" s="550"/>
    </row>
    <row r="203" spans="1:14" x14ac:dyDescent="0.25">
      <c r="A203" s="549"/>
      <c r="B203" s="549"/>
      <c r="C203" s="549"/>
      <c r="D203" s="549"/>
      <c r="E203" s="553"/>
      <c r="F203" s="553"/>
      <c r="G203" s="553"/>
      <c r="H203" s="549"/>
      <c r="I203" s="549"/>
      <c r="J203" s="549"/>
      <c r="K203" s="549"/>
      <c r="L203" s="549"/>
      <c r="M203" s="549"/>
      <c r="N203" s="550"/>
    </row>
    <row r="204" spans="1:14" x14ac:dyDescent="0.25">
      <c r="A204" s="549"/>
      <c r="B204" s="549"/>
      <c r="C204" s="549"/>
      <c r="D204" s="549"/>
      <c r="E204" s="553"/>
      <c r="F204" s="553"/>
      <c r="G204" s="553"/>
      <c r="H204" s="549"/>
      <c r="I204" s="549"/>
      <c r="J204" s="549"/>
      <c r="K204" s="549"/>
      <c r="L204" s="549"/>
      <c r="M204" s="549"/>
      <c r="N204" s="550"/>
    </row>
    <row r="205" spans="1:14" x14ac:dyDescent="0.25">
      <c r="A205" s="549"/>
      <c r="B205" s="549"/>
      <c r="C205" s="549"/>
      <c r="D205" s="549"/>
      <c r="E205" s="553"/>
      <c r="F205" s="553"/>
      <c r="G205" s="553"/>
      <c r="H205" s="549"/>
      <c r="I205" s="549"/>
      <c r="J205" s="549"/>
      <c r="K205" s="549"/>
      <c r="L205" s="549"/>
      <c r="M205" s="549"/>
      <c r="N205" s="550"/>
    </row>
    <row r="206" spans="1:14" x14ac:dyDescent="0.25">
      <c r="A206" s="549"/>
      <c r="B206" s="549"/>
      <c r="C206" s="549"/>
      <c r="D206" s="549"/>
      <c r="E206" s="553"/>
      <c r="F206" s="553"/>
      <c r="G206" s="553"/>
      <c r="H206" s="549"/>
      <c r="I206" s="549"/>
      <c r="J206" s="549"/>
      <c r="K206" s="549"/>
      <c r="L206" s="549"/>
      <c r="M206" s="549"/>
      <c r="N206" s="550"/>
    </row>
    <row r="207" spans="1:14" x14ac:dyDescent="0.25">
      <c r="A207" s="549"/>
      <c r="B207" s="549"/>
      <c r="C207" s="549"/>
      <c r="D207" s="549"/>
      <c r="E207" s="553"/>
      <c r="F207" s="553"/>
      <c r="G207" s="553"/>
      <c r="H207" s="549"/>
      <c r="I207" s="549"/>
      <c r="J207" s="549"/>
      <c r="K207" s="549"/>
      <c r="L207" s="549"/>
      <c r="M207" s="549"/>
      <c r="N207" s="550"/>
    </row>
    <row r="208" spans="1:14" x14ac:dyDescent="0.25">
      <c r="A208" s="549"/>
      <c r="B208" s="549"/>
      <c r="C208" s="549"/>
      <c r="D208" s="549"/>
      <c r="E208" s="553"/>
      <c r="F208" s="553"/>
      <c r="G208" s="553"/>
      <c r="H208" s="549"/>
      <c r="I208" s="549"/>
      <c r="J208" s="549"/>
      <c r="K208" s="549"/>
      <c r="L208" s="549"/>
      <c r="M208" s="549"/>
      <c r="N208" s="550"/>
    </row>
    <row r="209" spans="1:14" x14ac:dyDescent="0.25">
      <c r="A209" s="549"/>
      <c r="B209" s="549"/>
      <c r="C209" s="549"/>
      <c r="D209" s="549"/>
      <c r="E209" s="553"/>
      <c r="F209" s="553"/>
      <c r="G209" s="553"/>
      <c r="H209" s="549"/>
      <c r="I209" s="549"/>
      <c r="J209" s="549"/>
      <c r="K209" s="549"/>
      <c r="L209" s="549"/>
      <c r="M209" s="549"/>
      <c r="N209" s="550"/>
    </row>
    <row r="210" spans="1:14" x14ac:dyDescent="0.25">
      <c r="A210" s="549"/>
      <c r="B210" s="549"/>
      <c r="C210" s="549"/>
      <c r="D210" s="549"/>
      <c r="E210" s="553"/>
      <c r="F210" s="553"/>
      <c r="G210" s="553"/>
      <c r="H210" s="549"/>
      <c r="I210" s="549"/>
      <c r="J210" s="549"/>
      <c r="K210" s="549"/>
      <c r="L210" s="549"/>
      <c r="M210" s="549"/>
      <c r="N210" s="550"/>
    </row>
    <row r="211" spans="1:14" x14ac:dyDescent="0.25">
      <c r="A211" s="549"/>
      <c r="B211" s="549"/>
      <c r="C211" s="549"/>
      <c r="D211" s="549"/>
      <c r="E211" s="553"/>
      <c r="F211" s="553"/>
      <c r="G211" s="553"/>
      <c r="H211" s="549"/>
      <c r="I211" s="549"/>
      <c r="J211" s="549"/>
      <c r="K211" s="549"/>
      <c r="L211" s="549"/>
      <c r="M211" s="549"/>
      <c r="N211" s="550"/>
    </row>
    <row r="212" spans="1:14" x14ac:dyDescent="0.25">
      <c r="A212" s="549"/>
      <c r="B212" s="549"/>
      <c r="C212" s="549"/>
      <c r="D212" s="549"/>
      <c r="E212" s="553"/>
      <c r="F212" s="553"/>
      <c r="G212" s="553"/>
      <c r="H212" s="549"/>
      <c r="I212" s="549"/>
      <c r="J212" s="549"/>
      <c r="K212" s="549"/>
      <c r="L212" s="549"/>
      <c r="M212" s="549"/>
      <c r="N212" s="550"/>
    </row>
    <row r="213" spans="1:14" x14ac:dyDescent="0.25">
      <c r="A213" s="549"/>
      <c r="B213" s="549"/>
      <c r="C213" s="549"/>
      <c r="D213" s="549"/>
      <c r="E213" s="553"/>
      <c r="F213" s="553"/>
      <c r="G213" s="553"/>
      <c r="H213" s="549"/>
      <c r="I213" s="549"/>
      <c r="J213" s="549"/>
      <c r="K213" s="549"/>
      <c r="L213" s="549"/>
      <c r="M213" s="549"/>
      <c r="N213" s="550"/>
    </row>
    <row r="214" spans="1:14" x14ac:dyDescent="0.25">
      <c r="A214" s="549"/>
      <c r="B214" s="549"/>
      <c r="C214" s="549"/>
      <c r="D214" s="549"/>
      <c r="E214" s="553"/>
      <c r="F214" s="553"/>
      <c r="G214" s="553"/>
      <c r="H214" s="549"/>
      <c r="I214" s="549"/>
      <c r="J214" s="549"/>
      <c r="K214" s="549"/>
      <c r="L214" s="549"/>
      <c r="M214" s="549"/>
      <c r="N214" s="550"/>
    </row>
    <row r="215" spans="1:14" x14ac:dyDescent="0.25">
      <c r="A215" s="549"/>
      <c r="B215" s="549"/>
      <c r="C215" s="549"/>
      <c r="D215" s="549"/>
      <c r="E215" s="553"/>
      <c r="F215" s="553"/>
      <c r="G215" s="553"/>
      <c r="H215" s="549"/>
      <c r="I215" s="549"/>
      <c r="J215" s="549"/>
      <c r="K215" s="549"/>
      <c r="L215" s="549"/>
      <c r="M215" s="549"/>
      <c r="N215" s="550"/>
    </row>
    <row r="216" spans="1:14" x14ac:dyDescent="0.25">
      <c r="A216" s="549"/>
      <c r="B216" s="549"/>
      <c r="C216" s="549"/>
      <c r="D216" s="549"/>
      <c r="E216" s="553"/>
      <c r="F216" s="553"/>
      <c r="G216" s="553"/>
      <c r="H216" s="549"/>
      <c r="I216" s="549"/>
      <c r="J216" s="549"/>
      <c r="K216" s="549"/>
      <c r="L216" s="549"/>
      <c r="M216" s="549"/>
      <c r="N216" s="550"/>
    </row>
    <row r="217" spans="1:14" x14ac:dyDescent="0.25">
      <c r="A217" s="549"/>
      <c r="B217" s="549"/>
      <c r="C217" s="549"/>
      <c r="D217" s="549"/>
      <c r="E217" s="553"/>
      <c r="F217" s="553"/>
      <c r="G217" s="553"/>
      <c r="H217" s="549"/>
      <c r="I217" s="549"/>
      <c r="J217" s="549"/>
      <c r="K217" s="549"/>
      <c r="L217" s="549"/>
      <c r="M217" s="549"/>
      <c r="N217" s="550"/>
    </row>
    <row r="218" spans="1:14" x14ac:dyDescent="0.25">
      <c r="A218" s="549"/>
      <c r="B218" s="549"/>
      <c r="C218" s="549"/>
      <c r="D218" s="549"/>
      <c r="E218" s="553"/>
      <c r="F218" s="553"/>
      <c r="G218" s="553"/>
      <c r="H218" s="549"/>
      <c r="I218" s="549"/>
      <c r="J218" s="549"/>
      <c r="K218" s="549"/>
      <c r="L218" s="549"/>
      <c r="M218" s="549"/>
      <c r="N218" s="550"/>
    </row>
    <row r="219" spans="1:14" x14ac:dyDescent="0.25">
      <c r="A219" s="549"/>
      <c r="B219" s="549"/>
      <c r="C219" s="549"/>
      <c r="D219" s="549"/>
      <c r="E219" s="553"/>
      <c r="F219" s="553"/>
      <c r="G219" s="553"/>
      <c r="H219" s="549"/>
      <c r="I219" s="549"/>
      <c r="J219" s="549"/>
      <c r="K219" s="549"/>
      <c r="L219" s="549"/>
      <c r="M219" s="549"/>
      <c r="N219" s="550"/>
    </row>
    <row r="220" spans="1:14" x14ac:dyDescent="0.25">
      <c r="A220" s="549"/>
      <c r="B220" s="549"/>
      <c r="C220" s="549"/>
      <c r="D220" s="549"/>
      <c r="E220" s="553"/>
      <c r="F220" s="553"/>
      <c r="G220" s="553"/>
      <c r="H220" s="549"/>
      <c r="I220" s="549"/>
      <c r="J220" s="549"/>
      <c r="K220" s="549"/>
      <c r="L220" s="549"/>
      <c r="M220" s="549"/>
      <c r="N220" s="550"/>
    </row>
    <row r="221" spans="1:14" x14ac:dyDescent="0.25">
      <c r="A221" s="549"/>
      <c r="B221" s="549"/>
      <c r="C221" s="549"/>
      <c r="D221" s="549"/>
      <c r="E221" s="553"/>
      <c r="F221" s="553"/>
      <c r="G221" s="553"/>
      <c r="H221" s="549"/>
      <c r="I221" s="549"/>
      <c r="J221" s="549"/>
      <c r="K221" s="549"/>
      <c r="L221" s="549"/>
      <c r="M221" s="549"/>
      <c r="N221" s="550"/>
    </row>
    <row r="222" spans="1:14" x14ac:dyDescent="0.25">
      <c r="A222" s="549"/>
      <c r="B222" s="549"/>
      <c r="C222" s="549"/>
      <c r="D222" s="549"/>
      <c r="E222" s="553"/>
      <c r="F222" s="553"/>
      <c r="G222" s="553"/>
      <c r="H222" s="549"/>
      <c r="I222" s="549"/>
      <c r="J222" s="549"/>
      <c r="K222" s="549"/>
      <c r="L222" s="549"/>
      <c r="M222" s="549"/>
      <c r="N222" s="550"/>
    </row>
    <row r="223" spans="1:14" x14ac:dyDescent="0.25">
      <c r="A223" s="549"/>
      <c r="B223" s="549"/>
      <c r="C223" s="549"/>
      <c r="D223" s="549"/>
      <c r="E223" s="553"/>
      <c r="F223" s="553"/>
      <c r="G223" s="553"/>
      <c r="H223" s="549"/>
      <c r="I223" s="549"/>
      <c r="J223" s="549"/>
      <c r="K223" s="549"/>
      <c r="L223" s="549"/>
      <c r="M223" s="549"/>
      <c r="N223" s="550"/>
    </row>
    <row r="224" spans="1:14" x14ac:dyDescent="0.25">
      <c r="A224" s="549"/>
      <c r="B224" s="549"/>
      <c r="C224" s="549"/>
      <c r="D224" s="549"/>
      <c r="E224" s="553"/>
      <c r="F224" s="553"/>
      <c r="G224" s="553"/>
      <c r="H224" s="549"/>
      <c r="I224" s="549"/>
      <c r="J224" s="549"/>
      <c r="K224" s="549"/>
      <c r="L224" s="549"/>
      <c r="M224" s="549"/>
      <c r="N224" s="550"/>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topLeftCell="A73" zoomScaleNormal="100" workbookViewId="0">
      <selection activeCell="E81" sqref="E81"/>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7" bestFit="1" customWidth="1"/>
    <col min="6" max="6" width="15.85546875" style="297" customWidth="1"/>
    <col min="7" max="7" width="18.7109375" style="297"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923" t="s">
        <v>43</v>
      </c>
      <c r="B1" s="923"/>
      <c r="C1" s="923"/>
      <c r="D1" s="923"/>
      <c r="E1" s="923"/>
      <c r="F1" s="923"/>
      <c r="G1" s="923"/>
      <c r="H1" s="923"/>
      <c r="I1" s="923"/>
      <c r="J1" s="923"/>
      <c r="K1" s="923"/>
      <c r="L1" s="923"/>
      <c r="M1" s="923"/>
      <c r="N1" s="923"/>
    </row>
    <row r="2" spans="1:14" s="66" customFormat="1" ht="18.75" x14ac:dyDescent="0.25">
      <c r="A2" s="924" t="s">
        <v>125</v>
      </c>
      <c r="B2" s="924"/>
      <c r="C2" s="924"/>
      <c r="D2" s="924"/>
      <c r="E2" s="924"/>
      <c r="F2" s="924"/>
      <c r="G2" s="924"/>
      <c r="H2" s="924"/>
      <c r="I2" s="924"/>
      <c r="J2" s="924"/>
      <c r="K2" s="924"/>
      <c r="L2" s="924"/>
      <c r="M2" s="924"/>
      <c r="N2" s="924"/>
    </row>
    <row r="3" spans="1:14" s="66" customFormat="1" ht="45.75"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60">
        <v>45352</v>
      </c>
      <c r="B4" s="361" t="s">
        <v>168</v>
      </c>
      <c r="C4" s="361"/>
      <c r="D4" s="392"/>
      <c r="E4" s="488"/>
      <c r="F4" s="488"/>
      <c r="G4" s="488">
        <v>1000</v>
      </c>
      <c r="H4" s="395"/>
      <c r="I4" s="396"/>
      <c r="J4" s="397"/>
      <c r="K4" s="398"/>
      <c r="L4" s="176"/>
      <c r="M4" s="399"/>
      <c r="N4" s="400"/>
    </row>
    <row r="5" spans="1:14" s="13" customFormat="1" ht="13.5" customHeight="1" x14ac:dyDescent="0.25">
      <c r="A5" s="410">
        <v>45352</v>
      </c>
      <c r="B5" s="411" t="s">
        <v>110</v>
      </c>
      <c r="C5" s="411" t="s">
        <v>48</v>
      </c>
      <c r="D5" s="412" t="s">
        <v>121</v>
      </c>
      <c r="E5" s="413"/>
      <c r="F5" s="413">
        <v>60000</v>
      </c>
      <c r="G5" s="413">
        <f>G4-E5+F5</f>
        <v>61000</v>
      </c>
      <c r="H5" s="415" t="s">
        <v>127</v>
      </c>
      <c r="I5" s="415" t="s">
        <v>18</v>
      </c>
      <c r="J5" s="461" t="s">
        <v>169</v>
      </c>
      <c r="K5" s="411" t="s">
        <v>133</v>
      </c>
      <c r="L5" s="411" t="s">
        <v>44</v>
      </c>
      <c r="M5" s="418"/>
      <c r="N5" s="417"/>
    </row>
    <row r="6" spans="1:14" s="13" customFormat="1" ht="13.5" customHeight="1" x14ac:dyDescent="0.25">
      <c r="A6" s="163">
        <v>45352</v>
      </c>
      <c r="B6" s="164" t="s">
        <v>112</v>
      </c>
      <c r="C6" s="164" t="s">
        <v>113</v>
      </c>
      <c r="D6" s="165" t="s">
        <v>121</v>
      </c>
      <c r="E6" s="147">
        <v>8000</v>
      </c>
      <c r="F6" s="147"/>
      <c r="G6" s="147">
        <f t="shared" ref="G6:G70" si="0">G5-E6+F6</f>
        <v>53000</v>
      </c>
      <c r="H6" s="282" t="s">
        <v>127</v>
      </c>
      <c r="I6" s="282" t="s">
        <v>18</v>
      </c>
      <c r="J6" s="354" t="s">
        <v>169</v>
      </c>
      <c r="K6" s="164" t="s">
        <v>133</v>
      </c>
      <c r="L6" s="340" t="s">
        <v>44</v>
      </c>
      <c r="M6" s="408"/>
      <c r="N6" s="409" t="s">
        <v>128</v>
      </c>
    </row>
    <row r="7" spans="1:14" x14ac:dyDescent="0.25">
      <c r="A7" s="163">
        <v>45352</v>
      </c>
      <c r="B7" s="164" t="s">
        <v>112</v>
      </c>
      <c r="C7" s="164" t="s">
        <v>113</v>
      </c>
      <c r="D7" s="165" t="s">
        <v>121</v>
      </c>
      <c r="E7" s="147">
        <v>8000</v>
      </c>
      <c r="F7" s="147"/>
      <c r="G7" s="147">
        <f>G6-E7+F7</f>
        <v>45000</v>
      </c>
      <c r="H7" s="282" t="s">
        <v>127</v>
      </c>
      <c r="I7" s="149" t="s">
        <v>18</v>
      </c>
      <c r="J7" s="354" t="s">
        <v>169</v>
      </c>
      <c r="K7" s="164" t="s">
        <v>133</v>
      </c>
      <c r="L7" s="149" t="s">
        <v>44</v>
      </c>
      <c r="M7" s="149"/>
      <c r="N7" s="409" t="s">
        <v>151</v>
      </c>
    </row>
    <row r="8" spans="1:14" x14ac:dyDescent="0.25">
      <c r="A8" s="163">
        <v>45352</v>
      </c>
      <c r="B8" s="164" t="s">
        <v>112</v>
      </c>
      <c r="C8" s="164" t="s">
        <v>113</v>
      </c>
      <c r="D8" s="165" t="s">
        <v>121</v>
      </c>
      <c r="E8" s="147">
        <v>4000</v>
      </c>
      <c r="F8" s="147"/>
      <c r="G8" s="147">
        <f t="shared" ref="G8:G32" si="1">G7-E8+F8</f>
        <v>41000</v>
      </c>
      <c r="H8" s="282" t="s">
        <v>127</v>
      </c>
      <c r="I8" s="149" t="s">
        <v>18</v>
      </c>
      <c r="J8" s="354" t="s">
        <v>169</v>
      </c>
      <c r="K8" s="164" t="s">
        <v>133</v>
      </c>
      <c r="L8" s="149" t="s">
        <v>44</v>
      </c>
      <c r="M8" s="149"/>
      <c r="N8" s="409" t="s">
        <v>170</v>
      </c>
    </row>
    <row r="9" spans="1:14" x14ac:dyDescent="0.25">
      <c r="A9" s="163">
        <v>45352</v>
      </c>
      <c r="B9" s="164" t="s">
        <v>112</v>
      </c>
      <c r="C9" s="164" t="s">
        <v>113</v>
      </c>
      <c r="D9" s="165" t="s">
        <v>121</v>
      </c>
      <c r="E9" s="147">
        <v>14000</v>
      </c>
      <c r="F9" s="147"/>
      <c r="G9" s="147">
        <f t="shared" si="1"/>
        <v>27000</v>
      </c>
      <c r="H9" s="282" t="s">
        <v>127</v>
      </c>
      <c r="I9" s="149" t="s">
        <v>18</v>
      </c>
      <c r="J9" s="354" t="s">
        <v>169</v>
      </c>
      <c r="K9" s="164" t="s">
        <v>133</v>
      </c>
      <c r="L9" s="149" t="s">
        <v>44</v>
      </c>
      <c r="M9" s="149"/>
      <c r="N9" s="409" t="s">
        <v>171</v>
      </c>
    </row>
    <row r="10" spans="1:14" x14ac:dyDescent="0.25">
      <c r="A10" s="163">
        <v>45352</v>
      </c>
      <c r="B10" s="164" t="s">
        <v>112</v>
      </c>
      <c r="C10" s="164" t="s">
        <v>113</v>
      </c>
      <c r="D10" s="165" t="s">
        <v>121</v>
      </c>
      <c r="E10" s="147">
        <v>12000</v>
      </c>
      <c r="F10" s="147"/>
      <c r="G10" s="147">
        <f t="shared" si="1"/>
        <v>15000</v>
      </c>
      <c r="H10" s="282" t="s">
        <v>127</v>
      </c>
      <c r="I10" s="149" t="s">
        <v>18</v>
      </c>
      <c r="J10" s="354" t="s">
        <v>169</v>
      </c>
      <c r="K10" s="164" t="s">
        <v>133</v>
      </c>
      <c r="L10" s="149" t="s">
        <v>44</v>
      </c>
      <c r="M10" s="149"/>
      <c r="N10" s="409" t="s">
        <v>143</v>
      </c>
    </row>
    <row r="11" spans="1:14" x14ac:dyDescent="0.25">
      <c r="A11" s="163">
        <v>45352</v>
      </c>
      <c r="B11" s="164" t="s">
        <v>112</v>
      </c>
      <c r="C11" s="164" t="s">
        <v>113</v>
      </c>
      <c r="D11" s="165" t="s">
        <v>121</v>
      </c>
      <c r="E11" s="147">
        <v>7000</v>
      </c>
      <c r="F11" s="147"/>
      <c r="G11" s="147">
        <f t="shared" si="1"/>
        <v>8000</v>
      </c>
      <c r="H11" s="282" t="s">
        <v>127</v>
      </c>
      <c r="I11" s="149" t="s">
        <v>18</v>
      </c>
      <c r="J11" s="354" t="s">
        <v>169</v>
      </c>
      <c r="K11" s="164" t="s">
        <v>133</v>
      </c>
      <c r="L11" s="149" t="s">
        <v>44</v>
      </c>
      <c r="M11" s="149"/>
      <c r="N11" s="409" t="s">
        <v>153</v>
      </c>
    </row>
    <row r="12" spans="1:14" x14ac:dyDescent="0.25">
      <c r="A12" s="163">
        <v>45352</v>
      </c>
      <c r="B12" s="164" t="s">
        <v>126</v>
      </c>
      <c r="C12" s="164" t="s">
        <v>126</v>
      </c>
      <c r="D12" s="165" t="s">
        <v>121</v>
      </c>
      <c r="E12" s="147">
        <v>4000</v>
      </c>
      <c r="F12" s="147"/>
      <c r="G12" s="147">
        <f t="shared" si="1"/>
        <v>4000</v>
      </c>
      <c r="H12" s="282" t="s">
        <v>127</v>
      </c>
      <c r="I12" s="149" t="s">
        <v>18</v>
      </c>
      <c r="J12" s="354" t="s">
        <v>169</v>
      </c>
      <c r="K12" s="164" t="s">
        <v>133</v>
      </c>
      <c r="L12" s="149" t="s">
        <v>44</v>
      </c>
      <c r="M12" s="149"/>
      <c r="N12" s="409"/>
    </row>
    <row r="13" spans="1:14" x14ac:dyDescent="0.25">
      <c r="A13" s="163">
        <v>45352</v>
      </c>
      <c r="B13" s="164" t="s">
        <v>126</v>
      </c>
      <c r="C13" s="164" t="s">
        <v>126</v>
      </c>
      <c r="D13" s="165" t="s">
        <v>121</v>
      </c>
      <c r="E13" s="147">
        <v>4000</v>
      </c>
      <c r="F13" s="147"/>
      <c r="G13" s="147">
        <f>G12-E13+F13</f>
        <v>0</v>
      </c>
      <c r="H13" s="282" t="s">
        <v>127</v>
      </c>
      <c r="I13" s="149" t="s">
        <v>18</v>
      </c>
      <c r="J13" s="354" t="s">
        <v>169</v>
      </c>
      <c r="K13" s="164" t="s">
        <v>133</v>
      </c>
      <c r="L13" s="149" t="s">
        <v>44</v>
      </c>
      <c r="M13" s="149"/>
      <c r="N13" s="409"/>
    </row>
    <row r="14" spans="1:14" x14ac:dyDescent="0.25">
      <c r="A14" s="163">
        <v>45352</v>
      </c>
      <c r="B14" s="164" t="s">
        <v>126</v>
      </c>
      <c r="C14" s="164" t="s">
        <v>126</v>
      </c>
      <c r="D14" s="165" t="s">
        <v>121</v>
      </c>
      <c r="E14" s="147">
        <v>2000</v>
      </c>
      <c r="F14" s="147"/>
      <c r="G14" s="147">
        <f t="shared" si="1"/>
        <v>-2000</v>
      </c>
      <c r="H14" s="282" t="s">
        <v>127</v>
      </c>
      <c r="I14" s="149" t="s">
        <v>18</v>
      </c>
      <c r="J14" s="354" t="s">
        <v>169</v>
      </c>
      <c r="K14" s="164" t="s">
        <v>133</v>
      </c>
      <c r="L14" s="149" t="s">
        <v>44</v>
      </c>
      <c r="M14" s="149"/>
      <c r="N14" s="409"/>
    </row>
    <row r="15" spans="1:14" x14ac:dyDescent="0.25">
      <c r="A15" s="163">
        <v>45355</v>
      </c>
      <c r="B15" s="164" t="s">
        <v>118</v>
      </c>
      <c r="C15" s="164" t="s">
        <v>48</v>
      </c>
      <c r="D15" s="165" t="s">
        <v>121</v>
      </c>
      <c r="E15" s="147"/>
      <c r="F15" s="147">
        <v>2000</v>
      </c>
      <c r="G15" s="147">
        <f t="shared" si="1"/>
        <v>0</v>
      </c>
      <c r="H15" s="282" t="s">
        <v>127</v>
      </c>
      <c r="I15" s="149" t="s">
        <v>18</v>
      </c>
      <c r="J15" s="354" t="s">
        <v>169</v>
      </c>
      <c r="K15" s="164" t="s">
        <v>133</v>
      </c>
      <c r="L15" s="149" t="s">
        <v>44</v>
      </c>
      <c r="M15" s="149"/>
      <c r="N15" s="409"/>
    </row>
    <row r="16" spans="1:14" x14ac:dyDescent="0.25">
      <c r="A16" s="410">
        <v>45355</v>
      </c>
      <c r="B16" s="632" t="s">
        <v>110</v>
      </c>
      <c r="C16" s="411" t="s">
        <v>48</v>
      </c>
      <c r="D16" s="412" t="s">
        <v>121</v>
      </c>
      <c r="E16" s="633"/>
      <c r="F16" s="413">
        <v>61000</v>
      </c>
      <c r="G16" s="413">
        <f t="shared" si="1"/>
        <v>61000</v>
      </c>
      <c r="H16" s="415" t="s">
        <v>127</v>
      </c>
      <c r="I16" s="416" t="s">
        <v>18</v>
      </c>
      <c r="J16" s="461" t="s">
        <v>197</v>
      </c>
      <c r="K16" s="411" t="s">
        <v>133</v>
      </c>
      <c r="L16" s="416" t="s">
        <v>44</v>
      </c>
      <c r="M16" s="416"/>
      <c r="N16" s="417"/>
    </row>
    <row r="17" spans="1:14" x14ac:dyDescent="0.25">
      <c r="A17" s="163">
        <v>45355</v>
      </c>
      <c r="B17" s="164" t="s">
        <v>112</v>
      </c>
      <c r="C17" s="164" t="s">
        <v>112</v>
      </c>
      <c r="D17" s="165" t="s">
        <v>121</v>
      </c>
      <c r="E17" s="147">
        <v>8000</v>
      </c>
      <c r="F17" s="147"/>
      <c r="G17" s="147">
        <f t="shared" si="1"/>
        <v>53000</v>
      </c>
      <c r="H17" s="282" t="s">
        <v>127</v>
      </c>
      <c r="I17" s="149" t="s">
        <v>18</v>
      </c>
      <c r="J17" s="354" t="s">
        <v>197</v>
      </c>
      <c r="K17" s="164" t="s">
        <v>133</v>
      </c>
      <c r="L17" s="149" t="s">
        <v>44</v>
      </c>
      <c r="M17" s="149"/>
      <c r="N17" s="409" t="s">
        <v>128</v>
      </c>
    </row>
    <row r="18" spans="1:14" x14ac:dyDescent="0.25">
      <c r="A18" s="163">
        <v>45355</v>
      </c>
      <c r="B18" s="164" t="s">
        <v>112</v>
      </c>
      <c r="C18" s="164" t="s">
        <v>112</v>
      </c>
      <c r="D18" s="165" t="s">
        <v>121</v>
      </c>
      <c r="E18" s="147">
        <v>8000</v>
      </c>
      <c r="F18" s="147"/>
      <c r="G18" s="147">
        <f t="shared" si="1"/>
        <v>45000</v>
      </c>
      <c r="H18" s="282" t="s">
        <v>127</v>
      </c>
      <c r="I18" s="149" t="s">
        <v>18</v>
      </c>
      <c r="J18" s="354" t="s">
        <v>197</v>
      </c>
      <c r="K18" s="164" t="s">
        <v>133</v>
      </c>
      <c r="L18" s="149" t="s">
        <v>44</v>
      </c>
      <c r="M18" s="149"/>
      <c r="N18" s="484" t="s">
        <v>198</v>
      </c>
    </row>
    <row r="19" spans="1:14" x14ac:dyDescent="0.25">
      <c r="A19" s="163">
        <v>45355</v>
      </c>
      <c r="B19" s="507" t="s">
        <v>112</v>
      </c>
      <c r="C19" s="507" t="s">
        <v>112</v>
      </c>
      <c r="D19" s="165" t="s">
        <v>121</v>
      </c>
      <c r="E19" s="404">
        <v>14000</v>
      </c>
      <c r="F19" s="147"/>
      <c r="G19" s="147">
        <f t="shared" si="1"/>
        <v>31000</v>
      </c>
      <c r="H19" s="282" t="s">
        <v>127</v>
      </c>
      <c r="I19" s="149" t="s">
        <v>18</v>
      </c>
      <c r="J19" s="354" t="s">
        <v>197</v>
      </c>
      <c r="K19" s="164" t="s">
        <v>133</v>
      </c>
      <c r="L19" s="149" t="s">
        <v>44</v>
      </c>
      <c r="M19" s="149"/>
      <c r="N19" s="484" t="s">
        <v>199</v>
      </c>
    </row>
    <row r="20" spans="1:14" x14ac:dyDescent="0.25">
      <c r="A20" s="163">
        <v>45355</v>
      </c>
      <c r="B20" s="164" t="s">
        <v>112</v>
      </c>
      <c r="C20" s="164" t="s">
        <v>112</v>
      </c>
      <c r="D20" s="165" t="s">
        <v>121</v>
      </c>
      <c r="E20" s="147">
        <v>11000</v>
      </c>
      <c r="F20" s="147"/>
      <c r="G20" s="147">
        <f t="shared" si="1"/>
        <v>20000</v>
      </c>
      <c r="H20" s="282" t="s">
        <v>127</v>
      </c>
      <c r="I20" s="149" t="s">
        <v>18</v>
      </c>
      <c r="J20" s="354" t="s">
        <v>197</v>
      </c>
      <c r="K20" s="164" t="s">
        <v>133</v>
      </c>
      <c r="L20" s="149" t="s">
        <v>44</v>
      </c>
      <c r="M20" s="149"/>
      <c r="N20" s="409" t="s">
        <v>200</v>
      </c>
    </row>
    <row r="21" spans="1:14" x14ac:dyDescent="0.25">
      <c r="A21" s="163">
        <v>45355</v>
      </c>
      <c r="B21" s="164" t="s">
        <v>112</v>
      </c>
      <c r="C21" s="164" t="s">
        <v>112</v>
      </c>
      <c r="D21" s="165" t="s">
        <v>121</v>
      </c>
      <c r="E21" s="147">
        <v>10000</v>
      </c>
      <c r="F21" s="147"/>
      <c r="G21" s="147">
        <f t="shared" si="1"/>
        <v>10000</v>
      </c>
      <c r="H21" s="282" t="s">
        <v>127</v>
      </c>
      <c r="I21" s="149" t="s">
        <v>18</v>
      </c>
      <c r="J21" s="354" t="s">
        <v>197</v>
      </c>
      <c r="K21" s="164" t="s">
        <v>133</v>
      </c>
      <c r="L21" s="149" t="s">
        <v>44</v>
      </c>
      <c r="M21" s="149"/>
      <c r="N21" s="409" t="s">
        <v>201</v>
      </c>
    </row>
    <row r="22" spans="1:14" x14ac:dyDescent="0.25">
      <c r="A22" s="163">
        <v>45355</v>
      </c>
      <c r="B22" s="164" t="s">
        <v>126</v>
      </c>
      <c r="C22" s="164" t="s">
        <v>126</v>
      </c>
      <c r="D22" s="165" t="s">
        <v>121</v>
      </c>
      <c r="E22" s="147">
        <v>3000</v>
      </c>
      <c r="F22" s="147"/>
      <c r="G22" s="147">
        <f t="shared" si="1"/>
        <v>7000</v>
      </c>
      <c r="H22" s="282" t="s">
        <v>127</v>
      </c>
      <c r="I22" s="149" t="s">
        <v>18</v>
      </c>
      <c r="J22" s="354" t="s">
        <v>197</v>
      </c>
      <c r="K22" s="164" t="s">
        <v>133</v>
      </c>
      <c r="L22" s="149" t="s">
        <v>44</v>
      </c>
      <c r="M22" s="149"/>
      <c r="N22" s="409" t="s">
        <v>202</v>
      </c>
    </row>
    <row r="23" spans="1:14" x14ac:dyDescent="0.25">
      <c r="A23" s="163">
        <v>45355</v>
      </c>
      <c r="B23" s="164" t="s">
        <v>126</v>
      </c>
      <c r="C23" s="164" t="s">
        <v>126</v>
      </c>
      <c r="D23" s="165" t="s">
        <v>121</v>
      </c>
      <c r="E23" s="147">
        <v>6000</v>
      </c>
      <c r="F23" s="147"/>
      <c r="G23" s="147">
        <f t="shared" si="1"/>
        <v>1000</v>
      </c>
      <c r="H23" s="282" t="s">
        <v>127</v>
      </c>
      <c r="I23" s="149" t="s">
        <v>18</v>
      </c>
      <c r="J23" s="354" t="s">
        <v>197</v>
      </c>
      <c r="K23" s="164" t="s">
        <v>133</v>
      </c>
      <c r="L23" s="149" t="s">
        <v>44</v>
      </c>
      <c r="M23" s="149"/>
      <c r="N23" s="409"/>
    </row>
    <row r="24" spans="1:14" x14ac:dyDescent="0.25">
      <c r="A24" s="163">
        <v>45356</v>
      </c>
      <c r="B24" s="507" t="s">
        <v>118</v>
      </c>
      <c r="C24" s="164" t="s">
        <v>48</v>
      </c>
      <c r="D24" s="165" t="s">
        <v>121</v>
      </c>
      <c r="E24" s="404"/>
      <c r="F24" s="404">
        <v>-1000</v>
      </c>
      <c r="G24" s="404">
        <f t="shared" si="1"/>
        <v>0</v>
      </c>
      <c r="H24" s="508" t="s">
        <v>127</v>
      </c>
      <c r="I24" s="509" t="s">
        <v>18</v>
      </c>
      <c r="J24" s="354" t="s">
        <v>197</v>
      </c>
      <c r="K24" s="507" t="s">
        <v>133</v>
      </c>
      <c r="L24" s="509" t="s">
        <v>44</v>
      </c>
      <c r="M24" s="509"/>
      <c r="N24" s="484"/>
    </row>
    <row r="25" spans="1:14" x14ac:dyDescent="0.25">
      <c r="A25" s="410">
        <v>45356</v>
      </c>
      <c r="B25" s="632" t="s">
        <v>110</v>
      </c>
      <c r="C25" s="411" t="s">
        <v>48</v>
      </c>
      <c r="D25" s="412" t="s">
        <v>121</v>
      </c>
      <c r="E25" s="633"/>
      <c r="F25" s="413">
        <v>534000</v>
      </c>
      <c r="G25" s="413">
        <f t="shared" si="1"/>
        <v>534000</v>
      </c>
      <c r="H25" s="415" t="s">
        <v>127</v>
      </c>
      <c r="I25" s="416" t="s">
        <v>18</v>
      </c>
      <c r="J25" s="461" t="s">
        <v>217</v>
      </c>
      <c r="K25" s="411" t="s">
        <v>133</v>
      </c>
      <c r="L25" s="416" t="s">
        <v>44</v>
      </c>
      <c r="M25" s="416"/>
      <c r="N25" s="634"/>
    </row>
    <row r="26" spans="1:14" x14ac:dyDescent="0.25">
      <c r="A26" s="163">
        <v>45356</v>
      </c>
      <c r="B26" s="164" t="s">
        <v>112</v>
      </c>
      <c r="C26" s="164" t="s">
        <v>113</v>
      </c>
      <c r="D26" s="165" t="s">
        <v>121</v>
      </c>
      <c r="E26" s="147">
        <v>8000</v>
      </c>
      <c r="F26" s="147"/>
      <c r="G26" s="147">
        <f t="shared" si="1"/>
        <v>526000</v>
      </c>
      <c r="H26" s="282" t="s">
        <v>127</v>
      </c>
      <c r="I26" s="149" t="s">
        <v>18</v>
      </c>
      <c r="J26" s="354" t="s">
        <v>217</v>
      </c>
      <c r="K26" s="164" t="s">
        <v>133</v>
      </c>
      <c r="L26" s="149" t="s">
        <v>44</v>
      </c>
      <c r="M26" s="149"/>
      <c r="N26" s="409" t="s">
        <v>128</v>
      </c>
    </row>
    <row r="27" spans="1:14" x14ac:dyDescent="0.25">
      <c r="A27" s="163">
        <v>45356</v>
      </c>
      <c r="B27" s="164" t="s">
        <v>112</v>
      </c>
      <c r="C27" s="164" t="s">
        <v>113</v>
      </c>
      <c r="D27" s="165" t="s">
        <v>121</v>
      </c>
      <c r="E27" s="147">
        <v>10000</v>
      </c>
      <c r="F27" s="147"/>
      <c r="G27" s="147">
        <f t="shared" si="1"/>
        <v>516000</v>
      </c>
      <c r="H27" s="282" t="s">
        <v>127</v>
      </c>
      <c r="I27" s="149" t="s">
        <v>18</v>
      </c>
      <c r="J27" s="354" t="s">
        <v>217</v>
      </c>
      <c r="K27" s="164" t="s">
        <v>133</v>
      </c>
      <c r="L27" s="149" t="s">
        <v>44</v>
      </c>
      <c r="M27" s="149"/>
      <c r="N27" s="409" t="s">
        <v>220</v>
      </c>
    </row>
    <row r="28" spans="1:14" ht="30" x14ac:dyDescent="0.25">
      <c r="A28" s="163">
        <v>45356</v>
      </c>
      <c r="B28" s="507" t="s">
        <v>210</v>
      </c>
      <c r="C28" s="164" t="s">
        <v>113</v>
      </c>
      <c r="D28" s="165" t="s">
        <v>121</v>
      </c>
      <c r="E28" s="404">
        <v>40000</v>
      </c>
      <c r="F28" s="147"/>
      <c r="G28" s="147">
        <f t="shared" si="1"/>
        <v>476000</v>
      </c>
      <c r="H28" s="282" t="s">
        <v>127</v>
      </c>
      <c r="I28" s="149" t="s">
        <v>18</v>
      </c>
      <c r="J28" s="354" t="s">
        <v>218</v>
      </c>
      <c r="K28" s="164" t="s">
        <v>133</v>
      </c>
      <c r="L28" s="149" t="s">
        <v>44</v>
      </c>
      <c r="M28" s="149"/>
      <c r="N28" s="409" t="s">
        <v>221</v>
      </c>
    </row>
    <row r="29" spans="1:14" x14ac:dyDescent="0.25">
      <c r="A29" s="163">
        <v>45356</v>
      </c>
      <c r="B29" s="164" t="s">
        <v>112</v>
      </c>
      <c r="C29" s="164" t="s">
        <v>113</v>
      </c>
      <c r="D29" s="165" t="s">
        <v>121</v>
      </c>
      <c r="E29" s="147">
        <v>4000</v>
      </c>
      <c r="F29" s="147"/>
      <c r="G29" s="147">
        <f t="shared" si="1"/>
        <v>472000</v>
      </c>
      <c r="H29" s="282" t="s">
        <v>127</v>
      </c>
      <c r="I29" s="149" t="s">
        <v>18</v>
      </c>
      <c r="J29" s="354" t="s">
        <v>217</v>
      </c>
      <c r="K29" s="164" t="s">
        <v>133</v>
      </c>
      <c r="L29" s="149" t="s">
        <v>44</v>
      </c>
      <c r="M29" s="149"/>
      <c r="N29" s="409" t="s">
        <v>222</v>
      </c>
    </row>
    <row r="30" spans="1:14" x14ac:dyDescent="0.25">
      <c r="A30" s="163">
        <v>45356</v>
      </c>
      <c r="B30" s="164" t="s">
        <v>211</v>
      </c>
      <c r="C30" s="164" t="s">
        <v>216</v>
      </c>
      <c r="D30" s="165" t="s">
        <v>121</v>
      </c>
      <c r="E30" s="147">
        <v>60000</v>
      </c>
      <c r="F30" s="147"/>
      <c r="G30" s="147">
        <f t="shared" si="1"/>
        <v>412000</v>
      </c>
      <c r="H30" s="282" t="s">
        <v>127</v>
      </c>
      <c r="I30" s="149" t="s">
        <v>18</v>
      </c>
      <c r="J30" s="354" t="s">
        <v>219</v>
      </c>
      <c r="K30" s="164" t="s">
        <v>133</v>
      </c>
      <c r="L30" s="149" t="s">
        <v>44</v>
      </c>
      <c r="M30" s="149"/>
      <c r="N30" s="409"/>
    </row>
    <row r="31" spans="1:14" x14ac:dyDescent="0.25">
      <c r="A31" s="163">
        <v>45356</v>
      </c>
      <c r="B31" s="164" t="s">
        <v>212</v>
      </c>
      <c r="C31" s="164" t="s">
        <v>216</v>
      </c>
      <c r="D31" s="165" t="s">
        <v>121</v>
      </c>
      <c r="E31" s="147">
        <v>6000</v>
      </c>
      <c r="F31" s="155"/>
      <c r="G31" s="147">
        <f t="shared" si="1"/>
        <v>406000</v>
      </c>
      <c r="H31" s="282" t="s">
        <v>127</v>
      </c>
      <c r="I31" s="171" t="s">
        <v>18</v>
      </c>
      <c r="J31" s="354" t="s">
        <v>217</v>
      </c>
      <c r="K31" s="466" t="s">
        <v>133</v>
      </c>
      <c r="L31" s="171" t="s">
        <v>44</v>
      </c>
      <c r="M31" s="171"/>
      <c r="N31" s="151"/>
    </row>
    <row r="32" spans="1:14" x14ac:dyDescent="0.25">
      <c r="A32" s="163">
        <v>45356</v>
      </c>
      <c r="B32" s="164" t="s">
        <v>213</v>
      </c>
      <c r="C32" s="164" t="s">
        <v>216</v>
      </c>
      <c r="D32" s="165" t="s">
        <v>121</v>
      </c>
      <c r="E32" s="147">
        <v>12000</v>
      </c>
      <c r="F32" s="147"/>
      <c r="G32" s="147">
        <f t="shared" si="1"/>
        <v>394000</v>
      </c>
      <c r="H32" s="282" t="s">
        <v>127</v>
      </c>
      <c r="I32" s="149" t="s">
        <v>18</v>
      </c>
      <c r="J32" s="354" t="s">
        <v>217</v>
      </c>
      <c r="K32" s="164" t="s">
        <v>133</v>
      </c>
      <c r="L32" s="149" t="s">
        <v>44</v>
      </c>
      <c r="M32" s="149"/>
      <c r="N32" s="151"/>
    </row>
    <row r="33" spans="1:15" x14ac:dyDescent="0.25">
      <c r="A33" s="163">
        <v>45356</v>
      </c>
      <c r="B33" s="164" t="s">
        <v>214</v>
      </c>
      <c r="C33" s="164" t="s">
        <v>216</v>
      </c>
      <c r="D33" s="165" t="s">
        <v>121</v>
      </c>
      <c r="E33" s="147">
        <v>6000</v>
      </c>
      <c r="F33" s="404"/>
      <c r="G33" s="147">
        <f t="shared" si="0"/>
        <v>388000</v>
      </c>
      <c r="H33" s="282" t="s">
        <v>127</v>
      </c>
      <c r="I33" s="149" t="s">
        <v>18</v>
      </c>
      <c r="J33" s="354" t="s">
        <v>217</v>
      </c>
      <c r="K33" s="164" t="s">
        <v>133</v>
      </c>
      <c r="L33" s="149" t="s">
        <v>44</v>
      </c>
      <c r="M33" s="149"/>
      <c r="N33" s="151"/>
      <c r="O33" s="366"/>
    </row>
    <row r="34" spans="1:15" x14ac:dyDescent="0.25">
      <c r="A34" s="163">
        <v>45356</v>
      </c>
      <c r="B34" s="164" t="s">
        <v>215</v>
      </c>
      <c r="C34" s="164" t="s">
        <v>216</v>
      </c>
      <c r="D34" s="165" t="s">
        <v>121</v>
      </c>
      <c r="E34" s="147">
        <v>6000</v>
      </c>
      <c r="F34" s="404"/>
      <c r="G34" s="147">
        <f t="shared" si="0"/>
        <v>382000</v>
      </c>
      <c r="H34" s="282" t="s">
        <v>127</v>
      </c>
      <c r="I34" s="149" t="s">
        <v>18</v>
      </c>
      <c r="J34" s="354" t="s">
        <v>217</v>
      </c>
      <c r="K34" s="164" t="s">
        <v>133</v>
      </c>
      <c r="L34" s="149" t="s">
        <v>44</v>
      </c>
      <c r="M34" s="149"/>
      <c r="N34" s="151"/>
      <c r="O34" s="366"/>
    </row>
    <row r="35" spans="1:15" x14ac:dyDescent="0.25">
      <c r="A35" s="163">
        <v>45357</v>
      </c>
      <c r="B35" s="164" t="s">
        <v>112</v>
      </c>
      <c r="C35" s="164" t="s">
        <v>113</v>
      </c>
      <c r="D35" s="165" t="s">
        <v>121</v>
      </c>
      <c r="E35" s="147">
        <v>2000</v>
      </c>
      <c r="F35" s="404"/>
      <c r="G35" s="147">
        <f t="shared" si="0"/>
        <v>380000</v>
      </c>
      <c r="H35" s="282" t="s">
        <v>127</v>
      </c>
      <c r="I35" s="149" t="s">
        <v>18</v>
      </c>
      <c r="J35" s="354" t="s">
        <v>217</v>
      </c>
      <c r="K35" s="164" t="s">
        <v>133</v>
      </c>
      <c r="L35" s="149" t="s">
        <v>44</v>
      </c>
      <c r="M35" s="149"/>
      <c r="N35" s="151" t="s">
        <v>265</v>
      </c>
      <c r="O35" s="366"/>
    </row>
    <row r="36" spans="1:15" ht="15.75" customHeight="1" x14ac:dyDescent="0.25">
      <c r="A36" s="163">
        <v>45357</v>
      </c>
      <c r="B36" s="164" t="s">
        <v>112</v>
      </c>
      <c r="C36" s="164" t="s">
        <v>113</v>
      </c>
      <c r="D36" s="165" t="s">
        <v>121</v>
      </c>
      <c r="E36" s="168">
        <v>4000</v>
      </c>
      <c r="F36" s="155"/>
      <c r="G36" s="147">
        <f t="shared" si="0"/>
        <v>376000</v>
      </c>
      <c r="H36" s="282" t="s">
        <v>127</v>
      </c>
      <c r="I36" s="149" t="s">
        <v>18</v>
      </c>
      <c r="J36" s="354" t="s">
        <v>217</v>
      </c>
      <c r="K36" s="164" t="s">
        <v>133</v>
      </c>
      <c r="L36" s="149" t="s">
        <v>44</v>
      </c>
      <c r="M36" s="149"/>
      <c r="N36" s="151" t="s">
        <v>266</v>
      </c>
    </row>
    <row r="37" spans="1:15" ht="15.75" customHeight="1" x14ac:dyDescent="0.25">
      <c r="A37" s="163">
        <v>45357</v>
      </c>
      <c r="B37" s="164" t="s">
        <v>112</v>
      </c>
      <c r="C37" s="164" t="s">
        <v>113</v>
      </c>
      <c r="D37" s="165" t="s">
        <v>121</v>
      </c>
      <c r="E37" s="168">
        <v>4000</v>
      </c>
      <c r="F37" s="155"/>
      <c r="G37" s="147">
        <f t="shared" si="0"/>
        <v>372000</v>
      </c>
      <c r="H37" s="282" t="s">
        <v>127</v>
      </c>
      <c r="I37" s="149" t="s">
        <v>18</v>
      </c>
      <c r="J37" s="354" t="s">
        <v>217</v>
      </c>
      <c r="K37" s="164" t="s">
        <v>133</v>
      </c>
      <c r="L37" s="149" t="s">
        <v>44</v>
      </c>
      <c r="M37" s="149"/>
      <c r="N37" s="151" t="s">
        <v>267</v>
      </c>
    </row>
    <row r="38" spans="1:15" ht="15.75" customHeight="1" x14ac:dyDescent="0.25">
      <c r="A38" s="163">
        <v>45357</v>
      </c>
      <c r="B38" s="164" t="s">
        <v>112</v>
      </c>
      <c r="C38" s="164" t="s">
        <v>113</v>
      </c>
      <c r="D38" s="165" t="s">
        <v>121</v>
      </c>
      <c r="E38" s="168">
        <v>3000</v>
      </c>
      <c r="F38" s="155"/>
      <c r="G38" s="147">
        <f t="shared" si="0"/>
        <v>369000</v>
      </c>
      <c r="H38" s="282" t="s">
        <v>127</v>
      </c>
      <c r="I38" s="149" t="s">
        <v>18</v>
      </c>
      <c r="J38" s="354" t="s">
        <v>217</v>
      </c>
      <c r="K38" s="164" t="s">
        <v>133</v>
      </c>
      <c r="L38" s="149" t="s">
        <v>44</v>
      </c>
      <c r="M38" s="149"/>
      <c r="N38" s="151" t="s">
        <v>268</v>
      </c>
    </row>
    <row r="39" spans="1:15" ht="15.75" customHeight="1" x14ac:dyDescent="0.25">
      <c r="A39" s="163">
        <v>45357</v>
      </c>
      <c r="B39" s="164" t="s">
        <v>112</v>
      </c>
      <c r="C39" s="164" t="s">
        <v>113</v>
      </c>
      <c r="D39" s="165" t="s">
        <v>121</v>
      </c>
      <c r="E39" s="168">
        <v>3000</v>
      </c>
      <c r="F39" s="155"/>
      <c r="G39" s="147">
        <f t="shared" si="0"/>
        <v>366000</v>
      </c>
      <c r="H39" s="282" t="s">
        <v>127</v>
      </c>
      <c r="I39" s="149" t="s">
        <v>18</v>
      </c>
      <c r="J39" s="354" t="s">
        <v>217</v>
      </c>
      <c r="K39" s="164" t="s">
        <v>133</v>
      </c>
      <c r="L39" s="149" t="s">
        <v>44</v>
      </c>
      <c r="M39" s="149"/>
      <c r="N39" s="151" t="s">
        <v>269</v>
      </c>
    </row>
    <row r="40" spans="1:15" ht="15.75" customHeight="1" x14ac:dyDescent="0.25">
      <c r="A40" s="163">
        <v>45357</v>
      </c>
      <c r="B40" s="164" t="s">
        <v>112</v>
      </c>
      <c r="C40" s="164" t="s">
        <v>113</v>
      </c>
      <c r="D40" s="165" t="s">
        <v>121</v>
      </c>
      <c r="E40" s="168">
        <v>3000</v>
      </c>
      <c r="F40" s="155"/>
      <c r="G40" s="147">
        <f t="shared" si="0"/>
        <v>363000</v>
      </c>
      <c r="H40" s="282" t="s">
        <v>127</v>
      </c>
      <c r="I40" s="149" t="s">
        <v>18</v>
      </c>
      <c r="J40" s="354" t="s">
        <v>217</v>
      </c>
      <c r="K40" s="164" t="s">
        <v>133</v>
      </c>
      <c r="L40" s="149" t="s">
        <v>44</v>
      </c>
      <c r="M40" s="149"/>
      <c r="N40" s="151" t="s">
        <v>270</v>
      </c>
    </row>
    <row r="41" spans="1:15" ht="15.75" customHeight="1" x14ac:dyDescent="0.25">
      <c r="A41" s="163">
        <v>45357</v>
      </c>
      <c r="B41" s="164" t="s">
        <v>112</v>
      </c>
      <c r="C41" s="164" t="s">
        <v>113</v>
      </c>
      <c r="D41" s="165" t="s">
        <v>121</v>
      </c>
      <c r="E41" s="168">
        <v>3000</v>
      </c>
      <c r="F41" s="155"/>
      <c r="G41" s="147">
        <f t="shared" si="0"/>
        <v>360000</v>
      </c>
      <c r="H41" s="282" t="s">
        <v>127</v>
      </c>
      <c r="I41" s="149" t="s">
        <v>18</v>
      </c>
      <c r="J41" s="354" t="s">
        <v>217</v>
      </c>
      <c r="K41" s="164" t="s">
        <v>133</v>
      </c>
      <c r="L41" s="149" t="s">
        <v>44</v>
      </c>
      <c r="M41" s="149"/>
      <c r="N41" s="151" t="s">
        <v>271</v>
      </c>
    </row>
    <row r="42" spans="1:15" ht="15.75" customHeight="1" x14ac:dyDescent="0.25">
      <c r="A42" s="163">
        <v>45357</v>
      </c>
      <c r="B42" s="164" t="s">
        <v>112</v>
      </c>
      <c r="C42" s="164" t="s">
        <v>113</v>
      </c>
      <c r="D42" s="165" t="s">
        <v>121</v>
      </c>
      <c r="E42" s="168">
        <v>4000</v>
      </c>
      <c r="F42" s="155"/>
      <c r="G42" s="147">
        <f t="shared" si="0"/>
        <v>356000</v>
      </c>
      <c r="H42" s="282" t="s">
        <v>127</v>
      </c>
      <c r="I42" s="149" t="s">
        <v>18</v>
      </c>
      <c r="J42" s="354" t="s">
        <v>217</v>
      </c>
      <c r="K42" s="164" t="s">
        <v>133</v>
      </c>
      <c r="L42" s="149" t="s">
        <v>44</v>
      </c>
      <c r="M42" s="149"/>
      <c r="N42" s="151" t="s">
        <v>272</v>
      </c>
    </row>
    <row r="43" spans="1:15" ht="15.75" customHeight="1" x14ac:dyDescent="0.25">
      <c r="A43" s="163">
        <v>45357</v>
      </c>
      <c r="B43" s="164" t="s">
        <v>262</v>
      </c>
      <c r="C43" s="164" t="s">
        <v>126</v>
      </c>
      <c r="D43" s="165" t="s">
        <v>121</v>
      </c>
      <c r="E43" s="168">
        <v>20000</v>
      </c>
      <c r="F43" s="155"/>
      <c r="G43" s="147">
        <f t="shared" si="0"/>
        <v>336000</v>
      </c>
      <c r="H43" s="282" t="s">
        <v>127</v>
      </c>
      <c r="I43" s="149" t="s">
        <v>18</v>
      </c>
      <c r="J43" s="354" t="s">
        <v>217</v>
      </c>
      <c r="K43" s="164" t="s">
        <v>133</v>
      </c>
      <c r="L43" s="149" t="s">
        <v>44</v>
      </c>
      <c r="M43" s="149"/>
      <c r="N43" s="151"/>
    </row>
    <row r="44" spans="1:15" ht="15.75" customHeight="1" x14ac:dyDescent="0.25">
      <c r="A44" s="163">
        <v>45357</v>
      </c>
      <c r="B44" s="164" t="s">
        <v>263</v>
      </c>
      <c r="C44" s="164" t="s">
        <v>216</v>
      </c>
      <c r="D44" s="165" t="s">
        <v>121</v>
      </c>
      <c r="E44" s="168">
        <v>8000</v>
      </c>
      <c r="F44" s="155"/>
      <c r="G44" s="147">
        <f t="shared" si="0"/>
        <v>328000</v>
      </c>
      <c r="H44" s="282" t="s">
        <v>127</v>
      </c>
      <c r="I44" s="149" t="s">
        <v>18</v>
      </c>
      <c r="J44" s="354" t="s">
        <v>217</v>
      </c>
      <c r="K44" s="164" t="s">
        <v>133</v>
      </c>
      <c r="L44" s="149" t="s">
        <v>44</v>
      </c>
      <c r="M44" s="149"/>
      <c r="N44" s="151"/>
    </row>
    <row r="45" spans="1:15" ht="15.75" customHeight="1" x14ac:dyDescent="0.25">
      <c r="A45" s="163">
        <v>45357</v>
      </c>
      <c r="B45" s="164" t="s">
        <v>213</v>
      </c>
      <c r="C45" s="164" t="s">
        <v>216</v>
      </c>
      <c r="D45" s="165" t="s">
        <v>121</v>
      </c>
      <c r="E45" s="168">
        <v>8000</v>
      </c>
      <c r="F45" s="155"/>
      <c r="G45" s="147">
        <f t="shared" si="0"/>
        <v>320000</v>
      </c>
      <c r="H45" s="282" t="s">
        <v>127</v>
      </c>
      <c r="I45" s="149" t="s">
        <v>18</v>
      </c>
      <c r="J45" s="354" t="s">
        <v>217</v>
      </c>
      <c r="K45" s="164" t="s">
        <v>133</v>
      </c>
      <c r="L45" s="149" t="s">
        <v>44</v>
      </c>
      <c r="M45" s="149"/>
      <c r="N45" s="151"/>
    </row>
    <row r="46" spans="1:15" ht="15.75" customHeight="1" x14ac:dyDescent="0.25">
      <c r="A46" s="163">
        <v>45357</v>
      </c>
      <c r="B46" s="164" t="s">
        <v>214</v>
      </c>
      <c r="C46" s="164" t="s">
        <v>216</v>
      </c>
      <c r="D46" s="165" t="s">
        <v>121</v>
      </c>
      <c r="E46" s="168">
        <v>8000</v>
      </c>
      <c r="F46" s="155"/>
      <c r="G46" s="147">
        <f t="shared" si="0"/>
        <v>312000</v>
      </c>
      <c r="H46" s="282" t="s">
        <v>127</v>
      </c>
      <c r="I46" s="149" t="s">
        <v>18</v>
      </c>
      <c r="J46" s="354" t="s">
        <v>217</v>
      </c>
      <c r="K46" s="164" t="s">
        <v>133</v>
      </c>
      <c r="L46" s="149" t="s">
        <v>44</v>
      </c>
      <c r="M46" s="149"/>
      <c r="N46" s="151"/>
    </row>
    <row r="47" spans="1:15" ht="15.75" customHeight="1" x14ac:dyDescent="0.25">
      <c r="A47" s="163">
        <v>45357</v>
      </c>
      <c r="B47" s="164" t="s">
        <v>215</v>
      </c>
      <c r="C47" s="164" t="s">
        <v>216</v>
      </c>
      <c r="D47" s="165" t="s">
        <v>121</v>
      </c>
      <c r="E47" s="168">
        <v>6000</v>
      </c>
      <c r="F47" s="155"/>
      <c r="G47" s="147">
        <f t="shared" si="0"/>
        <v>306000</v>
      </c>
      <c r="H47" s="282" t="s">
        <v>127</v>
      </c>
      <c r="I47" s="149" t="s">
        <v>18</v>
      </c>
      <c r="J47" s="354" t="s">
        <v>217</v>
      </c>
      <c r="K47" s="164" t="s">
        <v>133</v>
      </c>
      <c r="L47" s="149" t="s">
        <v>44</v>
      </c>
      <c r="M47" s="149"/>
      <c r="N47" s="151"/>
    </row>
    <row r="48" spans="1:15" ht="15.75" customHeight="1" x14ac:dyDescent="0.25">
      <c r="A48" s="163">
        <v>45357</v>
      </c>
      <c r="B48" s="164" t="s">
        <v>264</v>
      </c>
      <c r="C48" s="164" t="s">
        <v>216</v>
      </c>
      <c r="D48" s="165" t="s">
        <v>121</v>
      </c>
      <c r="E48" s="168">
        <v>60000</v>
      </c>
      <c r="F48" s="155"/>
      <c r="G48" s="147">
        <f t="shared" si="0"/>
        <v>246000</v>
      </c>
      <c r="H48" s="282" t="s">
        <v>127</v>
      </c>
      <c r="I48" s="149" t="s">
        <v>18</v>
      </c>
      <c r="J48" s="354" t="s">
        <v>219</v>
      </c>
      <c r="K48" s="164" t="s">
        <v>133</v>
      </c>
      <c r="L48" s="149" t="s">
        <v>44</v>
      </c>
      <c r="M48" s="149"/>
      <c r="N48" s="151"/>
    </row>
    <row r="49" spans="1:14" ht="15.75" customHeight="1" x14ac:dyDescent="0.25">
      <c r="A49" s="163">
        <v>45358</v>
      </c>
      <c r="B49" s="164" t="s">
        <v>112</v>
      </c>
      <c r="C49" s="164" t="s">
        <v>113</v>
      </c>
      <c r="D49" s="165" t="s">
        <v>121</v>
      </c>
      <c r="E49" s="168">
        <v>3000</v>
      </c>
      <c r="F49" s="155"/>
      <c r="G49" s="147">
        <f t="shared" si="0"/>
        <v>243000</v>
      </c>
      <c r="H49" s="282" t="s">
        <v>127</v>
      </c>
      <c r="I49" s="149" t="s">
        <v>18</v>
      </c>
      <c r="J49" s="354" t="s">
        <v>217</v>
      </c>
      <c r="K49" s="164" t="s">
        <v>133</v>
      </c>
      <c r="L49" s="149" t="s">
        <v>44</v>
      </c>
      <c r="M49" s="149"/>
      <c r="N49" s="151" t="s">
        <v>279</v>
      </c>
    </row>
    <row r="50" spans="1:14" ht="15.75" customHeight="1" x14ac:dyDescent="0.25">
      <c r="A50" s="163">
        <v>45358</v>
      </c>
      <c r="B50" s="164" t="s">
        <v>112</v>
      </c>
      <c r="C50" s="164" t="s">
        <v>113</v>
      </c>
      <c r="D50" s="165" t="s">
        <v>121</v>
      </c>
      <c r="E50" s="168">
        <v>4000</v>
      </c>
      <c r="F50" s="155"/>
      <c r="G50" s="147">
        <f t="shared" si="0"/>
        <v>239000</v>
      </c>
      <c r="H50" s="282" t="s">
        <v>127</v>
      </c>
      <c r="I50" s="149" t="s">
        <v>18</v>
      </c>
      <c r="J50" s="354" t="s">
        <v>217</v>
      </c>
      <c r="K50" s="164" t="s">
        <v>133</v>
      </c>
      <c r="L50" s="149" t="s">
        <v>44</v>
      </c>
      <c r="M50" s="149"/>
      <c r="N50" s="151" t="s">
        <v>280</v>
      </c>
    </row>
    <row r="51" spans="1:14" ht="15.75" customHeight="1" x14ac:dyDescent="0.25">
      <c r="A51" s="163">
        <v>45358</v>
      </c>
      <c r="B51" s="164" t="s">
        <v>112</v>
      </c>
      <c r="C51" s="164" t="s">
        <v>113</v>
      </c>
      <c r="D51" s="165" t="s">
        <v>121</v>
      </c>
      <c r="E51" s="168">
        <v>4000</v>
      </c>
      <c r="F51" s="155"/>
      <c r="G51" s="147">
        <f t="shared" si="0"/>
        <v>235000</v>
      </c>
      <c r="H51" s="282" t="s">
        <v>127</v>
      </c>
      <c r="I51" s="149" t="s">
        <v>18</v>
      </c>
      <c r="J51" s="354" t="s">
        <v>217</v>
      </c>
      <c r="K51" s="164" t="s">
        <v>133</v>
      </c>
      <c r="L51" s="149" t="s">
        <v>44</v>
      </c>
      <c r="M51" s="149"/>
      <c r="N51" s="151" t="s">
        <v>281</v>
      </c>
    </row>
    <row r="52" spans="1:14" ht="15.75" customHeight="1" x14ac:dyDescent="0.25">
      <c r="A52" s="163">
        <v>45358</v>
      </c>
      <c r="B52" s="164" t="s">
        <v>112</v>
      </c>
      <c r="C52" s="164" t="s">
        <v>113</v>
      </c>
      <c r="D52" s="165" t="s">
        <v>121</v>
      </c>
      <c r="E52" s="168">
        <v>2000</v>
      </c>
      <c r="F52" s="155"/>
      <c r="G52" s="147">
        <f t="shared" si="0"/>
        <v>233000</v>
      </c>
      <c r="H52" s="282" t="s">
        <v>127</v>
      </c>
      <c r="I52" s="149" t="s">
        <v>18</v>
      </c>
      <c r="J52" s="354" t="s">
        <v>217</v>
      </c>
      <c r="K52" s="164" t="s">
        <v>133</v>
      </c>
      <c r="L52" s="149" t="s">
        <v>44</v>
      </c>
      <c r="M52" s="149"/>
      <c r="N52" s="151" t="s">
        <v>282</v>
      </c>
    </row>
    <row r="53" spans="1:14" ht="15.75" customHeight="1" x14ac:dyDescent="0.25">
      <c r="A53" s="163">
        <v>45358</v>
      </c>
      <c r="B53" s="164" t="s">
        <v>112</v>
      </c>
      <c r="C53" s="164" t="s">
        <v>113</v>
      </c>
      <c r="D53" s="165" t="s">
        <v>121</v>
      </c>
      <c r="E53" s="168">
        <v>4000</v>
      </c>
      <c r="F53" s="155"/>
      <c r="G53" s="147">
        <f t="shared" si="0"/>
        <v>229000</v>
      </c>
      <c r="H53" s="282" t="s">
        <v>127</v>
      </c>
      <c r="I53" s="149" t="s">
        <v>18</v>
      </c>
      <c r="J53" s="354" t="s">
        <v>217</v>
      </c>
      <c r="K53" s="164" t="s">
        <v>133</v>
      </c>
      <c r="L53" s="149" t="s">
        <v>44</v>
      </c>
      <c r="M53" s="149"/>
      <c r="N53" s="151" t="s">
        <v>283</v>
      </c>
    </row>
    <row r="54" spans="1:14" ht="15.75" customHeight="1" x14ac:dyDescent="0.25">
      <c r="A54" s="163">
        <v>45358</v>
      </c>
      <c r="B54" s="164" t="s">
        <v>112</v>
      </c>
      <c r="C54" s="164" t="s">
        <v>113</v>
      </c>
      <c r="D54" s="165" t="s">
        <v>121</v>
      </c>
      <c r="E54" s="168">
        <v>4000</v>
      </c>
      <c r="F54" s="155"/>
      <c r="G54" s="147">
        <f t="shared" si="0"/>
        <v>225000</v>
      </c>
      <c r="H54" s="282" t="s">
        <v>127</v>
      </c>
      <c r="I54" s="149" t="s">
        <v>18</v>
      </c>
      <c r="J54" s="354" t="s">
        <v>217</v>
      </c>
      <c r="K54" s="164" t="s">
        <v>133</v>
      </c>
      <c r="L54" s="149" t="s">
        <v>44</v>
      </c>
      <c r="M54" s="149"/>
      <c r="N54" s="151" t="s">
        <v>284</v>
      </c>
    </row>
    <row r="55" spans="1:14" ht="15.75" customHeight="1" x14ac:dyDescent="0.25">
      <c r="A55" s="163">
        <v>45358</v>
      </c>
      <c r="B55" s="164" t="s">
        <v>211</v>
      </c>
      <c r="C55" s="164" t="s">
        <v>216</v>
      </c>
      <c r="D55" s="165" t="s">
        <v>121</v>
      </c>
      <c r="E55" s="168">
        <v>60000</v>
      </c>
      <c r="F55" s="155"/>
      <c r="G55" s="147">
        <f t="shared" si="0"/>
        <v>165000</v>
      </c>
      <c r="H55" s="282" t="s">
        <v>127</v>
      </c>
      <c r="I55" s="149" t="s">
        <v>18</v>
      </c>
      <c r="J55" s="354" t="s">
        <v>219</v>
      </c>
      <c r="K55" s="164" t="s">
        <v>133</v>
      </c>
      <c r="L55" s="149" t="s">
        <v>44</v>
      </c>
      <c r="M55" s="149"/>
      <c r="N55" s="151"/>
    </row>
    <row r="56" spans="1:14" ht="15.75" customHeight="1" x14ac:dyDescent="0.25">
      <c r="A56" s="163">
        <v>45358</v>
      </c>
      <c r="B56" s="164" t="s">
        <v>212</v>
      </c>
      <c r="C56" s="164" t="s">
        <v>216</v>
      </c>
      <c r="D56" s="165" t="s">
        <v>121</v>
      </c>
      <c r="E56" s="168">
        <v>6000</v>
      </c>
      <c r="F56" s="155"/>
      <c r="G56" s="147">
        <f t="shared" si="0"/>
        <v>159000</v>
      </c>
      <c r="H56" s="282" t="s">
        <v>127</v>
      </c>
      <c r="I56" s="149" t="s">
        <v>18</v>
      </c>
      <c r="J56" s="354" t="s">
        <v>217</v>
      </c>
      <c r="K56" s="164" t="s">
        <v>133</v>
      </c>
      <c r="L56" s="149" t="s">
        <v>44</v>
      </c>
      <c r="M56" s="149"/>
      <c r="N56" s="151"/>
    </row>
    <row r="57" spans="1:14" ht="15.75" customHeight="1" x14ac:dyDescent="0.25">
      <c r="A57" s="163">
        <v>45358</v>
      </c>
      <c r="B57" s="164" t="s">
        <v>213</v>
      </c>
      <c r="C57" s="164" t="s">
        <v>216</v>
      </c>
      <c r="D57" s="165" t="s">
        <v>121</v>
      </c>
      <c r="E57" s="168">
        <v>10000</v>
      </c>
      <c r="F57" s="155"/>
      <c r="G57" s="147">
        <f t="shared" si="0"/>
        <v>149000</v>
      </c>
      <c r="H57" s="282" t="s">
        <v>127</v>
      </c>
      <c r="I57" s="149" t="s">
        <v>18</v>
      </c>
      <c r="J57" s="354" t="s">
        <v>217</v>
      </c>
      <c r="K57" s="164" t="s">
        <v>133</v>
      </c>
      <c r="L57" s="149" t="s">
        <v>44</v>
      </c>
      <c r="M57" s="149"/>
      <c r="N57" s="151"/>
    </row>
    <row r="58" spans="1:14" ht="15.75" customHeight="1" x14ac:dyDescent="0.25">
      <c r="A58" s="163">
        <v>45358</v>
      </c>
      <c r="B58" s="164" t="s">
        <v>214</v>
      </c>
      <c r="C58" s="164" t="s">
        <v>216</v>
      </c>
      <c r="D58" s="165" t="s">
        <v>121</v>
      </c>
      <c r="E58" s="168">
        <v>10000</v>
      </c>
      <c r="F58" s="155"/>
      <c r="G58" s="147">
        <f t="shared" si="0"/>
        <v>139000</v>
      </c>
      <c r="H58" s="282" t="s">
        <v>127</v>
      </c>
      <c r="I58" s="149" t="s">
        <v>18</v>
      </c>
      <c r="J58" s="354" t="s">
        <v>217</v>
      </c>
      <c r="K58" s="164" t="s">
        <v>133</v>
      </c>
      <c r="L58" s="149" t="s">
        <v>44</v>
      </c>
      <c r="M58" s="149"/>
      <c r="N58" s="151"/>
    </row>
    <row r="59" spans="1:14" ht="15.75" customHeight="1" x14ac:dyDescent="0.25">
      <c r="A59" s="163">
        <v>45358</v>
      </c>
      <c r="B59" s="164" t="s">
        <v>215</v>
      </c>
      <c r="C59" s="164" t="s">
        <v>216</v>
      </c>
      <c r="D59" s="165" t="s">
        <v>121</v>
      </c>
      <c r="E59" s="168">
        <v>4000</v>
      </c>
      <c r="F59" s="155"/>
      <c r="G59" s="147">
        <f t="shared" si="0"/>
        <v>135000</v>
      </c>
      <c r="H59" s="282" t="s">
        <v>127</v>
      </c>
      <c r="I59" s="149" t="s">
        <v>18</v>
      </c>
      <c r="J59" s="354" t="s">
        <v>217</v>
      </c>
      <c r="K59" s="164" t="s">
        <v>133</v>
      </c>
      <c r="L59" s="149" t="s">
        <v>44</v>
      </c>
      <c r="M59" s="149"/>
      <c r="N59" s="151"/>
    </row>
    <row r="60" spans="1:14" ht="15.75" customHeight="1" x14ac:dyDescent="0.25">
      <c r="A60" s="163">
        <v>45358</v>
      </c>
      <c r="B60" s="164" t="s">
        <v>275</v>
      </c>
      <c r="C60" s="164" t="s">
        <v>126</v>
      </c>
      <c r="D60" s="165" t="s">
        <v>121</v>
      </c>
      <c r="E60" s="168">
        <v>15000</v>
      </c>
      <c r="F60" s="155"/>
      <c r="G60" s="147">
        <f t="shared" si="0"/>
        <v>120000</v>
      </c>
      <c r="H60" s="282" t="s">
        <v>127</v>
      </c>
      <c r="I60" s="149" t="s">
        <v>18</v>
      </c>
      <c r="J60" s="354" t="s">
        <v>217</v>
      </c>
      <c r="K60" s="164" t="s">
        <v>133</v>
      </c>
      <c r="L60" s="149" t="s">
        <v>44</v>
      </c>
      <c r="M60" s="149"/>
      <c r="N60" s="151"/>
    </row>
    <row r="61" spans="1:14" ht="15.75" customHeight="1" x14ac:dyDescent="0.25">
      <c r="A61" s="163">
        <v>45358</v>
      </c>
      <c r="B61" s="164" t="s">
        <v>276</v>
      </c>
      <c r="C61" s="164" t="s">
        <v>126</v>
      </c>
      <c r="D61" s="165" t="s">
        <v>121</v>
      </c>
      <c r="E61" s="168">
        <v>5000</v>
      </c>
      <c r="F61" s="155"/>
      <c r="G61" s="147">
        <f t="shared" si="0"/>
        <v>115000</v>
      </c>
      <c r="H61" s="282" t="s">
        <v>127</v>
      </c>
      <c r="I61" s="149" t="s">
        <v>18</v>
      </c>
      <c r="J61" s="354" t="s">
        <v>217</v>
      </c>
      <c r="K61" s="164" t="s">
        <v>133</v>
      </c>
      <c r="L61" s="149" t="s">
        <v>44</v>
      </c>
      <c r="M61" s="149"/>
      <c r="N61" s="151"/>
    </row>
    <row r="62" spans="1:14" ht="15.75" customHeight="1" x14ac:dyDescent="0.25">
      <c r="A62" s="410">
        <v>45359</v>
      </c>
      <c r="B62" s="411" t="s">
        <v>110</v>
      </c>
      <c r="C62" s="411" t="s">
        <v>48</v>
      </c>
      <c r="D62" s="412" t="s">
        <v>121</v>
      </c>
      <c r="E62" s="523"/>
      <c r="F62" s="635">
        <v>90000</v>
      </c>
      <c r="G62" s="413">
        <f t="shared" si="0"/>
        <v>205000</v>
      </c>
      <c r="H62" s="415" t="s">
        <v>127</v>
      </c>
      <c r="I62" s="416" t="s">
        <v>18</v>
      </c>
      <c r="J62" s="461" t="s">
        <v>217</v>
      </c>
      <c r="K62" s="411" t="s">
        <v>133</v>
      </c>
      <c r="L62" s="416" t="s">
        <v>44</v>
      </c>
      <c r="M62" s="416"/>
      <c r="N62" s="459"/>
    </row>
    <row r="63" spans="1:14" ht="15.75" customHeight="1" x14ac:dyDescent="0.25">
      <c r="A63" s="163">
        <v>45359</v>
      </c>
      <c r="B63" s="164" t="s">
        <v>112</v>
      </c>
      <c r="C63" s="164" t="s">
        <v>113</v>
      </c>
      <c r="D63" s="165" t="s">
        <v>121</v>
      </c>
      <c r="E63" s="168">
        <v>3000</v>
      </c>
      <c r="F63" s="155"/>
      <c r="G63" s="147">
        <f t="shared" si="0"/>
        <v>202000</v>
      </c>
      <c r="H63" s="282" t="s">
        <v>127</v>
      </c>
      <c r="I63" s="149" t="s">
        <v>18</v>
      </c>
      <c r="J63" s="354" t="s">
        <v>217</v>
      </c>
      <c r="K63" s="164" t="s">
        <v>133</v>
      </c>
      <c r="L63" s="149" t="s">
        <v>44</v>
      </c>
      <c r="M63" s="149"/>
      <c r="N63" s="151" t="s">
        <v>265</v>
      </c>
    </row>
    <row r="64" spans="1:14" ht="15.75" customHeight="1" x14ac:dyDescent="0.25">
      <c r="A64" s="163">
        <v>45359</v>
      </c>
      <c r="B64" s="164" t="s">
        <v>112</v>
      </c>
      <c r="C64" s="164" t="s">
        <v>113</v>
      </c>
      <c r="D64" s="165" t="s">
        <v>121</v>
      </c>
      <c r="E64" s="168">
        <v>2000</v>
      </c>
      <c r="F64" s="155"/>
      <c r="G64" s="147">
        <f t="shared" si="0"/>
        <v>200000</v>
      </c>
      <c r="H64" s="282" t="s">
        <v>127</v>
      </c>
      <c r="I64" s="149" t="s">
        <v>18</v>
      </c>
      <c r="J64" s="354" t="s">
        <v>217</v>
      </c>
      <c r="K64" s="164" t="s">
        <v>133</v>
      </c>
      <c r="L64" s="149" t="s">
        <v>44</v>
      </c>
      <c r="M64" s="149"/>
      <c r="N64" s="151" t="s">
        <v>285</v>
      </c>
    </row>
    <row r="65" spans="1:14" ht="15.75" customHeight="1" x14ac:dyDescent="0.25">
      <c r="A65" s="163">
        <v>45359</v>
      </c>
      <c r="B65" s="164" t="s">
        <v>112</v>
      </c>
      <c r="C65" s="164" t="s">
        <v>113</v>
      </c>
      <c r="D65" s="165" t="s">
        <v>121</v>
      </c>
      <c r="E65" s="168">
        <v>2000</v>
      </c>
      <c r="F65" s="155"/>
      <c r="G65" s="147">
        <f t="shared" si="0"/>
        <v>198000</v>
      </c>
      <c r="H65" s="282" t="s">
        <v>127</v>
      </c>
      <c r="I65" s="149" t="s">
        <v>18</v>
      </c>
      <c r="J65" s="354" t="s">
        <v>217</v>
      </c>
      <c r="K65" s="164" t="s">
        <v>133</v>
      </c>
      <c r="L65" s="149" t="s">
        <v>44</v>
      </c>
      <c r="M65" s="149"/>
      <c r="N65" s="151" t="s">
        <v>286</v>
      </c>
    </row>
    <row r="66" spans="1:14" ht="15.75" customHeight="1" x14ac:dyDescent="0.25">
      <c r="A66" s="163">
        <v>45359</v>
      </c>
      <c r="B66" s="164" t="s">
        <v>112</v>
      </c>
      <c r="C66" s="164" t="s">
        <v>113</v>
      </c>
      <c r="D66" s="165" t="s">
        <v>121</v>
      </c>
      <c r="E66" s="168">
        <v>90000</v>
      </c>
      <c r="F66" s="155"/>
      <c r="G66" s="147">
        <f t="shared" si="0"/>
        <v>108000</v>
      </c>
      <c r="H66" s="282" t="s">
        <v>127</v>
      </c>
      <c r="I66" s="149" t="s">
        <v>18</v>
      </c>
      <c r="J66" s="354" t="s">
        <v>217</v>
      </c>
      <c r="K66" s="164" t="s">
        <v>133</v>
      </c>
      <c r="L66" s="149" t="s">
        <v>44</v>
      </c>
      <c r="M66" s="149"/>
      <c r="N66" s="151" t="s">
        <v>289</v>
      </c>
    </row>
    <row r="67" spans="1:14" ht="15.75" customHeight="1" x14ac:dyDescent="0.25">
      <c r="A67" s="163">
        <v>45359</v>
      </c>
      <c r="B67" s="164" t="s">
        <v>112</v>
      </c>
      <c r="C67" s="164" t="s">
        <v>113</v>
      </c>
      <c r="D67" s="165" t="s">
        <v>121</v>
      </c>
      <c r="E67" s="168">
        <v>3000</v>
      </c>
      <c r="F67" s="155"/>
      <c r="G67" s="147">
        <f t="shared" si="0"/>
        <v>105000</v>
      </c>
      <c r="H67" s="282" t="s">
        <v>127</v>
      </c>
      <c r="I67" s="149" t="s">
        <v>18</v>
      </c>
      <c r="J67" s="354" t="s">
        <v>217</v>
      </c>
      <c r="K67" s="164" t="s">
        <v>133</v>
      </c>
      <c r="L67" s="149" t="s">
        <v>44</v>
      </c>
      <c r="M67" s="149"/>
      <c r="N67" s="151" t="s">
        <v>282</v>
      </c>
    </row>
    <row r="68" spans="1:14" ht="15.75" customHeight="1" x14ac:dyDescent="0.25">
      <c r="A68" s="163">
        <v>45359</v>
      </c>
      <c r="B68" s="164" t="s">
        <v>112</v>
      </c>
      <c r="C68" s="164" t="s">
        <v>113</v>
      </c>
      <c r="D68" s="165" t="s">
        <v>121</v>
      </c>
      <c r="E68" s="168">
        <v>3000</v>
      </c>
      <c r="F68" s="155"/>
      <c r="G68" s="147">
        <f t="shared" si="0"/>
        <v>102000</v>
      </c>
      <c r="H68" s="282" t="s">
        <v>127</v>
      </c>
      <c r="I68" s="149" t="s">
        <v>18</v>
      </c>
      <c r="J68" s="354" t="s">
        <v>217</v>
      </c>
      <c r="K68" s="164" t="s">
        <v>133</v>
      </c>
      <c r="L68" s="149" t="s">
        <v>44</v>
      </c>
      <c r="M68" s="149"/>
      <c r="N68" s="151" t="s">
        <v>290</v>
      </c>
    </row>
    <row r="69" spans="1:14" ht="26.25" customHeight="1" x14ac:dyDescent="0.25">
      <c r="A69" s="163">
        <v>45359</v>
      </c>
      <c r="B69" s="164" t="s">
        <v>291</v>
      </c>
      <c r="C69" s="164" t="s">
        <v>113</v>
      </c>
      <c r="D69" s="165" t="s">
        <v>121</v>
      </c>
      <c r="E69" s="168">
        <v>35000</v>
      </c>
      <c r="F69" s="155"/>
      <c r="G69" s="147">
        <f t="shared" si="0"/>
        <v>67000</v>
      </c>
      <c r="H69" s="282" t="s">
        <v>127</v>
      </c>
      <c r="I69" s="149" t="s">
        <v>18</v>
      </c>
      <c r="J69" s="354" t="s">
        <v>627</v>
      </c>
      <c r="K69" s="164" t="s">
        <v>133</v>
      </c>
      <c r="L69" s="149" t="s">
        <v>44</v>
      </c>
      <c r="M69" s="149"/>
      <c r="N69" s="151" t="s">
        <v>287</v>
      </c>
    </row>
    <row r="70" spans="1:14" ht="15.75" customHeight="1" x14ac:dyDescent="0.25">
      <c r="A70" s="163">
        <v>45359</v>
      </c>
      <c r="B70" s="164" t="s">
        <v>292</v>
      </c>
      <c r="C70" s="164" t="s">
        <v>113</v>
      </c>
      <c r="D70" s="165" t="s">
        <v>121</v>
      </c>
      <c r="E70" s="168">
        <v>15000</v>
      </c>
      <c r="F70" s="155"/>
      <c r="G70" s="147">
        <f t="shared" si="0"/>
        <v>52000</v>
      </c>
      <c r="H70" s="282" t="s">
        <v>127</v>
      </c>
      <c r="I70" s="149" t="s">
        <v>18</v>
      </c>
      <c r="J70" s="354" t="s">
        <v>217</v>
      </c>
      <c r="K70" s="164" t="s">
        <v>133</v>
      </c>
      <c r="L70" s="149" t="s">
        <v>44</v>
      </c>
      <c r="M70" s="149"/>
      <c r="N70" s="151" t="s">
        <v>288</v>
      </c>
    </row>
    <row r="71" spans="1:14" ht="15.75" customHeight="1" x14ac:dyDescent="0.25">
      <c r="A71" s="163">
        <v>45359</v>
      </c>
      <c r="B71" s="164" t="s">
        <v>213</v>
      </c>
      <c r="C71" s="164" t="s">
        <v>216</v>
      </c>
      <c r="D71" s="165" t="s">
        <v>121</v>
      </c>
      <c r="E71" s="168">
        <v>12000</v>
      </c>
      <c r="F71" s="155"/>
      <c r="G71" s="147">
        <f t="shared" ref="G71:G99" si="2">G70-E71+F71</f>
        <v>40000</v>
      </c>
      <c r="H71" s="282" t="s">
        <v>127</v>
      </c>
      <c r="I71" s="149" t="s">
        <v>18</v>
      </c>
      <c r="J71" s="354" t="s">
        <v>217</v>
      </c>
      <c r="K71" s="164" t="s">
        <v>133</v>
      </c>
      <c r="L71" s="149" t="s">
        <v>44</v>
      </c>
      <c r="M71" s="149"/>
      <c r="N71" s="151"/>
    </row>
    <row r="72" spans="1:14" ht="15.75" customHeight="1" x14ac:dyDescent="0.25">
      <c r="A72" s="163">
        <v>45359</v>
      </c>
      <c r="B72" s="164" t="s">
        <v>214</v>
      </c>
      <c r="C72" s="164" t="s">
        <v>216</v>
      </c>
      <c r="D72" s="165" t="s">
        <v>121</v>
      </c>
      <c r="E72" s="168">
        <v>10000</v>
      </c>
      <c r="F72" s="155"/>
      <c r="G72" s="147">
        <f t="shared" si="2"/>
        <v>30000</v>
      </c>
      <c r="H72" s="282" t="s">
        <v>127</v>
      </c>
      <c r="I72" s="149" t="s">
        <v>18</v>
      </c>
      <c r="J72" s="354" t="s">
        <v>217</v>
      </c>
      <c r="K72" s="164" t="s">
        <v>133</v>
      </c>
      <c r="L72" s="149" t="s">
        <v>44</v>
      </c>
      <c r="M72" s="149"/>
      <c r="N72" s="151"/>
    </row>
    <row r="73" spans="1:14" ht="15.75" customHeight="1" x14ac:dyDescent="0.25">
      <c r="A73" s="163">
        <v>45359</v>
      </c>
      <c r="B73" s="164" t="s">
        <v>215</v>
      </c>
      <c r="C73" s="164" t="s">
        <v>216</v>
      </c>
      <c r="D73" s="165" t="s">
        <v>121</v>
      </c>
      <c r="E73" s="168">
        <v>8000</v>
      </c>
      <c r="F73" s="155"/>
      <c r="G73" s="147">
        <f t="shared" si="2"/>
        <v>22000</v>
      </c>
      <c r="H73" s="282" t="s">
        <v>127</v>
      </c>
      <c r="I73" s="149" t="s">
        <v>18</v>
      </c>
      <c r="J73" s="354" t="s">
        <v>217</v>
      </c>
      <c r="K73" s="164" t="s">
        <v>133</v>
      </c>
      <c r="L73" s="149" t="s">
        <v>44</v>
      </c>
      <c r="M73" s="149"/>
      <c r="N73" s="151"/>
    </row>
    <row r="74" spans="1:14" ht="15.75" customHeight="1" x14ac:dyDescent="0.25">
      <c r="A74" s="163">
        <v>45359</v>
      </c>
      <c r="B74" s="164" t="s">
        <v>126</v>
      </c>
      <c r="C74" s="164" t="s">
        <v>126</v>
      </c>
      <c r="D74" s="165" t="s">
        <v>121</v>
      </c>
      <c r="E74" s="168">
        <v>7000</v>
      </c>
      <c r="F74" s="155"/>
      <c r="G74" s="147">
        <f t="shared" si="2"/>
        <v>15000</v>
      </c>
      <c r="H74" s="282" t="s">
        <v>127</v>
      </c>
      <c r="I74" s="149" t="s">
        <v>18</v>
      </c>
      <c r="J74" s="354" t="s">
        <v>217</v>
      </c>
      <c r="K74" s="164" t="s">
        <v>133</v>
      </c>
      <c r="L74" s="149" t="s">
        <v>44</v>
      </c>
      <c r="M74" s="149"/>
      <c r="N74" s="151"/>
    </row>
    <row r="75" spans="1:14" ht="15.75" customHeight="1" x14ac:dyDescent="0.25">
      <c r="A75" s="163">
        <v>45359</v>
      </c>
      <c r="B75" s="164" t="s">
        <v>126</v>
      </c>
      <c r="C75" s="164" t="s">
        <v>126</v>
      </c>
      <c r="D75" s="165" t="s">
        <v>121</v>
      </c>
      <c r="E75" s="168">
        <v>14000</v>
      </c>
      <c r="F75" s="155"/>
      <c r="G75" s="147">
        <f t="shared" si="2"/>
        <v>1000</v>
      </c>
      <c r="H75" s="282" t="s">
        <v>127</v>
      </c>
      <c r="I75" s="149" t="s">
        <v>18</v>
      </c>
      <c r="J75" s="354" t="s">
        <v>217</v>
      </c>
      <c r="K75" s="164" t="s">
        <v>133</v>
      </c>
      <c r="L75" s="149" t="s">
        <v>44</v>
      </c>
      <c r="M75" s="149"/>
      <c r="N75" s="151"/>
    </row>
    <row r="76" spans="1:14" ht="15.75" customHeight="1" x14ac:dyDescent="0.25">
      <c r="A76" s="163">
        <v>45362</v>
      </c>
      <c r="B76" s="164" t="s">
        <v>118</v>
      </c>
      <c r="C76" s="164" t="s">
        <v>48</v>
      </c>
      <c r="D76" s="165" t="s">
        <v>121</v>
      </c>
      <c r="E76" s="168"/>
      <c r="F76" s="155">
        <v>-1000</v>
      </c>
      <c r="G76" s="147">
        <f t="shared" si="2"/>
        <v>0</v>
      </c>
      <c r="H76" s="282" t="s">
        <v>127</v>
      </c>
      <c r="I76" s="149" t="s">
        <v>18</v>
      </c>
      <c r="J76" s="354" t="s">
        <v>217</v>
      </c>
      <c r="K76" s="164" t="s">
        <v>133</v>
      </c>
      <c r="L76" s="149" t="s">
        <v>44</v>
      </c>
      <c r="M76" s="149"/>
      <c r="N76" s="151"/>
    </row>
    <row r="77" spans="1:14" ht="15.75" customHeight="1" x14ac:dyDescent="0.25">
      <c r="A77" s="410">
        <v>45362</v>
      </c>
      <c r="B77" s="411" t="s">
        <v>110</v>
      </c>
      <c r="C77" s="411" t="s">
        <v>48</v>
      </c>
      <c r="D77" s="412" t="s">
        <v>121</v>
      </c>
      <c r="E77" s="523"/>
      <c r="F77" s="635">
        <v>16000</v>
      </c>
      <c r="G77" s="413">
        <f t="shared" si="2"/>
        <v>16000</v>
      </c>
      <c r="H77" s="415" t="s">
        <v>127</v>
      </c>
      <c r="I77" s="416" t="s">
        <v>18</v>
      </c>
      <c r="J77" s="461" t="s">
        <v>320</v>
      </c>
      <c r="K77" s="411" t="s">
        <v>133</v>
      </c>
      <c r="L77" s="416" t="s">
        <v>44</v>
      </c>
      <c r="M77" s="416"/>
      <c r="N77" s="459"/>
    </row>
    <row r="78" spans="1:14" ht="15.75" customHeight="1" x14ac:dyDescent="0.25">
      <c r="A78" s="163">
        <v>45362</v>
      </c>
      <c r="B78" s="164" t="s">
        <v>112</v>
      </c>
      <c r="C78" s="164" t="s">
        <v>113</v>
      </c>
      <c r="D78" s="165" t="s">
        <v>121</v>
      </c>
      <c r="E78" s="168">
        <v>8000</v>
      </c>
      <c r="F78" s="155"/>
      <c r="G78" s="147">
        <f t="shared" si="2"/>
        <v>8000</v>
      </c>
      <c r="H78" s="282" t="s">
        <v>127</v>
      </c>
      <c r="I78" s="149" t="s">
        <v>18</v>
      </c>
      <c r="J78" s="354" t="s">
        <v>320</v>
      </c>
      <c r="K78" s="164" t="s">
        <v>133</v>
      </c>
      <c r="L78" s="149" t="s">
        <v>44</v>
      </c>
      <c r="M78" s="149"/>
      <c r="N78" s="151" t="s">
        <v>128</v>
      </c>
    </row>
    <row r="79" spans="1:14" ht="15.75" customHeight="1" x14ac:dyDescent="0.25">
      <c r="A79" s="163">
        <v>45362</v>
      </c>
      <c r="B79" s="164" t="s">
        <v>112</v>
      </c>
      <c r="C79" s="164" t="s">
        <v>113</v>
      </c>
      <c r="D79" s="165" t="s">
        <v>121</v>
      </c>
      <c r="E79" s="168">
        <v>8000</v>
      </c>
      <c r="F79" s="155"/>
      <c r="G79" s="147">
        <f t="shared" si="2"/>
        <v>0</v>
      </c>
      <c r="H79" s="282" t="s">
        <v>127</v>
      </c>
      <c r="I79" s="149" t="s">
        <v>18</v>
      </c>
      <c r="J79" s="354" t="s">
        <v>320</v>
      </c>
      <c r="K79" s="164" t="s">
        <v>133</v>
      </c>
      <c r="L79" s="149" t="s">
        <v>44</v>
      </c>
      <c r="M79" s="149"/>
      <c r="N79" s="151" t="s">
        <v>321</v>
      </c>
    </row>
    <row r="80" spans="1:14" ht="15.75" customHeight="1" x14ac:dyDescent="0.25">
      <c r="A80" s="410">
        <v>45363</v>
      </c>
      <c r="B80" s="411" t="s">
        <v>110</v>
      </c>
      <c r="C80" s="411" t="s">
        <v>48</v>
      </c>
      <c r="D80" s="412" t="s">
        <v>121</v>
      </c>
      <c r="E80" s="523"/>
      <c r="F80" s="635">
        <v>111000</v>
      </c>
      <c r="G80" s="413">
        <f t="shared" si="2"/>
        <v>111000</v>
      </c>
      <c r="H80" s="415" t="s">
        <v>127</v>
      </c>
      <c r="I80" s="416" t="s">
        <v>18</v>
      </c>
      <c r="J80" s="461" t="s">
        <v>336</v>
      </c>
      <c r="K80" s="411" t="s">
        <v>133</v>
      </c>
      <c r="L80" s="416" t="s">
        <v>44</v>
      </c>
      <c r="M80" s="416"/>
      <c r="N80" s="459"/>
    </row>
    <row r="81" spans="1:14" ht="15.75" customHeight="1" x14ac:dyDescent="0.25">
      <c r="A81" s="163">
        <v>45363</v>
      </c>
      <c r="B81" s="164" t="s">
        <v>112</v>
      </c>
      <c r="C81" s="164" t="s">
        <v>113</v>
      </c>
      <c r="D81" s="165" t="s">
        <v>121</v>
      </c>
      <c r="E81" s="168">
        <v>8000</v>
      </c>
      <c r="F81" s="155"/>
      <c r="G81" s="147">
        <f t="shared" si="2"/>
        <v>103000</v>
      </c>
      <c r="H81" s="282" t="s">
        <v>127</v>
      </c>
      <c r="I81" s="149" t="s">
        <v>18</v>
      </c>
      <c r="J81" s="354" t="s">
        <v>336</v>
      </c>
      <c r="K81" s="164" t="s">
        <v>133</v>
      </c>
      <c r="L81" s="149" t="s">
        <v>44</v>
      </c>
      <c r="M81" s="149"/>
      <c r="N81" s="151" t="s">
        <v>128</v>
      </c>
    </row>
    <row r="82" spans="1:14" ht="15.75" customHeight="1" x14ac:dyDescent="0.25">
      <c r="A82" s="163">
        <v>45363</v>
      </c>
      <c r="B82" s="164" t="s">
        <v>112</v>
      </c>
      <c r="C82" s="164" t="s">
        <v>113</v>
      </c>
      <c r="D82" s="165" t="s">
        <v>121</v>
      </c>
      <c r="E82" s="168">
        <v>30000</v>
      </c>
      <c r="F82" s="155"/>
      <c r="G82" s="147">
        <f t="shared" si="2"/>
        <v>73000</v>
      </c>
      <c r="H82" s="282" t="s">
        <v>127</v>
      </c>
      <c r="I82" s="149" t="s">
        <v>18</v>
      </c>
      <c r="J82" s="354" t="s">
        <v>336</v>
      </c>
      <c r="K82" s="164" t="s">
        <v>133</v>
      </c>
      <c r="L82" s="149" t="s">
        <v>44</v>
      </c>
      <c r="M82" s="149"/>
      <c r="N82" s="151" t="s">
        <v>337</v>
      </c>
    </row>
    <row r="83" spans="1:14" ht="15.75" customHeight="1" x14ac:dyDescent="0.25">
      <c r="A83" s="163">
        <v>45363</v>
      </c>
      <c r="B83" s="164" t="s">
        <v>112</v>
      </c>
      <c r="C83" s="164" t="s">
        <v>113</v>
      </c>
      <c r="D83" s="165" t="s">
        <v>121</v>
      </c>
      <c r="E83" s="168">
        <v>10000</v>
      </c>
      <c r="F83" s="155"/>
      <c r="G83" s="147">
        <f t="shared" si="2"/>
        <v>63000</v>
      </c>
      <c r="H83" s="282" t="s">
        <v>127</v>
      </c>
      <c r="I83" s="149" t="s">
        <v>18</v>
      </c>
      <c r="J83" s="354" t="s">
        <v>336</v>
      </c>
      <c r="K83" s="164" t="s">
        <v>133</v>
      </c>
      <c r="L83" s="149" t="s">
        <v>44</v>
      </c>
      <c r="M83" s="149"/>
      <c r="N83" s="151" t="s">
        <v>338</v>
      </c>
    </row>
    <row r="84" spans="1:14" ht="15.75" customHeight="1" x14ac:dyDescent="0.25">
      <c r="A84" s="163">
        <v>45363</v>
      </c>
      <c r="B84" s="164" t="s">
        <v>112</v>
      </c>
      <c r="C84" s="164" t="s">
        <v>113</v>
      </c>
      <c r="D84" s="165" t="s">
        <v>121</v>
      </c>
      <c r="E84" s="168">
        <v>10000</v>
      </c>
      <c r="F84" s="155"/>
      <c r="G84" s="147">
        <f t="shared" si="2"/>
        <v>53000</v>
      </c>
      <c r="H84" s="282" t="s">
        <v>127</v>
      </c>
      <c r="I84" s="149" t="s">
        <v>18</v>
      </c>
      <c r="J84" s="354" t="s">
        <v>336</v>
      </c>
      <c r="K84" s="164" t="s">
        <v>133</v>
      </c>
      <c r="L84" s="149" t="s">
        <v>44</v>
      </c>
      <c r="M84" s="149"/>
      <c r="N84" s="151" t="s">
        <v>339</v>
      </c>
    </row>
    <row r="85" spans="1:14" ht="15.75" customHeight="1" x14ac:dyDescent="0.25">
      <c r="A85" s="163">
        <v>45363</v>
      </c>
      <c r="B85" s="164" t="s">
        <v>112</v>
      </c>
      <c r="C85" s="164" t="s">
        <v>113</v>
      </c>
      <c r="D85" s="165" t="s">
        <v>121</v>
      </c>
      <c r="E85" s="168">
        <v>15000</v>
      </c>
      <c r="F85" s="155"/>
      <c r="G85" s="147">
        <f t="shared" si="2"/>
        <v>38000</v>
      </c>
      <c r="H85" s="282" t="s">
        <v>127</v>
      </c>
      <c r="I85" s="149" t="s">
        <v>18</v>
      </c>
      <c r="J85" s="354" t="s">
        <v>336</v>
      </c>
      <c r="K85" s="164" t="s">
        <v>133</v>
      </c>
      <c r="L85" s="149" t="s">
        <v>44</v>
      </c>
      <c r="M85" s="149"/>
      <c r="N85" s="151" t="s">
        <v>340</v>
      </c>
    </row>
    <row r="86" spans="1:14" ht="15.75" customHeight="1" x14ac:dyDescent="0.25">
      <c r="A86" s="163">
        <v>45363</v>
      </c>
      <c r="B86" s="164" t="s">
        <v>112</v>
      </c>
      <c r="C86" s="164" t="s">
        <v>113</v>
      </c>
      <c r="D86" s="165" t="s">
        <v>121</v>
      </c>
      <c r="E86" s="168">
        <v>15000</v>
      </c>
      <c r="F86" s="155"/>
      <c r="G86" s="147">
        <f t="shared" si="2"/>
        <v>23000</v>
      </c>
      <c r="H86" s="282" t="s">
        <v>127</v>
      </c>
      <c r="I86" s="149" t="s">
        <v>18</v>
      </c>
      <c r="J86" s="354" t="s">
        <v>336</v>
      </c>
      <c r="K86" s="164" t="s">
        <v>133</v>
      </c>
      <c r="L86" s="149" t="s">
        <v>44</v>
      </c>
      <c r="M86" s="149"/>
      <c r="N86" s="151" t="s">
        <v>341</v>
      </c>
    </row>
    <row r="87" spans="1:14" ht="15.75" customHeight="1" x14ac:dyDescent="0.25">
      <c r="A87" s="163">
        <v>45363</v>
      </c>
      <c r="B87" s="164" t="s">
        <v>112</v>
      </c>
      <c r="C87" s="164" t="s">
        <v>113</v>
      </c>
      <c r="D87" s="165" t="s">
        <v>121</v>
      </c>
      <c r="E87" s="168">
        <v>14000</v>
      </c>
      <c r="F87" s="155"/>
      <c r="G87" s="147">
        <f t="shared" si="2"/>
        <v>9000</v>
      </c>
      <c r="H87" s="282" t="s">
        <v>127</v>
      </c>
      <c r="I87" s="149" t="s">
        <v>18</v>
      </c>
      <c r="J87" s="354" t="s">
        <v>336</v>
      </c>
      <c r="K87" s="164" t="s">
        <v>133</v>
      </c>
      <c r="L87" s="149" t="s">
        <v>44</v>
      </c>
      <c r="M87" s="149"/>
      <c r="N87" s="151" t="s">
        <v>342</v>
      </c>
    </row>
    <row r="88" spans="1:14" ht="15.75" customHeight="1" x14ac:dyDescent="0.25">
      <c r="A88" s="163">
        <v>45363</v>
      </c>
      <c r="B88" s="164" t="s">
        <v>112</v>
      </c>
      <c r="C88" s="164" t="s">
        <v>113</v>
      </c>
      <c r="D88" s="165" t="s">
        <v>121</v>
      </c>
      <c r="E88" s="168">
        <v>10000</v>
      </c>
      <c r="F88" s="155"/>
      <c r="G88" s="147">
        <f t="shared" si="2"/>
        <v>-1000</v>
      </c>
      <c r="H88" s="282" t="s">
        <v>127</v>
      </c>
      <c r="I88" s="149" t="s">
        <v>18</v>
      </c>
      <c r="J88" s="354" t="s">
        <v>336</v>
      </c>
      <c r="K88" s="164" t="s">
        <v>133</v>
      </c>
      <c r="L88" s="149" t="s">
        <v>44</v>
      </c>
      <c r="M88" s="149"/>
      <c r="N88" s="151" t="s">
        <v>321</v>
      </c>
    </row>
    <row r="89" spans="1:14" ht="15.75" customHeight="1" x14ac:dyDescent="0.25">
      <c r="A89" s="163">
        <v>45364</v>
      </c>
      <c r="B89" s="164" t="s">
        <v>142</v>
      </c>
      <c r="C89" s="164" t="s">
        <v>48</v>
      </c>
      <c r="D89" s="165" t="s">
        <v>121</v>
      </c>
      <c r="E89" s="168"/>
      <c r="F89" s="155">
        <v>1000</v>
      </c>
      <c r="G89" s="147">
        <f t="shared" si="2"/>
        <v>0</v>
      </c>
      <c r="H89" s="282" t="s">
        <v>127</v>
      </c>
      <c r="I89" s="149" t="s">
        <v>18</v>
      </c>
      <c r="J89" s="354" t="s">
        <v>336</v>
      </c>
      <c r="K89" s="164" t="s">
        <v>133</v>
      </c>
      <c r="L89" s="149" t="s">
        <v>44</v>
      </c>
      <c r="M89" s="149"/>
      <c r="N89" s="151"/>
    </row>
    <row r="90" spans="1:14" ht="15.75" customHeight="1" x14ac:dyDescent="0.25">
      <c r="A90" s="410">
        <v>45364</v>
      </c>
      <c r="B90" s="411" t="s">
        <v>110</v>
      </c>
      <c r="C90" s="411" t="s">
        <v>48</v>
      </c>
      <c r="D90" s="412" t="s">
        <v>121</v>
      </c>
      <c r="E90" s="523"/>
      <c r="F90" s="635">
        <v>63000</v>
      </c>
      <c r="G90" s="413">
        <f t="shared" si="2"/>
        <v>63000</v>
      </c>
      <c r="H90" s="415" t="s">
        <v>127</v>
      </c>
      <c r="I90" s="416" t="s">
        <v>18</v>
      </c>
      <c r="J90" s="461" t="s">
        <v>358</v>
      </c>
      <c r="K90" s="411" t="s">
        <v>133</v>
      </c>
      <c r="L90" s="416" t="s">
        <v>44</v>
      </c>
      <c r="M90" s="416"/>
      <c r="N90" s="459"/>
    </row>
    <row r="91" spans="1:14" ht="15.75" customHeight="1" x14ac:dyDescent="0.25">
      <c r="A91" s="163">
        <v>45364</v>
      </c>
      <c r="B91" s="164" t="s">
        <v>112</v>
      </c>
      <c r="C91" s="164" t="s">
        <v>113</v>
      </c>
      <c r="D91" s="165" t="s">
        <v>121</v>
      </c>
      <c r="E91" s="168">
        <v>8000</v>
      </c>
      <c r="F91" s="155"/>
      <c r="G91" s="147">
        <f t="shared" si="2"/>
        <v>55000</v>
      </c>
      <c r="H91" s="282" t="s">
        <v>127</v>
      </c>
      <c r="I91" s="149" t="s">
        <v>18</v>
      </c>
      <c r="J91" s="354" t="s">
        <v>358</v>
      </c>
      <c r="K91" s="164" t="s">
        <v>133</v>
      </c>
      <c r="L91" s="149" t="s">
        <v>44</v>
      </c>
      <c r="M91" s="149"/>
      <c r="N91" s="151" t="s">
        <v>128</v>
      </c>
    </row>
    <row r="92" spans="1:14" ht="15.75" customHeight="1" x14ac:dyDescent="0.25">
      <c r="A92" s="163">
        <v>45364</v>
      </c>
      <c r="B92" s="164" t="s">
        <v>112</v>
      </c>
      <c r="C92" s="164" t="s">
        <v>113</v>
      </c>
      <c r="D92" s="165" t="s">
        <v>121</v>
      </c>
      <c r="E92" s="168">
        <v>16000</v>
      </c>
      <c r="F92" s="155"/>
      <c r="G92" s="147">
        <f t="shared" si="2"/>
        <v>39000</v>
      </c>
      <c r="H92" s="282" t="s">
        <v>127</v>
      </c>
      <c r="I92" s="149" t="s">
        <v>18</v>
      </c>
      <c r="J92" s="354" t="s">
        <v>358</v>
      </c>
      <c r="K92" s="164" t="s">
        <v>133</v>
      </c>
      <c r="L92" s="149" t="s">
        <v>44</v>
      </c>
      <c r="M92" s="149"/>
      <c r="N92" s="151" t="s">
        <v>359</v>
      </c>
    </row>
    <row r="93" spans="1:14" ht="15.75" customHeight="1" x14ac:dyDescent="0.25">
      <c r="A93" s="163">
        <v>45364</v>
      </c>
      <c r="B93" s="164" t="s">
        <v>112</v>
      </c>
      <c r="C93" s="164" t="s">
        <v>113</v>
      </c>
      <c r="D93" s="165" t="s">
        <v>121</v>
      </c>
      <c r="E93" s="168">
        <v>20000</v>
      </c>
      <c r="F93" s="155"/>
      <c r="G93" s="147">
        <f t="shared" si="2"/>
        <v>19000</v>
      </c>
      <c r="H93" s="282" t="s">
        <v>127</v>
      </c>
      <c r="I93" s="149" t="s">
        <v>18</v>
      </c>
      <c r="J93" s="354" t="s">
        <v>358</v>
      </c>
      <c r="K93" s="164" t="s">
        <v>133</v>
      </c>
      <c r="L93" s="149" t="s">
        <v>44</v>
      </c>
      <c r="M93" s="149"/>
      <c r="N93" s="151" t="s">
        <v>360</v>
      </c>
    </row>
    <row r="94" spans="1:14" ht="15.75" customHeight="1" x14ac:dyDescent="0.25">
      <c r="A94" s="163">
        <v>45364</v>
      </c>
      <c r="B94" s="164" t="s">
        <v>112</v>
      </c>
      <c r="C94" s="164" t="s">
        <v>113</v>
      </c>
      <c r="D94" s="165" t="s">
        <v>121</v>
      </c>
      <c r="E94" s="168">
        <v>5000</v>
      </c>
      <c r="F94" s="155"/>
      <c r="G94" s="147">
        <f t="shared" si="2"/>
        <v>14000</v>
      </c>
      <c r="H94" s="282" t="s">
        <v>127</v>
      </c>
      <c r="I94" s="149" t="s">
        <v>18</v>
      </c>
      <c r="J94" s="354" t="s">
        <v>358</v>
      </c>
      <c r="K94" s="164" t="s">
        <v>133</v>
      </c>
      <c r="L94" s="149" t="s">
        <v>44</v>
      </c>
      <c r="M94" s="149"/>
      <c r="N94" s="151" t="s">
        <v>361</v>
      </c>
    </row>
    <row r="95" spans="1:14" ht="15.75" customHeight="1" x14ac:dyDescent="0.25">
      <c r="A95" s="163">
        <v>45364</v>
      </c>
      <c r="B95" s="164" t="s">
        <v>112</v>
      </c>
      <c r="C95" s="164" t="s">
        <v>113</v>
      </c>
      <c r="D95" s="165" t="s">
        <v>121</v>
      </c>
      <c r="E95" s="168">
        <v>5000</v>
      </c>
      <c r="F95" s="155"/>
      <c r="G95" s="147">
        <f t="shared" si="2"/>
        <v>9000</v>
      </c>
      <c r="H95" s="282" t="s">
        <v>127</v>
      </c>
      <c r="I95" s="149" t="s">
        <v>18</v>
      </c>
      <c r="J95" s="354" t="s">
        <v>358</v>
      </c>
      <c r="K95" s="164" t="s">
        <v>133</v>
      </c>
      <c r="L95" s="149" t="s">
        <v>44</v>
      </c>
      <c r="M95" s="149"/>
      <c r="N95" s="151" t="s">
        <v>153</v>
      </c>
    </row>
    <row r="96" spans="1:14" ht="15.75" customHeight="1" x14ac:dyDescent="0.25">
      <c r="A96" s="163">
        <v>45364</v>
      </c>
      <c r="B96" s="164" t="s">
        <v>357</v>
      </c>
      <c r="C96" s="164" t="s">
        <v>113</v>
      </c>
      <c r="D96" s="165" t="s">
        <v>121</v>
      </c>
      <c r="E96" s="168">
        <v>10000</v>
      </c>
      <c r="F96" s="155"/>
      <c r="G96" s="147">
        <f t="shared" si="2"/>
        <v>-1000</v>
      </c>
      <c r="H96" s="282" t="s">
        <v>127</v>
      </c>
      <c r="I96" s="149" t="s">
        <v>18</v>
      </c>
      <c r="J96" s="354" t="s">
        <v>358</v>
      </c>
      <c r="K96" s="164" t="s">
        <v>133</v>
      </c>
      <c r="L96" s="149" t="s">
        <v>44</v>
      </c>
      <c r="M96" s="149"/>
      <c r="N96" s="151"/>
    </row>
    <row r="97" spans="1:14" ht="15.75" customHeight="1" x14ac:dyDescent="0.25">
      <c r="A97" s="163">
        <v>45365</v>
      </c>
      <c r="B97" s="164" t="s">
        <v>118</v>
      </c>
      <c r="C97" s="164" t="s">
        <v>48</v>
      </c>
      <c r="D97" s="165" t="s">
        <v>121</v>
      </c>
      <c r="E97" s="168"/>
      <c r="F97" s="155">
        <v>1000</v>
      </c>
      <c r="G97" s="147">
        <f t="shared" si="2"/>
        <v>0</v>
      </c>
      <c r="H97" s="282" t="s">
        <v>127</v>
      </c>
      <c r="I97" s="149" t="s">
        <v>18</v>
      </c>
      <c r="J97" s="354" t="s">
        <v>358</v>
      </c>
      <c r="K97" s="164" t="s">
        <v>133</v>
      </c>
      <c r="L97" s="149" t="s">
        <v>44</v>
      </c>
      <c r="M97" s="149"/>
      <c r="N97" s="151"/>
    </row>
    <row r="98" spans="1:14" ht="15.75" customHeight="1" x14ac:dyDescent="0.25">
      <c r="A98" s="410">
        <v>45365</v>
      </c>
      <c r="B98" s="411" t="s">
        <v>110</v>
      </c>
      <c r="C98" s="411" t="s">
        <v>48</v>
      </c>
      <c r="D98" s="412" t="s">
        <v>121</v>
      </c>
      <c r="E98" s="523"/>
      <c r="F98" s="635">
        <v>137000</v>
      </c>
      <c r="G98" s="413">
        <f t="shared" si="2"/>
        <v>137000</v>
      </c>
      <c r="H98" s="415" t="s">
        <v>127</v>
      </c>
      <c r="I98" s="416" t="s">
        <v>18</v>
      </c>
      <c r="J98" s="461" t="s">
        <v>389</v>
      </c>
      <c r="K98" s="411" t="s">
        <v>133</v>
      </c>
      <c r="L98" s="416" t="s">
        <v>44</v>
      </c>
      <c r="M98" s="416"/>
      <c r="N98" s="459"/>
    </row>
    <row r="99" spans="1:14" ht="15.75" customHeight="1" x14ac:dyDescent="0.25">
      <c r="A99" s="163">
        <v>45365</v>
      </c>
      <c r="B99" s="164" t="s">
        <v>112</v>
      </c>
      <c r="C99" s="164" t="s">
        <v>113</v>
      </c>
      <c r="D99" s="165" t="s">
        <v>121</v>
      </c>
      <c r="E99" s="168">
        <v>8000</v>
      </c>
      <c r="F99" s="155"/>
      <c r="G99" s="147">
        <f t="shared" si="2"/>
        <v>129000</v>
      </c>
      <c r="H99" s="282" t="s">
        <v>127</v>
      </c>
      <c r="I99" s="149" t="s">
        <v>18</v>
      </c>
      <c r="J99" s="354" t="s">
        <v>389</v>
      </c>
      <c r="K99" s="164" t="s">
        <v>133</v>
      </c>
      <c r="L99" s="149" t="s">
        <v>44</v>
      </c>
      <c r="M99" s="149"/>
      <c r="N99" s="151" t="s">
        <v>128</v>
      </c>
    </row>
    <row r="100" spans="1:14" ht="15.75" customHeight="1" x14ac:dyDescent="0.25">
      <c r="A100" s="163">
        <v>45365</v>
      </c>
      <c r="B100" s="164" t="s">
        <v>112</v>
      </c>
      <c r="C100" s="164" t="s">
        <v>113</v>
      </c>
      <c r="D100" s="165" t="s">
        <v>121</v>
      </c>
      <c r="E100" s="168">
        <v>16500</v>
      </c>
      <c r="F100" s="155"/>
      <c r="G100" s="147">
        <f t="shared" ref="G100:G163" si="3">G99-E100+F100</f>
        <v>112500</v>
      </c>
      <c r="H100" s="282" t="s">
        <v>127</v>
      </c>
      <c r="I100" s="149" t="s">
        <v>18</v>
      </c>
      <c r="J100" s="354" t="s">
        <v>389</v>
      </c>
      <c r="K100" s="164" t="s">
        <v>133</v>
      </c>
      <c r="L100" s="149" t="s">
        <v>44</v>
      </c>
      <c r="M100" s="149"/>
      <c r="N100" s="151" t="s">
        <v>359</v>
      </c>
    </row>
    <row r="101" spans="1:14" ht="15.75" customHeight="1" x14ac:dyDescent="0.25">
      <c r="A101" s="163">
        <v>45365</v>
      </c>
      <c r="B101" s="164" t="s">
        <v>112</v>
      </c>
      <c r="C101" s="164" t="s">
        <v>113</v>
      </c>
      <c r="D101" s="165" t="s">
        <v>121</v>
      </c>
      <c r="E101" s="168">
        <v>14000</v>
      </c>
      <c r="F101" s="155"/>
      <c r="G101" s="147">
        <f t="shared" si="3"/>
        <v>98500</v>
      </c>
      <c r="H101" s="282" t="s">
        <v>127</v>
      </c>
      <c r="I101" s="149" t="s">
        <v>18</v>
      </c>
      <c r="J101" s="354" t="s">
        <v>389</v>
      </c>
      <c r="K101" s="164" t="s">
        <v>133</v>
      </c>
      <c r="L101" s="149" t="s">
        <v>44</v>
      </c>
      <c r="M101" s="149"/>
      <c r="N101" s="151" t="s">
        <v>390</v>
      </c>
    </row>
    <row r="102" spans="1:14" ht="15.75" customHeight="1" x14ac:dyDescent="0.25">
      <c r="A102" s="163">
        <v>45365</v>
      </c>
      <c r="B102" s="164" t="s">
        <v>112</v>
      </c>
      <c r="C102" s="164" t="s">
        <v>113</v>
      </c>
      <c r="D102" s="165" t="s">
        <v>121</v>
      </c>
      <c r="E102" s="168">
        <v>18000</v>
      </c>
      <c r="F102" s="155"/>
      <c r="G102" s="147">
        <f t="shared" si="3"/>
        <v>80500</v>
      </c>
      <c r="H102" s="282" t="s">
        <v>127</v>
      </c>
      <c r="I102" s="149" t="s">
        <v>18</v>
      </c>
      <c r="J102" s="354" t="s">
        <v>389</v>
      </c>
      <c r="K102" s="164" t="s">
        <v>133</v>
      </c>
      <c r="L102" s="149" t="s">
        <v>44</v>
      </c>
      <c r="M102" s="149"/>
      <c r="N102" s="151" t="s">
        <v>391</v>
      </c>
    </row>
    <row r="103" spans="1:14" ht="15.75" customHeight="1" x14ac:dyDescent="0.25">
      <c r="A103" s="163">
        <v>45365</v>
      </c>
      <c r="B103" s="164" t="s">
        <v>112</v>
      </c>
      <c r="C103" s="164" t="s">
        <v>113</v>
      </c>
      <c r="D103" s="165" t="s">
        <v>121</v>
      </c>
      <c r="E103" s="168">
        <v>18000</v>
      </c>
      <c r="F103" s="155"/>
      <c r="G103" s="147">
        <f t="shared" si="3"/>
        <v>62500</v>
      </c>
      <c r="H103" s="282" t="s">
        <v>127</v>
      </c>
      <c r="I103" s="149" t="s">
        <v>18</v>
      </c>
      <c r="J103" s="354" t="s">
        <v>389</v>
      </c>
      <c r="K103" s="164" t="s">
        <v>133</v>
      </c>
      <c r="L103" s="149" t="s">
        <v>44</v>
      </c>
      <c r="M103" s="149"/>
      <c r="N103" s="151" t="s">
        <v>392</v>
      </c>
    </row>
    <row r="104" spans="1:14" ht="15.75" customHeight="1" x14ac:dyDescent="0.25">
      <c r="A104" s="163">
        <v>45365</v>
      </c>
      <c r="B104" s="164" t="s">
        <v>112</v>
      </c>
      <c r="C104" s="164" t="s">
        <v>113</v>
      </c>
      <c r="D104" s="165" t="s">
        <v>121</v>
      </c>
      <c r="E104" s="168">
        <v>20000</v>
      </c>
      <c r="F104" s="155"/>
      <c r="G104" s="147">
        <f t="shared" si="3"/>
        <v>42500</v>
      </c>
      <c r="H104" s="282" t="s">
        <v>127</v>
      </c>
      <c r="I104" s="149" t="s">
        <v>18</v>
      </c>
      <c r="J104" s="354" t="s">
        <v>389</v>
      </c>
      <c r="K104" s="164" t="s">
        <v>133</v>
      </c>
      <c r="L104" s="149" t="s">
        <v>44</v>
      </c>
      <c r="M104" s="149"/>
      <c r="N104" s="151" t="s">
        <v>393</v>
      </c>
    </row>
    <row r="105" spans="1:14" ht="15.75" customHeight="1" x14ac:dyDescent="0.25">
      <c r="A105" s="163">
        <v>45365</v>
      </c>
      <c r="B105" s="164" t="s">
        <v>112</v>
      </c>
      <c r="C105" s="164" t="s">
        <v>113</v>
      </c>
      <c r="D105" s="165" t="s">
        <v>121</v>
      </c>
      <c r="E105" s="168">
        <v>10000</v>
      </c>
      <c r="F105" s="155"/>
      <c r="G105" s="147">
        <f t="shared" si="3"/>
        <v>32500</v>
      </c>
      <c r="H105" s="282" t="s">
        <v>127</v>
      </c>
      <c r="I105" s="149" t="s">
        <v>18</v>
      </c>
      <c r="J105" s="354" t="s">
        <v>389</v>
      </c>
      <c r="K105" s="164" t="s">
        <v>133</v>
      </c>
      <c r="L105" s="149" t="s">
        <v>44</v>
      </c>
      <c r="M105" s="149"/>
      <c r="N105" s="151" t="s">
        <v>321</v>
      </c>
    </row>
    <row r="106" spans="1:14" ht="15.75" customHeight="1" x14ac:dyDescent="0.25">
      <c r="A106" s="163">
        <v>45365</v>
      </c>
      <c r="B106" s="164" t="s">
        <v>126</v>
      </c>
      <c r="C106" s="164" t="s">
        <v>126</v>
      </c>
      <c r="D106" s="165" t="s">
        <v>121</v>
      </c>
      <c r="E106" s="168">
        <v>5000</v>
      </c>
      <c r="F106" s="155"/>
      <c r="G106" s="147">
        <f t="shared" si="3"/>
        <v>27500</v>
      </c>
      <c r="H106" s="282" t="s">
        <v>127</v>
      </c>
      <c r="I106" s="149" t="s">
        <v>18</v>
      </c>
      <c r="J106" s="354" t="s">
        <v>389</v>
      </c>
      <c r="K106" s="164" t="s">
        <v>133</v>
      </c>
      <c r="L106" s="149" t="s">
        <v>44</v>
      </c>
      <c r="M106" s="149"/>
      <c r="N106" s="151"/>
    </row>
    <row r="107" spans="1:14" ht="15.75" customHeight="1" x14ac:dyDescent="0.25">
      <c r="A107" s="163">
        <v>45365</v>
      </c>
      <c r="B107" s="164" t="s">
        <v>126</v>
      </c>
      <c r="C107" s="164" t="s">
        <v>126</v>
      </c>
      <c r="D107" s="165" t="s">
        <v>121</v>
      </c>
      <c r="E107" s="168">
        <v>5000</v>
      </c>
      <c r="F107" s="155"/>
      <c r="G107" s="147">
        <f t="shared" si="3"/>
        <v>22500</v>
      </c>
      <c r="H107" s="282" t="s">
        <v>127</v>
      </c>
      <c r="I107" s="149" t="s">
        <v>18</v>
      </c>
      <c r="J107" s="354" t="s">
        <v>389</v>
      </c>
      <c r="K107" s="164" t="s">
        <v>133</v>
      </c>
      <c r="L107" s="149" t="s">
        <v>44</v>
      </c>
      <c r="M107" s="149"/>
      <c r="N107" s="151"/>
    </row>
    <row r="108" spans="1:14" ht="15.75" customHeight="1" x14ac:dyDescent="0.25">
      <c r="A108" s="163">
        <v>45366</v>
      </c>
      <c r="B108" s="164" t="s">
        <v>118</v>
      </c>
      <c r="C108" s="164" t="s">
        <v>48</v>
      </c>
      <c r="D108" s="165" t="s">
        <v>121</v>
      </c>
      <c r="E108" s="168"/>
      <c r="F108" s="155">
        <v>-20000</v>
      </c>
      <c r="G108" s="147">
        <f t="shared" si="3"/>
        <v>2500</v>
      </c>
      <c r="H108" s="282" t="s">
        <v>127</v>
      </c>
      <c r="I108" s="149" t="s">
        <v>18</v>
      </c>
      <c r="J108" s="354" t="s">
        <v>389</v>
      </c>
      <c r="K108" s="164" t="s">
        <v>133</v>
      </c>
      <c r="L108" s="149" t="s">
        <v>44</v>
      </c>
      <c r="M108" s="149"/>
      <c r="N108" s="151"/>
    </row>
    <row r="109" spans="1:14" ht="15.75" customHeight="1" x14ac:dyDescent="0.25">
      <c r="A109" s="410">
        <v>45366</v>
      </c>
      <c r="B109" s="411" t="s">
        <v>110</v>
      </c>
      <c r="C109" s="411" t="s">
        <v>48</v>
      </c>
      <c r="D109" s="412" t="s">
        <v>121</v>
      </c>
      <c r="E109" s="523"/>
      <c r="F109" s="635">
        <v>103000</v>
      </c>
      <c r="G109" s="413">
        <f t="shared" si="3"/>
        <v>105500</v>
      </c>
      <c r="H109" s="415" t="s">
        <v>127</v>
      </c>
      <c r="I109" s="416" t="s">
        <v>18</v>
      </c>
      <c r="J109" s="461" t="s">
        <v>410</v>
      </c>
      <c r="K109" s="411" t="s">
        <v>133</v>
      </c>
      <c r="L109" s="416" t="s">
        <v>44</v>
      </c>
      <c r="M109" s="416"/>
      <c r="N109" s="459"/>
    </row>
    <row r="110" spans="1:14" ht="15.75" customHeight="1" x14ac:dyDescent="0.25">
      <c r="A110" s="163">
        <v>45366</v>
      </c>
      <c r="B110" s="164" t="s">
        <v>112</v>
      </c>
      <c r="C110" s="164" t="s">
        <v>113</v>
      </c>
      <c r="D110" s="165" t="s">
        <v>121</v>
      </c>
      <c r="E110" s="168">
        <v>8000</v>
      </c>
      <c r="F110" s="155"/>
      <c r="G110" s="147">
        <f t="shared" si="3"/>
        <v>97500</v>
      </c>
      <c r="H110" s="282" t="s">
        <v>127</v>
      </c>
      <c r="I110" s="149" t="s">
        <v>18</v>
      </c>
      <c r="J110" s="354" t="s">
        <v>410</v>
      </c>
      <c r="K110" s="164" t="s">
        <v>133</v>
      </c>
      <c r="L110" s="149" t="s">
        <v>44</v>
      </c>
      <c r="M110" s="149"/>
      <c r="N110" s="151" t="s">
        <v>128</v>
      </c>
    </row>
    <row r="111" spans="1:14" ht="15.75" customHeight="1" x14ac:dyDescent="0.25">
      <c r="A111" s="163">
        <v>45366</v>
      </c>
      <c r="B111" s="164" t="s">
        <v>112</v>
      </c>
      <c r="C111" s="164" t="s">
        <v>113</v>
      </c>
      <c r="D111" s="165" t="s">
        <v>121</v>
      </c>
      <c r="E111" s="168">
        <v>25000</v>
      </c>
      <c r="F111" s="155"/>
      <c r="G111" s="147">
        <f t="shared" si="3"/>
        <v>72500</v>
      </c>
      <c r="H111" s="282" t="s">
        <v>127</v>
      </c>
      <c r="I111" s="149" t="s">
        <v>18</v>
      </c>
      <c r="J111" s="354" t="s">
        <v>410</v>
      </c>
      <c r="K111" s="164" t="s">
        <v>133</v>
      </c>
      <c r="L111" s="149" t="s">
        <v>44</v>
      </c>
      <c r="M111" s="149"/>
      <c r="N111" s="151" t="s">
        <v>411</v>
      </c>
    </row>
    <row r="112" spans="1:14" ht="15.75" customHeight="1" x14ac:dyDescent="0.25">
      <c r="A112" s="163">
        <v>45366</v>
      </c>
      <c r="B112" s="164" t="s">
        <v>112</v>
      </c>
      <c r="C112" s="164" t="s">
        <v>113</v>
      </c>
      <c r="D112" s="165" t="s">
        <v>121</v>
      </c>
      <c r="E112" s="168">
        <v>10000</v>
      </c>
      <c r="F112" s="155"/>
      <c r="G112" s="147">
        <f t="shared" si="3"/>
        <v>62500</v>
      </c>
      <c r="H112" s="282" t="s">
        <v>127</v>
      </c>
      <c r="I112" s="149" t="s">
        <v>18</v>
      </c>
      <c r="J112" s="354" t="s">
        <v>410</v>
      </c>
      <c r="K112" s="164" t="s">
        <v>133</v>
      </c>
      <c r="L112" s="149" t="s">
        <v>44</v>
      </c>
      <c r="M112" s="149"/>
      <c r="N112" s="151" t="s">
        <v>412</v>
      </c>
    </row>
    <row r="113" spans="1:14" ht="15.75" customHeight="1" x14ac:dyDescent="0.25">
      <c r="A113" s="163">
        <v>45366</v>
      </c>
      <c r="B113" s="164" t="s">
        <v>112</v>
      </c>
      <c r="C113" s="164" t="s">
        <v>113</v>
      </c>
      <c r="D113" s="165" t="s">
        <v>121</v>
      </c>
      <c r="E113" s="168">
        <v>32500</v>
      </c>
      <c r="F113" s="155"/>
      <c r="G113" s="147">
        <f t="shared" si="3"/>
        <v>30000</v>
      </c>
      <c r="H113" s="282" t="s">
        <v>127</v>
      </c>
      <c r="I113" s="149" t="s">
        <v>18</v>
      </c>
      <c r="J113" s="354" t="s">
        <v>410</v>
      </c>
      <c r="K113" s="164" t="s">
        <v>133</v>
      </c>
      <c r="L113" s="149" t="s">
        <v>44</v>
      </c>
      <c r="M113" s="149"/>
      <c r="N113" s="151" t="s">
        <v>413</v>
      </c>
    </row>
    <row r="114" spans="1:14" ht="15.75" customHeight="1" x14ac:dyDescent="0.25">
      <c r="A114" s="163">
        <v>45366</v>
      </c>
      <c r="B114" s="164" t="s">
        <v>112</v>
      </c>
      <c r="C114" s="164" t="s">
        <v>113</v>
      </c>
      <c r="D114" s="165" t="s">
        <v>121</v>
      </c>
      <c r="E114" s="168">
        <v>4000</v>
      </c>
      <c r="F114" s="155"/>
      <c r="G114" s="147">
        <f t="shared" si="3"/>
        <v>26000</v>
      </c>
      <c r="H114" s="282" t="s">
        <v>127</v>
      </c>
      <c r="I114" s="149" t="s">
        <v>18</v>
      </c>
      <c r="J114" s="354" t="s">
        <v>410</v>
      </c>
      <c r="K114" s="164" t="s">
        <v>133</v>
      </c>
      <c r="L114" s="149" t="s">
        <v>44</v>
      </c>
      <c r="M114" s="149"/>
      <c r="N114" s="151" t="s">
        <v>316</v>
      </c>
    </row>
    <row r="115" spans="1:14" ht="15.75" customHeight="1" x14ac:dyDescent="0.25">
      <c r="A115" s="163">
        <v>45366</v>
      </c>
      <c r="B115" s="164" t="s">
        <v>112</v>
      </c>
      <c r="C115" s="164" t="s">
        <v>113</v>
      </c>
      <c r="D115" s="165" t="s">
        <v>121</v>
      </c>
      <c r="E115" s="168">
        <v>15000</v>
      </c>
      <c r="F115" s="155"/>
      <c r="G115" s="147">
        <f t="shared" si="3"/>
        <v>11000</v>
      </c>
      <c r="H115" s="282" t="s">
        <v>127</v>
      </c>
      <c r="I115" s="149" t="s">
        <v>18</v>
      </c>
      <c r="J115" s="354" t="s">
        <v>410</v>
      </c>
      <c r="K115" s="164" t="s">
        <v>133</v>
      </c>
      <c r="L115" s="149" t="s">
        <v>44</v>
      </c>
      <c r="M115" s="149"/>
      <c r="N115" s="151" t="s">
        <v>321</v>
      </c>
    </row>
    <row r="116" spans="1:14" ht="15.75" customHeight="1" x14ac:dyDescent="0.25">
      <c r="A116" s="163">
        <v>45366</v>
      </c>
      <c r="B116" s="164" t="s">
        <v>126</v>
      </c>
      <c r="C116" s="164" t="s">
        <v>126</v>
      </c>
      <c r="D116" s="165" t="s">
        <v>121</v>
      </c>
      <c r="E116" s="168">
        <v>10000</v>
      </c>
      <c r="F116" s="155"/>
      <c r="G116" s="147">
        <f t="shared" si="3"/>
        <v>1000</v>
      </c>
      <c r="H116" s="282" t="s">
        <v>127</v>
      </c>
      <c r="I116" s="149" t="s">
        <v>18</v>
      </c>
      <c r="J116" s="354" t="s">
        <v>410</v>
      </c>
      <c r="K116" s="164" t="s">
        <v>133</v>
      </c>
      <c r="L116" s="149" t="s">
        <v>44</v>
      </c>
      <c r="M116" s="149"/>
      <c r="N116" s="151"/>
    </row>
    <row r="117" spans="1:14" ht="15.75" customHeight="1" x14ac:dyDescent="0.25">
      <c r="A117" s="410">
        <v>45369</v>
      </c>
      <c r="B117" s="411" t="s">
        <v>110</v>
      </c>
      <c r="C117" s="411" t="s">
        <v>48</v>
      </c>
      <c r="D117" s="412" t="s">
        <v>121</v>
      </c>
      <c r="E117" s="523"/>
      <c r="F117" s="635">
        <v>27000</v>
      </c>
      <c r="G117" s="413">
        <f t="shared" si="3"/>
        <v>28000</v>
      </c>
      <c r="H117" s="415" t="s">
        <v>127</v>
      </c>
      <c r="I117" s="416" t="s">
        <v>18</v>
      </c>
      <c r="J117" s="461" t="s">
        <v>447</v>
      </c>
      <c r="K117" s="411" t="s">
        <v>133</v>
      </c>
      <c r="L117" s="416" t="s">
        <v>44</v>
      </c>
      <c r="M117" s="416"/>
      <c r="N117" s="459"/>
    </row>
    <row r="118" spans="1:14" ht="15.75" customHeight="1" x14ac:dyDescent="0.25">
      <c r="A118" s="163">
        <v>45369</v>
      </c>
      <c r="B118" s="164" t="s">
        <v>112</v>
      </c>
      <c r="C118" s="164" t="s">
        <v>113</v>
      </c>
      <c r="D118" s="165" t="s">
        <v>121</v>
      </c>
      <c r="E118" s="168">
        <v>8000</v>
      </c>
      <c r="F118" s="155"/>
      <c r="G118" s="147">
        <f t="shared" si="3"/>
        <v>20000</v>
      </c>
      <c r="H118" s="282" t="s">
        <v>127</v>
      </c>
      <c r="I118" s="149" t="s">
        <v>18</v>
      </c>
      <c r="J118" s="354" t="s">
        <v>447</v>
      </c>
      <c r="K118" s="164" t="s">
        <v>133</v>
      </c>
      <c r="L118" s="149" t="s">
        <v>44</v>
      </c>
      <c r="M118" s="149"/>
      <c r="N118" s="151" t="s">
        <v>128</v>
      </c>
    </row>
    <row r="119" spans="1:14" ht="15.75" customHeight="1" x14ac:dyDescent="0.25">
      <c r="A119" s="163">
        <v>45369</v>
      </c>
      <c r="B119" s="164" t="s">
        <v>112</v>
      </c>
      <c r="C119" s="164" t="s">
        <v>113</v>
      </c>
      <c r="D119" s="165" t="s">
        <v>121</v>
      </c>
      <c r="E119" s="168">
        <v>6000</v>
      </c>
      <c r="F119" s="155"/>
      <c r="G119" s="147">
        <f t="shared" si="3"/>
        <v>14000</v>
      </c>
      <c r="H119" s="282" t="s">
        <v>127</v>
      </c>
      <c r="I119" s="149" t="s">
        <v>18</v>
      </c>
      <c r="J119" s="354" t="s">
        <v>447</v>
      </c>
      <c r="K119" s="164" t="s">
        <v>133</v>
      </c>
      <c r="L119" s="149" t="s">
        <v>44</v>
      </c>
      <c r="M119" s="149"/>
      <c r="N119" s="151" t="s">
        <v>138</v>
      </c>
    </row>
    <row r="120" spans="1:14" ht="15.75" customHeight="1" x14ac:dyDescent="0.25">
      <c r="A120" s="163">
        <v>45369</v>
      </c>
      <c r="B120" s="164" t="s">
        <v>112</v>
      </c>
      <c r="C120" s="164" t="s">
        <v>113</v>
      </c>
      <c r="D120" s="165" t="s">
        <v>121</v>
      </c>
      <c r="E120" s="168">
        <v>8000</v>
      </c>
      <c r="F120" s="155"/>
      <c r="G120" s="147">
        <f t="shared" si="3"/>
        <v>6000</v>
      </c>
      <c r="H120" s="282" t="s">
        <v>127</v>
      </c>
      <c r="I120" s="149" t="s">
        <v>18</v>
      </c>
      <c r="J120" s="354" t="s">
        <v>447</v>
      </c>
      <c r="K120" s="164" t="s">
        <v>133</v>
      </c>
      <c r="L120" s="149" t="s">
        <v>44</v>
      </c>
      <c r="M120" s="149"/>
      <c r="N120" s="151" t="s">
        <v>448</v>
      </c>
    </row>
    <row r="121" spans="1:14" ht="15.75" customHeight="1" x14ac:dyDescent="0.25">
      <c r="A121" s="163">
        <v>45369</v>
      </c>
      <c r="B121" s="164" t="s">
        <v>126</v>
      </c>
      <c r="C121" s="164" t="s">
        <v>126</v>
      </c>
      <c r="D121" s="165" t="s">
        <v>121</v>
      </c>
      <c r="E121" s="168">
        <v>5000</v>
      </c>
      <c r="F121" s="155"/>
      <c r="G121" s="147">
        <f t="shared" si="3"/>
        <v>1000</v>
      </c>
      <c r="H121" s="282" t="s">
        <v>127</v>
      </c>
      <c r="I121" s="149" t="s">
        <v>18</v>
      </c>
      <c r="J121" s="354" t="s">
        <v>447</v>
      </c>
      <c r="K121" s="164" t="s">
        <v>133</v>
      </c>
      <c r="L121" s="149" t="s">
        <v>44</v>
      </c>
      <c r="M121" s="149"/>
      <c r="N121" s="151"/>
    </row>
    <row r="122" spans="1:14" ht="15.75" customHeight="1" x14ac:dyDescent="0.25">
      <c r="A122" s="163">
        <v>45370</v>
      </c>
      <c r="B122" s="653" t="s">
        <v>112</v>
      </c>
      <c r="C122" s="164" t="s">
        <v>113</v>
      </c>
      <c r="D122" s="165" t="s">
        <v>121</v>
      </c>
      <c r="E122" s="406">
        <v>8000</v>
      </c>
      <c r="F122" s="154"/>
      <c r="G122" s="157">
        <f t="shared" si="3"/>
        <v>-7000</v>
      </c>
      <c r="H122" s="282" t="s">
        <v>127</v>
      </c>
      <c r="I122" s="156" t="s">
        <v>18</v>
      </c>
      <c r="J122" s="354" t="s">
        <v>488</v>
      </c>
      <c r="K122" s="164" t="s">
        <v>133</v>
      </c>
      <c r="L122" s="156" t="s">
        <v>44</v>
      </c>
      <c r="M122" s="156"/>
      <c r="N122" s="551" t="s">
        <v>128</v>
      </c>
    </row>
    <row r="123" spans="1:14" x14ac:dyDescent="0.25">
      <c r="A123" s="163">
        <v>45370</v>
      </c>
      <c r="B123" s="149" t="s">
        <v>112</v>
      </c>
      <c r="C123" s="164" t="s">
        <v>113</v>
      </c>
      <c r="D123" s="165" t="s">
        <v>121</v>
      </c>
      <c r="E123" s="147">
        <v>8000</v>
      </c>
      <c r="F123" s="147"/>
      <c r="G123" s="157">
        <f t="shared" si="3"/>
        <v>-15000</v>
      </c>
      <c r="H123" s="282" t="s">
        <v>127</v>
      </c>
      <c r="I123" s="156" t="s">
        <v>18</v>
      </c>
      <c r="J123" s="354" t="s">
        <v>488</v>
      </c>
      <c r="K123" s="164" t="s">
        <v>133</v>
      </c>
      <c r="L123" s="156" t="s">
        <v>44</v>
      </c>
      <c r="M123" s="149"/>
      <c r="N123" s="149" t="s">
        <v>321</v>
      </c>
    </row>
    <row r="124" spans="1:14" x14ac:dyDescent="0.25">
      <c r="A124" s="163">
        <v>45370</v>
      </c>
      <c r="B124" s="149" t="s">
        <v>112</v>
      </c>
      <c r="C124" s="164" t="s">
        <v>113</v>
      </c>
      <c r="D124" s="165" t="s">
        <v>121</v>
      </c>
      <c r="E124" s="160">
        <v>8000</v>
      </c>
      <c r="F124" s="627"/>
      <c r="G124" s="157">
        <f t="shared" si="3"/>
        <v>-23000</v>
      </c>
      <c r="H124" s="282" t="s">
        <v>127</v>
      </c>
      <c r="I124" s="156" t="s">
        <v>18</v>
      </c>
      <c r="J124" s="354" t="s">
        <v>488</v>
      </c>
      <c r="K124" s="164" t="s">
        <v>133</v>
      </c>
      <c r="L124" s="156" t="s">
        <v>44</v>
      </c>
      <c r="M124" s="149"/>
      <c r="N124" s="151" t="s">
        <v>128</v>
      </c>
    </row>
    <row r="125" spans="1:14" x14ac:dyDescent="0.25">
      <c r="A125" s="163">
        <v>45370</v>
      </c>
      <c r="B125" s="149" t="s">
        <v>112</v>
      </c>
      <c r="C125" s="164" t="s">
        <v>113</v>
      </c>
      <c r="D125" s="165" t="s">
        <v>121</v>
      </c>
      <c r="E125" s="160">
        <v>8000</v>
      </c>
      <c r="F125" s="627"/>
      <c r="G125" s="157">
        <f t="shared" si="3"/>
        <v>-31000</v>
      </c>
      <c r="H125" s="282" t="s">
        <v>127</v>
      </c>
      <c r="I125" s="156" t="s">
        <v>18</v>
      </c>
      <c r="J125" s="354" t="s">
        <v>488</v>
      </c>
      <c r="K125" s="164" t="s">
        <v>133</v>
      </c>
      <c r="L125" s="156" t="s">
        <v>44</v>
      </c>
      <c r="M125" s="149"/>
      <c r="N125" s="151" t="s">
        <v>321</v>
      </c>
    </row>
    <row r="126" spans="1:14" x14ac:dyDescent="0.25">
      <c r="A126" s="654">
        <v>45371</v>
      </c>
      <c r="B126" s="655" t="s">
        <v>110</v>
      </c>
      <c r="C126" s="655" t="s">
        <v>48</v>
      </c>
      <c r="D126" s="655" t="s">
        <v>121</v>
      </c>
      <c r="E126" s="656"/>
      <c r="F126" s="657">
        <v>48000</v>
      </c>
      <c r="G126" s="658">
        <f t="shared" si="3"/>
        <v>17000</v>
      </c>
      <c r="H126" s="659" t="s">
        <v>127</v>
      </c>
      <c r="I126" s="660" t="s">
        <v>18</v>
      </c>
      <c r="J126" s="461" t="s">
        <v>488</v>
      </c>
      <c r="K126" s="411" t="s">
        <v>133</v>
      </c>
      <c r="L126" s="660" t="s">
        <v>44</v>
      </c>
      <c r="M126" s="655"/>
      <c r="N126" s="661"/>
    </row>
    <row r="127" spans="1:14" x14ac:dyDescent="0.25">
      <c r="A127" s="629">
        <v>45371</v>
      </c>
      <c r="B127" s="149" t="s">
        <v>112</v>
      </c>
      <c r="C127" s="149" t="s">
        <v>113</v>
      </c>
      <c r="D127" s="149" t="s">
        <v>121</v>
      </c>
      <c r="E127" s="628">
        <v>8000</v>
      </c>
      <c r="F127" s="628"/>
      <c r="G127" s="157">
        <f t="shared" si="3"/>
        <v>9000</v>
      </c>
      <c r="H127" s="282" t="s">
        <v>127</v>
      </c>
      <c r="I127" s="156" t="s">
        <v>18</v>
      </c>
      <c r="J127" s="354" t="s">
        <v>488</v>
      </c>
      <c r="K127" s="164" t="s">
        <v>133</v>
      </c>
      <c r="L127" s="156" t="s">
        <v>44</v>
      </c>
      <c r="M127" s="149"/>
      <c r="N127" s="151" t="s">
        <v>128</v>
      </c>
    </row>
    <row r="128" spans="1:14" x14ac:dyDescent="0.25">
      <c r="A128" s="629">
        <v>45371</v>
      </c>
      <c r="B128" s="149" t="s">
        <v>112</v>
      </c>
      <c r="C128" s="149" t="s">
        <v>113</v>
      </c>
      <c r="D128" s="149" t="s">
        <v>121</v>
      </c>
      <c r="E128" s="628">
        <v>8000</v>
      </c>
      <c r="F128" s="628"/>
      <c r="G128" s="157">
        <f t="shared" si="3"/>
        <v>1000</v>
      </c>
      <c r="H128" s="282" t="s">
        <v>127</v>
      </c>
      <c r="I128" s="156" t="s">
        <v>18</v>
      </c>
      <c r="J128" s="354" t="s">
        <v>488</v>
      </c>
      <c r="K128" s="164" t="s">
        <v>133</v>
      </c>
      <c r="L128" s="156" t="s">
        <v>44</v>
      </c>
      <c r="M128" s="149"/>
      <c r="N128" s="151" t="s">
        <v>321</v>
      </c>
    </row>
    <row r="129" spans="1:14" x14ac:dyDescent="0.25">
      <c r="A129" s="629">
        <v>45371</v>
      </c>
      <c r="B129" s="149" t="s">
        <v>118</v>
      </c>
      <c r="C129" s="149" t="s">
        <v>48</v>
      </c>
      <c r="D129" s="149" t="s">
        <v>121</v>
      </c>
      <c r="E129" s="628"/>
      <c r="F129" s="628">
        <v>-1000</v>
      </c>
      <c r="G129" s="157">
        <f t="shared" si="3"/>
        <v>0</v>
      </c>
      <c r="H129" s="282" t="s">
        <v>127</v>
      </c>
      <c r="I129" s="156" t="s">
        <v>18</v>
      </c>
      <c r="J129" s="354" t="s">
        <v>488</v>
      </c>
      <c r="K129" s="164" t="s">
        <v>133</v>
      </c>
      <c r="L129" s="156" t="s">
        <v>44</v>
      </c>
      <c r="M129" s="149"/>
      <c r="N129" s="151"/>
    </row>
    <row r="130" spans="1:14" x14ac:dyDescent="0.25">
      <c r="A130" s="478">
        <v>45373</v>
      </c>
      <c r="B130" s="416" t="s">
        <v>110</v>
      </c>
      <c r="C130" s="416" t="s">
        <v>48</v>
      </c>
      <c r="D130" s="416" t="s">
        <v>121</v>
      </c>
      <c r="E130" s="664"/>
      <c r="F130" s="664">
        <v>16000</v>
      </c>
      <c r="G130" s="562">
        <f t="shared" si="3"/>
        <v>16000</v>
      </c>
      <c r="H130" s="415" t="s">
        <v>127</v>
      </c>
      <c r="I130" s="665" t="s">
        <v>18</v>
      </c>
      <c r="J130" s="461" t="s">
        <v>516</v>
      </c>
      <c r="K130" s="411" t="s">
        <v>133</v>
      </c>
      <c r="L130" s="665" t="s">
        <v>44</v>
      </c>
      <c r="M130" s="416"/>
      <c r="N130" s="459"/>
    </row>
    <row r="131" spans="1:14" x14ac:dyDescent="0.25">
      <c r="A131" s="485">
        <v>45373</v>
      </c>
      <c r="B131" s="149" t="s">
        <v>112</v>
      </c>
      <c r="C131" s="149" t="s">
        <v>113</v>
      </c>
      <c r="D131" s="149" t="s">
        <v>121</v>
      </c>
      <c r="E131" s="628">
        <v>8000</v>
      </c>
      <c r="F131" s="628"/>
      <c r="G131" s="157">
        <f t="shared" si="3"/>
        <v>8000</v>
      </c>
      <c r="H131" s="282" t="s">
        <v>127</v>
      </c>
      <c r="I131" s="156" t="s">
        <v>18</v>
      </c>
      <c r="J131" s="354" t="s">
        <v>516</v>
      </c>
      <c r="K131" s="164" t="s">
        <v>133</v>
      </c>
      <c r="L131" s="156" t="s">
        <v>44</v>
      </c>
      <c r="M131" s="149"/>
      <c r="N131" s="151" t="s">
        <v>128</v>
      </c>
    </row>
    <row r="132" spans="1:14" x14ac:dyDescent="0.25">
      <c r="A132" s="485">
        <v>45373</v>
      </c>
      <c r="B132" s="149" t="s">
        <v>112</v>
      </c>
      <c r="C132" s="149" t="s">
        <v>113</v>
      </c>
      <c r="D132" s="149" t="s">
        <v>121</v>
      </c>
      <c r="E132" s="628">
        <v>8000</v>
      </c>
      <c r="F132" s="628"/>
      <c r="G132" s="157">
        <f t="shared" si="3"/>
        <v>0</v>
      </c>
      <c r="H132" s="282" t="s">
        <v>127</v>
      </c>
      <c r="I132" s="156" t="s">
        <v>18</v>
      </c>
      <c r="J132" s="354" t="s">
        <v>516</v>
      </c>
      <c r="K132" s="164" t="s">
        <v>133</v>
      </c>
      <c r="L132" s="156" t="s">
        <v>44</v>
      </c>
      <c r="M132" s="149"/>
      <c r="N132" s="151" t="s">
        <v>321</v>
      </c>
    </row>
    <row r="133" spans="1:14" x14ac:dyDescent="0.25">
      <c r="A133" s="485">
        <v>45375</v>
      </c>
      <c r="B133" s="149" t="s">
        <v>112</v>
      </c>
      <c r="C133" s="149" t="s">
        <v>113</v>
      </c>
      <c r="D133" s="149" t="s">
        <v>121</v>
      </c>
      <c r="E133" s="628">
        <v>10000</v>
      </c>
      <c r="F133" s="628"/>
      <c r="G133" s="157">
        <f t="shared" si="3"/>
        <v>-10000</v>
      </c>
      <c r="H133" s="282" t="s">
        <v>127</v>
      </c>
      <c r="I133" s="156" t="s">
        <v>18</v>
      </c>
      <c r="J133" s="354" t="s">
        <v>524</v>
      </c>
      <c r="K133" s="164" t="s">
        <v>133</v>
      </c>
      <c r="L133" s="156" t="s">
        <v>44</v>
      </c>
      <c r="M133" s="149"/>
      <c r="N133" s="151" t="s">
        <v>559</v>
      </c>
    </row>
    <row r="134" spans="1:14" x14ac:dyDescent="0.25">
      <c r="A134" s="485">
        <v>45375</v>
      </c>
      <c r="B134" s="149" t="s">
        <v>112</v>
      </c>
      <c r="C134" s="149" t="s">
        <v>113</v>
      </c>
      <c r="D134" s="149" t="s">
        <v>121</v>
      </c>
      <c r="E134" s="628">
        <v>10000</v>
      </c>
      <c r="F134" s="628"/>
      <c r="G134" s="157">
        <f t="shared" si="3"/>
        <v>-20000</v>
      </c>
      <c r="H134" s="282" t="s">
        <v>127</v>
      </c>
      <c r="I134" s="156" t="s">
        <v>18</v>
      </c>
      <c r="J134" s="354" t="s">
        <v>524</v>
      </c>
      <c r="K134" s="164" t="s">
        <v>133</v>
      </c>
      <c r="L134" s="156" t="s">
        <v>44</v>
      </c>
      <c r="M134" s="149"/>
      <c r="N134" s="151" t="s">
        <v>560</v>
      </c>
    </row>
    <row r="135" spans="1:14" x14ac:dyDescent="0.25">
      <c r="A135" s="478">
        <v>45376</v>
      </c>
      <c r="B135" s="416" t="s">
        <v>110</v>
      </c>
      <c r="C135" s="416" t="s">
        <v>48</v>
      </c>
      <c r="D135" s="416" t="s">
        <v>121</v>
      </c>
      <c r="E135" s="664"/>
      <c r="F135" s="664">
        <v>67000</v>
      </c>
      <c r="G135" s="562">
        <f t="shared" si="3"/>
        <v>47000</v>
      </c>
      <c r="H135" s="415" t="s">
        <v>127</v>
      </c>
      <c r="I135" s="665" t="s">
        <v>18</v>
      </c>
      <c r="J135" s="461" t="s">
        <v>524</v>
      </c>
      <c r="K135" s="411" t="s">
        <v>133</v>
      </c>
      <c r="L135" s="665" t="s">
        <v>44</v>
      </c>
      <c r="M135" s="416"/>
      <c r="N135" s="459"/>
    </row>
    <row r="136" spans="1:14" x14ac:dyDescent="0.25">
      <c r="A136" s="485">
        <v>45376</v>
      </c>
      <c r="B136" s="149" t="s">
        <v>112</v>
      </c>
      <c r="C136" s="149" t="s">
        <v>113</v>
      </c>
      <c r="D136" s="149" t="s">
        <v>121</v>
      </c>
      <c r="E136" s="628">
        <v>8000</v>
      </c>
      <c r="F136" s="628"/>
      <c r="G136" s="157">
        <f t="shared" si="3"/>
        <v>39000</v>
      </c>
      <c r="H136" s="282" t="s">
        <v>127</v>
      </c>
      <c r="I136" s="156" t="s">
        <v>18</v>
      </c>
      <c r="J136" s="354" t="s">
        <v>524</v>
      </c>
      <c r="K136" s="164" t="s">
        <v>133</v>
      </c>
      <c r="L136" s="156" t="s">
        <v>44</v>
      </c>
      <c r="M136" s="149"/>
      <c r="N136" s="151" t="s">
        <v>128</v>
      </c>
    </row>
    <row r="137" spans="1:14" x14ac:dyDescent="0.25">
      <c r="A137" s="485">
        <v>45376</v>
      </c>
      <c r="B137" s="149" t="s">
        <v>112</v>
      </c>
      <c r="C137" s="149" t="s">
        <v>113</v>
      </c>
      <c r="D137" s="149" t="s">
        <v>121</v>
      </c>
      <c r="E137" s="628">
        <v>8000</v>
      </c>
      <c r="F137" s="628"/>
      <c r="G137" s="157">
        <f t="shared" si="3"/>
        <v>31000</v>
      </c>
      <c r="H137" s="282" t="s">
        <v>127</v>
      </c>
      <c r="I137" s="156" t="s">
        <v>18</v>
      </c>
      <c r="J137" s="354" t="s">
        <v>524</v>
      </c>
      <c r="K137" s="164" t="s">
        <v>133</v>
      </c>
      <c r="L137" s="156" t="s">
        <v>44</v>
      </c>
      <c r="M137" s="149"/>
      <c r="N137" s="151" t="s">
        <v>548</v>
      </c>
    </row>
    <row r="138" spans="1:14" x14ac:dyDescent="0.25">
      <c r="A138" s="485">
        <v>45376</v>
      </c>
      <c r="B138" s="149" t="s">
        <v>112</v>
      </c>
      <c r="C138" s="149" t="s">
        <v>113</v>
      </c>
      <c r="D138" s="149" t="s">
        <v>121</v>
      </c>
      <c r="E138" s="628">
        <v>4000</v>
      </c>
      <c r="F138" s="628"/>
      <c r="G138" s="157">
        <f t="shared" si="3"/>
        <v>27000</v>
      </c>
      <c r="H138" s="282" t="s">
        <v>127</v>
      </c>
      <c r="I138" s="156" t="s">
        <v>18</v>
      </c>
      <c r="J138" s="354" t="s">
        <v>524</v>
      </c>
      <c r="K138" s="164" t="s">
        <v>133</v>
      </c>
      <c r="L138" s="156" t="s">
        <v>44</v>
      </c>
      <c r="M138" s="149"/>
      <c r="N138" s="151" t="s">
        <v>549</v>
      </c>
    </row>
    <row r="139" spans="1:14" x14ac:dyDescent="0.25">
      <c r="A139" s="485">
        <v>45376</v>
      </c>
      <c r="B139" s="149" t="s">
        <v>112</v>
      </c>
      <c r="C139" s="149" t="s">
        <v>113</v>
      </c>
      <c r="D139" s="149" t="s">
        <v>121</v>
      </c>
      <c r="E139" s="628">
        <v>4000</v>
      </c>
      <c r="F139" s="628"/>
      <c r="G139" s="157">
        <f t="shared" si="3"/>
        <v>23000</v>
      </c>
      <c r="H139" s="282" t="s">
        <v>127</v>
      </c>
      <c r="I139" s="156" t="s">
        <v>18</v>
      </c>
      <c r="J139" s="354" t="s">
        <v>524</v>
      </c>
      <c r="K139" s="164" t="s">
        <v>133</v>
      </c>
      <c r="L139" s="156" t="s">
        <v>44</v>
      </c>
      <c r="M139" s="149"/>
      <c r="N139" s="151" t="s">
        <v>561</v>
      </c>
    </row>
    <row r="140" spans="1:14" x14ac:dyDescent="0.25">
      <c r="A140" s="485">
        <v>45376</v>
      </c>
      <c r="B140" s="149" t="s">
        <v>112</v>
      </c>
      <c r="C140" s="149" t="s">
        <v>113</v>
      </c>
      <c r="D140" s="149" t="s">
        <v>121</v>
      </c>
      <c r="E140" s="628">
        <v>8000</v>
      </c>
      <c r="F140" s="628"/>
      <c r="G140" s="157">
        <f t="shared" si="3"/>
        <v>15000</v>
      </c>
      <c r="H140" s="282" t="s">
        <v>127</v>
      </c>
      <c r="I140" s="156" t="s">
        <v>18</v>
      </c>
      <c r="J140" s="354" t="s">
        <v>524</v>
      </c>
      <c r="K140" s="164" t="s">
        <v>133</v>
      </c>
      <c r="L140" s="156" t="s">
        <v>44</v>
      </c>
      <c r="M140" s="149"/>
      <c r="N140" s="151" t="s">
        <v>562</v>
      </c>
    </row>
    <row r="141" spans="1:14" x14ac:dyDescent="0.25">
      <c r="A141" s="485">
        <v>45376</v>
      </c>
      <c r="B141" s="149" t="s">
        <v>112</v>
      </c>
      <c r="C141" s="149" t="s">
        <v>113</v>
      </c>
      <c r="D141" s="149" t="s">
        <v>121</v>
      </c>
      <c r="E141" s="628">
        <v>9000</v>
      </c>
      <c r="F141" s="628"/>
      <c r="G141" s="157">
        <f t="shared" si="3"/>
        <v>6000</v>
      </c>
      <c r="H141" s="282" t="s">
        <v>127</v>
      </c>
      <c r="I141" s="156" t="s">
        <v>18</v>
      </c>
      <c r="J141" s="354" t="s">
        <v>524</v>
      </c>
      <c r="K141" s="164" t="s">
        <v>133</v>
      </c>
      <c r="L141" s="156" t="s">
        <v>44</v>
      </c>
      <c r="M141" s="149"/>
      <c r="N141" s="151" t="s">
        <v>563</v>
      </c>
    </row>
    <row r="142" spans="1:14" x14ac:dyDescent="0.25">
      <c r="A142" s="485">
        <v>45377</v>
      </c>
      <c r="B142" s="149" t="s">
        <v>118</v>
      </c>
      <c r="C142" s="149" t="s">
        <v>48</v>
      </c>
      <c r="D142" s="149" t="s">
        <v>121</v>
      </c>
      <c r="E142" s="628"/>
      <c r="F142" s="628">
        <v>-6000</v>
      </c>
      <c r="G142" s="157">
        <f t="shared" si="3"/>
        <v>0</v>
      </c>
      <c r="H142" s="282" t="s">
        <v>127</v>
      </c>
      <c r="I142" s="156" t="s">
        <v>18</v>
      </c>
      <c r="J142" s="354" t="s">
        <v>524</v>
      </c>
      <c r="K142" s="164" t="s">
        <v>133</v>
      </c>
      <c r="L142" s="156" t="s">
        <v>44</v>
      </c>
      <c r="M142" s="149"/>
      <c r="N142" s="151"/>
    </row>
    <row r="143" spans="1:14" x14ac:dyDescent="0.25">
      <c r="A143" s="478">
        <v>45377</v>
      </c>
      <c r="B143" s="416" t="s">
        <v>110</v>
      </c>
      <c r="C143" s="416" t="s">
        <v>48</v>
      </c>
      <c r="D143" s="416" t="s">
        <v>121</v>
      </c>
      <c r="E143" s="664"/>
      <c r="F143" s="664">
        <v>59000</v>
      </c>
      <c r="G143" s="562">
        <f t="shared" si="3"/>
        <v>59000</v>
      </c>
      <c r="H143" s="415" t="s">
        <v>127</v>
      </c>
      <c r="I143" s="665" t="s">
        <v>18</v>
      </c>
      <c r="J143" s="461" t="s">
        <v>570</v>
      </c>
      <c r="K143" s="411" t="s">
        <v>133</v>
      </c>
      <c r="L143" s="665" t="s">
        <v>44</v>
      </c>
      <c r="M143" s="416"/>
      <c r="N143" s="459"/>
    </row>
    <row r="144" spans="1:14" x14ac:dyDescent="0.25">
      <c r="A144" s="485">
        <v>45377</v>
      </c>
      <c r="B144" s="149" t="s">
        <v>112</v>
      </c>
      <c r="C144" s="149" t="s">
        <v>113</v>
      </c>
      <c r="D144" s="149" t="s">
        <v>121</v>
      </c>
      <c r="E144" s="628">
        <v>8000</v>
      </c>
      <c r="F144" s="628"/>
      <c r="G144" s="157">
        <f t="shared" si="3"/>
        <v>51000</v>
      </c>
      <c r="H144" s="282" t="s">
        <v>127</v>
      </c>
      <c r="I144" s="156" t="s">
        <v>18</v>
      </c>
      <c r="J144" s="354" t="s">
        <v>570</v>
      </c>
      <c r="K144" s="164" t="s">
        <v>133</v>
      </c>
      <c r="L144" s="156" t="s">
        <v>44</v>
      </c>
      <c r="M144" s="149"/>
      <c r="N144" s="151" t="s">
        <v>128</v>
      </c>
    </row>
    <row r="145" spans="1:14" x14ac:dyDescent="0.25">
      <c r="A145" s="485">
        <v>45377</v>
      </c>
      <c r="B145" s="149" t="s">
        <v>112</v>
      </c>
      <c r="C145" s="149" t="s">
        <v>113</v>
      </c>
      <c r="D145" s="149" t="s">
        <v>121</v>
      </c>
      <c r="E145" s="628">
        <v>8000</v>
      </c>
      <c r="F145" s="628"/>
      <c r="G145" s="157">
        <f t="shared" si="3"/>
        <v>43000</v>
      </c>
      <c r="H145" s="282" t="s">
        <v>127</v>
      </c>
      <c r="I145" s="156" t="s">
        <v>18</v>
      </c>
      <c r="J145" s="354" t="s">
        <v>570</v>
      </c>
      <c r="K145" s="164" t="s">
        <v>133</v>
      </c>
      <c r="L145" s="156" t="s">
        <v>44</v>
      </c>
      <c r="M145" s="149"/>
      <c r="N145" s="151" t="s">
        <v>138</v>
      </c>
    </row>
    <row r="146" spans="1:14" x14ac:dyDescent="0.25">
      <c r="A146" s="485">
        <v>45377</v>
      </c>
      <c r="B146" s="149" t="s">
        <v>112</v>
      </c>
      <c r="C146" s="149" t="s">
        <v>113</v>
      </c>
      <c r="D146" s="149" t="s">
        <v>121</v>
      </c>
      <c r="E146" s="628">
        <v>14000</v>
      </c>
      <c r="F146" s="628"/>
      <c r="G146" s="157">
        <f t="shared" si="3"/>
        <v>29000</v>
      </c>
      <c r="H146" s="282" t="s">
        <v>127</v>
      </c>
      <c r="I146" s="156" t="s">
        <v>18</v>
      </c>
      <c r="J146" s="354" t="s">
        <v>570</v>
      </c>
      <c r="K146" s="164" t="s">
        <v>133</v>
      </c>
      <c r="L146" s="156" t="s">
        <v>44</v>
      </c>
      <c r="M146" s="149"/>
      <c r="N146" s="151" t="s">
        <v>571</v>
      </c>
    </row>
    <row r="147" spans="1:14" x14ac:dyDescent="0.25">
      <c r="A147" s="485">
        <v>45377</v>
      </c>
      <c r="B147" s="149" t="s">
        <v>112</v>
      </c>
      <c r="C147" s="149" t="s">
        <v>113</v>
      </c>
      <c r="D147" s="149" t="s">
        <v>121</v>
      </c>
      <c r="E147" s="628">
        <v>9000</v>
      </c>
      <c r="F147" s="628"/>
      <c r="G147" s="157">
        <f t="shared" si="3"/>
        <v>20000</v>
      </c>
      <c r="H147" s="282" t="s">
        <v>127</v>
      </c>
      <c r="I147" s="156" t="s">
        <v>18</v>
      </c>
      <c r="J147" s="354" t="s">
        <v>570</v>
      </c>
      <c r="K147" s="164" t="s">
        <v>133</v>
      </c>
      <c r="L147" s="156" t="s">
        <v>44</v>
      </c>
      <c r="M147" s="149"/>
      <c r="N147" s="151" t="s">
        <v>572</v>
      </c>
    </row>
    <row r="148" spans="1:14" x14ac:dyDescent="0.25">
      <c r="A148" s="485">
        <v>45377</v>
      </c>
      <c r="B148" s="149" t="s">
        <v>112</v>
      </c>
      <c r="C148" s="149" t="s">
        <v>113</v>
      </c>
      <c r="D148" s="149" t="s">
        <v>121</v>
      </c>
      <c r="E148" s="628">
        <v>10000</v>
      </c>
      <c r="F148" s="628"/>
      <c r="G148" s="157">
        <f t="shared" si="3"/>
        <v>10000</v>
      </c>
      <c r="H148" s="282" t="s">
        <v>127</v>
      </c>
      <c r="I148" s="156" t="s">
        <v>18</v>
      </c>
      <c r="J148" s="354" t="s">
        <v>570</v>
      </c>
      <c r="K148" s="164" t="s">
        <v>133</v>
      </c>
      <c r="L148" s="156" t="s">
        <v>44</v>
      </c>
      <c r="M148" s="149"/>
      <c r="N148" s="151" t="s">
        <v>573</v>
      </c>
    </row>
    <row r="149" spans="1:14" x14ac:dyDescent="0.25">
      <c r="A149" s="485">
        <v>45377</v>
      </c>
      <c r="B149" s="149" t="s">
        <v>126</v>
      </c>
      <c r="C149" s="149" t="s">
        <v>126</v>
      </c>
      <c r="D149" s="149" t="s">
        <v>121</v>
      </c>
      <c r="E149" s="628">
        <v>5000</v>
      </c>
      <c r="F149" s="628"/>
      <c r="G149" s="157">
        <f t="shared" si="3"/>
        <v>5000</v>
      </c>
      <c r="H149" s="282" t="s">
        <v>127</v>
      </c>
      <c r="I149" s="156" t="s">
        <v>18</v>
      </c>
      <c r="J149" s="354" t="s">
        <v>570</v>
      </c>
      <c r="K149" s="164" t="s">
        <v>133</v>
      </c>
      <c r="L149" s="156" t="s">
        <v>44</v>
      </c>
      <c r="M149" s="149"/>
      <c r="N149" s="151"/>
    </row>
    <row r="150" spans="1:14" x14ac:dyDescent="0.25">
      <c r="A150" s="485">
        <v>45377</v>
      </c>
      <c r="B150" s="149" t="s">
        <v>126</v>
      </c>
      <c r="C150" s="149" t="s">
        <v>126</v>
      </c>
      <c r="D150" s="149" t="s">
        <v>121</v>
      </c>
      <c r="E150" s="628">
        <v>5000</v>
      </c>
      <c r="F150" s="628"/>
      <c r="G150" s="157">
        <f t="shared" si="3"/>
        <v>0</v>
      </c>
      <c r="H150" s="282" t="s">
        <v>127</v>
      </c>
      <c r="I150" s="156" t="s">
        <v>18</v>
      </c>
      <c r="J150" s="354" t="s">
        <v>570</v>
      </c>
      <c r="K150" s="164" t="s">
        <v>133</v>
      </c>
      <c r="L150" s="156" t="s">
        <v>44</v>
      </c>
      <c r="M150" s="149"/>
      <c r="N150" s="151"/>
    </row>
    <row r="151" spans="1:14" x14ac:dyDescent="0.25">
      <c r="A151" s="478">
        <v>45378</v>
      </c>
      <c r="B151" s="416" t="s">
        <v>110</v>
      </c>
      <c r="C151" s="416" t="s">
        <v>48</v>
      </c>
      <c r="D151" s="416" t="s">
        <v>121</v>
      </c>
      <c r="E151" s="664"/>
      <c r="F151" s="664">
        <v>66000</v>
      </c>
      <c r="G151" s="562">
        <f t="shared" si="3"/>
        <v>66000</v>
      </c>
      <c r="H151" s="415" t="s">
        <v>127</v>
      </c>
      <c r="I151" s="665" t="s">
        <v>18</v>
      </c>
      <c r="J151" s="461" t="s">
        <v>578</v>
      </c>
      <c r="K151" s="411" t="s">
        <v>133</v>
      </c>
      <c r="L151" s="665" t="s">
        <v>44</v>
      </c>
      <c r="M151" s="416"/>
      <c r="N151" s="459"/>
    </row>
    <row r="152" spans="1:14" x14ac:dyDescent="0.25">
      <c r="A152" s="485">
        <v>45378</v>
      </c>
      <c r="B152" s="149" t="s">
        <v>112</v>
      </c>
      <c r="C152" s="149" t="s">
        <v>113</v>
      </c>
      <c r="D152" s="149" t="s">
        <v>121</v>
      </c>
      <c r="E152" s="628">
        <v>8000</v>
      </c>
      <c r="F152" s="628"/>
      <c r="G152" s="157">
        <f t="shared" si="3"/>
        <v>58000</v>
      </c>
      <c r="H152" s="282" t="s">
        <v>127</v>
      </c>
      <c r="I152" s="156" t="s">
        <v>18</v>
      </c>
      <c r="J152" s="354" t="s">
        <v>578</v>
      </c>
      <c r="K152" s="164" t="s">
        <v>133</v>
      </c>
      <c r="L152" s="156" t="s">
        <v>44</v>
      </c>
      <c r="M152" s="149"/>
      <c r="N152" s="151" t="s">
        <v>128</v>
      </c>
    </row>
    <row r="153" spans="1:14" x14ac:dyDescent="0.25">
      <c r="A153" s="485">
        <v>45378</v>
      </c>
      <c r="B153" s="149" t="s">
        <v>112</v>
      </c>
      <c r="C153" s="149" t="s">
        <v>113</v>
      </c>
      <c r="D153" s="149" t="s">
        <v>121</v>
      </c>
      <c r="E153" s="628">
        <v>8000</v>
      </c>
      <c r="F153" s="628"/>
      <c r="G153" s="157">
        <f t="shared" si="3"/>
        <v>50000</v>
      </c>
      <c r="H153" s="282" t="s">
        <v>127</v>
      </c>
      <c r="I153" s="156" t="s">
        <v>18</v>
      </c>
      <c r="J153" s="354" t="s">
        <v>578</v>
      </c>
      <c r="K153" s="164" t="s">
        <v>133</v>
      </c>
      <c r="L153" s="156" t="s">
        <v>44</v>
      </c>
      <c r="M153" s="149"/>
      <c r="N153" s="151" t="s">
        <v>138</v>
      </c>
    </row>
    <row r="154" spans="1:14" x14ac:dyDescent="0.25">
      <c r="A154" s="485">
        <v>45378</v>
      </c>
      <c r="B154" s="149" t="s">
        <v>112</v>
      </c>
      <c r="C154" s="149" t="s">
        <v>113</v>
      </c>
      <c r="D154" s="149" t="s">
        <v>121</v>
      </c>
      <c r="E154" s="628">
        <v>12000</v>
      </c>
      <c r="F154" s="628"/>
      <c r="G154" s="157">
        <f t="shared" si="3"/>
        <v>38000</v>
      </c>
      <c r="H154" s="282" t="s">
        <v>127</v>
      </c>
      <c r="I154" s="156" t="s">
        <v>18</v>
      </c>
      <c r="J154" s="354" t="s">
        <v>578</v>
      </c>
      <c r="K154" s="164" t="s">
        <v>133</v>
      </c>
      <c r="L154" s="156" t="s">
        <v>44</v>
      </c>
      <c r="M154" s="149"/>
      <c r="N154" s="151" t="s">
        <v>579</v>
      </c>
    </row>
    <row r="155" spans="1:14" x14ac:dyDescent="0.25">
      <c r="A155" s="485">
        <v>45378</v>
      </c>
      <c r="B155" s="149" t="s">
        <v>112</v>
      </c>
      <c r="C155" s="149" t="s">
        <v>113</v>
      </c>
      <c r="D155" s="149" t="s">
        <v>121</v>
      </c>
      <c r="E155" s="628">
        <v>11000</v>
      </c>
      <c r="F155" s="628"/>
      <c r="G155" s="157">
        <f t="shared" si="3"/>
        <v>27000</v>
      </c>
      <c r="H155" s="282" t="s">
        <v>127</v>
      </c>
      <c r="I155" s="156" t="s">
        <v>18</v>
      </c>
      <c r="J155" s="354" t="s">
        <v>578</v>
      </c>
      <c r="K155" s="164" t="s">
        <v>133</v>
      </c>
      <c r="L155" s="156" t="s">
        <v>44</v>
      </c>
      <c r="M155" s="149"/>
      <c r="N155" s="151" t="s">
        <v>580</v>
      </c>
    </row>
    <row r="156" spans="1:14" x14ac:dyDescent="0.25">
      <c r="A156" s="485">
        <v>45378</v>
      </c>
      <c r="B156" s="149" t="s">
        <v>112</v>
      </c>
      <c r="C156" s="149" t="s">
        <v>113</v>
      </c>
      <c r="D156" s="149" t="s">
        <v>121</v>
      </c>
      <c r="E156" s="628">
        <v>14000</v>
      </c>
      <c r="F156" s="628"/>
      <c r="G156" s="157">
        <f t="shared" si="3"/>
        <v>13000</v>
      </c>
      <c r="H156" s="282" t="s">
        <v>127</v>
      </c>
      <c r="I156" s="156" t="s">
        <v>18</v>
      </c>
      <c r="J156" s="354" t="s">
        <v>578</v>
      </c>
      <c r="K156" s="164" t="s">
        <v>133</v>
      </c>
      <c r="L156" s="156" t="s">
        <v>44</v>
      </c>
      <c r="M156" s="149"/>
      <c r="N156" s="151" t="s">
        <v>581</v>
      </c>
    </row>
    <row r="157" spans="1:14" x14ac:dyDescent="0.25">
      <c r="A157" s="485">
        <v>45378</v>
      </c>
      <c r="B157" s="149" t="s">
        <v>126</v>
      </c>
      <c r="C157" s="149" t="s">
        <v>126</v>
      </c>
      <c r="D157" s="149" t="s">
        <v>121</v>
      </c>
      <c r="E157" s="628">
        <v>10000</v>
      </c>
      <c r="F157" s="628"/>
      <c r="G157" s="157">
        <f t="shared" si="3"/>
        <v>3000</v>
      </c>
      <c r="H157" s="282" t="s">
        <v>127</v>
      </c>
      <c r="I157" s="156" t="s">
        <v>18</v>
      </c>
      <c r="J157" s="354" t="s">
        <v>578</v>
      </c>
      <c r="K157" s="164" t="s">
        <v>133</v>
      </c>
      <c r="L157" s="156" t="s">
        <v>44</v>
      </c>
      <c r="M157" s="149"/>
      <c r="N157" s="151"/>
    </row>
    <row r="158" spans="1:14" x14ac:dyDescent="0.25">
      <c r="A158" s="485">
        <v>45379</v>
      </c>
      <c r="B158" s="149" t="s">
        <v>118</v>
      </c>
      <c r="C158" s="149" t="s">
        <v>48</v>
      </c>
      <c r="D158" s="149" t="s">
        <v>121</v>
      </c>
      <c r="E158" s="628"/>
      <c r="F158" s="628">
        <v>-3000</v>
      </c>
      <c r="G158" s="157">
        <f t="shared" si="3"/>
        <v>0</v>
      </c>
      <c r="H158" s="282" t="s">
        <v>127</v>
      </c>
      <c r="I158" s="156" t="s">
        <v>18</v>
      </c>
      <c r="J158" s="354" t="s">
        <v>578</v>
      </c>
      <c r="K158" s="164" t="s">
        <v>133</v>
      </c>
      <c r="L158" s="156" t="s">
        <v>44</v>
      </c>
      <c r="M158" s="149"/>
      <c r="N158" s="151"/>
    </row>
    <row r="159" spans="1:14" x14ac:dyDescent="0.25">
      <c r="A159" s="478">
        <v>45379</v>
      </c>
      <c r="B159" s="416" t="s">
        <v>110</v>
      </c>
      <c r="C159" s="416" t="s">
        <v>48</v>
      </c>
      <c r="D159" s="416" t="s">
        <v>121</v>
      </c>
      <c r="E159" s="664"/>
      <c r="F159" s="664">
        <v>64000</v>
      </c>
      <c r="G159" s="562">
        <f t="shared" si="3"/>
        <v>64000</v>
      </c>
      <c r="H159" s="415" t="s">
        <v>127</v>
      </c>
      <c r="I159" s="665" t="s">
        <v>18</v>
      </c>
      <c r="J159" s="461" t="s">
        <v>582</v>
      </c>
      <c r="K159" s="411" t="s">
        <v>133</v>
      </c>
      <c r="L159" s="665" t="s">
        <v>44</v>
      </c>
      <c r="M159" s="416"/>
      <c r="N159" s="459"/>
    </row>
    <row r="160" spans="1:14" x14ac:dyDescent="0.25">
      <c r="A160" s="485">
        <v>45379</v>
      </c>
      <c r="B160" s="149" t="s">
        <v>112</v>
      </c>
      <c r="C160" s="149" t="s">
        <v>113</v>
      </c>
      <c r="D160" s="149" t="s">
        <v>121</v>
      </c>
      <c r="E160" s="628">
        <v>8000</v>
      </c>
      <c r="F160" s="628"/>
      <c r="G160" s="157">
        <f t="shared" si="3"/>
        <v>56000</v>
      </c>
      <c r="H160" s="282" t="s">
        <v>127</v>
      </c>
      <c r="I160" s="156" t="s">
        <v>18</v>
      </c>
      <c r="J160" s="354" t="s">
        <v>582</v>
      </c>
      <c r="K160" s="164" t="s">
        <v>133</v>
      </c>
      <c r="L160" s="156" t="s">
        <v>44</v>
      </c>
      <c r="M160" s="149"/>
      <c r="N160" s="151" t="s">
        <v>128</v>
      </c>
    </row>
    <row r="161" spans="1:14" x14ac:dyDescent="0.25">
      <c r="A161" s="485">
        <v>45379</v>
      </c>
      <c r="B161" s="149" t="s">
        <v>112</v>
      </c>
      <c r="C161" s="149" t="s">
        <v>113</v>
      </c>
      <c r="D161" s="149" t="s">
        <v>121</v>
      </c>
      <c r="E161" s="628">
        <v>14000</v>
      </c>
      <c r="F161" s="628"/>
      <c r="G161" s="157">
        <f t="shared" si="3"/>
        <v>42000</v>
      </c>
      <c r="H161" s="282" t="s">
        <v>127</v>
      </c>
      <c r="I161" s="156" t="s">
        <v>18</v>
      </c>
      <c r="J161" s="354" t="s">
        <v>582</v>
      </c>
      <c r="K161" s="164" t="s">
        <v>133</v>
      </c>
      <c r="L161" s="156" t="s">
        <v>44</v>
      </c>
      <c r="M161" s="149"/>
      <c r="N161" s="151" t="s">
        <v>583</v>
      </c>
    </row>
    <row r="162" spans="1:14" x14ac:dyDescent="0.25">
      <c r="A162" s="485">
        <v>45379</v>
      </c>
      <c r="B162" s="149" t="s">
        <v>112</v>
      </c>
      <c r="C162" s="149" t="s">
        <v>113</v>
      </c>
      <c r="D162" s="149" t="s">
        <v>121</v>
      </c>
      <c r="E162" s="628">
        <v>8000</v>
      </c>
      <c r="F162" s="628"/>
      <c r="G162" s="157">
        <f t="shared" si="3"/>
        <v>34000</v>
      </c>
      <c r="H162" s="282" t="s">
        <v>127</v>
      </c>
      <c r="I162" s="156" t="s">
        <v>18</v>
      </c>
      <c r="J162" s="354" t="s">
        <v>582</v>
      </c>
      <c r="K162" s="164" t="s">
        <v>133</v>
      </c>
      <c r="L162" s="156" t="s">
        <v>44</v>
      </c>
      <c r="M162" s="149"/>
      <c r="N162" s="151" t="s">
        <v>584</v>
      </c>
    </row>
    <row r="163" spans="1:14" x14ac:dyDescent="0.25">
      <c r="A163" s="485">
        <v>45379</v>
      </c>
      <c r="B163" s="149" t="s">
        <v>112</v>
      </c>
      <c r="C163" s="149" t="s">
        <v>113</v>
      </c>
      <c r="D163" s="149" t="s">
        <v>121</v>
      </c>
      <c r="E163" s="628">
        <v>12000</v>
      </c>
      <c r="F163" s="628"/>
      <c r="G163" s="157">
        <f t="shared" si="3"/>
        <v>22000</v>
      </c>
      <c r="H163" s="282" t="s">
        <v>127</v>
      </c>
      <c r="I163" s="156" t="s">
        <v>18</v>
      </c>
      <c r="J163" s="354" t="s">
        <v>582</v>
      </c>
      <c r="K163" s="164" t="s">
        <v>133</v>
      </c>
      <c r="L163" s="156" t="s">
        <v>44</v>
      </c>
      <c r="M163" s="149"/>
      <c r="N163" s="151" t="s">
        <v>585</v>
      </c>
    </row>
    <row r="164" spans="1:14" x14ac:dyDescent="0.25">
      <c r="A164" s="485">
        <v>45379</v>
      </c>
      <c r="B164" s="149" t="s">
        <v>112</v>
      </c>
      <c r="C164" s="149" t="s">
        <v>113</v>
      </c>
      <c r="D164" s="149" t="s">
        <v>121</v>
      </c>
      <c r="E164" s="628">
        <v>12000</v>
      </c>
      <c r="F164" s="628"/>
      <c r="G164" s="157">
        <f t="shared" ref="G164:G167" si="4">G163-E164+F164</f>
        <v>10000</v>
      </c>
      <c r="H164" s="282" t="s">
        <v>127</v>
      </c>
      <c r="I164" s="156" t="s">
        <v>18</v>
      </c>
      <c r="J164" s="354" t="s">
        <v>582</v>
      </c>
      <c r="K164" s="164" t="s">
        <v>133</v>
      </c>
      <c r="L164" s="156" t="s">
        <v>44</v>
      </c>
      <c r="M164" s="149"/>
      <c r="N164" s="151" t="s">
        <v>586</v>
      </c>
    </row>
    <row r="165" spans="1:14" x14ac:dyDescent="0.25">
      <c r="A165" s="485">
        <v>45379</v>
      </c>
      <c r="B165" s="149" t="s">
        <v>126</v>
      </c>
      <c r="C165" s="149" t="s">
        <v>126</v>
      </c>
      <c r="D165" s="149" t="s">
        <v>121</v>
      </c>
      <c r="E165" s="628">
        <v>5000</v>
      </c>
      <c r="F165" s="628"/>
      <c r="G165" s="157">
        <f t="shared" si="4"/>
        <v>5000</v>
      </c>
      <c r="H165" s="282" t="s">
        <v>127</v>
      </c>
      <c r="I165" s="156" t="s">
        <v>18</v>
      </c>
      <c r="J165" s="354" t="s">
        <v>582</v>
      </c>
      <c r="K165" s="164" t="s">
        <v>133</v>
      </c>
      <c r="L165" s="156" t="s">
        <v>44</v>
      </c>
      <c r="M165" s="149"/>
      <c r="N165" s="151"/>
    </row>
    <row r="166" spans="1:14" x14ac:dyDescent="0.25">
      <c r="A166" s="485">
        <v>45379</v>
      </c>
      <c r="B166" s="149" t="s">
        <v>126</v>
      </c>
      <c r="C166" s="149" t="s">
        <v>126</v>
      </c>
      <c r="D166" s="149" t="s">
        <v>121</v>
      </c>
      <c r="E166" s="628">
        <v>5000</v>
      </c>
      <c r="F166" s="628"/>
      <c r="G166" s="157">
        <f t="shared" si="4"/>
        <v>0</v>
      </c>
      <c r="H166" s="282" t="s">
        <v>127</v>
      </c>
      <c r="I166" s="156" t="s">
        <v>18</v>
      </c>
      <c r="J166" s="354" t="s">
        <v>582</v>
      </c>
      <c r="K166" s="164" t="s">
        <v>133</v>
      </c>
      <c r="L166" s="156" t="s">
        <v>44</v>
      </c>
      <c r="M166" s="149"/>
      <c r="N166" s="151"/>
    </row>
    <row r="167" spans="1:14" ht="15.75" thickBot="1" x14ac:dyDescent="0.3">
      <c r="A167" s="485">
        <v>45381</v>
      </c>
      <c r="B167" s="149" t="s">
        <v>110</v>
      </c>
      <c r="C167" s="149" t="s">
        <v>48</v>
      </c>
      <c r="D167" s="149" t="s">
        <v>121</v>
      </c>
      <c r="E167" s="628"/>
      <c r="F167" s="628">
        <v>35000</v>
      </c>
      <c r="G167" s="157">
        <f t="shared" si="4"/>
        <v>35000</v>
      </c>
      <c r="H167" s="282" t="s">
        <v>127</v>
      </c>
      <c r="I167" s="156" t="s">
        <v>18</v>
      </c>
      <c r="J167" s="354" t="s">
        <v>589</v>
      </c>
      <c r="K167" s="164" t="s">
        <v>133</v>
      </c>
      <c r="L167" s="156" t="s">
        <v>44</v>
      </c>
      <c r="M167" s="149"/>
      <c r="N167" s="151"/>
    </row>
    <row r="168" spans="1:14" ht="15.75" thickBot="1" x14ac:dyDescent="0.3">
      <c r="A168" s="552"/>
      <c r="B168" s="552"/>
      <c r="C168" s="552"/>
      <c r="D168" s="589"/>
      <c r="E168" s="590">
        <f>SUM(E4:E167)</f>
        <v>1495000</v>
      </c>
      <c r="F168" s="591">
        <f>SUM(F4:F167)+G4</f>
        <v>1530000</v>
      </c>
      <c r="G168" s="592">
        <f>F168-E168</f>
        <v>35000</v>
      </c>
      <c r="H168" s="282"/>
      <c r="I168" s="149"/>
      <c r="J168" s="552"/>
      <c r="K168" s="552"/>
      <c r="L168" s="149"/>
      <c r="M168" s="552"/>
      <c r="N168" s="142"/>
    </row>
  </sheetData>
  <autoFilter ref="A1:N12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Normal="100" workbookViewId="0">
      <selection activeCell="C15" sqref="C15"/>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7" bestFit="1" customWidth="1"/>
    <col min="6" max="6" width="15.85546875" style="297" customWidth="1"/>
    <col min="7" max="7" width="18.7109375" style="297"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923" t="s">
        <v>43</v>
      </c>
      <c r="B1" s="923"/>
      <c r="C1" s="923"/>
      <c r="D1" s="923"/>
      <c r="E1" s="923"/>
      <c r="F1" s="923"/>
      <c r="G1" s="923"/>
      <c r="H1" s="923"/>
      <c r="I1" s="923"/>
      <c r="J1" s="923"/>
      <c r="K1" s="923"/>
      <c r="L1" s="923"/>
      <c r="M1" s="923"/>
      <c r="N1" s="923"/>
    </row>
    <row r="2" spans="1:14" s="66" customFormat="1" ht="18.75" x14ac:dyDescent="0.25">
      <c r="A2" s="924" t="s">
        <v>566</v>
      </c>
      <c r="B2" s="924"/>
      <c r="C2" s="924"/>
      <c r="D2" s="924"/>
      <c r="E2" s="924"/>
      <c r="F2" s="924"/>
      <c r="G2" s="924"/>
      <c r="H2" s="924"/>
      <c r="I2" s="924"/>
      <c r="J2" s="924"/>
      <c r="K2" s="924"/>
      <c r="L2" s="924"/>
      <c r="M2" s="924"/>
      <c r="N2" s="924"/>
    </row>
    <row r="3" spans="1:14" s="66" customFormat="1" ht="45.75"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60" t="s">
        <v>458</v>
      </c>
      <c r="B4" s="361" t="s">
        <v>459</v>
      </c>
      <c r="C4" s="361"/>
      <c r="D4" s="392"/>
      <c r="E4" s="488"/>
      <c r="F4" s="488"/>
      <c r="G4" s="517">
        <v>0</v>
      </c>
      <c r="H4" s="395"/>
      <c r="I4" s="396"/>
      <c r="J4" s="397"/>
      <c r="K4" s="398"/>
      <c r="L4" s="176"/>
      <c r="M4" s="399"/>
      <c r="N4" s="400"/>
    </row>
    <row r="5" spans="1:14" s="13" customFormat="1" ht="13.5" customHeight="1" x14ac:dyDescent="0.25">
      <c r="A5" s="410">
        <v>45370</v>
      </c>
      <c r="B5" s="411" t="s">
        <v>110</v>
      </c>
      <c r="C5" s="411" t="s">
        <v>48</v>
      </c>
      <c r="D5" s="412" t="s">
        <v>121</v>
      </c>
      <c r="E5" s="413"/>
      <c r="F5" s="413">
        <v>37000</v>
      </c>
      <c r="G5" s="413">
        <f>G4-E5+F5</f>
        <v>37000</v>
      </c>
      <c r="H5" s="415" t="s">
        <v>147</v>
      </c>
      <c r="I5" s="415" t="s">
        <v>18</v>
      </c>
      <c r="J5" s="461" t="s">
        <v>460</v>
      </c>
      <c r="K5" s="411" t="s">
        <v>133</v>
      </c>
      <c r="L5" s="411" t="s">
        <v>44</v>
      </c>
      <c r="M5" s="418"/>
      <c r="N5" s="417"/>
    </row>
    <row r="6" spans="1:14" s="13" customFormat="1" ht="13.5" customHeight="1" x14ac:dyDescent="0.25">
      <c r="A6" s="163">
        <v>45370</v>
      </c>
      <c r="B6" s="164" t="s">
        <v>112</v>
      </c>
      <c r="C6" s="164" t="s">
        <v>113</v>
      </c>
      <c r="D6" s="165" t="s">
        <v>121</v>
      </c>
      <c r="E6" s="147">
        <v>10000</v>
      </c>
      <c r="F6" s="147"/>
      <c r="G6" s="147">
        <f t="shared" ref="G6" si="0">G5-E6+F6</f>
        <v>27000</v>
      </c>
      <c r="H6" s="282" t="s">
        <v>147</v>
      </c>
      <c r="I6" s="282" t="s">
        <v>18</v>
      </c>
      <c r="J6" s="354" t="s">
        <v>460</v>
      </c>
      <c r="K6" s="340" t="s">
        <v>133</v>
      </c>
      <c r="L6" s="340" t="s">
        <v>44</v>
      </c>
      <c r="M6" s="408"/>
      <c r="N6" s="409" t="s">
        <v>461</v>
      </c>
    </row>
    <row r="7" spans="1:14" x14ac:dyDescent="0.25">
      <c r="A7" s="163">
        <v>45370</v>
      </c>
      <c r="B7" s="164" t="s">
        <v>112</v>
      </c>
      <c r="C7" s="164" t="s">
        <v>113</v>
      </c>
      <c r="D7" s="165" t="s">
        <v>121</v>
      </c>
      <c r="E7" s="147">
        <v>8000</v>
      </c>
      <c r="F7" s="147"/>
      <c r="G7" s="147">
        <f>G6-E7+F7</f>
        <v>19000</v>
      </c>
      <c r="H7" s="282" t="s">
        <v>147</v>
      </c>
      <c r="I7" s="149" t="s">
        <v>18</v>
      </c>
      <c r="J7" s="354" t="s">
        <v>460</v>
      </c>
      <c r="K7" s="340" t="s">
        <v>133</v>
      </c>
      <c r="L7" s="149" t="s">
        <v>44</v>
      </c>
      <c r="M7" s="149"/>
      <c r="N7" s="409" t="s">
        <v>462</v>
      </c>
    </row>
    <row r="8" spans="1:14" x14ac:dyDescent="0.25">
      <c r="A8" s="163">
        <v>45370</v>
      </c>
      <c r="B8" s="164" t="s">
        <v>112</v>
      </c>
      <c r="C8" s="164" t="s">
        <v>113</v>
      </c>
      <c r="D8" s="165" t="s">
        <v>121</v>
      </c>
      <c r="E8" s="147">
        <v>5000</v>
      </c>
      <c r="F8" s="147"/>
      <c r="G8" s="147">
        <f t="shared" ref="G8:G12" si="1">G7-E8+F8</f>
        <v>14000</v>
      </c>
      <c r="H8" s="282" t="s">
        <v>147</v>
      </c>
      <c r="I8" s="149" t="s">
        <v>18</v>
      </c>
      <c r="J8" s="354" t="s">
        <v>460</v>
      </c>
      <c r="K8" s="340" t="s">
        <v>133</v>
      </c>
      <c r="L8" s="149" t="s">
        <v>44</v>
      </c>
      <c r="M8" s="149"/>
      <c r="N8" s="409" t="s">
        <v>463</v>
      </c>
    </row>
    <row r="9" spans="1:14" x14ac:dyDescent="0.25">
      <c r="A9" s="163">
        <v>45370</v>
      </c>
      <c r="B9" s="164" t="s">
        <v>112</v>
      </c>
      <c r="C9" s="164" t="s">
        <v>113</v>
      </c>
      <c r="D9" s="165" t="s">
        <v>121</v>
      </c>
      <c r="E9" s="147">
        <v>5000</v>
      </c>
      <c r="F9" s="147"/>
      <c r="G9" s="147">
        <f t="shared" si="1"/>
        <v>9000</v>
      </c>
      <c r="H9" s="282" t="s">
        <v>147</v>
      </c>
      <c r="I9" s="149" t="s">
        <v>18</v>
      </c>
      <c r="J9" s="354" t="s">
        <v>460</v>
      </c>
      <c r="K9" s="340" t="s">
        <v>133</v>
      </c>
      <c r="L9" s="149" t="s">
        <v>44</v>
      </c>
      <c r="M9" s="149"/>
      <c r="N9" s="409" t="s">
        <v>464</v>
      </c>
    </row>
    <row r="10" spans="1:14" x14ac:dyDescent="0.25">
      <c r="A10" s="163">
        <v>45370</v>
      </c>
      <c r="B10" s="164" t="s">
        <v>112</v>
      </c>
      <c r="C10" s="164" t="s">
        <v>113</v>
      </c>
      <c r="D10" s="165" t="s">
        <v>121</v>
      </c>
      <c r="E10" s="147">
        <v>8000</v>
      </c>
      <c r="F10" s="147"/>
      <c r="G10" s="147">
        <f t="shared" si="1"/>
        <v>1000</v>
      </c>
      <c r="H10" s="282" t="s">
        <v>147</v>
      </c>
      <c r="I10" s="149" t="s">
        <v>18</v>
      </c>
      <c r="J10" s="354" t="s">
        <v>460</v>
      </c>
      <c r="K10" s="340" t="s">
        <v>133</v>
      </c>
      <c r="L10" s="149" t="s">
        <v>44</v>
      </c>
      <c r="M10" s="149"/>
      <c r="N10" s="409" t="s">
        <v>465</v>
      </c>
    </row>
    <row r="11" spans="1:14" x14ac:dyDescent="0.25">
      <c r="A11" s="163">
        <v>45370</v>
      </c>
      <c r="B11" s="164" t="s">
        <v>126</v>
      </c>
      <c r="C11" s="164" t="s">
        <v>126</v>
      </c>
      <c r="D11" s="165" t="s">
        <v>121</v>
      </c>
      <c r="E11" s="147">
        <v>5000</v>
      </c>
      <c r="F11" s="147"/>
      <c r="G11" s="147">
        <f t="shared" si="1"/>
        <v>-4000</v>
      </c>
      <c r="H11" s="282" t="s">
        <v>147</v>
      </c>
      <c r="I11" s="149" t="s">
        <v>18</v>
      </c>
      <c r="J11" s="354" t="s">
        <v>460</v>
      </c>
      <c r="K11" s="340" t="s">
        <v>133</v>
      </c>
      <c r="L11" s="149" t="s">
        <v>44</v>
      </c>
      <c r="M11" s="149"/>
      <c r="N11" s="409"/>
    </row>
    <row r="12" spans="1:14" ht="15.75" thickBot="1" x14ac:dyDescent="0.3">
      <c r="A12" s="163">
        <v>45371</v>
      </c>
      <c r="B12" s="164" t="s">
        <v>250</v>
      </c>
      <c r="C12" s="164" t="s">
        <v>48</v>
      </c>
      <c r="D12" s="165" t="s">
        <v>121</v>
      </c>
      <c r="E12" s="147"/>
      <c r="F12" s="147">
        <v>4000</v>
      </c>
      <c r="G12" s="147">
        <f t="shared" si="1"/>
        <v>0</v>
      </c>
      <c r="H12" s="282" t="s">
        <v>147</v>
      </c>
      <c r="I12" s="149" t="s">
        <v>18</v>
      </c>
      <c r="J12" s="354" t="s">
        <v>460</v>
      </c>
      <c r="K12" s="340" t="s">
        <v>133</v>
      </c>
      <c r="L12" s="149" t="s">
        <v>44</v>
      </c>
      <c r="M12" s="149"/>
      <c r="N12" s="409"/>
    </row>
    <row r="13" spans="1:14" ht="15.75" thickBot="1" x14ac:dyDescent="0.3">
      <c r="A13" s="549"/>
      <c r="B13" s="549"/>
      <c r="C13" s="549"/>
      <c r="D13" s="577"/>
      <c r="E13" s="578">
        <f>SUM(E4:E12)</f>
        <v>41000</v>
      </c>
      <c r="F13" s="579">
        <f>SUM(F4:F12)</f>
        <v>41000</v>
      </c>
      <c r="G13" s="580">
        <f>F13-E13</f>
        <v>0</v>
      </c>
      <c r="H13" s="570"/>
      <c r="I13" s="549"/>
      <c r="J13" s="549"/>
      <c r="K13" s="549"/>
      <c r="L13" s="16"/>
      <c r="M13" s="16"/>
      <c r="N13" s="15"/>
    </row>
  </sheetData>
  <autoFilter ref="A1:N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51" fitToWidth="0"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topLeftCell="A117" zoomScaleNormal="100" workbookViewId="0">
      <selection activeCell="G127" sqref="G127"/>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7" bestFit="1" customWidth="1"/>
    <col min="6" max="6" width="15.85546875" style="297" customWidth="1"/>
    <col min="7" max="7" width="18.7109375" style="297"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923" t="s">
        <v>43</v>
      </c>
      <c r="B1" s="923"/>
      <c r="C1" s="923"/>
      <c r="D1" s="923"/>
      <c r="E1" s="923"/>
      <c r="F1" s="923"/>
      <c r="G1" s="923"/>
      <c r="H1" s="923"/>
      <c r="I1" s="923"/>
      <c r="J1" s="923"/>
      <c r="K1" s="923"/>
      <c r="L1" s="923"/>
      <c r="M1" s="923"/>
      <c r="N1" s="923"/>
    </row>
    <row r="2" spans="1:14" s="66" customFormat="1" ht="18.75" x14ac:dyDescent="0.25">
      <c r="A2" s="924" t="s">
        <v>155</v>
      </c>
      <c r="B2" s="924"/>
      <c r="C2" s="924"/>
      <c r="D2" s="924"/>
      <c r="E2" s="924"/>
      <c r="F2" s="924"/>
      <c r="G2" s="924"/>
      <c r="H2" s="924"/>
      <c r="I2" s="924"/>
      <c r="J2" s="924"/>
      <c r="K2" s="924"/>
      <c r="L2" s="924"/>
      <c r="M2" s="924"/>
      <c r="N2" s="924"/>
    </row>
    <row r="3" spans="1:14" s="66" customFormat="1" ht="45.75"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60">
        <v>45352</v>
      </c>
      <c r="B4" s="361" t="s">
        <v>172</v>
      </c>
      <c r="C4" s="361"/>
      <c r="D4" s="392"/>
      <c r="E4" s="488"/>
      <c r="F4" s="488"/>
      <c r="G4" s="488">
        <v>-6000</v>
      </c>
      <c r="H4" s="395"/>
      <c r="I4" s="396"/>
      <c r="J4" s="397"/>
      <c r="K4" s="398"/>
      <c r="L4" s="176"/>
      <c r="M4" s="399"/>
      <c r="N4" s="400"/>
    </row>
    <row r="5" spans="1:14" s="13" customFormat="1" ht="13.5" customHeight="1" x14ac:dyDescent="0.25">
      <c r="A5" s="410">
        <v>45352</v>
      </c>
      <c r="B5" s="411" t="s">
        <v>110</v>
      </c>
      <c r="C5" s="411" t="s">
        <v>48</v>
      </c>
      <c r="D5" s="412" t="s">
        <v>121</v>
      </c>
      <c r="E5" s="413"/>
      <c r="F5" s="413">
        <v>74000</v>
      </c>
      <c r="G5" s="413">
        <f>G4-E5+F5</f>
        <v>68000</v>
      </c>
      <c r="H5" s="415" t="s">
        <v>144</v>
      </c>
      <c r="I5" s="415" t="s">
        <v>18</v>
      </c>
      <c r="J5" s="461" t="s">
        <v>174</v>
      </c>
      <c r="K5" s="411" t="s">
        <v>133</v>
      </c>
      <c r="L5" s="411" t="s">
        <v>44</v>
      </c>
      <c r="M5" s="418"/>
      <c r="N5" s="417"/>
    </row>
    <row r="6" spans="1:14" s="13" customFormat="1" ht="13.5" customHeight="1" x14ac:dyDescent="0.25">
      <c r="A6" s="163">
        <v>45352</v>
      </c>
      <c r="B6" s="164" t="s">
        <v>112</v>
      </c>
      <c r="C6" s="164" t="s">
        <v>113</v>
      </c>
      <c r="D6" s="165" t="s">
        <v>121</v>
      </c>
      <c r="E6" s="147">
        <v>14000</v>
      </c>
      <c r="F6" s="147"/>
      <c r="G6" s="147">
        <f t="shared" ref="G6" si="0">G5-E6+F6</f>
        <v>54000</v>
      </c>
      <c r="H6" s="282" t="s">
        <v>144</v>
      </c>
      <c r="I6" s="282" t="s">
        <v>18</v>
      </c>
      <c r="J6" s="354" t="s">
        <v>174</v>
      </c>
      <c r="K6" s="164" t="s">
        <v>133</v>
      </c>
      <c r="L6" s="340" t="s">
        <v>44</v>
      </c>
      <c r="M6" s="408"/>
      <c r="N6" s="409" t="s">
        <v>128</v>
      </c>
    </row>
    <row r="7" spans="1:14" x14ac:dyDescent="0.25">
      <c r="A7" s="163">
        <v>45352</v>
      </c>
      <c r="B7" s="164" t="s">
        <v>112</v>
      </c>
      <c r="C7" s="164" t="s">
        <v>113</v>
      </c>
      <c r="D7" s="165" t="s">
        <v>121</v>
      </c>
      <c r="E7" s="147">
        <v>8000</v>
      </c>
      <c r="F7" s="147"/>
      <c r="G7" s="147">
        <f>G6-E7+F7</f>
        <v>46000</v>
      </c>
      <c r="H7" s="282" t="s">
        <v>144</v>
      </c>
      <c r="I7" s="149" t="s">
        <v>18</v>
      </c>
      <c r="J7" s="354" t="s">
        <v>174</v>
      </c>
      <c r="K7" s="164" t="s">
        <v>133</v>
      </c>
      <c r="L7" s="149" t="s">
        <v>44</v>
      </c>
      <c r="M7" s="149"/>
      <c r="N7" s="409" t="s">
        <v>138</v>
      </c>
    </row>
    <row r="8" spans="1:14" x14ac:dyDescent="0.25">
      <c r="A8" s="163">
        <v>45352</v>
      </c>
      <c r="B8" s="164" t="s">
        <v>112</v>
      </c>
      <c r="C8" s="164" t="s">
        <v>113</v>
      </c>
      <c r="D8" s="165" t="s">
        <v>121</v>
      </c>
      <c r="E8" s="147">
        <v>4000</v>
      </c>
      <c r="F8" s="147"/>
      <c r="G8" s="147">
        <f t="shared" ref="G8:G71" si="1">G7-E8+F8</f>
        <v>42000</v>
      </c>
      <c r="H8" s="282" t="s">
        <v>144</v>
      </c>
      <c r="I8" s="149" t="s">
        <v>18</v>
      </c>
      <c r="J8" s="354" t="s">
        <v>174</v>
      </c>
      <c r="K8" s="164" t="s">
        <v>133</v>
      </c>
      <c r="L8" s="149" t="s">
        <v>44</v>
      </c>
      <c r="M8" s="149"/>
      <c r="N8" s="409" t="s">
        <v>175</v>
      </c>
    </row>
    <row r="9" spans="1:14" x14ac:dyDescent="0.25">
      <c r="A9" s="163">
        <v>45352</v>
      </c>
      <c r="B9" s="164" t="s">
        <v>112</v>
      </c>
      <c r="C9" s="164" t="s">
        <v>113</v>
      </c>
      <c r="D9" s="165" t="s">
        <v>121</v>
      </c>
      <c r="E9" s="147">
        <v>25000</v>
      </c>
      <c r="F9" s="147"/>
      <c r="G9" s="147">
        <f t="shared" si="1"/>
        <v>17000</v>
      </c>
      <c r="H9" s="282" t="s">
        <v>144</v>
      </c>
      <c r="I9" s="149" t="s">
        <v>18</v>
      </c>
      <c r="J9" s="354" t="s">
        <v>174</v>
      </c>
      <c r="K9" s="164" t="s">
        <v>133</v>
      </c>
      <c r="L9" s="149" t="s">
        <v>44</v>
      </c>
      <c r="M9" s="149"/>
      <c r="N9" s="409" t="s">
        <v>176</v>
      </c>
    </row>
    <row r="10" spans="1:14" x14ac:dyDescent="0.25">
      <c r="A10" s="163">
        <v>45352</v>
      </c>
      <c r="B10" s="164" t="s">
        <v>112</v>
      </c>
      <c r="C10" s="164" t="s">
        <v>113</v>
      </c>
      <c r="D10" s="165" t="s">
        <v>121</v>
      </c>
      <c r="E10" s="147">
        <v>10000</v>
      </c>
      <c r="F10" s="147"/>
      <c r="G10" s="147">
        <f t="shared" si="1"/>
        <v>7000</v>
      </c>
      <c r="H10" s="282" t="s">
        <v>144</v>
      </c>
      <c r="I10" s="149" t="s">
        <v>18</v>
      </c>
      <c r="J10" s="354" t="s">
        <v>174</v>
      </c>
      <c r="K10" s="164" t="s">
        <v>133</v>
      </c>
      <c r="L10" s="149" t="s">
        <v>44</v>
      </c>
      <c r="M10" s="149"/>
      <c r="N10" s="409" t="s">
        <v>177</v>
      </c>
    </row>
    <row r="11" spans="1:14" x14ac:dyDescent="0.25">
      <c r="A11" s="163">
        <v>45352</v>
      </c>
      <c r="B11" s="164" t="s">
        <v>126</v>
      </c>
      <c r="C11" s="164" t="s">
        <v>126</v>
      </c>
      <c r="D11" s="165" t="s">
        <v>121</v>
      </c>
      <c r="E11" s="147">
        <v>2000</v>
      </c>
      <c r="F11" s="147"/>
      <c r="G11" s="147">
        <f t="shared" si="1"/>
        <v>5000</v>
      </c>
      <c r="H11" s="282" t="s">
        <v>144</v>
      </c>
      <c r="I11" s="149" t="s">
        <v>18</v>
      </c>
      <c r="J11" s="354" t="s">
        <v>174</v>
      </c>
      <c r="K11" s="164" t="s">
        <v>133</v>
      </c>
      <c r="L11" s="149" t="s">
        <v>44</v>
      </c>
      <c r="M11" s="149"/>
      <c r="N11" s="409"/>
    </row>
    <row r="12" spans="1:14" x14ac:dyDescent="0.25">
      <c r="A12" s="163">
        <v>45352</v>
      </c>
      <c r="B12" s="164" t="s">
        <v>126</v>
      </c>
      <c r="C12" s="164" t="s">
        <v>126</v>
      </c>
      <c r="D12" s="165" t="s">
        <v>121</v>
      </c>
      <c r="E12" s="157">
        <v>2000</v>
      </c>
      <c r="F12" s="157"/>
      <c r="G12" s="157">
        <f t="shared" si="1"/>
        <v>3000</v>
      </c>
      <c r="H12" s="482" t="s">
        <v>144</v>
      </c>
      <c r="I12" s="149" t="s">
        <v>18</v>
      </c>
      <c r="J12" s="354" t="s">
        <v>174</v>
      </c>
      <c r="K12" s="164" t="s">
        <v>133</v>
      </c>
      <c r="L12" s="149" t="s">
        <v>44</v>
      </c>
      <c r="M12" s="149"/>
      <c r="N12" s="409"/>
    </row>
    <row r="13" spans="1:14" x14ac:dyDescent="0.25">
      <c r="A13" s="163">
        <v>45352</v>
      </c>
      <c r="B13" s="164" t="s">
        <v>126</v>
      </c>
      <c r="C13" s="164" t="s">
        <v>126</v>
      </c>
      <c r="D13" s="165" t="s">
        <v>121</v>
      </c>
      <c r="E13" s="155">
        <v>4000</v>
      </c>
      <c r="F13" s="558"/>
      <c r="G13" s="157">
        <f t="shared" si="1"/>
        <v>-1000</v>
      </c>
      <c r="H13" s="581" t="s">
        <v>144</v>
      </c>
      <c r="I13" s="149" t="s">
        <v>18</v>
      </c>
      <c r="J13" s="420" t="s">
        <v>174</v>
      </c>
      <c r="K13" s="164" t="s">
        <v>133</v>
      </c>
      <c r="L13" s="149" t="s">
        <v>44</v>
      </c>
      <c r="M13" s="149"/>
      <c r="N13" s="409"/>
    </row>
    <row r="14" spans="1:14" x14ac:dyDescent="0.25">
      <c r="A14" s="163">
        <v>45352</v>
      </c>
      <c r="B14" s="164" t="s">
        <v>126</v>
      </c>
      <c r="C14" s="164" t="s">
        <v>126</v>
      </c>
      <c r="D14" s="165" t="s">
        <v>121</v>
      </c>
      <c r="E14" s="630">
        <v>2000</v>
      </c>
      <c r="F14" s="475"/>
      <c r="G14" s="157">
        <f t="shared" si="1"/>
        <v>-3000</v>
      </c>
      <c r="H14" s="16" t="s">
        <v>144</v>
      </c>
      <c r="I14" s="149" t="s">
        <v>18</v>
      </c>
      <c r="J14" s="16" t="s">
        <v>174</v>
      </c>
      <c r="K14" s="16" t="s">
        <v>133</v>
      </c>
      <c r="L14" s="149" t="s">
        <v>44</v>
      </c>
      <c r="M14" s="16"/>
      <c r="N14" s="15"/>
    </row>
    <row r="15" spans="1:14" x14ac:dyDescent="0.25">
      <c r="A15" s="34">
        <v>45355</v>
      </c>
      <c r="B15" s="16" t="s">
        <v>173</v>
      </c>
      <c r="C15" s="16" t="s">
        <v>48</v>
      </c>
      <c r="D15" s="16" t="s">
        <v>121</v>
      </c>
      <c r="E15" s="475"/>
      <c r="F15" s="471">
        <v>3000</v>
      </c>
      <c r="G15" s="157">
        <f t="shared" si="1"/>
        <v>0</v>
      </c>
      <c r="H15" s="16" t="s">
        <v>144</v>
      </c>
      <c r="I15" s="149" t="s">
        <v>18</v>
      </c>
      <c r="J15" s="16" t="s">
        <v>174</v>
      </c>
      <c r="K15" s="16" t="s">
        <v>133</v>
      </c>
      <c r="L15" s="149" t="s">
        <v>44</v>
      </c>
      <c r="M15" s="16"/>
      <c r="N15" s="15"/>
    </row>
    <row r="16" spans="1:14" x14ac:dyDescent="0.25">
      <c r="A16" s="478">
        <v>45355</v>
      </c>
      <c r="B16" s="416" t="s">
        <v>110</v>
      </c>
      <c r="C16" s="416" t="s">
        <v>48</v>
      </c>
      <c r="D16" s="416" t="s">
        <v>121</v>
      </c>
      <c r="E16" s="631"/>
      <c r="F16" s="479">
        <v>79000</v>
      </c>
      <c r="G16" s="562">
        <f t="shared" si="1"/>
        <v>79000</v>
      </c>
      <c r="H16" s="416" t="s">
        <v>144</v>
      </c>
      <c r="I16" s="416" t="s">
        <v>18</v>
      </c>
      <c r="J16" s="416" t="s">
        <v>189</v>
      </c>
      <c r="K16" s="416" t="s">
        <v>133</v>
      </c>
      <c r="L16" s="416" t="s">
        <v>44</v>
      </c>
      <c r="M16" s="416"/>
      <c r="N16" s="459"/>
    </row>
    <row r="17" spans="1:14" x14ac:dyDescent="0.25">
      <c r="A17" s="34">
        <v>45355</v>
      </c>
      <c r="B17" s="16" t="s">
        <v>112</v>
      </c>
      <c r="C17" s="16" t="s">
        <v>113</v>
      </c>
      <c r="D17" s="16" t="s">
        <v>121</v>
      </c>
      <c r="E17" s="471">
        <v>14000</v>
      </c>
      <c r="F17" s="471"/>
      <c r="G17" s="157">
        <f t="shared" si="1"/>
        <v>65000</v>
      </c>
      <c r="H17" s="16" t="s">
        <v>144</v>
      </c>
      <c r="I17" s="149" t="s">
        <v>18</v>
      </c>
      <c r="J17" s="16" t="s">
        <v>189</v>
      </c>
      <c r="K17" s="16" t="s">
        <v>133</v>
      </c>
      <c r="L17" s="149" t="s">
        <v>44</v>
      </c>
      <c r="M17" s="16"/>
      <c r="N17" s="15" t="s">
        <v>128</v>
      </c>
    </row>
    <row r="18" spans="1:14" x14ac:dyDescent="0.25">
      <c r="A18" s="34">
        <v>45355</v>
      </c>
      <c r="B18" s="16" t="s">
        <v>112</v>
      </c>
      <c r="C18" s="16" t="s">
        <v>113</v>
      </c>
      <c r="D18" s="16" t="s">
        <v>121</v>
      </c>
      <c r="E18" s="471">
        <v>27000</v>
      </c>
      <c r="F18" s="471"/>
      <c r="G18" s="157">
        <f t="shared" si="1"/>
        <v>38000</v>
      </c>
      <c r="H18" s="16" t="s">
        <v>144</v>
      </c>
      <c r="I18" s="149" t="s">
        <v>18</v>
      </c>
      <c r="J18" s="16" t="s">
        <v>189</v>
      </c>
      <c r="K18" s="16" t="s">
        <v>133</v>
      </c>
      <c r="L18" s="149" t="s">
        <v>44</v>
      </c>
      <c r="M18" s="16"/>
      <c r="N18" s="15" t="s">
        <v>190</v>
      </c>
    </row>
    <row r="19" spans="1:14" x14ac:dyDescent="0.25">
      <c r="A19" s="34">
        <v>45355</v>
      </c>
      <c r="B19" s="16" t="s">
        <v>112</v>
      </c>
      <c r="C19" s="16" t="s">
        <v>113</v>
      </c>
      <c r="D19" s="16" t="s">
        <v>121</v>
      </c>
      <c r="E19" s="471">
        <v>24000</v>
      </c>
      <c r="F19" s="471"/>
      <c r="G19" s="157">
        <f t="shared" si="1"/>
        <v>14000</v>
      </c>
      <c r="H19" s="16" t="s">
        <v>144</v>
      </c>
      <c r="I19" s="149" t="s">
        <v>18</v>
      </c>
      <c r="J19" s="16" t="s">
        <v>189</v>
      </c>
      <c r="K19" s="16" t="s">
        <v>133</v>
      </c>
      <c r="L19" s="149" t="s">
        <v>44</v>
      </c>
      <c r="M19" s="16"/>
      <c r="N19" s="15" t="s">
        <v>191</v>
      </c>
    </row>
    <row r="20" spans="1:14" x14ac:dyDescent="0.25">
      <c r="A20" s="34">
        <v>45355</v>
      </c>
      <c r="B20" s="16" t="s">
        <v>112</v>
      </c>
      <c r="C20" s="16" t="s">
        <v>113</v>
      </c>
      <c r="D20" s="16" t="s">
        <v>121</v>
      </c>
      <c r="E20" s="471">
        <v>9000</v>
      </c>
      <c r="F20" s="471"/>
      <c r="G20" s="157">
        <f t="shared" si="1"/>
        <v>5000</v>
      </c>
      <c r="H20" s="16" t="s">
        <v>144</v>
      </c>
      <c r="I20" s="149" t="s">
        <v>18</v>
      </c>
      <c r="J20" s="16" t="s">
        <v>189</v>
      </c>
      <c r="K20" s="16" t="s">
        <v>133</v>
      </c>
      <c r="L20" s="149" t="s">
        <v>44</v>
      </c>
      <c r="M20" s="16"/>
      <c r="N20" s="15" t="s">
        <v>192</v>
      </c>
    </row>
    <row r="21" spans="1:14" x14ac:dyDescent="0.25">
      <c r="A21" s="34">
        <v>45355</v>
      </c>
      <c r="B21" s="16" t="s">
        <v>126</v>
      </c>
      <c r="C21" s="16" t="s">
        <v>126</v>
      </c>
      <c r="D21" s="16" t="s">
        <v>121</v>
      </c>
      <c r="E21" s="471">
        <v>6000</v>
      </c>
      <c r="F21" s="471"/>
      <c r="G21" s="157">
        <f t="shared" si="1"/>
        <v>-1000</v>
      </c>
      <c r="H21" s="16" t="s">
        <v>144</v>
      </c>
      <c r="I21" s="149" t="s">
        <v>18</v>
      </c>
      <c r="J21" s="16" t="s">
        <v>189</v>
      </c>
      <c r="K21" s="16" t="s">
        <v>133</v>
      </c>
      <c r="L21" s="149" t="s">
        <v>44</v>
      </c>
      <c r="M21" s="16"/>
      <c r="N21" s="15"/>
    </row>
    <row r="22" spans="1:14" x14ac:dyDescent="0.25">
      <c r="A22" s="34">
        <v>45355</v>
      </c>
      <c r="B22" s="16" t="s">
        <v>126</v>
      </c>
      <c r="C22" s="16" t="s">
        <v>126</v>
      </c>
      <c r="D22" s="16" t="s">
        <v>121</v>
      </c>
      <c r="E22" s="471">
        <v>2000</v>
      </c>
      <c r="F22" s="471"/>
      <c r="G22" s="157">
        <f t="shared" si="1"/>
        <v>-3000</v>
      </c>
      <c r="H22" s="16" t="s">
        <v>144</v>
      </c>
      <c r="I22" s="149" t="s">
        <v>18</v>
      </c>
      <c r="J22" s="16" t="s">
        <v>189</v>
      </c>
      <c r="K22" s="16" t="s">
        <v>133</v>
      </c>
      <c r="L22" s="149" t="s">
        <v>44</v>
      </c>
      <c r="M22" s="16"/>
      <c r="N22" s="15"/>
    </row>
    <row r="23" spans="1:14" x14ac:dyDescent="0.25">
      <c r="A23" s="34">
        <v>45355</v>
      </c>
      <c r="B23" s="16" t="s">
        <v>126</v>
      </c>
      <c r="C23" s="16" t="s">
        <v>126</v>
      </c>
      <c r="D23" s="16" t="s">
        <v>121</v>
      </c>
      <c r="E23" s="471">
        <v>2000</v>
      </c>
      <c r="F23" s="471"/>
      <c r="G23" s="157">
        <f t="shared" si="1"/>
        <v>-5000</v>
      </c>
      <c r="H23" s="16" t="s">
        <v>144</v>
      </c>
      <c r="I23" s="149" t="s">
        <v>18</v>
      </c>
      <c r="J23" s="16" t="s">
        <v>189</v>
      </c>
      <c r="K23" s="16" t="s">
        <v>133</v>
      </c>
      <c r="L23" s="149" t="s">
        <v>44</v>
      </c>
      <c r="M23" s="16"/>
      <c r="N23" s="15"/>
    </row>
    <row r="24" spans="1:14" x14ac:dyDescent="0.25">
      <c r="A24" s="34">
        <v>45356</v>
      </c>
      <c r="B24" s="16" t="s">
        <v>173</v>
      </c>
      <c r="C24" s="16" t="s">
        <v>48</v>
      </c>
      <c r="D24" s="16" t="s">
        <v>121</v>
      </c>
      <c r="E24" s="471"/>
      <c r="F24" s="471">
        <v>5000</v>
      </c>
      <c r="G24" s="157">
        <f t="shared" si="1"/>
        <v>0</v>
      </c>
      <c r="H24" s="16" t="s">
        <v>144</v>
      </c>
      <c r="I24" s="149" t="s">
        <v>18</v>
      </c>
      <c r="J24" s="16" t="s">
        <v>189</v>
      </c>
      <c r="K24" s="16" t="s">
        <v>133</v>
      </c>
      <c r="L24" s="149" t="s">
        <v>44</v>
      </c>
      <c r="M24" s="16"/>
      <c r="N24" s="15"/>
    </row>
    <row r="25" spans="1:14" x14ac:dyDescent="0.25">
      <c r="A25" s="478">
        <v>45356</v>
      </c>
      <c r="B25" s="416" t="s">
        <v>110</v>
      </c>
      <c r="C25" s="416" t="s">
        <v>48</v>
      </c>
      <c r="D25" s="416" t="s">
        <v>121</v>
      </c>
      <c r="E25" s="479"/>
      <c r="F25" s="479">
        <v>65000</v>
      </c>
      <c r="G25" s="562">
        <f t="shared" si="1"/>
        <v>65000</v>
      </c>
      <c r="H25" s="416" t="s">
        <v>144</v>
      </c>
      <c r="I25" s="416" t="s">
        <v>18</v>
      </c>
      <c r="J25" s="416" t="s">
        <v>230</v>
      </c>
      <c r="K25" s="416" t="s">
        <v>133</v>
      </c>
      <c r="L25" s="416" t="s">
        <v>44</v>
      </c>
      <c r="M25" s="416"/>
      <c r="N25" s="459"/>
    </row>
    <row r="26" spans="1:14" x14ac:dyDescent="0.25">
      <c r="A26" s="34">
        <v>45356</v>
      </c>
      <c r="B26" s="16" t="s">
        <v>112</v>
      </c>
      <c r="C26" s="16" t="s">
        <v>113</v>
      </c>
      <c r="D26" s="16" t="s">
        <v>121</v>
      </c>
      <c r="E26" s="471">
        <v>14000</v>
      </c>
      <c r="F26" s="471"/>
      <c r="G26" s="157">
        <f t="shared" si="1"/>
        <v>51000</v>
      </c>
      <c r="H26" s="16" t="s">
        <v>144</v>
      </c>
      <c r="I26" s="149" t="s">
        <v>18</v>
      </c>
      <c r="J26" s="16" t="s">
        <v>230</v>
      </c>
      <c r="K26" s="16" t="s">
        <v>133</v>
      </c>
      <c r="L26" s="149" t="s">
        <v>44</v>
      </c>
      <c r="M26" s="16"/>
      <c r="N26" s="15" t="s">
        <v>128</v>
      </c>
    </row>
    <row r="27" spans="1:14" x14ac:dyDescent="0.25">
      <c r="A27" s="34">
        <v>45356</v>
      </c>
      <c r="B27" s="16" t="s">
        <v>112</v>
      </c>
      <c r="C27" s="16" t="s">
        <v>113</v>
      </c>
      <c r="D27" s="16" t="s">
        <v>121</v>
      </c>
      <c r="E27" s="471">
        <v>10000</v>
      </c>
      <c r="F27" s="471"/>
      <c r="G27" s="157">
        <f t="shared" si="1"/>
        <v>41000</v>
      </c>
      <c r="H27" s="16" t="s">
        <v>144</v>
      </c>
      <c r="I27" s="149" t="s">
        <v>18</v>
      </c>
      <c r="J27" s="16" t="s">
        <v>230</v>
      </c>
      <c r="K27" s="16" t="s">
        <v>133</v>
      </c>
      <c r="L27" s="149" t="s">
        <v>44</v>
      </c>
      <c r="M27" s="16"/>
      <c r="N27" s="15" t="s">
        <v>231</v>
      </c>
    </row>
    <row r="28" spans="1:14" x14ac:dyDescent="0.25">
      <c r="A28" s="34">
        <v>45356</v>
      </c>
      <c r="B28" s="16" t="s">
        <v>112</v>
      </c>
      <c r="C28" s="16" t="s">
        <v>113</v>
      </c>
      <c r="D28" s="16" t="s">
        <v>121</v>
      </c>
      <c r="E28" s="471">
        <v>13000</v>
      </c>
      <c r="F28" s="471"/>
      <c r="G28" s="157">
        <f t="shared" si="1"/>
        <v>28000</v>
      </c>
      <c r="H28" s="16" t="s">
        <v>144</v>
      </c>
      <c r="I28" s="149" t="s">
        <v>18</v>
      </c>
      <c r="J28" s="16" t="s">
        <v>230</v>
      </c>
      <c r="K28" s="16" t="s">
        <v>133</v>
      </c>
      <c r="L28" s="149" t="s">
        <v>44</v>
      </c>
      <c r="M28" s="16"/>
      <c r="N28" s="15" t="s">
        <v>232</v>
      </c>
    </row>
    <row r="29" spans="1:14" x14ac:dyDescent="0.25">
      <c r="A29" s="34">
        <v>45356</v>
      </c>
      <c r="B29" s="16" t="s">
        <v>112</v>
      </c>
      <c r="C29" s="16" t="s">
        <v>113</v>
      </c>
      <c r="D29" s="16" t="s">
        <v>121</v>
      </c>
      <c r="E29" s="471">
        <v>15000</v>
      </c>
      <c r="F29" s="471"/>
      <c r="G29" s="157">
        <f t="shared" si="1"/>
        <v>13000</v>
      </c>
      <c r="H29" s="16" t="s">
        <v>144</v>
      </c>
      <c r="I29" s="149" t="s">
        <v>18</v>
      </c>
      <c r="J29" s="16" t="s">
        <v>230</v>
      </c>
      <c r="K29" s="16" t="s">
        <v>133</v>
      </c>
      <c r="L29" s="149" t="s">
        <v>44</v>
      </c>
      <c r="M29" s="16"/>
      <c r="N29" s="15" t="s">
        <v>233</v>
      </c>
    </row>
    <row r="30" spans="1:14" x14ac:dyDescent="0.25">
      <c r="A30" s="34">
        <v>45356</v>
      </c>
      <c r="B30" s="16" t="s">
        <v>112</v>
      </c>
      <c r="C30" s="16" t="s">
        <v>113</v>
      </c>
      <c r="D30" s="16" t="s">
        <v>121</v>
      </c>
      <c r="E30" s="471">
        <v>6000</v>
      </c>
      <c r="F30" s="471"/>
      <c r="G30" s="157">
        <f t="shared" si="1"/>
        <v>7000</v>
      </c>
      <c r="H30" s="16" t="s">
        <v>144</v>
      </c>
      <c r="I30" s="149" t="s">
        <v>18</v>
      </c>
      <c r="J30" s="16" t="s">
        <v>230</v>
      </c>
      <c r="K30" s="16" t="s">
        <v>133</v>
      </c>
      <c r="L30" s="149" t="s">
        <v>44</v>
      </c>
      <c r="M30" s="16"/>
      <c r="N30" s="15" t="s">
        <v>234</v>
      </c>
    </row>
    <row r="31" spans="1:14" x14ac:dyDescent="0.25">
      <c r="A31" s="34">
        <v>45356</v>
      </c>
      <c r="B31" s="16" t="s">
        <v>126</v>
      </c>
      <c r="C31" s="16" t="s">
        <v>126</v>
      </c>
      <c r="D31" s="16" t="s">
        <v>121</v>
      </c>
      <c r="E31" s="471">
        <v>8000</v>
      </c>
      <c r="F31" s="471"/>
      <c r="G31" s="157">
        <f t="shared" si="1"/>
        <v>-1000</v>
      </c>
      <c r="H31" s="16" t="s">
        <v>144</v>
      </c>
      <c r="I31" s="149" t="s">
        <v>18</v>
      </c>
      <c r="J31" s="16" t="s">
        <v>230</v>
      </c>
      <c r="K31" s="16" t="s">
        <v>133</v>
      </c>
      <c r="L31" s="149" t="s">
        <v>44</v>
      </c>
      <c r="M31" s="16"/>
      <c r="N31" s="15"/>
    </row>
    <row r="32" spans="1:14" x14ac:dyDescent="0.25">
      <c r="A32" s="34">
        <v>45357</v>
      </c>
      <c r="B32" s="16" t="s">
        <v>173</v>
      </c>
      <c r="C32" s="16" t="s">
        <v>48</v>
      </c>
      <c r="D32" s="16" t="s">
        <v>121</v>
      </c>
      <c r="E32" s="471"/>
      <c r="F32" s="471">
        <v>1000</v>
      </c>
      <c r="G32" s="157">
        <f t="shared" si="1"/>
        <v>0</v>
      </c>
      <c r="H32" s="16" t="s">
        <v>144</v>
      </c>
      <c r="I32" s="149" t="s">
        <v>18</v>
      </c>
      <c r="J32" s="16" t="s">
        <v>230</v>
      </c>
      <c r="K32" s="16" t="s">
        <v>133</v>
      </c>
      <c r="L32" s="149" t="s">
        <v>44</v>
      </c>
      <c r="M32" s="16"/>
      <c r="N32" s="15"/>
    </row>
    <row r="33" spans="1:14" x14ac:dyDescent="0.25">
      <c r="A33" s="478">
        <v>45357</v>
      </c>
      <c r="B33" s="416" t="s">
        <v>110</v>
      </c>
      <c r="C33" s="416" t="s">
        <v>48</v>
      </c>
      <c r="D33" s="416" t="s">
        <v>121</v>
      </c>
      <c r="E33" s="479"/>
      <c r="F33" s="479">
        <v>78000</v>
      </c>
      <c r="G33" s="562">
        <f t="shared" si="1"/>
        <v>78000</v>
      </c>
      <c r="H33" s="416" t="s">
        <v>144</v>
      </c>
      <c r="I33" s="416" t="s">
        <v>18</v>
      </c>
      <c r="J33" s="416" t="s">
        <v>235</v>
      </c>
      <c r="K33" s="416" t="s">
        <v>133</v>
      </c>
      <c r="L33" s="416" t="s">
        <v>44</v>
      </c>
      <c r="M33" s="416"/>
      <c r="N33" s="459"/>
    </row>
    <row r="34" spans="1:14" x14ac:dyDescent="0.25">
      <c r="A34" s="34">
        <v>45357</v>
      </c>
      <c r="B34" s="16" t="s">
        <v>112</v>
      </c>
      <c r="C34" s="16" t="s">
        <v>113</v>
      </c>
      <c r="D34" s="16" t="s">
        <v>121</v>
      </c>
      <c r="E34" s="471">
        <v>16000</v>
      </c>
      <c r="F34" s="471"/>
      <c r="G34" s="157">
        <f t="shared" si="1"/>
        <v>62000</v>
      </c>
      <c r="H34" s="16" t="s">
        <v>144</v>
      </c>
      <c r="I34" s="149" t="s">
        <v>18</v>
      </c>
      <c r="J34" s="16" t="s">
        <v>235</v>
      </c>
      <c r="K34" s="16" t="s">
        <v>133</v>
      </c>
      <c r="L34" s="149" t="s">
        <v>44</v>
      </c>
      <c r="M34" s="16"/>
      <c r="N34" s="15" t="s">
        <v>128</v>
      </c>
    </row>
    <row r="35" spans="1:14" x14ac:dyDescent="0.25">
      <c r="A35" s="34">
        <v>45357</v>
      </c>
      <c r="B35" s="16" t="s">
        <v>112</v>
      </c>
      <c r="C35" s="16" t="s">
        <v>113</v>
      </c>
      <c r="D35" s="16" t="s">
        <v>121</v>
      </c>
      <c r="E35" s="471">
        <v>7000</v>
      </c>
      <c r="F35" s="471"/>
      <c r="G35" s="157">
        <f t="shared" si="1"/>
        <v>55000</v>
      </c>
      <c r="H35" s="16" t="s">
        <v>144</v>
      </c>
      <c r="I35" s="149" t="s">
        <v>18</v>
      </c>
      <c r="J35" s="16" t="s">
        <v>235</v>
      </c>
      <c r="K35" s="16" t="s">
        <v>133</v>
      </c>
      <c r="L35" s="149" t="s">
        <v>44</v>
      </c>
      <c r="M35" s="16"/>
      <c r="N35" s="15" t="s">
        <v>151</v>
      </c>
    </row>
    <row r="36" spans="1:14" x14ac:dyDescent="0.25">
      <c r="A36" s="34">
        <v>45357</v>
      </c>
      <c r="B36" s="16" t="s">
        <v>112</v>
      </c>
      <c r="C36" s="16" t="s">
        <v>113</v>
      </c>
      <c r="D36" s="16" t="s">
        <v>121</v>
      </c>
      <c r="E36" s="471">
        <v>3000</v>
      </c>
      <c r="F36" s="471"/>
      <c r="G36" s="157">
        <f t="shared" si="1"/>
        <v>52000</v>
      </c>
      <c r="H36" s="16" t="s">
        <v>144</v>
      </c>
      <c r="I36" s="149" t="s">
        <v>18</v>
      </c>
      <c r="J36" s="16" t="s">
        <v>235</v>
      </c>
      <c r="K36" s="16" t="s">
        <v>133</v>
      </c>
      <c r="L36" s="149" t="s">
        <v>44</v>
      </c>
      <c r="M36" s="16"/>
      <c r="N36" s="15" t="s">
        <v>170</v>
      </c>
    </row>
    <row r="37" spans="1:14" x14ac:dyDescent="0.25">
      <c r="A37" s="34">
        <v>45357</v>
      </c>
      <c r="B37" s="16" t="s">
        <v>112</v>
      </c>
      <c r="C37" s="16" t="s">
        <v>113</v>
      </c>
      <c r="D37" s="16" t="s">
        <v>121</v>
      </c>
      <c r="E37" s="471">
        <v>24000</v>
      </c>
      <c r="F37" s="471"/>
      <c r="G37" s="157">
        <f t="shared" si="1"/>
        <v>28000</v>
      </c>
      <c r="H37" s="16" t="s">
        <v>144</v>
      </c>
      <c r="I37" s="149" t="s">
        <v>18</v>
      </c>
      <c r="J37" s="16" t="s">
        <v>235</v>
      </c>
      <c r="K37" s="16" t="s">
        <v>133</v>
      </c>
      <c r="L37" s="149" t="s">
        <v>44</v>
      </c>
      <c r="M37" s="16"/>
      <c r="N37" s="15" t="s">
        <v>236</v>
      </c>
    </row>
    <row r="38" spans="1:14" x14ac:dyDescent="0.25">
      <c r="A38" s="34">
        <v>45357</v>
      </c>
      <c r="B38" s="16" t="s">
        <v>112</v>
      </c>
      <c r="C38" s="16" t="s">
        <v>113</v>
      </c>
      <c r="D38" s="16" t="s">
        <v>121</v>
      </c>
      <c r="E38" s="471">
        <v>4000</v>
      </c>
      <c r="F38" s="471"/>
      <c r="G38" s="157">
        <f t="shared" si="1"/>
        <v>24000</v>
      </c>
      <c r="H38" s="16" t="s">
        <v>144</v>
      </c>
      <c r="I38" s="149" t="s">
        <v>18</v>
      </c>
      <c r="J38" s="16" t="s">
        <v>235</v>
      </c>
      <c r="K38" s="16" t="s">
        <v>133</v>
      </c>
      <c r="L38" s="149" t="s">
        <v>44</v>
      </c>
      <c r="M38" s="16"/>
      <c r="N38" s="15" t="s">
        <v>237</v>
      </c>
    </row>
    <row r="39" spans="1:14" x14ac:dyDescent="0.25">
      <c r="A39" s="34">
        <v>45357</v>
      </c>
      <c r="B39" s="16" t="s">
        <v>112</v>
      </c>
      <c r="C39" s="16" t="s">
        <v>113</v>
      </c>
      <c r="D39" s="16" t="s">
        <v>121</v>
      </c>
      <c r="E39" s="471">
        <v>13000</v>
      </c>
      <c r="F39" s="471"/>
      <c r="G39" s="157">
        <f t="shared" si="1"/>
        <v>11000</v>
      </c>
      <c r="H39" s="16" t="s">
        <v>144</v>
      </c>
      <c r="I39" s="149" t="s">
        <v>18</v>
      </c>
      <c r="J39" s="16" t="s">
        <v>235</v>
      </c>
      <c r="K39" s="16" t="s">
        <v>133</v>
      </c>
      <c r="L39" s="149" t="s">
        <v>44</v>
      </c>
      <c r="M39" s="16"/>
      <c r="N39" s="15" t="s">
        <v>238</v>
      </c>
    </row>
    <row r="40" spans="1:14" x14ac:dyDescent="0.25">
      <c r="A40" s="34">
        <v>45357</v>
      </c>
      <c r="B40" s="16" t="s">
        <v>126</v>
      </c>
      <c r="C40" s="16" t="s">
        <v>126</v>
      </c>
      <c r="D40" s="16" t="s">
        <v>121</v>
      </c>
      <c r="E40" s="471">
        <v>6000</v>
      </c>
      <c r="F40" s="471"/>
      <c r="G40" s="157">
        <f t="shared" si="1"/>
        <v>5000</v>
      </c>
      <c r="H40" s="16" t="s">
        <v>144</v>
      </c>
      <c r="I40" s="149" t="s">
        <v>18</v>
      </c>
      <c r="J40" s="16" t="s">
        <v>235</v>
      </c>
      <c r="K40" s="16" t="s">
        <v>133</v>
      </c>
      <c r="L40" s="149" t="s">
        <v>44</v>
      </c>
      <c r="M40" s="16"/>
      <c r="N40" s="15"/>
    </row>
    <row r="41" spans="1:14" x14ac:dyDescent="0.25">
      <c r="A41" s="34">
        <v>45357</v>
      </c>
      <c r="B41" s="16" t="s">
        <v>126</v>
      </c>
      <c r="C41" s="16" t="s">
        <v>126</v>
      </c>
      <c r="D41" s="16" t="s">
        <v>121</v>
      </c>
      <c r="E41" s="471">
        <v>3000</v>
      </c>
      <c r="F41" s="471"/>
      <c r="G41" s="157">
        <f t="shared" si="1"/>
        <v>2000</v>
      </c>
      <c r="H41" s="16" t="s">
        <v>144</v>
      </c>
      <c r="I41" s="149" t="s">
        <v>18</v>
      </c>
      <c r="J41" s="16" t="s">
        <v>235</v>
      </c>
      <c r="K41" s="16" t="s">
        <v>133</v>
      </c>
      <c r="L41" s="149" t="s">
        <v>44</v>
      </c>
      <c r="M41" s="16"/>
      <c r="N41" s="15"/>
    </row>
    <row r="42" spans="1:14" x14ac:dyDescent="0.25">
      <c r="A42" s="34">
        <v>45358</v>
      </c>
      <c r="B42" s="16" t="s">
        <v>118</v>
      </c>
      <c r="C42" s="16" t="s">
        <v>48</v>
      </c>
      <c r="D42" s="16" t="s">
        <v>121</v>
      </c>
      <c r="E42" s="471"/>
      <c r="F42" s="471">
        <v>-2000</v>
      </c>
      <c r="G42" s="157">
        <f t="shared" si="1"/>
        <v>0</v>
      </c>
      <c r="H42" s="16" t="s">
        <v>144</v>
      </c>
      <c r="I42" s="149" t="s">
        <v>18</v>
      </c>
      <c r="J42" s="16" t="s">
        <v>235</v>
      </c>
      <c r="K42" s="16" t="s">
        <v>133</v>
      </c>
      <c r="L42" s="149" t="s">
        <v>44</v>
      </c>
      <c r="M42" s="16"/>
      <c r="N42" s="15"/>
    </row>
    <row r="43" spans="1:14" x14ac:dyDescent="0.25">
      <c r="A43" s="478">
        <v>45358</v>
      </c>
      <c r="B43" s="416" t="s">
        <v>110</v>
      </c>
      <c r="C43" s="416" t="s">
        <v>48</v>
      </c>
      <c r="D43" s="416" t="s">
        <v>121</v>
      </c>
      <c r="E43" s="479"/>
      <c r="F43" s="479">
        <v>70000</v>
      </c>
      <c r="G43" s="562">
        <f t="shared" si="1"/>
        <v>70000</v>
      </c>
      <c r="H43" s="416" t="s">
        <v>144</v>
      </c>
      <c r="I43" s="416" t="s">
        <v>18</v>
      </c>
      <c r="J43" s="416" t="s">
        <v>249</v>
      </c>
      <c r="K43" s="416" t="s">
        <v>133</v>
      </c>
      <c r="L43" s="416" t="s">
        <v>44</v>
      </c>
      <c r="M43" s="416"/>
      <c r="N43" s="459"/>
    </row>
    <row r="44" spans="1:14" x14ac:dyDescent="0.25">
      <c r="A44" s="34">
        <v>45358</v>
      </c>
      <c r="B44" s="16" t="s">
        <v>112</v>
      </c>
      <c r="C44" s="16" t="s">
        <v>113</v>
      </c>
      <c r="D44" s="16" t="s">
        <v>121</v>
      </c>
      <c r="E44" s="471">
        <v>15000</v>
      </c>
      <c r="F44" s="471"/>
      <c r="G44" s="157">
        <f t="shared" si="1"/>
        <v>55000</v>
      </c>
      <c r="H44" s="16" t="s">
        <v>144</v>
      </c>
      <c r="I44" s="149" t="s">
        <v>18</v>
      </c>
      <c r="J44" s="16" t="s">
        <v>249</v>
      </c>
      <c r="K44" s="16" t="s">
        <v>133</v>
      </c>
      <c r="L44" s="149" t="s">
        <v>44</v>
      </c>
      <c r="M44" s="16"/>
      <c r="N44" s="15"/>
    </row>
    <row r="45" spans="1:14" x14ac:dyDescent="0.25">
      <c r="A45" s="34">
        <v>45358</v>
      </c>
      <c r="B45" s="16" t="s">
        <v>112</v>
      </c>
      <c r="C45" s="16" t="s">
        <v>113</v>
      </c>
      <c r="D45" s="16" t="s">
        <v>121</v>
      </c>
      <c r="E45" s="471">
        <v>11000</v>
      </c>
      <c r="F45" s="471"/>
      <c r="G45" s="157">
        <f t="shared" si="1"/>
        <v>44000</v>
      </c>
      <c r="H45" s="16" t="s">
        <v>144</v>
      </c>
      <c r="I45" s="149" t="s">
        <v>18</v>
      </c>
      <c r="J45" s="16" t="s">
        <v>249</v>
      </c>
      <c r="K45" s="16" t="s">
        <v>133</v>
      </c>
      <c r="L45" s="149" t="s">
        <v>44</v>
      </c>
      <c r="M45" s="16"/>
      <c r="N45" s="15"/>
    </row>
    <row r="46" spans="1:14" x14ac:dyDescent="0.25">
      <c r="A46" s="34">
        <v>45358</v>
      </c>
      <c r="B46" s="16" t="s">
        <v>112</v>
      </c>
      <c r="C46" s="16" t="s">
        <v>113</v>
      </c>
      <c r="D46" s="16" t="s">
        <v>121</v>
      </c>
      <c r="E46" s="471">
        <v>6000</v>
      </c>
      <c r="F46" s="471"/>
      <c r="G46" s="157">
        <f t="shared" si="1"/>
        <v>38000</v>
      </c>
      <c r="H46" s="16" t="s">
        <v>144</v>
      </c>
      <c r="I46" s="149" t="s">
        <v>18</v>
      </c>
      <c r="J46" s="16" t="s">
        <v>249</v>
      </c>
      <c r="K46" s="16" t="s">
        <v>133</v>
      </c>
      <c r="L46" s="149" t="s">
        <v>44</v>
      </c>
      <c r="M46" s="16"/>
      <c r="N46" s="15"/>
    </row>
    <row r="47" spans="1:14" x14ac:dyDescent="0.25">
      <c r="A47" s="34">
        <v>45358</v>
      </c>
      <c r="B47" s="16" t="s">
        <v>112</v>
      </c>
      <c r="C47" s="16" t="s">
        <v>113</v>
      </c>
      <c r="D47" s="16" t="s">
        <v>121</v>
      </c>
      <c r="E47" s="471">
        <v>12000</v>
      </c>
      <c r="F47" s="471"/>
      <c r="G47" s="157">
        <f t="shared" si="1"/>
        <v>26000</v>
      </c>
      <c r="H47" s="16" t="s">
        <v>144</v>
      </c>
      <c r="I47" s="149" t="s">
        <v>18</v>
      </c>
      <c r="J47" s="16" t="s">
        <v>249</v>
      </c>
      <c r="K47" s="16" t="s">
        <v>133</v>
      </c>
      <c r="L47" s="149" t="s">
        <v>44</v>
      </c>
      <c r="M47" s="16"/>
      <c r="N47" s="15"/>
    </row>
    <row r="48" spans="1:14" x14ac:dyDescent="0.25">
      <c r="A48" s="34">
        <v>45358</v>
      </c>
      <c r="B48" s="16" t="s">
        <v>112</v>
      </c>
      <c r="C48" s="16" t="s">
        <v>113</v>
      </c>
      <c r="D48" s="16" t="s">
        <v>121</v>
      </c>
      <c r="E48" s="471">
        <v>18000</v>
      </c>
      <c r="F48" s="471"/>
      <c r="G48" s="157">
        <f t="shared" si="1"/>
        <v>8000</v>
      </c>
      <c r="H48" s="16" t="s">
        <v>144</v>
      </c>
      <c r="I48" s="149" t="s">
        <v>18</v>
      </c>
      <c r="J48" s="16" t="s">
        <v>249</v>
      </c>
      <c r="K48" s="16" t="s">
        <v>133</v>
      </c>
      <c r="L48" s="149" t="s">
        <v>44</v>
      </c>
      <c r="M48" s="16"/>
      <c r="N48" s="15"/>
    </row>
    <row r="49" spans="1:14" x14ac:dyDescent="0.25">
      <c r="A49" s="34">
        <v>45358</v>
      </c>
      <c r="B49" s="16" t="s">
        <v>126</v>
      </c>
      <c r="C49" s="16" t="s">
        <v>126</v>
      </c>
      <c r="D49" s="16" t="s">
        <v>121</v>
      </c>
      <c r="E49" s="471">
        <v>3000</v>
      </c>
      <c r="F49" s="471"/>
      <c r="G49" s="157">
        <f t="shared" si="1"/>
        <v>5000</v>
      </c>
      <c r="H49" s="16" t="s">
        <v>144</v>
      </c>
      <c r="I49" s="149" t="s">
        <v>18</v>
      </c>
      <c r="J49" s="16" t="s">
        <v>249</v>
      </c>
      <c r="K49" s="16" t="s">
        <v>133</v>
      </c>
      <c r="L49" s="149" t="s">
        <v>44</v>
      </c>
      <c r="M49" s="16"/>
      <c r="N49" s="15"/>
    </row>
    <row r="50" spans="1:14" x14ac:dyDescent="0.25">
      <c r="A50" s="34">
        <v>45358</v>
      </c>
      <c r="B50" s="16" t="s">
        <v>126</v>
      </c>
      <c r="C50" s="16" t="s">
        <v>126</v>
      </c>
      <c r="D50" s="16" t="s">
        <v>121</v>
      </c>
      <c r="E50" s="471">
        <v>7000</v>
      </c>
      <c r="F50" s="471"/>
      <c r="G50" s="157">
        <f t="shared" si="1"/>
        <v>-2000</v>
      </c>
      <c r="H50" s="16" t="s">
        <v>144</v>
      </c>
      <c r="I50" s="149" t="s">
        <v>18</v>
      </c>
      <c r="J50" s="16" t="s">
        <v>249</v>
      </c>
      <c r="K50" s="16" t="s">
        <v>133</v>
      </c>
      <c r="L50" s="149" t="s">
        <v>44</v>
      </c>
      <c r="M50" s="16"/>
      <c r="N50" s="15"/>
    </row>
    <row r="51" spans="1:14" x14ac:dyDescent="0.25">
      <c r="A51" s="34">
        <v>45358</v>
      </c>
      <c r="B51" s="16" t="s">
        <v>126</v>
      </c>
      <c r="C51" s="16" t="s">
        <v>126</v>
      </c>
      <c r="D51" s="16" t="s">
        <v>121</v>
      </c>
      <c r="E51" s="471">
        <v>2000</v>
      </c>
      <c r="F51" s="471"/>
      <c r="G51" s="157">
        <f t="shared" si="1"/>
        <v>-4000</v>
      </c>
      <c r="H51" s="16" t="s">
        <v>144</v>
      </c>
      <c r="I51" s="149" t="s">
        <v>18</v>
      </c>
      <c r="J51" s="16" t="s">
        <v>249</v>
      </c>
      <c r="K51" s="16" t="s">
        <v>133</v>
      </c>
      <c r="L51" s="149" t="s">
        <v>44</v>
      </c>
      <c r="M51" s="16"/>
      <c r="N51" s="15"/>
    </row>
    <row r="52" spans="1:14" x14ac:dyDescent="0.25">
      <c r="A52" s="34">
        <v>45359</v>
      </c>
      <c r="B52" s="16" t="s">
        <v>248</v>
      </c>
      <c r="C52" s="16" t="s">
        <v>48</v>
      </c>
      <c r="D52" s="16" t="s">
        <v>121</v>
      </c>
      <c r="E52" s="471"/>
      <c r="F52" s="471">
        <v>4000</v>
      </c>
      <c r="G52" s="157">
        <f t="shared" si="1"/>
        <v>0</v>
      </c>
      <c r="H52" s="16" t="s">
        <v>144</v>
      </c>
      <c r="I52" s="149" t="s">
        <v>18</v>
      </c>
      <c r="J52" s="16" t="s">
        <v>249</v>
      </c>
      <c r="K52" s="16" t="s">
        <v>133</v>
      </c>
      <c r="L52" s="149" t="s">
        <v>44</v>
      </c>
      <c r="M52" s="16"/>
      <c r="N52" s="15"/>
    </row>
    <row r="53" spans="1:14" x14ac:dyDescent="0.25">
      <c r="A53" s="34">
        <v>45362</v>
      </c>
      <c r="B53" s="16" t="s">
        <v>112</v>
      </c>
      <c r="C53" s="16" t="s">
        <v>113</v>
      </c>
      <c r="D53" s="16" t="s">
        <v>121</v>
      </c>
      <c r="E53" s="471">
        <v>15000</v>
      </c>
      <c r="F53" s="471"/>
      <c r="G53" s="157">
        <f t="shared" si="1"/>
        <v>-15000</v>
      </c>
      <c r="H53" s="16" t="s">
        <v>144</v>
      </c>
      <c r="I53" s="149" t="s">
        <v>18</v>
      </c>
      <c r="J53" s="16" t="s">
        <v>346</v>
      </c>
      <c r="K53" s="16" t="s">
        <v>133</v>
      </c>
      <c r="L53" s="149" t="s">
        <v>44</v>
      </c>
      <c r="M53" s="16"/>
      <c r="N53" s="15"/>
    </row>
    <row r="54" spans="1:14" x14ac:dyDescent="0.25">
      <c r="A54" s="34">
        <v>45362</v>
      </c>
      <c r="B54" s="16" t="s">
        <v>112</v>
      </c>
      <c r="C54" s="16" t="s">
        <v>113</v>
      </c>
      <c r="D54" s="16" t="s">
        <v>121</v>
      </c>
      <c r="E54" s="471">
        <v>13000</v>
      </c>
      <c r="F54" s="471"/>
      <c r="G54" s="157">
        <f t="shared" si="1"/>
        <v>-28000</v>
      </c>
      <c r="H54" s="16" t="s">
        <v>144</v>
      </c>
      <c r="I54" s="149" t="s">
        <v>18</v>
      </c>
      <c r="J54" s="16" t="s">
        <v>346</v>
      </c>
      <c r="K54" s="16" t="s">
        <v>133</v>
      </c>
      <c r="L54" s="149" t="s">
        <v>44</v>
      </c>
      <c r="M54" s="16"/>
      <c r="N54" s="15"/>
    </row>
    <row r="55" spans="1:14" x14ac:dyDescent="0.25">
      <c r="A55" s="478">
        <v>45363</v>
      </c>
      <c r="B55" s="416" t="s">
        <v>110</v>
      </c>
      <c r="C55" s="416" t="s">
        <v>48</v>
      </c>
      <c r="D55" s="416" t="s">
        <v>121</v>
      </c>
      <c r="E55" s="479"/>
      <c r="F55" s="479">
        <v>87000</v>
      </c>
      <c r="G55" s="562">
        <f t="shared" si="1"/>
        <v>59000</v>
      </c>
      <c r="H55" s="416" t="s">
        <v>144</v>
      </c>
      <c r="I55" s="416" t="s">
        <v>18</v>
      </c>
      <c r="J55" s="416" t="s">
        <v>322</v>
      </c>
      <c r="K55" s="416" t="s">
        <v>133</v>
      </c>
      <c r="L55" s="416" t="s">
        <v>44</v>
      </c>
      <c r="M55" s="416"/>
      <c r="N55" s="459"/>
    </row>
    <row r="56" spans="1:14" x14ac:dyDescent="0.25">
      <c r="A56" s="34">
        <v>45363</v>
      </c>
      <c r="B56" s="16" t="s">
        <v>112</v>
      </c>
      <c r="C56" s="16" t="s">
        <v>113</v>
      </c>
      <c r="D56" s="16" t="s">
        <v>121</v>
      </c>
      <c r="E56" s="471">
        <v>14000</v>
      </c>
      <c r="F56" s="471"/>
      <c r="G56" s="157">
        <f t="shared" si="1"/>
        <v>45000</v>
      </c>
      <c r="H56" s="16" t="s">
        <v>144</v>
      </c>
      <c r="I56" s="149" t="s">
        <v>18</v>
      </c>
      <c r="J56" s="16" t="s">
        <v>322</v>
      </c>
      <c r="K56" s="16" t="s">
        <v>133</v>
      </c>
      <c r="L56" s="149" t="s">
        <v>44</v>
      </c>
      <c r="M56" s="16"/>
      <c r="N56" s="15" t="s">
        <v>128</v>
      </c>
    </row>
    <row r="57" spans="1:14" x14ac:dyDescent="0.25">
      <c r="A57" s="34">
        <v>45363</v>
      </c>
      <c r="B57" s="16" t="s">
        <v>112</v>
      </c>
      <c r="C57" s="16" t="s">
        <v>113</v>
      </c>
      <c r="D57" s="16" t="s">
        <v>121</v>
      </c>
      <c r="E57" s="471">
        <v>9000</v>
      </c>
      <c r="F57" s="471"/>
      <c r="G57" s="157">
        <f t="shared" si="1"/>
        <v>36000</v>
      </c>
      <c r="H57" s="16" t="s">
        <v>144</v>
      </c>
      <c r="I57" s="149" t="s">
        <v>18</v>
      </c>
      <c r="J57" s="16" t="s">
        <v>322</v>
      </c>
      <c r="K57" s="16" t="s">
        <v>133</v>
      </c>
      <c r="L57" s="149" t="s">
        <v>44</v>
      </c>
      <c r="M57" s="16"/>
      <c r="N57" s="15" t="s">
        <v>323</v>
      </c>
    </row>
    <row r="58" spans="1:14" x14ac:dyDescent="0.25">
      <c r="A58" s="34">
        <v>45363</v>
      </c>
      <c r="B58" s="16" t="s">
        <v>112</v>
      </c>
      <c r="C58" s="16" t="s">
        <v>113</v>
      </c>
      <c r="D58" s="16" t="s">
        <v>121</v>
      </c>
      <c r="E58" s="471">
        <v>13000</v>
      </c>
      <c r="F58" s="471"/>
      <c r="G58" s="157">
        <f t="shared" si="1"/>
        <v>23000</v>
      </c>
      <c r="H58" s="16" t="s">
        <v>144</v>
      </c>
      <c r="I58" s="149" t="s">
        <v>18</v>
      </c>
      <c r="J58" s="16" t="s">
        <v>322</v>
      </c>
      <c r="K58" s="16" t="s">
        <v>133</v>
      </c>
      <c r="L58" s="149" t="s">
        <v>44</v>
      </c>
      <c r="M58" s="16"/>
      <c r="N58" s="15" t="s">
        <v>324</v>
      </c>
    </row>
    <row r="59" spans="1:14" x14ac:dyDescent="0.25">
      <c r="A59" s="34">
        <v>45363</v>
      </c>
      <c r="B59" s="16" t="s">
        <v>112</v>
      </c>
      <c r="C59" s="16" t="s">
        <v>113</v>
      </c>
      <c r="D59" s="16" t="s">
        <v>121</v>
      </c>
      <c r="E59" s="471">
        <v>18000</v>
      </c>
      <c r="F59" s="471"/>
      <c r="G59" s="157">
        <f t="shared" si="1"/>
        <v>5000</v>
      </c>
      <c r="H59" s="16" t="s">
        <v>144</v>
      </c>
      <c r="I59" s="149" t="s">
        <v>18</v>
      </c>
      <c r="J59" s="16" t="s">
        <v>322</v>
      </c>
      <c r="K59" s="16" t="s">
        <v>133</v>
      </c>
      <c r="L59" s="149" t="s">
        <v>44</v>
      </c>
      <c r="M59" s="16"/>
      <c r="N59" s="15" t="s">
        <v>325</v>
      </c>
    </row>
    <row r="60" spans="1:14" x14ac:dyDescent="0.25">
      <c r="A60" s="34">
        <v>45363</v>
      </c>
      <c r="B60" s="16" t="s">
        <v>112</v>
      </c>
      <c r="C60" s="16" t="s">
        <v>113</v>
      </c>
      <c r="D60" s="16" t="s">
        <v>121</v>
      </c>
      <c r="E60" s="471">
        <v>13000</v>
      </c>
      <c r="F60" s="471"/>
      <c r="G60" s="157">
        <f t="shared" si="1"/>
        <v>-8000</v>
      </c>
      <c r="H60" s="16" t="s">
        <v>144</v>
      </c>
      <c r="I60" s="149" t="s">
        <v>18</v>
      </c>
      <c r="J60" s="16" t="s">
        <v>322</v>
      </c>
      <c r="K60" s="16" t="s">
        <v>133</v>
      </c>
      <c r="L60" s="149" t="s">
        <v>44</v>
      </c>
      <c r="M60" s="16"/>
      <c r="N60" s="15" t="s">
        <v>321</v>
      </c>
    </row>
    <row r="61" spans="1:14" x14ac:dyDescent="0.25">
      <c r="A61" s="34">
        <v>45363</v>
      </c>
      <c r="B61" s="16" t="s">
        <v>126</v>
      </c>
      <c r="C61" s="16" t="s">
        <v>126</v>
      </c>
      <c r="D61" s="16" t="s">
        <v>121</v>
      </c>
      <c r="E61" s="471">
        <v>7000</v>
      </c>
      <c r="F61" s="471"/>
      <c r="G61" s="157">
        <f t="shared" si="1"/>
        <v>-15000</v>
      </c>
      <c r="H61" s="16" t="s">
        <v>144</v>
      </c>
      <c r="I61" s="149" t="s">
        <v>18</v>
      </c>
      <c r="J61" s="16" t="s">
        <v>322</v>
      </c>
      <c r="K61" s="16" t="s">
        <v>133</v>
      </c>
      <c r="L61" s="149" t="s">
        <v>44</v>
      </c>
      <c r="M61" s="16"/>
      <c r="N61" s="15"/>
    </row>
    <row r="62" spans="1:14" x14ac:dyDescent="0.25">
      <c r="A62" s="34">
        <v>45363</v>
      </c>
      <c r="B62" s="16" t="s">
        <v>126</v>
      </c>
      <c r="C62" s="16" t="s">
        <v>126</v>
      </c>
      <c r="D62" s="16" t="s">
        <v>121</v>
      </c>
      <c r="E62" s="471">
        <v>3000</v>
      </c>
      <c r="F62" s="471"/>
      <c r="G62" s="157">
        <f t="shared" si="1"/>
        <v>-18000</v>
      </c>
      <c r="H62" s="16" t="s">
        <v>144</v>
      </c>
      <c r="I62" s="149" t="s">
        <v>18</v>
      </c>
      <c r="J62" s="16" t="s">
        <v>322</v>
      </c>
      <c r="K62" s="16" t="s">
        <v>133</v>
      </c>
      <c r="L62" s="149" t="s">
        <v>44</v>
      </c>
      <c r="M62" s="16"/>
      <c r="N62" s="15"/>
    </row>
    <row r="63" spans="1:14" x14ac:dyDescent="0.25">
      <c r="A63" s="478">
        <v>45364</v>
      </c>
      <c r="B63" s="416" t="s">
        <v>110</v>
      </c>
      <c r="C63" s="416" t="s">
        <v>48</v>
      </c>
      <c r="D63" s="416" t="s">
        <v>121</v>
      </c>
      <c r="E63" s="479"/>
      <c r="F63" s="479">
        <v>77000</v>
      </c>
      <c r="G63" s="562">
        <f t="shared" si="1"/>
        <v>59000</v>
      </c>
      <c r="H63" s="416" t="s">
        <v>144</v>
      </c>
      <c r="I63" s="416" t="s">
        <v>18</v>
      </c>
      <c r="J63" s="416" t="s">
        <v>346</v>
      </c>
      <c r="K63" s="416" t="s">
        <v>133</v>
      </c>
      <c r="L63" s="416" t="s">
        <v>44</v>
      </c>
      <c r="M63" s="416"/>
      <c r="N63" s="459"/>
    </row>
    <row r="64" spans="1:14" x14ac:dyDescent="0.25">
      <c r="A64" s="34">
        <v>45364</v>
      </c>
      <c r="B64" s="16" t="s">
        <v>112</v>
      </c>
      <c r="C64" s="16" t="s">
        <v>113</v>
      </c>
      <c r="D64" s="16" t="s">
        <v>121</v>
      </c>
      <c r="E64" s="471">
        <v>13000</v>
      </c>
      <c r="F64" s="471"/>
      <c r="G64" s="157">
        <f t="shared" si="1"/>
        <v>46000</v>
      </c>
      <c r="H64" s="16" t="s">
        <v>144</v>
      </c>
      <c r="I64" s="149" t="s">
        <v>18</v>
      </c>
      <c r="J64" s="16" t="s">
        <v>346</v>
      </c>
      <c r="K64" s="16" t="s">
        <v>133</v>
      </c>
      <c r="L64" s="149" t="s">
        <v>44</v>
      </c>
      <c r="M64" s="16"/>
      <c r="N64" s="15" t="s">
        <v>128</v>
      </c>
    </row>
    <row r="65" spans="1:14" x14ac:dyDescent="0.25">
      <c r="A65" s="34">
        <v>45364</v>
      </c>
      <c r="B65" s="16" t="s">
        <v>112</v>
      </c>
      <c r="C65" s="16" t="s">
        <v>113</v>
      </c>
      <c r="D65" s="16" t="s">
        <v>121</v>
      </c>
      <c r="E65" s="471">
        <v>8000</v>
      </c>
      <c r="F65" s="471"/>
      <c r="G65" s="157">
        <f t="shared" si="1"/>
        <v>38000</v>
      </c>
      <c r="H65" s="16" t="s">
        <v>144</v>
      </c>
      <c r="I65" s="149" t="s">
        <v>18</v>
      </c>
      <c r="J65" s="16" t="s">
        <v>346</v>
      </c>
      <c r="K65" s="16" t="s">
        <v>133</v>
      </c>
      <c r="L65" s="149" t="s">
        <v>44</v>
      </c>
      <c r="M65" s="16"/>
      <c r="N65" s="15" t="s">
        <v>347</v>
      </c>
    </row>
    <row r="66" spans="1:14" x14ac:dyDescent="0.25">
      <c r="A66" s="34">
        <v>45364</v>
      </c>
      <c r="B66" s="16" t="s">
        <v>112</v>
      </c>
      <c r="C66" s="16" t="s">
        <v>113</v>
      </c>
      <c r="D66" s="16" t="s">
        <v>121</v>
      </c>
      <c r="E66" s="471">
        <v>4000</v>
      </c>
      <c r="F66" s="471"/>
      <c r="G66" s="157">
        <f t="shared" si="1"/>
        <v>34000</v>
      </c>
      <c r="H66" s="16" t="s">
        <v>144</v>
      </c>
      <c r="I66" s="149" t="s">
        <v>18</v>
      </c>
      <c r="J66" s="16" t="s">
        <v>346</v>
      </c>
      <c r="K66" s="16" t="s">
        <v>133</v>
      </c>
      <c r="L66" s="149" t="s">
        <v>44</v>
      </c>
      <c r="M66" s="16"/>
      <c r="N66" s="15" t="s">
        <v>348</v>
      </c>
    </row>
    <row r="67" spans="1:14" x14ac:dyDescent="0.25">
      <c r="A67" s="34">
        <v>45364</v>
      </c>
      <c r="B67" s="16" t="s">
        <v>112</v>
      </c>
      <c r="C67" s="16" t="s">
        <v>113</v>
      </c>
      <c r="D67" s="16" t="s">
        <v>121</v>
      </c>
      <c r="E67" s="471">
        <v>18000</v>
      </c>
      <c r="F67" s="471"/>
      <c r="G67" s="157">
        <f t="shared" si="1"/>
        <v>16000</v>
      </c>
      <c r="H67" s="16" t="s">
        <v>144</v>
      </c>
      <c r="I67" s="149" t="s">
        <v>18</v>
      </c>
      <c r="J67" s="16" t="s">
        <v>346</v>
      </c>
      <c r="K67" s="16" t="s">
        <v>133</v>
      </c>
      <c r="L67" s="149" t="s">
        <v>44</v>
      </c>
      <c r="M67" s="16"/>
      <c r="N67" s="15" t="s">
        <v>349</v>
      </c>
    </row>
    <row r="68" spans="1:14" x14ac:dyDescent="0.25">
      <c r="A68" s="34">
        <v>45364</v>
      </c>
      <c r="B68" s="16" t="s">
        <v>126</v>
      </c>
      <c r="C68" s="16" t="s">
        <v>126</v>
      </c>
      <c r="D68" s="16" t="s">
        <v>121</v>
      </c>
      <c r="E68" s="471">
        <v>2000</v>
      </c>
      <c r="F68" s="471"/>
      <c r="G68" s="157">
        <f t="shared" si="1"/>
        <v>14000</v>
      </c>
      <c r="H68" s="16" t="s">
        <v>144</v>
      </c>
      <c r="I68" s="149" t="s">
        <v>18</v>
      </c>
      <c r="J68" s="16" t="s">
        <v>346</v>
      </c>
      <c r="K68" s="16" t="s">
        <v>133</v>
      </c>
      <c r="L68" s="149" t="s">
        <v>44</v>
      </c>
      <c r="M68" s="16"/>
      <c r="N68" s="15"/>
    </row>
    <row r="69" spans="1:14" x14ac:dyDescent="0.25">
      <c r="A69" s="34">
        <v>45364</v>
      </c>
      <c r="B69" s="16" t="s">
        <v>126</v>
      </c>
      <c r="C69" s="16" t="s">
        <v>126</v>
      </c>
      <c r="D69" s="16" t="s">
        <v>121</v>
      </c>
      <c r="E69" s="471">
        <v>3000</v>
      </c>
      <c r="F69" s="471"/>
      <c r="G69" s="157">
        <f t="shared" si="1"/>
        <v>11000</v>
      </c>
      <c r="H69" s="16" t="s">
        <v>144</v>
      </c>
      <c r="I69" s="149" t="s">
        <v>18</v>
      </c>
      <c r="J69" s="16" t="s">
        <v>346</v>
      </c>
      <c r="K69" s="16" t="s">
        <v>133</v>
      </c>
      <c r="L69" s="149" t="s">
        <v>44</v>
      </c>
      <c r="M69" s="16"/>
      <c r="N69" s="15"/>
    </row>
    <row r="70" spans="1:14" x14ac:dyDescent="0.25">
      <c r="A70" s="34">
        <v>45365</v>
      </c>
      <c r="B70" s="16" t="s">
        <v>173</v>
      </c>
      <c r="C70" s="16" t="s">
        <v>48</v>
      </c>
      <c r="D70" s="16" t="s">
        <v>121</v>
      </c>
      <c r="E70" s="471"/>
      <c r="F70" s="471">
        <v>-1000</v>
      </c>
      <c r="G70" s="157">
        <f t="shared" si="1"/>
        <v>10000</v>
      </c>
      <c r="H70" s="16" t="s">
        <v>144</v>
      </c>
      <c r="I70" s="149" t="s">
        <v>18</v>
      </c>
      <c r="J70" s="16" t="s">
        <v>346</v>
      </c>
      <c r="K70" s="16" t="s">
        <v>133</v>
      </c>
      <c r="L70" s="149" t="s">
        <v>44</v>
      </c>
      <c r="M70" s="16"/>
      <c r="N70" s="15"/>
    </row>
    <row r="71" spans="1:14" x14ac:dyDescent="0.25">
      <c r="A71" s="478">
        <v>45365</v>
      </c>
      <c r="B71" s="416" t="s">
        <v>110</v>
      </c>
      <c r="C71" s="416" t="s">
        <v>48</v>
      </c>
      <c r="D71" s="416" t="s">
        <v>121</v>
      </c>
      <c r="E71" s="479"/>
      <c r="F71" s="479">
        <v>64000</v>
      </c>
      <c r="G71" s="562">
        <f t="shared" si="1"/>
        <v>74000</v>
      </c>
      <c r="H71" s="416" t="s">
        <v>144</v>
      </c>
      <c r="I71" s="416" t="s">
        <v>18</v>
      </c>
      <c r="J71" s="416" t="s">
        <v>380</v>
      </c>
      <c r="K71" s="416" t="s">
        <v>133</v>
      </c>
      <c r="L71" s="416" t="s">
        <v>44</v>
      </c>
      <c r="M71" s="416"/>
      <c r="N71" s="459"/>
    </row>
    <row r="72" spans="1:14" x14ac:dyDescent="0.25">
      <c r="A72" s="34">
        <v>45365</v>
      </c>
      <c r="B72" s="16" t="s">
        <v>112</v>
      </c>
      <c r="C72" s="16" t="s">
        <v>113</v>
      </c>
      <c r="D72" s="16" t="s">
        <v>121</v>
      </c>
      <c r="E72" s="471">
        <v>14000</v>
      </c>
      <c r="F72" s="471"/>
      <c r="G72" s="157">
        <f t="shared" ref="G72:G121" si="2">G71-E72+F72</f>
        <v>60000</v>
      </c>
      <c r="H72" s="16" t="s">
        <v>144</v>
      </c>
      <c r="I72" s="149" t="s">
        <v>18</v>
      </c>
      <c r="J72" s="16" t="s">
        <v>380</v>
      </c>
      <c r="K72" s="16" t="s">
        <v>133</v>
      </c>
      <c r="L72" s="149" t="s">
        <v>44</v>
      </c>
      <c r="M72" s="16"/>
      <c r="N72" s="15" t="s">
        <v>128</v>
      </c>
    </row>
    <row r="73" spans="1:14" x14ac:dyDescent="0.25">
      <c r="A73" s="34">
        <v>45365</v>
      </c>
      <c r="B73" s="16" t="s">
        <v>112</v>
      </c>
      <c r="C73" s="16" t="s">
        <v>113</v>
      </c>
      <c r="D73" s="16" t="s">
        <v>121</v>
      </c>
      <c r="E73" s="471">
        <v>13000</v>
      </c>
      <c r="F73" s="471"/>
      <c r="G73" s="157">
        <f t="shared" si="2"/>
        <v>47000</v>
      </c>
      <c r="H73" s="16" t="s">
        <v>144</v>
      </c>
      <c r="I73" s="149" t="s">
        <v>18</v>
      </c>
      <c r="J73" s="16" t="s">
        <v>380</v>
      </c>
      <c r="K73" s="16" t="s">
        <v>133</v>
      </c>
      <c r="L73" s="149" t="s">
        <v>44</v>
      </c>
      <c r="M73" s="16"/>
      <c r="N73" s="15" t="s">
        <v>381</v>
      </c>
    </row>
    <row r="74" spans="1:14" x14ac:dyDescent="0.25">
      <c r="A74" s="34">
        <v>45365</v>
      </c>
      <c r="B74" s="16" t="s">
        <v>112</v>
      </c>
      <c r="C74" s="16" t="s">
        <v>113</v>
      </c>
      <c r="D74" s="16" t="s">
        <v>121</v>
      </c>
      <c r="E74" s="471">
        <v>6000</v>
      </c>
      <c r="F74" s="471"/>
      <c r="G74" s="157">
        <f t="shared" si="2"/>
        <v>41000</v>
      </c>
      <c r="H74" s="16" t="s">
        <v>144</v>
      </c>
      <c r="I74" s="149" t="s">
        <v>18</v>
      </c>
      <c r="J74" s="16" t="s">
        <v>380</v>
      </c>
      <c r="K74" s="16" t="s">
        <v>133</v>
      </c>
      <c r="L74" s="149" t="s">
        <v>44</v>
      </c>
      <c r="M74" s="16"/>
      <c r="N74" s="15" t="s">
        <v>382</v>
      </c>
    </row>
    <row r="75" spans="1:14" x14ac:dyDescent="0.25">
      <c r="A75" s="34">
        <v>45365</v>
      </c>
      <c r="B75" s="16" t="s">
        <v>112</v>
      </c>
      <c r="C75" s="16" t="s">
        <v>113</v>
      </c>
      <c r="D75" s="16" t="s">
        <v>121</v>
      </c>
      <c r="E75" s="471">
        <v>21000</v>
      </c>
      <c r="F75" s="471"/>
      <c r="G75" s="157">
        <f t="shared" si="2"/>
        <v>20000</v>
      </c>
      <c r="H75" s="16" t="s">
        <v>144</v>
      </c>
      <c r="I75" s="149" t="s">
        <v>18</v>
      </c>
      <c r="J75" s="16" t="s">
        <v>380</v>
      </c>
      <c r="K75" s="16" t="s">
        <v>133</v>
      </c>
      <c r="L75" s="149" t="s">
        <v>44</v>
      </c>
      <c r="M75" s="16"/>
      <c r="N75" s="15" t="s">
        <v>383</v>
      </c>
    </row>
    <row r="76" spans="1:14" x14ac:dyDescent="0.25">
      <c r="A76" s="34">
        <v>45365</v>
      </c>
      <c r="B76" s="16" t="s">
        <v>126</v>
      </c>
      <c r="C76" s="16" t="s">
        <v>126</v>
      </c>
      <c r="D76" s="16" t="s">
        <v>121</v>
      </c>
      <c r="E76" s="471">
        <v>2000</v>
      </c>
      <c r="F76" s="471"/>
      <c r="G76" s="157">
        <f t="shared" si="2"/>
        <v>18000</v>
      </c>
      <c r="H76" s="16" t="s">
        <v>144</v>
      </c>
      <c r="I76" s="149" t="s">
        <v>18</v>
      </c>
      <c r="J76" s="16" t="s">
        <v>380</v>
      </c>
      <c r="K76" s="16" t="s">
        <v>133</v>
      </c>
      <c r="L76" s="149" t="s">
        <v>44</v>
      </c>
      <c r="M76" s="16"/>
      <c r="N76" s="15"/>
    </row>
    <row r="77" spans="1:14" x14ac:dyDescent="0.25">
      <c r="A77" s="34">
        <v>45365</v>
      </c>
      <c r="B77" s="16" t="s">
        <v>126</v>
      </c>
      <c r="C77" s="16" t="s">
        <v>126</v>
      </c>
      <c r="D77" s="16" t="s">
        <v>121</v>
      </c>
      <c r="E77" s="471">
        <v>2000</v>
      </c>
      <c r="F77" s="471"/>
      <c r="G77" s="157">
        <f t="shared" si="2"/>
        <v>16000</v>
      </c>
      <c r="H77" s="16" t="s">
        <v>144</v>
      </c>
      <c r="I77" s="149" t="s">
        <v>18</v>
      </c>
      <c r="J77" s="16" t="s">
        <v>380</v>
      </c>
      <c r="K77" s="16" t="s">
        <v>133</v>
      </c>
      <c r="L77" s="149" t="s">
        <v>44</v>
      </c>
      <c r="M77" s="16"/>
      <c r="N77" s="15"/>
    </row>
    <row r="78" spans="1:14" x14ac:dyDescent="0.25">
      <c r="A78" s="34">
        <v>45365</v>
      </c>
      <c r="B78" s="16" t="s">
        <v>126</v>
      </c>
      <c r="C78" s="16" t="s">
        <v>126</v>
      </c>
      <c r="D78" s="16" t="s">
        <v>121</v>
      </c>
      <c r="E78" s="471">
        <v>5000</v>
      </c>
      <c r="F78" s="471"/>
      <c r="G78" s="157">
        <f t="shared" si="2"/>
        <v>11000</v>
      </c>
      <c r="H78" s="16" t="s">
        <v>144</v>
      </c>
      <c r="I78" s="149" t="s">
        <v>18</v>
      </c>
      <c r="J78" s="16" t="s">
        <v>380</v>
      </c>
      <c r="K78" s="16" t="s">
        <v>133</v>
      </c>
      <c r="L78" s="149" t="s">
        <v>44</v>
      </c>
      <c r="M78" s="16"/>
      <c r="N78" s="15"/>
    </row>
    <row r="79" spans="1:14" x14ac:dyDescent="0.25">
      <c r="A79" s="478">
        <v>45366</v>
      </c>
      <c r="B79" s="416" t="s">
        <v>110</v>
      </c>
      <c r="C79" s="416" t="s">
        <v>48</v>
      </c>
      <c r="D79" s="416" t="s">
        <v>121</v>
      </c>
      <c r="E79" s="479"/>
      <c r="F79" s="479">
        <v>27000</v>
      </c>
      <c r="G79" s="562">
        <f t="shared" si="2"/>
        <v>38000</v>
      </c>
      <c r="H79" s="416" t="s">
        <v>144</v>
      </c>
      <c r="I79" s="416" t="s">
        <v>18</v>
      </c>
      <c r="J79" s="416" t="s">
        <v>409</v>
      </c>
      <c r="K79" s="416" t="s">
        <v>133</v>
      </c>
      <c r="L79" s="416" t="s">
        <v>44</v>
      </c>
      <c r="M79" s="416"/>
      <c r="N79" s="459"/>
    </row>
    <row r="80" spans="1:14" x14ac:dyDescent="0.25">
      <c r="A80" s="34">
        <v>45366</v>
      </c>
      <c r="B80" s="16" t="s">
        <v>112</v>
      </c>
      <c r="C80" s="16" t="s">
        <v>113</v>
      </c>
      <c r="D80" s="16" t="s">
        <v>121</v>
      </c>
      <c r="E80" s="471">
        <v>14000</v>
      </c>
      <c r="F80" s="471"/>
      <c r="G80" s="157">
        <f t="shared" si="2"/>
        <v>24000</v>
      </c>
      <c r="H80" s="16" t="s">
        <v>144</v>
      </c>
      <c r="I80" s="149" t="s">
        <v>18</v>
      </c>
      <c r="J80" s="16" t="s">
        <v>409</v>
      </c>
      <c r="K80" s="16" t="s">
        <v>133</v>
      </c>
      <c r="L80" s="149" t="s">
        <v>44</v>
      </c>
      <c r="M80" s="16"/>
      <c r="N80" s="15" t="s">
        <v>128</v>
      </c>
    </row>
    <row r="81" spans="1:14" x14ac:dyDescent="0.25">
      <c r="A81" s="34">
        <v>45366</v>
      </c>
      <c r="B81" s="16" t="s">
        <v>112</v>
      </c>
      <c r="C81" s="16" t="s">
        <v>113</v>
      </c>
      <c r="D81" s="16" t="s">
        <v>121</v>
      </c>
      <c r="E81" s="471">
        <v>12000</v>
      </c>
      <c r="F81" s="471"/>
      <c r="G81" s="157">
        <f t="shared" si="2"/>
        <v>12000</v>
      </c>
      <c r="H81" s="16" t="s">
        <v>144</v>
      </c>
      <c r="I81" s="149" t="s">
        <v>18</v>
      </c>
      <c r="J81" s="16" t="s">
        <v>409</v>
      </c>
      <c r="K81" s="16" t="s">
        <v>133</v>
      </c>
      <c r="L81" s="149" t="s">
        <v>44</v>
      </c>
      <c r="M81" s="16"/>
      <c r="N81" s="15" t="s">
        <v>321</v>
      </c>
    </row>
    <row r="82" spans="1:14" x14ac:dyDescent="0.25">
      <c r="A82" s="478">
        <v>45367</v>
      </c>
      <c r="B82" s="416" t="s">
        <v>110</v>
      </c>
      <c r="C82" s="416" t="s">
        <v>48</v>
      </c>
      <c r="D82" s="416" t="s">
        <v>121</v>
      </c>
      <c r="E82" s="479"/>
      <c r="F82" s="479">
        <v>27000</v>
      </c>
      <c r="G82" s="562">
        <f t="shared" si="2"/>
        <v>39000</v>
      </c>
      <c r="H82" s="416" t="s">
        <v>144</v>
      </c>
      <c r="I82" s="416" t="s">
        <v>18</v>
      </c>
      <c r="J82" s="416" t="s">
        <v>424</v>
      </c>
      <c r="K82" s="416" t="s">
        <v>133</v>
      </c>
      <c r="L82" s="416" t="s">
        <v>44</v>
      </c>
      <c r="M82" s="416"/>
      <c r="N82" s="459"/>
    </row>
    <row r="83" spans="1:14" x14ac:dyDescent="0.25">
      <c r="A83" s="34">
        <v>45367</v>
      </c>
      <c r="B83" s="16" t="s">
        <v>112</v>
      </c>
      <c r="C83" s="16" t="s">
        <v>113</v>
      </c>
      <c r="D83" s="16" t="s">
        <v>121</v>
      </c>
      <c r="E83" s="471">
        <v>13000</v>
      </c>
      <c r="F83" s="471"/>
      <c r="G83" s="157">
        <f t="shared" si="2"/>
        <v>26000</v>
      </c>
      <c r="H83" s="16" t="s">
        <v>144</v>
      </c>
      <c r="I83" s="149" t="s">
        <v>18</v>
      </c>
      <c r="J83" s="16" t="s">
        <v>424</v>
      </c>
      <c r="K83" s="16" t="s">
        <v>133</v>
      </c>
      <c r="L83" s="149" t="s">
        <v>44</v>
      </c>
      <c r="M83" s="16"/>
      <c r="N83" s="15" t="s">
        <v>128</v>
      </c>
    </row>
    <row r="84" spans="1:14" x14ac:dyDescent="0.25">
      <c r="A84" s="34">
        <v>45367</v>
      </c>
      <c r="B84" s="16" t="s">
        <v>112</v>
      </c>
      <c r="C84" s="16" t="s">
        <v>113</v>
      </c>
      <c r="D84" s="16" t="s">
        <v>121</v>
      </c>
      <c r="E84" s="471">
        <v>12000</v>
      </c>
      <c r="F84" s="471"/>
      <c r="G84" s="157">
        <f t="shared" si="2"/>
        <v>14000</v>
      </c>
      <c r="H84" s="16" t="s">
        <v>144</v>
      </c>
      <c r="I84" s="149" t="s">
        <v>18</v>
      </c>
      <c r="J84" s="16" t="s">
        <v>424</v>
      </c>
      <c r="K84" s="16" t="s">
        <v>133</v>
      </c>
      <c r="L84" s="149" t="s">
        <v>44</v>
      </c>
      <c r="M84" s="16"/>
      <c r="N84" s="15" t="s">
        <v>321</v>
      </c>
    </row>
    <row r="85" spans="1:14" x14ac:dyDescent="0.25">
      <c r="A85" s="478">
        <v>45369</v>
      </c>
      <c r="B85" s="416" t="s">
        <v>110</v>
      </c>
      <c r="C85" s="416" t="s">
        <v>48</v>
      </c>
      <c r="D85" s="416" t="s">
        <v>121</v>
      </c>
      <c r="E85" s="479"/>
      <c r="F85" s="479">
        <v>69000</v>
      </c>
      <c r="G85" s="562">
        <f>G84-E85+F85</f>
        <v>83000</v>
      </c>
      <c r="H85" s="416" t="s">
        <v>144</v>
      </c>
      <c r="I85" s="416" t="s">
        <v>18</v>
      </c>
      <c r="J85" s="416" t="s">
        <v>444</v>
      </c>
      <c r="K85" s="416" t="s">
        <v>133</v>
      </c>
      <c r="L85" s="416" t="s">
        <v>44</v>
      </c>
      <c r="M85" s="416"/>
      <c r="N85" s="459"/>
    </row>
    <row r="86" spans="1:14" x14ac:dyDescent="0.25">
      <c r="A86" s="34">
        <v>45369</v>
      </c>
      <c r="B86" s="16" t="s">
        <v>112</v>
      </c>
      <c r="C86" s="16" t="s">
        <v>113</v>
      </c>
      <c r="D86" s="16" t="s">
        <v>121</v>
      </c>
      <c r="E86" s="644">
        <v>13000</v>
      </c>
      <c r="F86" s="471"/>
      <c r="G86" s="157">
        <f t="shared" si="2"/>
        <v>70000</v>
      </c>
      <c r="H86" s="16" t="s">
        <v>144</v>
      </c>
      <c r="I86" s="149" t="s">
        <v>18</v>
      </c>
      <c r="J86" s="16" t="s">
        <v>444</v>
      </c>
      <c r="K86" s="16" t="s">
        <v>133</v>
      </c>
      <c r="L86" s="149" t="s">
        <v>44</v>
      </c>
      <c r="M86" s="16"/>
      <c r="N86" s="15" t="s">
        <v>128</v>
      </c>
    </row>
    <row r="87" spans="1:14" x14ac:dyDescent="0.25">
      <c r="A87" s="34">
        <v>45369</v>
      </c>
      <c r="B87" s="16" t="s">
        <v>112</v>
      </c>
      <c r="C87" s="16" t="s">
        <v>113</v>
      </c>
      <c r="D87" s="16" t="s">
        <v>121</v>
      </c>
      <c r="E87" s="644">
        <v>30000</v>
      </c>
      <c r="F87" s="471"/>
      <c r="G87" s="157">
        <f t="shared" si="2"/>
        <v>40000</v>
      </c>
      <c r="H87" s="16" t="s">
        <v>144</v>
      </c>
      <c r="I87" s="149" t="s">
        <v>18</v>
      </c>
      <c r="J87" s="16" t="s">
        <v>444</v>
      </c>
      <c r="K87" s="16" t="s">
        <v>133</v>
      </c>
      <c r="L87" s="149" t="s">
        <v>44</v>
      </c>
      <c r="M87" s="16"/>
      <c r="N87" s="15" t="s">
        <v>445</v>
      </c>
    </row>
    <row r="88" spans="1:14" x14ac:dyDescent="0.25">
      <c r="A88" s="34">
        <v>45369</v>
      </c>
      <c r="B88" s="16" t="s">
        <v>112</v>
      </c>
      <c r="C88" s="16" t="s">
        <v>113</v>
      </c>
      <c r="D88" s="16" t="s">
        <v>121</v>
      </c>
      <c r="E88" s="644">
        <v>25000</v>
      </c>
      <c r="F88" s="471"/>
      <c r="G88" s="157">
        <f t="shared" si="2"/>
        <v>15000</v>
      </c>
      <c r="H88" s="16" t="s">
        <v>144</v>
      </c>
      <c r="I88" s="149" t="s">
        <v>18</v>
      </c>
      <c r="J88" s="16" t="s">
        <v>444</v>
      </c>
      <c r="K88" s="16" t="s">
        <v>133</v>
      </c>
      <c r="L88" s="149" t="s">
        <v>44</v>
      </c>
      <c r="M88" s="16"/>
      <c r="N88" s="15" t="s">
        <v>446</v>
      </c>
    </row>
    <row r="89" spans="1:14" x14ac:dyDescent="0.25">
      <c r="A89" s="34">
        <v>45369</v>
      </c>
      <c r="B89" s="16" t="s">
        <v>126</v>
      </c>
      <c r="C89" s="16" t="s">
        <v>126</v>
      </c>
      <c r="D89" s="16" t="s">
        <v>121</v>
      </c>
      <c r="E89" s="644">
        <v>6000</v>
      </c>
      <c r="F89" s="471"/>
      <c r="G89" s="157">
        <f t="shared" si="2"/>
        <v>9000</v>
      </c>
      <c r="H89" s="16" t="s">
        <v>144</v>
      </c>
      <c r="I89" s="149" t="s">
        <v>18</v>
      </c>
      <c r="J89" s="16" t="s">
        <v>444</v>
      </c>
      <c r="K89" s="16" t="s">
        <v>133</v>
      </c>
      <c r="L89" s="149" t="s">
        <v>44</v>
      </c>
      <c r="M89" s="16"/>
      <c r="N89" s="15"/>
    </row>
    <row r="90" spans="1:14" x14ac:dyDescent="0.25">
      <c r="A90" s="34">
        <v>45369</v>
      </c>
      <c r="B90" s="16" t="s">
        <v>126</v>
      </c>
      <c r="C90" s="16" t="s">
        <v>126</v>
      </c>
      <c r="D90" s="16" t="s">
        <v>121</v>
      </c>
      <c r="E90" s="644">
        <v>2000</v>
      </c>
      <c r="F90" s="471"/>
      <c r="G90" s="157">
        <f t="shared" si="2"/>
        <v>7000</v>
      </c>
      <c r="H90" s="16" t="s">
        <v>144</v>
      </c>
      <c r="I90" s="149" t="s">
        <v>18</v>
      </c>
      <c r="J90" s="16" t="s">
        <v>444</v>
      </c>
      <c r="K90" s="16" t="s">
        <v>133</v>
      </c>
      <c r="L90" s="149" t="s">
        <v>44</v>
      </c>
      <c r="M90" s="16"/>
      <c r="N90" s="15"/>
    </row>
    <row r="91" spans="1:14" x14ac:dyDescent="0.25">
      <c r="A91" s="34">
        <v>45369</v>
      </c>
      <c r="B91" s="16" t="s">
        <v>126</v>
      </c>
      <c r="C91" s="16" t="s">
        <v>126</v>
      </c>
      <c r="D91" s="16" t="s">
        <v>121</v>
      </c>
      <c r="E91" s="644">
        <v>2000</v>
      </c>
      <c r="F91" s="471"/>
      <c r="G91" s="157">
        <f t="shared" si="2"/>
        <v>5000</v>
      </c>
      <c r="H91" s="16" t="s">
        <v>144</v>
      </c>
      <c r="I91" s="149" t="s">
        <v>18</v>
      </c>
      <c r="J91" s="16" t="s">
        <v>444</v>
      </c>
      <c r="K91" s="16" t="s">
        <v>133</v>
      </c>
      <c r="L91" s="149" t="s">
        <v>44</v>
      </c>
      <c r="M91" s="16"/>
      <c r="N91" s="15"/>
    </row>
    <row r="92" spans="1:14" x14ac:dyDescent="0.25">
      <c r="A92" s="478">
        <v>45372</v>
      </c>
      <c r="B92" s="416" t="s">
        <v>110</v>
      </c>
      <c r="C92" s="416" t="s">
        <v>48</v>
      </c>
      <c r="D92" s="416" t="s">
        <v>121</v>
      </c>
      <c r="E92" s="663"/>
      <c r="F92" s="479">
        <v>27000</v>
      </c>
      <c r="G92" s="562">
        <f t="shared" si="2"/>
        <v>32000</v>
      </c>
      <c r="H92" s="416" t="s">
        <v>144</v>
      </c>
      <c r="I92" s="416" t="s">
        <v>18</v>
      </c>
      <c r="J92" s="416" t="s">
        <v>498</v>
      </c>
      <c r="K92" s="416" t="s">
        <v>133</v>
      </c>
      <c r="L92" s="416" t="s">
        <v>44</v>
      </c>
      <c r="M92" s="416"/>
      <c r="N92" s="459"/>
    </row>
    <row r="93" spans="1:14" x14ac:dyDescent="0.25">
      <c r="A93" s="34">
        <v>45372</v>
      </c>
      <c r="B93" s="16" t="s">
        <v>112</v>
      </c>
      <c r="C93" s="16" t="s">
        <v>113</v>
      </c>
      <c r="D93" s="16" t="s">
        <v>121</v>
      </c>
      <c r="E93" s="644">
        <v>14000</v>
      </c>
      <c r="F93" s="471"/>
      <c r="G93" s="157">
        <f t="shared" si="2"/>
        <v>18000</v>
      </c>
      <c r="H93" s="16" t="s">
        <v>144</v>
      </c>
      <c r="I93" s="149" t="s">
        <v>18</v>
      </c>
      <c r="J93" s="16" t="s">
        <v>498</v>
      </c>
      <c r="K93" s="16" t="s">
        <v>133</v>
      </c>
      <c r="L93" s="149" t="s">
        <v>44</v>
      </c>
      <c r="M93" s="16"/>
      <c r="N93" s="15" t="s">
        <v>128</v>
      </c>
    </row>
    <row r="94" spans="1:14" x14ac:dyDescent="0.25">
      <c r="A94" s="34">
        <v>45372</v>
      </c>
      <c r="B94" s="16" t="s">
        <v>112</v>
      </c>
      <c r="C94" s="16" t="s">
        <v>113</v>
      </c>
      <c r="D94" s="16" t="s">
        <v>121</v>
      </c>
      <c r="E94" s="644">
        <v>13000</v>
      </c>
      <c r="F94" s="471"/>
      <c r="G94" s="157">
        <f t="shared" si="2"/>
        <v>5000</v>
      </c>
      <c r="H94" s="16" t="s">
        <v>144</v>
      </c>
      <c r="I94" s="149" t="s">
        <v>18</v>
      </c>
      <c r="J94" s="16" t="s">
        <v>498</v>
      </c>
      <c r="K94" s="16" t="s">
        <v>133</v>
      </c>
      <c r="L94" s="149" t="s">
        <v>44</v>
      </c>
      <c r="M94" s="16"/>
      <c r="N94" s="15" t="s">
        <v>321</v>
      </c>
    </row>
    <row r="95" spans="1:14" x14ac:dyDescent="0.25">
      <c r="A95" s="478">
        <v>45373</v>
      </c>
      <c r="B95" s="416" t="s">
        <v>110</v>
      </c>
      <c r="C95" s="416" t="s">
        <v>48</v>
      </c>
      <c r="D95" s="416" t="s">
        <v>121</v>
      </c>
      <c r="E95" s="663"/>
      <c r="F95" s="479">
        <v>27000</v>
      </c>
      <c r="G95" s="562">
        <f t="shared" si="2"/>
        <v>32000</v>
      </c>
      <c r="H95" s="416" t="s">
        <v>144</v>
      </c>
      <c r="I95" s="416" t="s">
        <v>18</v>
      </c>
      <c r="J95" s="416" t="s">
        <v>515</v>
      </c>
      <c r="K95" s="416" t="s">
        <v>133</v>
      </c>
      <c r="L95" s="416" t="s">
        <v>44</v>
      </c>
      <c r="M95" s="416"/>
      <c r="N95" s="459"/>
    </row>
    <row r="96" spans="1:14" x14ac:dyDescent="0.25">
      <c r="A96" s="34">
        <v>45373</v>
      </c>
      <c r="B96" s="16" t="s">
        <v>112</v>
      </c>
      <c r="C96" s="16" t="s">
        <v>113</v>
      </c>
      <c r="D96" s="16" t="s">
        <v>121</v>
      </c>
      <c r="E96" s="644">
        <v>14000</v>
      </c>
      <c r="F96" s="475"/>
      <c r="G96" s="157">
        <f t="shared" si="2"/>
        <v>18000</v>
      </c>
      <c r="H96" s="16" t="s">
        <v>144</v>
      </c>
      <c r="I96" s="149" t="s">
        <v>18</v>
      </c>
      <c r="J96" s="16" t="s">
        <v>515</v>
      </c>
      <c r="K96" s="16" t="s">
        <v>133</v>
      </c>
      <c r="L96" s="149" t="s">
        <v>44</v>
      </c>
      <c r="M96" s="16"/>
      <c r="N96" s="15" t="s">
        <v>128</v>
      </c>
    </row>
    <row r="97" spans="1:14" x14ac:dyDescent="0.25">
      <c r="A97" s="34">
        <v>45373</v>
      </c>
      <c r="B97" s="16" t="s">
        <v>112</v>
      </c>
      <c r="C97" s="16" t="s">
        <v>113</v>
      </c>
      <c r="D97" s="16" t="s">
        <v>121</v>
      </c>
      <c r="E97" s="644">
        <v>12000</v>
      </c>
      <c r="F97" s="475"/>
      <c r="G97" s="157">
        <f t="shared" si="2"/>
        <v>6000</v>
      </c>
      <c r="H97" s="16" t="s">
        <v>144</v>
      </c>
      <c r="I97" s="149" t="s">
        <v>18</v>
      </c>
      <c r="J97" s="16" t="s">
        <v>515</v>
      </c>
      <c r="K97" s="16" t="s">
        <v>133</v>
      </c>
      <c r="L97" s="149" t="s">
        <v>44</v>
      </c>
      <c r="M97" s="16"/>
      <c r="N97" s="15" t="s">
        <v>321</v>
      </c>
    </row>
    <row r="98" spans="1:14" x14ac:dyDescent="0.25">
      <c r="A98" s="478">
        <v>45376</v>
      </c>
      <c r="B98" s="416" t="s">
        <v>110</v>
      </c>
      <c r="C98" s="416" t="s">
        <v>48</v>
      </c>
      <c r="D98" s="416" t="s">
        <v>121</v>
      </c>
      <c r="E98" s="460"/>
      <c r="F98" s="479">
        <v>27000</v>
      </c>
      <c r="G98" s="562">
        <f t="shared" si="2"/>
        <v>33000</v>
      </c>
      <c r="H98" s="416" t="s">
        <v>144</v>
      </c>
      <c r="I98" s="416" t="s">
        <v>18</v>
      </c>
      <c r="J98" s="416" t="s">
        <v>564</v>
      </c>
      <c r="K98" s="416" t="s">
        <v>133</v>
      </c>
      <c r="L98" s="416" t="s">
        <v>44</v>
      </c>
      <c r="M98" s="416"/>
      <c r="N98" s="459"/>
    </row>
    <row r="99" spans="1:14" x14ac:dyDescent="0.25">
      <c r="A99" s="34">
        <v>45376</v>
      </c>
      <c r="B99" s="16" t="s">
        <v>112</v>
      </c>
      <c r="C99" s="16" t="s">
        <v>113</v>
      </c>
      <c r="D99" s="16" t="s">
        <v>121</v>
      </c>
      <c r="E99" s="352">
        <v>13000</v>
      </c>
      <c r="F99" s="471"/>
      <c r="G99" s="157">
        <f t="shared" si="2"/>
        <v>20000</v>
      </c>
      <c r="H99" s="16" t="s">
        <v>144</v>
      </c>
      <c r="I99" s="149" t="s">
        <v>18</v>
      </c>
      <c r="J99" s="16" t="s">
        <v>564</v>
      </c>
      <c r="K99" s="16" t="s">
        <v>133</v>
      </c>
      <c r="L99" s="149" t="s">
        <v>44</v>
      </c>
      <c r="M99" s="16"/>
      <c r="N99" s="15" t="s">
        <v>128</v>
      </c>
    </row>
    <row r="100" spans="1:14" x14ac:dyDescent="0.25">
      <c r="A100" s="34">
        <v>45376</v>
      </c>
      <c r="B100" s="16" t="s">
        <v>112</v>
      </c>
      <c r="C100" s="16" t="s">
        <v>113</v>
      </c>
      <c r="D100" s="16" t="s">
        <v>121</v>
      </c>
      <c r="E100" s="352">
        <v>12000</v>
      </c>
      <c r="F100" s="471"/>
      <c r="G100" s="157">
        <f t="shared" si="2"/>
        <v>8000</v>
      </c>
      <c r="H100" s="16" t="s">
        <v>144</v>
      </c>
      <c r="I100" s="149" t="s">
        <v>18</v>
      </c>
      <c r="J100" s="16" t="s">
        <v>564</v>
      </c>
      <c r="K100" s="16" t="s">
        <v>133</v>
      </c>
      <c r="L100" s="149" t="s">
        <v>44</v>
      </c>
      <c r="M100" s="16"/>
      <c r="N100" s="15" t="s">
        <v>321</v>
      </c>
    </row>
    <row r="101" spans="1:14" x14ac:dyDescent="0.25">
      <c r="A101" s="478">
        <v>45377</v>
      </c>
      <c r="B101" s="416" t="s">
        <v>110</v>
      </c>
      <c r="C101" s="416" t="s">
        <v>48</v>
      </c>
      <c r="D101" s="416" t="s">
        <v>121</v>
      </c>
      <c r="E101" s="460"/>
      <c r="F101" s="479">
        <v>57000</v>
      </c>
      <c r="G101" s="562">
        <f t="shared" si="2"/>
        <v>65000</v>
      </c>
      <c r="H101" s="416" t="s">
        <v>144</v>
      </c>
      <c r="I101" s="416" t="s">
        <v>18</v>
      </c>
      <c r="J101" s="416" t="s">
        <v>567</v>
      </c>
      <c r="K101" s="416" t="s">
        <v>133</v>
      </c>
      <c r="L101" s="416" t="s">
        <v>44</v>
      </c>
      <c r="M101" s="416"/>
      <c r="N101" s="459"/>
    </row>
    <row r="102" spans="1:14" x14ac:dyDescent="0.25">
      <c r="A102" s="34">
        <v>45377</v>
      </c>
      <c r="B102" s="16" t="s">
        <v>112</v>
      </c>
      <c r="C102" s="16" t="s">
        <v>113</v>
      </c>
      <c r="D102" s="16" t="s">
        <v>121</v>
      </c>
      <c r="E102" s="352">
        <v>14000</v>
      </c>
      <c r="F102" s="471"/>
      <c r="G102" s="157">
        <f t="shared" si="2"/>
        <v>51000</v>
      </c>
      <c r="H102" s="16" t="s">
        <v>144</v>
      </c>
      <c r="I102" s="149" t="s">
        <v>18</v>
      </c>
      <c r="J102" s="16" t="s">
        <v>567</v>
      </c>
      <c r="K102" s="16" t="s">
        <v>133</v>
      </c>
      <c r="L102" s="149" t="s">
        <v>44</v>
      </c>
      <c r="M102" s="16"/>
      <c r="N102" s="15" t="s">
        <v>128</v>
      </c>
    </row>
    <row r="103" spans="1:14" x14ac:dyDescent="0.25">
      <c r="A103" s="34">
        <v>45377</v>
      </c>
      <c r="B103" s="16" t="s">
        <v>112</v>
      </c>
      <c r="C103" s="16" t="s">
        <v>113</v>
      </c>
      <c r="D103" s="16" t="s">
        <v>121</v>
      </c>
      <c r="E103" s="644">
        <v>18000</v>
      </c>
      <c r="F103" s="475"/>
      <c r="G103" s="157">
        <f t="shared" si="2"/>
        <v>33000</v>
      </c>
      <c r="H103" s="16" t="s">
        <v>144</v>
      </c>
      <c r="I103" s="149" t="s">
        <v>18</v>
      </c>
      <c r="J103" s="16" t="s">
        <v>567</v>
      </c>
      <c r="K103" s="16" t="s">
        <v>133</v>
      </c>
      <c r="L103" s="149" t="s">
        <v>44</v>
      </c>
      <c r="M103" s="16"/>
      <c r="N103" s="15" t="s">
        <v>568</v>
      </c>
    </row>
    <row r="104" spans="1:14" x14ac:dyDescent="0.25">
      <c r="A104" s="34">
        <v>45377</v>
      </c>
      <c r="B104" s="16" t="s">
        <v>112</v>
      </c>
      <c r="C104" s="16" t="s">
        <v>113</v>
      </c>
      <c r="D104" s="16" t="s">
        <v>121</v>
      </c>
      <c r="E104" s="644">
        <v>4000</v>
      </c>
      <c r="F104" s="475"/>
      <c r="G104" s="157">
        <f t="shared" si="2"/>
        <v>29000</v>
      </c>
      <c r="H104" s="16" t="s">
        <v>144</v>
      </c>
      <c r="I104" s="149" t="s">
        <v>18</v>
      </c>
      <c r="J104" s="16" t="s">
        <v>567</v>
      </c>
      <c r="K104" s="16" t="s">
        <v>133</v>
      </c>
      <c r="L104" s="149" t="s">
        <v>44</v>
      </c>
      <c r="M104" s="16"/>
      <c r="N104" s="15" t="s">
        <v>569</v>
      </c>
    </row>
    <row r="105" spans="1:14" x14ac:dyDescent="0.25">
      <c r="A105" s="34">
        <v>45377</v>
      </c>
      <c r="B105" s="16" t="s">
        <v>112</v>
      </c>
      <c r="C105" s="16" t="s">
        <v>113</v>
      </c>
      <c r="D105" s="16" t="s">
        <v>121</v>
      </c>
      <c r="E105" s="644">
        <v>7000</v>
      </c>
      <c r="F105" s="475"/>
      <c r="G105" s="157">
        <f t="shared" si="2"/>
        <v>22000</v>
      </c>
      <c r="H105" s="16" t="s">
        <v>144</v>
      </c>
      <c r="I105" s="149" t="s">
        <v>18</v>
      </c>
      <c r="J105" s="16" t="s">
        <v>567</v>
      </c>
      <c r="K105" s="16" t="s">
        <v>133</v>
      </c>
      <c r="L105" s="149" t="s">
        <v>44</v>
      </c>
      <c r="M105" s="16"/>
      <c r="N105" s="15" t="s">
        <v>234</v>
      </c>
    </row>
    <row r="106" spans="1:14" x14ac:dyDescent="0.25">
      <c r="A106" s="34">
        <v>45377</v>
      </c>
      <c r="B106" s="16" t="s">
        <v>126</v>
      </c>
      <c r="C106" s="16" t="s">
        <v>126</v>
      </c>
      <c r="D106" s="16" t="s">
        <v>121</v>
      </c>
      <c r="E106" s="644">
        <v>6000</v>
      </c>
      <c r="F106" s="475"/>
      <c r="G106" s="157">
        <f t="shared" si="2"/>
        <v>16000</v>
      </c>
      <c r="H106" s="16" t="s">
        <v>144</v>
      </c>
      <c r="I106" s="149" t="s">
        <v>18</v>
      </c>
      <c r="J106" s="16" t="s">
        <v>567</v>
      </c>
      <c r="K106" s="16" t="s">
        <v>133</v>
      </c>
      <c r="L106" s="149" t="s">
        <v>44</v>
      </c>
      <c r="M106" s="16"/>
      <c r="N106" s="15"/>
    </row>
    <row r="107" spans="1:14" x14ac:dyDescent="0.25">
      <c r="A107" s="478">
        <v>45378</v>
      </c>
      <c r="B107" s="416" t="s">
        <v>110</v>
      </c>
      <c r="C107" s="416" t="s">
        <v>48</v>
      </c>
      <c r="D107" s="416" t="s">
        <v>121</v>
      </c>
      <c r="E107" s="479"/>
      <c r="F107" s="479">
        <v>77000</v>
      </c>
      <c r="G107" s="562">
        <f t="shared" si="2"/>
        <v>93000</v>
      </c>
      <c r="H107" s="416" t="s">
        <v>144</v>
      </c>
      <c r="I107" s="416" t="s">
        <v>18</v>
      </c>
      <c r="J107" s="416" t="s">
        <v>574</v>
      </c>
      <c r="K107" s="416" t="s">
        <v>133</v>
      </c>
      <c r="L107" s="416" t="s">
        <v>44</v>
      </c>
      <c r="M107" s="416"/>
      <c r="N107" s="459"/>
    </row>
    <row r="108" spans="1:14" x14ac:dyDescent="0.25">
      <c r="A108" s="34">
        <v>45378</v>
      </c>
      <c r="B108" s="16" t="s">
        <v>112</v>
      </c>
      <c r="C108" s="16" t="s">
        <v>113</v>
      </c>
      <c r="D108" s="16" t="s">
        <v>121</v>
      </c>
      <c r="E108" s="471">
        <v>14000</v>
      </c>
      <c r="F108" s="471"/>
      <c r="G108" s="157">
        <f t="shared" si="2"/>
        <v>79000</v>
      </c>
      <c r="H108" s="16" t="s">
        <v>144</v>
      </c>
      <c r="I108" s="149" t="s">
        <v>18</v>
      </c>
      <c r="J108" s="16" t="s">
        <v>574</v>
      </c>
      <c r="K108" s="16" t="s">
        <v>133</v>
      </c>
      <c r="L108" s="149" t="s">
        <v>44</v>
      </c>
      <c r="M108" s="16"/>
      <c r="N108" s="15" t="s">
        <v>128</v>
      </c>
    </row>
    <row r="109" spans="1:14" x14ac:dyDescent="0.25">
      <c r="A109" s="34">
        <v>45378</v>
      </c>
      <c r="B109" s="16" t="s">
        <v>112</v>
      </c>
      <c r="C109" s="16" t="s">
        <v>113</v>
      </c>
      <c r="D109" s="16" t="s">
        <v>121</v>
      </c>
      <c r="E109" s="471">
        <v>5000</v>
      </c>
      <c r="F109" s="471"/>
      <c r="G109" s="157">
        <f t="shared" si="2"/>
        <v>74000</v>
      </c>
      <c r="H109" s="16" t="s">
        <v>144</v>
      </c>
      <c r="I109" s="149" t="s">
        <v>18</v>
      </c>
      <c r="J109" s="16" t="s">
        <v>574</v>
      </c>
      <c r="K109" s="16" t="s">
        <v>133</v>
      </c>
      <c r="L109" s="149" t="s">
        <v>44</v>
      </c>
      <c r="M109" s="16"/>
      <c r="N109" s="15" t="s">
        <v>575</v>
      </c>
    </row>
    <row r="110" spans="1:14" x14ac:dyDescent="0.25">
      <c r="A110" s="34">
        <v>45378</v>
      </c>
      <c r="B110" s="16" t="s">
        <v>112</v>
      </c>
      <c r="C110" s="16" t="s">
        <v>113</v>
      </c>
      <c r="D110" s="16" t="s">
        <v>121</v>
      </c>
      <c r="E110" s="471">
        <v>21000</v>
      </c>
      <c r="F110" s="471"/>
      <c r="G110" s="157">
        <f t="shared" si="2"/>
        <v>53000</v>
      </c>
      <c r="H110" s="16" t="s">
        <v>144</v>
      </c>
      <c r="I110" s="149" t="s">
        <v>18</v>
      </c>
      <c r="J110" s="16" t="s">
        <v>574</v>
      </c>
      <c r="K110" s="16" t="s">
        <v>133</v>
      </c>
      <c r="L110" s="149" t="s">
        <v>44</v>
      </c>
      <c r="M110" s="16"/>
      <c r="N110" s="15" t="s">
        <v>576</v>
      </c>
    </row>
    <row r="111" spans="1:14" x14ac:dyDescent="0.25">
      <c r="A111" s="34">
        <v>45378</v>
      </c>
      <c r="B111" s="16" t="s">
        <v>112</v>
      </c>
      <c r="C111" s="16" t="s">
        <v>113</v>
      </c>
      <c r="D111" s="16" t="s">
        <v>121</v>
      </c>
      <c r="E111" s="471">
        <v>22000</v>
      </c>
      <c r="F111" s="471"/>
      <c r="G111" s="157">
        <f t="shared" si="2"/>
        <v>31000</v>
      </c>
      <c r="H111" s="16" t="s">
        <v>144</v>
      </c>
      <c r="I111" s="149" t="s">
        <v>18</v>
      </c>
      <c r="J111" s="16" t="s">
        <v>574</v>
      </c>
      <c r="K111" s="16" t="s">
        <v>133</v>
      </c>
      <c r="L111" s="149" t="s">
        <v>44</v>
      </c>
      <c r="M111" s="16"/>
      <c r="N111" s="15" t="s">
        <v>577</v>
      </c>
    </row>
    <row r="112" spans="1:14" x14ac:dyDescent="0.25">
      <c r="A112" s="34">
        <v>45378</v>
      </c>
      <c r="B112" s="16" t="s">
        <v>126</v>
      </c>
      <c r="C112" s="16" t="s">
        <v>126</v>
      </c>
      <c r="D112" s="16" t="s">
        <v>121</v>
      </c>
      <c r="E112" s="471">
        <v>5000</v>
      </c>
      <c r="F112" s="471"/>
      <c r="G112" s="157">
        <f t="shared" si="2"/>
        <v>26000</v>
      </c>
      <c r="H112" s="16" t="s">
        <v>144</v>
      </c>
      <c r="I112" s="149" t="s">
        <v>18</v>
      </c>
      <c r="J112" s="16" t="s">
        <v>574</v>
      </c>
      <c r="K112" s="16" t="s">
        <v>133</v>
      </c>
      <c r="L112" s="149" t="s">
        <v>44</v>
      </c>
      <c r="M112" s="16"/>
      <c r="N112" s="15"/>
    </row>
    <row r="113" spans="1:14" x14ac:dyDescent="0.25">
      <c r="A113" s="34">
        <v>45378</v>
      </c>
      <c r="B113" s="16" t="s">
        <v>126</v>
      </c>
      <c r="C113" s="16" t="s">
        <v>126</v>
      </c>
      <c r="D113" s="16" t="s">
        <v>121</v>
      </c>
      <c r="E113" s="471">
        <v>5000</v>
      </c>
      <c r="F113" s="471"/>
      <c r="G113" s="157">
        <f t="shared" si="2"/>
        <v>21000</v>
      </c>
      <c r="H113" s="16" t="s">
        <v>144</v>
      </c>
      <c r="I113" s="149" t="s">
        <v>18</v>
      </c>
      <c r="J113" s="16" t="s">
        <v>574</v>
      </c>
      <c r="K113" s="16" t="s">
        <v>133</v>
      </c>
      <c r="L113" s="149" t="s">
        <v>44</v>
      </c>
      <c r="M113" s="16"/>
      <c r="N113" s="15"/>
    </row>
    <row r="114" spans="1:14" x14ac:dyDescent="0.25">
      <c r="A114" s="478">
        <v>45379</v>
      </c>
      <c r="B114" s="416" t="s">
        <v>110</v>
      </c>
      <c r="C114" s="416" t="s">
        <v>48</v>
      </c>
      <c r="D114" s="416" t="s">
        <v>121</v>
      </c>
      <c r="E114" s="479"/>
      <c r="F114" s="479">
        <v>68000</v>
      </c>
      <c r="G114" s="562">
        <f t="shared" si="2"/>
        <v>89000</v>
      </c>
      <c r="H114" s="416" t="s">
        <v>144</v>
      </c>
      <c r="I114" s="416" t="s">
        <v>18</v>
      </c>
      <c r="J114" s="416" t="s">
        <v>587</v>
      </c>
      <c r="K114" s="416" t="s">
        <v>133</v>
      </c>
      <c r="L114" s="416" t="s">
        <v>44</v>
      </c>
      <c r="M114" s="416"/>
      <c r="N114" s="459"/>
    </row>
    <row r="115" spans="1:14" x14ac:dyDescent="0.25">
      <c r="A115" s="34">
        <v>45379</v>
      </c>
      <c r="B115" s="16" t="s">
        <v>112</v>
      </c>
      <c r="C115" s="16" t="s">
        <v>113</v>
      </c>
      <c r="D115" s="16" t="s">
        <v>121</v>
      </c>
      <c r="E115" s="471">
        <v>14000</v>
      </c>
      <c r="F115" s="471"/>
      <c r="G115" s="157">
        <f t="shared" si="2"/>
        <v>75000</v>
      </c>
      <c r="H115" s="16" t="s">
        <v>144</v>
      </c>
      <c r="I115" s="149" t="s">
        <v>18</v>
      </c>
      <c r="J115" s="16" t="s">
        <v>587</v>
      </c>
      <c r="K115" s="16" t="s">
        <v>133</v>
      </c>
      <c r="L115" s="149" t="s">
        <v>44</v>
      </c>
      <c r="M115" s="16"/>
      <c r="N115" s="15" t="s">
        <v>128</v>
      </c>
    </row>
    <row r="116" spans="1:14" x14ac:dyDescent="0.25">
      <c r="A116" s="34">
        <v>45379</v>
      </c>
      <c r="B116" s="16" t="s">
        <v>112</v>
      </c>
      <c r="C116" s="16" t="s">
        <v>113</v>
      </c>
      <c r="D116" s="16" t="s">
        <v>121</v>
      </c>
      <c r="E116" s="471">
        <v>10000</v>
      </c>
      <c r="F116" s="471"/>
      <c r="G116" s="157">
        <f t="shared" si="2"/>
        <v>65000</v>
      </c>
      <c r="H116" s="16" t="s">
        <v>144</v>
      </c>
      <c r="I116" s="149" t="s">
        <v>18</v>
      </c>
      <c r="J116" s="16" t="s">
        <v>587</v>
      </c>
      <c r="K116" s="16" t="s">
        <v>133</v>
      </c>
      <c r="L116" s="149" t="s">
        <v>44</v>
      </c>
      <c r="M116" s="16"/>
      <c r="N116" s="15" t="s">
        <v>381</v>
      </c>
    </row>
    <row r="117" spans="1:14" x14ac:dyDescent="0.25">
      <c r="A117" s="34">
        <v>45379</v>
      </c>
      <c r="B117" s="16" t="s">
        <v>112</v>
      </c>
      <c r="C117" s="16" t="s">
        <v>113</v>
      </c>
      <c r="D117" s="16" t="s">
        <v>121</v>
      </c>
      <c r="E117" s="471">
        <v>5000</v>
      </c>
      <c r="F117" s="471"/>
      <c r="G117" s="157">
        <f t="shared" si="2"/>
        <v>60000</v>
      </c>
      <c r="H117" s="16" t="s">
        <v>144</v>
      </c>
      <c r="I117" s="149" t="s">
        <v>18</v>
      </c>
      <c r="J117" s="16" t="s">
        <v>587</v>
      </c>
      <c r="K117" s="16" t="s">
        <v>133</v>
      </c>
      <c r="L117" s="149" t="s">
        <v>44</v>
      </c>
      <c r="M117" s="16"/>
      <c r="N117" s="15" t="s">
        <v>382</v>
      </c>
    </row>
    <row r="118" spans="1:14" x14ac:dyDescent="0.25">
      <c r="A118" s="34">
        <v>45379</v>
      </c>
      <c r="B118" s="16" t="s">
        <v>112</v>
      </c>
      <c r="C118" s="16" t="s">
        <v>113</v>
      </c>
      <c r="D118" s="16" t="s">
        <v>121</v>
      </c>
      <c r="E118" s="471">
        <v>7000</v>
      </c>
      <c r="F118" s="471"/>
      <c r="G118" s="157">
        <f>G117-E118+F118</f>
        <v>53000</v>
      </c>
      <c r="H118" s="16" t="s">
        <v>144</v>
      </c>
      <c r="I118" s="149" t="s">
        <v>18</v>
      </c>
      <c r="J118" s="16" t="s">
        <v>587</v>
      </c>
      <c r="K118" s="16" t="s">
        <v>133</v>
      </c>
      <c r="L118" s="149" t="s">
        <v>44</v>
      </c>
      <c r="M118" s="16"/>
      <c r="N118" s="15" t="s">
        <v>588</v>
      </c>
    </row>
    <row r="119" spans="1:14" x14ac:dyDescent="0.25">
      <c r="A119" s="34">
        <v>45379</v>
      </c>
      <c r="B119" s="16" t="s">
        <v>112</v>
      </c>
      <c r="C119" s="16" t="s">
        <v>113</v>
      </c>
      <c r="D119" s="16" t="s">
        <v>121</v>
      </c>
      <c r="E119" s="471">
        <v>23000</v>
      </c>
      <c r="F119" s="471"/>
      <c r="G119" s="157">
        <f t="shared" si="2"/>
        <v>30000</v>
      </c>
      <c r="H119" s="16" t="s">
        <v>144</v>
      </c>
      <c r="I119" s="149" t="s">
        <v>18</v>
      </c>
      <c r="J119" s="16" t="s">
        <v>587</v>
      </c>
      <c r="K119" s="16" t="s">
        <v>133</v>
      </c>
      <c r="L119" s="149" t="s">
        <v>44</v>
      </c>
      <c r="M119" s="16"/>
      <c r="N119" s="15" t="s">
        <v>446</v>
      </c>
    </row>
    <row r="120" spans="1:14" x14ac:dyDescent="0.25">
      <c r="A120" s="34">
        <v>45379</v>
      </c>
      <c r="B120" s="16" t="s">
        <v>126</v>
      </c>
      <c r="C120" s="16" t="s">
        <v>126</v>
      </c>
      <c r="D120" s="16" t="s">
        <v>121</v>
      </c>
      <c r="E120" s="471">
        <v>5000</v>
      </c>
      <c r="F120" s="471"/>
      <c r="G120" s="157">
        <f t="shared" si="2"/>
        <v>25000</v>
      </c>
      <c r="H120" s="16" t="s">
        <v>144</v>
      </c>
      <c r="I120" s="149" t="s">
        <v>18</v>
      </c>
      <c r="J120" s="16" t="s">
        <v>587</v>
      </c>
      <c r="K120" s="16" t="s">
        <v>133</v>
      </c>
      <c r="L120" s="149" t="s">
        <v>44</v>
      </c>
      <c r="M120" s="16"/>
      <c r="N120" s="15"/>
    </row>
    <row r="121" spans="1:14" ht="15.75" thickBot="1" x14ac:dyDescent="0.3">
      <c r="A121" s="34">
        <v>45379</v>
      </c>
      <c r="B121" s="16" t="s">
        <v>126</v>
      </c>
      <c r="C121" s="16" t="s">
        <v>126</v>
      </c>
      <c r="D121" s="16" t="s">
        <v>121</v>
      </c>
      <c r="E121" s="471">
        <v>5000</v>
      </c>
      <c r="F121" s="471"/>
      <c r="G121" s="157">
        <f t="shared" si="2"/>
        <v>20000</v>
      </c>
      <c r="H121" s="16" t="s">
        <v>144</v>
      </c>
      <c r="I121" s="149" t="s">
        <v>18</v>
      </c>
      <c r="J121" s="16" t="s">
        <v>587</v>
      </c>
      <c r="K121" s="16" t="s">
        <v>133</v>
      </c>
      <c r="L121" s="149" t="s">
        <v>44</v>
      </c>
      <c r="M121" s="16"/>
      <c r="N121" s="15"/>
    </row>
    <row r="122" spans="1:14" ht="15.75" thickBot="1" x14ac:dyDescent="0.3">
      <c r="E122" s="678">
        <f>SUM(E4:E121)</f>
        <v>984000</v>
      </c>
      <c r="F122" s="679">
        <f>SUM(F4:F121)+G4</f>
        <v>1004000</v>
      </c>
      <c r="G122" s="680">
        <f>F122-E122</f>
        <v>20000</v>
      </c>
    </row>
  </sheetData>
  <autoFilter ref="A1:N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5"/>
  <sheetViews>
    <sheetView topLeftCell="A190" zoomScaleNormal="100" workbookViewId="0">
      <selection activeCell="F191" sqref="F191"/>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7" bestFit="1" customWidth="1"/>
    <col min="6" max="6" width="15.85546875" style="297" customWidth="1"/>
    <col min="7" max="7" width="18.7109375" style="297"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923" t="s">
        <v>43</v>
      </c>
      <c r="B1" s="923"/>
      <c r="C1" s="923"/>
      <c r="D1" s="923"/>
      <c r="E1" s="923"/>
      <c r="F1" s="923"/>
      <c r="G1" s="923"/>
      <c r="H1" s="923"/>
      <c r="I1" s="923"/>
      <c r="J1" s="923"/>
      <c r="K1" s="923"/>
      <c r="L1" s="923"/>
      <c r="M1" s="923"/>
      <c r="N1" s="923"/>
    </row>
    <row r="2" spans="1:14" s="66" customFormat="1" ht="18.75" x14ac:dyDescent="0.25">
      <c r="A2" s="924" t="s">
        <v>155</v>
      </c>
      <c r="B2" s="924"/>
      <c r="C2" s="924"/>
      <c r="D2" s="924"/>
      <c r="E2" s="924"/>
      <c r="F2" s="924"/>
      <c r="G2" s="924"/>
      <c r="H2" s="924"/>
      <c r="I2" s="924"/>
      <c r="J2" s="924"/>
      <c r="K2" s="924"/>
      <c r="L2" s="924"/>
      <c r="M2" s="924"/>
      <c r="N2" s="924"/>
    </row>
    <row r="3" spans="1:14" s="66" customFormat="1" ht="45.75"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60">
        <v>45352</v>
      </c>
      <c r="B4" s="361" t="s">
        <v>172</v>
      </c>
      <c r="C4" s="361"/>
      <c r="D4" s="392"/>
      <c r="E4" s="488"/>
      <c r="F4" s="488"/>
      <c r="G4" s="488">
        <v>0</v>
      </c>
      <c r="H4" s="395"/>
      <c r="I4" s="396"/>
      <c r="J4" s="397"/>
      <c r="K4" s="398"/>
      <c r="L4" s="176"/>
      <c r="M4" s="399"/>
      <c r="N4" s="400"/>
    </row>
    <row r="5" spans="1:14" s="13" customFormat="1" ht="13.5" customHeight="1" x14ac:dyDescent="0.25">
      <c r="A5" s="410">
        <v>45362</v>
      </c>
      <c r="B5" s="411" t="s">
        <v>310</v>
      </c>
      <c r="C5" s="411" t="s">
        <v>48</v>
      </c>
      <c r="D5" s="412" t="s">
        <v>121</v>
      </c>
      <c r="E5" s="413"/>
      <c r="F5" s="413">
        <v>420000</v>
      </c>
      <c r="G5" s="413">
        <f>G4-E5+F5</f>
        <v>420000</v>
      </c>
      <c r="H5" s="461" t="s">
        <v>156</v>
      </c>
      <c r="I5" s="415" t="s">
        <v>18</v>
      </c>
      <c r="J5" s="461" t="s">
        <v>314</v>
      </c>
      <c r="K5" s="411" t="s">
        <v>133</v>
      </c>
      <c r="L5" s="411" t="s">
        <v>44</v>
      </c>
      <c r="M5" s="418"/>
      <c r="N5" s="417"/>
    </row>
    <row r="6" spans="1:14" s="13" customFormat="1" ht="13.5" customHeight="1" x14ac:dyDescent="0.25">
      <c r="A6" s="163">
        <v>45362</v>
      </c>
      <c r="B6" s="164" t="s">
        <v>311</v>
      </c>
      <c r="C6" s="164" t="s">
        <v>216</v>
      </c>
      <c r="D6" s="165" t="s">
        <v>121</v>
      </c>
      <c r="E6" s="147">
        <v>10000</v>
      </c>
      <c r="F6" s="147"/>
      <c r="G6" s="147">
        <f t="shared" ref="G6" si="0">G5-E6+F6</f>
        <v>410000</v>
      </c>
      <c r="H6" s="354" t="s">
        <v>156</v>
      </c>
      <c r="I6" s="282" t="s">
        <v>18</v>
      </c>
      <c r="J6" s="354" t="s">
        <v>314</v>
      </c>
      <c r="K6" s="164" t="s">
        <v>133</v>
      </c>
      <c r="L6" s="340" t="s">
        <v>44</v>
      </c>
      <c r="M6" s="408"/>
      <c r="N6" s="409"/>
    </row>
    <row r="7" spans="1:14" x14ac:dyDescent="0.25">
      <c r="A7" s="163">
        <v>45362</v>
      </c>
      <c r="B7" s="164" t="s">
        <v>312</v>
      </c>
      <c r="C7" s="164" t="s">
        <v>216</v>
      </c>
      <c r="D7" s="165" t="s">
        <v>121</v>
      </c>
      <c r="E7" s="147">
        <v>20000</v>
      </c>
      <c r="F7" s="147"/>
      <c r="G7" s="147">
        <f>G6-E7+F7</f>
        <v>390000</v>
      </c>
      <c r="H7" s="354" t="s">
        <v>156</v>
      </c>
      <c r="I7" s="149" t="s">
        <v>18</v>
      </c>
      <c r="J7" s="354" t="s">
        <v>314</v>
      </c>
      <c r="K7" s="164" t="s">
        <v>133</v>
      </c>
      <c r="L7" s="149" t="s">
        <v>44</v>
      </c>
      <c r="M7" s="149"/>
      <c r="N7" s="409"/>
    </row>
    <row r="8" spans="1:14" x14ac:dyDescent="0.25">
      <c r="A8" s="163">
        <v>45362</v>
      </c>
      <c r="B8" s="164" t="s">
        <v>313</v>
      </c>
      <c r="C8" s="164" t="s">
        <v>216</v>
      </c>
      <c r="D8" s="165" t="s">
        <v>121</v>
      </c>
      <c r="E8" s="147">
        <v>20000</v>
      </c>
      <c r="F8" s="147"/>
      <c r="G8" s="147">
        <f t="shared" ref="G8:G119" si="1">G7-E8+F8</f>
        <v>370000</v>
      </c>
      <c r="H8" s="354" t="s">
        <v>156</v>
      </c>
      <c r="I8" s="149" t="s">
        <v>18</v>
      </c>
      <c r="J8" s="354" t="s">
        <v>314</v>
      </c>
      <c r="K8" s="164" t="s">
        <v>133</v>
      </c>
      <c r="L8" s="149" t="s">
        <v>44</v>
      </c>
      <c r="M8" s="149"/>
      <c r="N8" s="409"/>
    </row>
    <row r="9" spans="1:14" x14ac:dyDescent="0.25">
      <c r="A9" s="163">
        <v>45362</v>
      </c>
      <c r="B9" s="164" t="s">
        <v>112</v>
      </c>
      <c r="C9" s="164" t="s">
        <v>113</v>
      </c>
      <c r="D9" s="165" t="s">
        <v>121</v>
      </c>
      <c r="E9" s="147">
        <v>4000</v>
      </c>
      <c r="F9" s="147"/>
      <c r="G9" s="147">
        <f t="shared" si="1"/>
        <v>366000</v>
      </c>
      <c r="H9" s="354" t="s">
        <v>156</v>
      </c>
      <c r="I9" s="149" t="s">
        <v>18</v>
      </c>
      <c r="J9" s="354" t="s">
        <v>314</v>
      </c>
      <c r="K9" s="164" t="s">
        <v>133</v>
      </c>
      <c r="L9" s="149" t="s">
        <v>44</v>
      </c>
      <c r="M9" s="149"/>
      <c r="N9" s="409" t="s">
        <v>315</v>
      </c>
    </row>
    <row r="10" spans="1:14" x14ac:dyDescent="0.25">
      <c r="A10" s="163">
        <v>45362</v>
      </c>
      <c r="B10" s="164" t="s">
        <v>112</v>
      </c>
      <c r="C10" s="164" t="s">
        <v>113</v>
      </c>
      <c r="D10" s="165" t="s">
        <v>121</v>
      </c>
      <c r="E10" s="147">
        <v>4000</v>
      </c>
      <c r="F10" s="147"/>
      <c r="G10" s="147">
        <f t="shared" si="1"/>
        <v>362000</v>
      </c>
      <c r="H10" s="354" t="s">
        <v>156</v>
      </c>
      <c r="I10" s="149" t="s">
        <v>18</v>
      </c>
      <c r="J10" s="354" t="s">
        <v>314</v>
      </c>
      <c r="K10" s="164" t="s">
        <v>133</v>
      </c>
      <c r="L10" s="149" t="s">
        <v>44</v>
      </c>
      <c r="M10" s="149"/>
      <c r="N10" s="409" t="s">
        <v>316</v>
      </c>
    </row>
    <row r="11" spans="1:14" x14ac:dyDescent="0.25">
      <c r="A11" s="163">
        <v>45363</v>
      </c>
      <c r="B11" s="164" t="s">
        <v>311</v>
      </c>
      <c r="C11" s="164" t="s">
        <v>216</v>
      </c>
      <c r="D11" s="165" t="s">
        <v>121</v>
      </c>
      <c r="E11" s="147">
        <v>10000</v>
      </c>
      <c r="F11" s="147"/>
      <c r="G11" s="147">
        <f t="shared" si="1"/>
        <v>352000</v>
      </c>
      <c r="H11" s="354" t="s">
        <v>156</v>
      </c>
      <c r="I11" s="149" t="s">
        <v>18</v>
      </c>
      <c r="J11" s="354" t="s">
        <v>314</v>
      </c>
      <c r="K11" s="164" t="s">
        <v>133</v>
      </c>
      <c r="L11" s="149" t="s">
        <v>44</v>
      </c>
      <c r="M11" s="149"/>
      <c r="N11" s="409"/>
    </row>
    <row r="12" spans="1:14" x14ac:dyDescent="0.25">
      <c r="A12" s="163">
        <v>45363</v>
      </c>
      <c r="B12" s="164" t="s">
        <v>312</v>
      </c>
      <c r="C12" s="164" t="s">
        <v>216</v>
      </c>
      <c r="D12" s="165" t="s">
        <v>121</v>
      </c>
      <c r="E12" s="147">
        <v>20000</v>
      </c>
      <c r="F12" s="157"/>
      <c r="G12" s="157">
        <f t="shared" si="1"/>
        <v>332000</v>
      </c>
      <c r="H12" s="354" t="s">
        <v>156</v>
      </c>
      <c r="I12" s="149" t="s">
        <v>18</v>
      </c>
      <c r="J12" s="354" t="s">
        <v>314</v>
      </c>
      <c r="K12" s="164" t="s">
        <v>133</v>
      </c>
      <c r="L12" s="149" t="s">
        <v>44</v>
      </c>
      <c r="M12" s="149"/>
      <c r="N12" s="409"/>
    </row>
    <row r="13" spans="1:14" x14ac:dyDescent="0.25">
      <c r="A13" s="163">
        <v>45363</v>
      </c>
      <c r="B13" s="164" t="s">
        <v>313</v>
      </c>
      <c r="C13" s="164" t="s">
        <v>216</v>
      </c>
      <c r="D13" s="165" t="s">
        <v>121</v>
      </c>
      <c r="E13" s="147">
        <v>20000</v>
      </c>
      <c r="F13" s="558"/>
      <c r="G13" s="157">
        <f t="shared" si="1"/>
        <v>312000</v>
      </c>
      <c r="H13" s="354" t="s">
        <v>156</v>
      </c>
      <c r="I13" s="149" t="s">
        <v>18</v>
      </c>
      <c r="J13" s="354" t="s">
        <v>314</v>
      </c>
      <c r="K13" s="164" t="s">
        <v>133</v>
      </c>
      <c r="L13" s="149" t="s">
        <v>44</v>
      </c>
      <c r="M13" s="149"/>
      <c r="N13" s="409"/>
    </row>
    <row r="14" spans="1:14" x14ac:dyDescent="0.25">
      <c r="A14" s="163">
        <v>45363</v>
      </c>
      <c r="B14" s="164" t="s">
        <v>112</v>
      </c>
      <c r="C14" s="164" t="s">
        <v>113</v>
      </c>
      <c r="D14" s="165" t="s">
        <v>121</v>
      </c>
      <c r="E14" s="147">
        <v>1000</v>
      </c>
      <c r="F14" s="627"/>
      <c r="G14" s="157">
        <f t="shared" si="1"/>
        <v>311000</v>
      </c>
      <c r="H14" s="354" t="s">
        <v>156</v>
      </c>
      <c r="I14" s="149" t="s">
        <v>18</v>
      </c>
      <c r="J14" s="354" t="s">
        <v>314</v>
      </c>
      <c r="K14" s="149" t="s">
        <v>133</v>
      </c>
      <c r="L14" s="149" t="s">
        <v>44</v>
      </c>
      <c r="M14" s="149"/>
      <c r="N14" s="151" t="s">
        <v>316</v>
      </c>
    </row>
    <row r="15" spans="1:14" x14ac:dyDescent="0.25">
      <c r="A15" s="163">
        <v>45363</v>
      </c>
      <c r="B15" s="164" t="s">
        <v>112</v>
      </c>
      <c r="C15" s="164" t="s">
        <v>113</v>
      </c>
      <c r="D15" s="165" t="s">
        <v>121</v>
      </c>
      <c r="E15" s="147">
        <v>1000</v>
      </c>
      <c r="F15" s="470"/>
      <c r="G15" s="157">
        <f t="shared" si="1"/>
        <v>310000</v>
      </c>
      <c r="H15" s="354" t="s">
        <v>156</v>
      </c>
      <c r="I15" s="149" t="s">
        <v>18</v>
      </c>
      <c r="J15" s="354" t="s">
        <v>314</v>
      </c>
      <c r="K15" s="149" t="s">
        <v>133</v>
      </c>
      <c r="L15" s="149" t="s">
        <v>44</v>
      </c>
      <c r="M15" s="149"/>
      <c r="N15" s="151" t="s">
        <v>317</v>
      </c>
    </row>
    <row r="16" spans="1:14" x14ac:dyDescent="0.25">
      <c r="A16" s="410">
        <v>45363</v>
      </c>
      <c r="B16" s="411" t="s">
        <v>110</v>
      </c>
      <c r="C16" s="411" t="s">
        <v>48</v>
      </c>
      <c r="D16" s="412" t="s">
        <v>121</v>
      </c>
      <c r="E16" s="413"/>
      <c r="F16" s="479">
        <v>230000</v>
      </c>
      <c r="G16" s="562">
        <f t="shared" si="1"/>
        <v>540000</v>
      </c>
      <c r="H16" s="461" t="s">
        <v>156</v>
      </c>
      <c r="I16" s="416" t="s">
        <v>18</v>
      </c>
      <c r="J16" s="461" t="s">
        <v>330</v>
      </c>
      <c r="K16" s="416" t="s">
        <v>133</v>
      </c>
      <c r="L16" s="416" t="s">
        <v>44</v>
      </c>
      <c r="M16" s="416"/>
      <c r="N16" s="459"/>
    </row>
    <row r="17" spans="1:14" x14ac:dyDescent="0.25">
      <c r="A17" s="163">
        <v>45363</v>
      </c>
      <c r="B17" s="164" t="s">
        <v>331</v>
      </c>
      <c r="C17" s="164" t="s">
        <v>126</v>
      </c>
      <c r="D17" s="165" t="s">
        <v>121</v>
      </c>
      <c r="E17" s="147">
        <v>45000</v>
      </c>
      <c r="F17" s="470"/>
      <c r="G17" s="157">
        <f t="shared" si="1"/>
        <v>495000</v>
      </c>
      <c r="H17" s="354" t="s">
        <v>156</v>
      </c>
      <c r="I17" s="149" t="s">
        <v>18</v>
      </c>
      <c r="J17" s="354" t="s">
        <v>334</v>
      </c>
      <c r="K17" s="149" t="s">
        <v>133</v>
      </c>
      <c r="L17" s="149" t="s">
        <v>44</v>
      </c>
      <c r="M17" s="149"/>
      <c r="N17" s="151"/>
    </row>
    <row r="18" spans="1:14" x14ac:dyDescent="0.25">
      <c r="A18" s="163">
        <v>45363</v>
      </c>
      <c r="B18" s="164" t="s">
        <v>126</v>
      </c>
      <c r="C18" s="164" t="s">
        <v>126</v>
      </c>
      <c r="D18" s="165" t="s">
        <v>121</v>
      </c>
      <c r="E18" s="147">
        <v>30000</v>
      </c>
      <c r="F18" s="470"/>
      <c r="G18" s="157">
        <f t="shared" si="1"/>
        <v>465000</v>
      </c>
      <c r="H18" s="354" t="s">
        <v>156</v>
      </c>
      <c r="I18" s="149" t="s">
        <v>18</v>
      </c>
      <c r="J18" s="354" t="s">
        <v>334</v>
      </c>
      <c r="K18" s="149" t="s">
        <v>133</v>
      </c>
      <c r="L18" s="149" t="s">
        <v>44</v>
      </c>
      <c r="M18" s="149"/>
      <c r="N18" s="151"/>
    </row>
    <row r="19" spans="1:14" x14ac:dyDescent="0.25">
      <c r="A19" s="163">
        <v>45363</v>
      </c>
      <c r="B19" s="164" t="s">
        <v>126</v>
      </c>
      <c r="C19" s="164" t="s">
        <v>126</v>
      </c>
      <c r="D19" s="165" t="s">
        <v>121</v>
      </c>
      <c r="E19" s="147">
        <v>30000</v>
      </c>
      <c r="F19" s="470"/>
      <c r="G19" s="157">
        <f t="shared" si="1"/>
        <v>435000</v>
      </c>
      <c r="H19" s="354" t="s">
        <v>156</v>
      </c>
      <c r="I19" s="149" t="s">
        <v>18</v>
      </c>
      <c r="J19" s="354" t="s">
        <v>334</v>
      </c>
      <c r="K19" s="149" t="s">
        <v>133</v>
      </c>
      <c r="L19" s="149" t="s">
        <v>44</v>
      </c>
      <c r="M19" s="149"/>
      <c r="N19" s="151"/>
    </row>
    <row r="20" spans="1:14" x14ac:dyDescent="0.25">
      <c r="A20" s="163">
        <v>45363</v>
      </c>
      <c r="B20" s="164" t="s">
        <v>126</v>
      </c>
      <c r="C20" s="164" t="s">
        <v>126</v>
      </c>
      <c r="D20" s="165" t="s">
        <v>121</v>
      </c>
      <c r="E20" s="147">
        <v>40000</v>
      </c>
      <c r="F20" s="470"/>
      <c r="G20" s="157">
        <f t="shared" si="1"/>
        <v>395000</v>
      </c>
      <c r="H20" s="354" t="s">
        <v>156</v>
      </c>
      <c r="I20" s="149" t="s">
        <v>18</v>
      </c>
      <c r="J20" s="354" t="s">
        <v>334</v>
      </c>
      <c r="K20" s="149" t="s">
        <v>133</v>
      </c>
      <c r="L20" s="149" t="s">
        <v>44</v>
      </c>
      <c r="M20" s="149"/>
      <c r="N20" s="151"/>
    </row>
    <row r="21" spans="1:14" x14ac:dyDescent="0.25">
      <c r="A21" s="163">
        <v>45363</v>
      </c>
      <c r="B21" s="164" t="s">
        <v>126</v>
      </c>
      <c r="C21" s="164" t="s">
        <v>126</v>
      </c>
      <c r="D21" s="165" t="s">
        <v>121</v>
      </c>
      <c r="E21" s="147">
        <v>20000</v>
      </c>
      <c r="F21" s="470"/>
      <c r="G21" s="157">
        <f t="shared" si="1"/>
        <v>375000</v>
      </c>
      <c r="H21" s="354" t="s">
        <v>156</v>
      </c>
      <c r="I21" s="149" t="s">
        <v>18</v>
      </c>
      <c r="J21" s="354" t="s">
        <v>335</v>
      </c>
      <c r="K21" s="149" t="s">
        <v>133</v>
      </c>
      <c r="L21" s="149" t="s">
        <v>44</v>
      </c>
      <c r="M21" s="149"/>
      <c r="N21" s="151"/>
    </row>
    <row r="22" spans="1:14" x14ac:dyDescent="0.25">
      <c r="A22" s="163">
        <v>45363</v>
      </c>
      <c r="B22" s="164" t="s">
        <v>126</v>
      </c>
      <c r="C22" s="164" t="s">
        <v>126</v>
      </c>
      <c r="D22" s="165" t="s">
        <v>121</v>
      </c>
      <c r="E22" s="147">
        <v>24000</v>
      </c>
      <c r="F22" s="470"/>
      <c r="G22" s="157">
        <f t="shared" si="1"/>
        <v>351000</v>
      </c>
      <c r="H22" s="354" t="s">
        <v>156</v>
      </c>
      <c r="I22" s="149" t="s">
        <v>18</v>
      </c>
      <c r="J22" s="354" t="s">
        <v>335</v>
      </c>
      <c r="K22" s="149" t="s">
        <v>133</v>
      </c>
      <c r="L22" s="149" t="s">
        <v>44</v>
      </c>
      <c r="M22" s="149"/>
      <c r="N22" s="151"/>
    </row>
    <row r="23" spans="1:14" x14ac:dyDescent="0.25">
      <c r="A23" s="163">
        <v>45363</v>
      </c>
      <c r="B23" s="164" t="s">
        <v>332</v>
      </c>
      <c r="C23" s="164" t="s">
        <v>126</v>
      </c>
      <c r="D23" s="165" t="s">
        <v>121</v>
      </c>
      <c r="E23" s="147">
        <v>4000</v>
      </c>
      <c r="F23" s="470"/>
      <c r="G23" s="157">
        <f t="shared" si="1"/>
        <v>347000</v>
      </c>
      <c r="H23" s="354" t="s">
        <v>156</v>
      </c>
      <c r="I23" s="149" t="s">
        <v>18</v>
      </c>
      <c r="J23" s="354" t="s">
        <v>335</v>
      </c>
      <c r="K23" s="149" t="s">
        <v>133</v>
      </c>
      <c r="L23" s="149" t="s">
        <v>44</v>
      </c>
      <c r="M23" s="149"/>
      <c r="N23" s="151"/>
    </row>
    <row r="24" spans="1:14" x14ac:dyDescent="0.25">
      <c r="A24" s="163">
        <v>45363</v>
      </c>
      <c r="B24" s="164" t="s">
        <v>333</v>
      </c>
      <c r="C24" s="164" t="s">
        <v>126</v>
      </c>
      <c r="D24" s="165" t="s">
        <v>121</v>
      </c>
      <c r="E24" s="147">
        <v>28000</v>
      </c>
      <c r="F24" s="470"/>
      <c r="G24" s="157">
        <f t="shared" si="1"/>
        <v>319000</v>
      </c>
      <c r="H24" s="354" t="s">
        <v>156</v>
      </c>
      <c r="I24" s="149" t="s">
        <v>18</v>
      </c>
      <c r="J24" s="354" t="s">
        <v>330</v>
      </c>
      <c r="K24" s="149" t="s">
        <v>133</v>
      </c>
      <c r="L24" s="149" t="s">
        <v>44</v>
      </c>
      <c r="M24" s="149"/>
      <c r="N24" s="151"/>
    </row>
    <row r="25" spans="1:14" x14ac:dyDescent="0.25">
      <c r="A25" s="163">
        <v>45364</v>
      </c>
      <c r="B25" s="164" t="s">
        <v>118</v>
      </c>
      <c r="C25" s="164" t="s">
        <v>48</v>
      </c>
      <c r="D25" s="165" t="s">
        <v>121</v>
      </c>
      <c r="E25" s="147"/>
      <c r="F25" s="470">
        <v>-9000</v>
      </c>
      <c r="G25" s="157">
        <f t="shared" si="1"/>
        <v>310000</v>
      </c>
      <c r="H25" s="354" t="s">
        <v>156</v>
      </c>
      <c r="I25" s="149" t="s">
        <v>18</v>
      </c>
      <c r="J25" s="354" t="s">
        <v>330</v>
      </c>
      <c r="K25" s="149" t="s">
        <v>133</v>
      </c>
      <c r="L25" s="149" t="s">
        <v>44</v>
      </c>
      <c r="M25" s="149"/>
      <c r="N25" s="151"/>
    </row>
    <row r="26" spans="1:14" x14ac:dyDescent="0.25">
      <c r="A26" s="163">
        <v>45364</v>
      </c>
      <c r="B26" s="164" t="s">
        <v>311</v>
      </c>
      <c r="C26" s="164" t="s">
        <v>216</v>
      </c>
      <c r="D26" s="165" t="s">
        <v>121</v>
      </c>
      <c r="E26" s="147">
        <v>10000</v>
      </c>
      <c r="F26" s="470"/>
      <c r="G26" s="157">
        <f t="shared" si="1"/>
        <v>300000</v>
      </c>
      <c r="H26" s="354" t="s">
        <v>156</v>
      </c>
      <c r="I26" s="149" t="s">
        <v>18</v>
      </c>
      <c r="J26" s="354" t="s">
        <v>314</v>
      </c>
      <c r="K26" s="149" t="s">
        <v>133</v>
      </c>
      <c r="L26" s="149" t="s">
        <v>44</v>
      </c>
      <c r="M26" s="149"/>
      <c r="N26" s="151"/>
    </row>
    <row r="27" spans="1:14" x14ac:dyDescent="0.25">
      <c r="A27" s="163">
        <v>45364</v>
      </c>
      <c r="B27" s="164" t="s">
        <v>312</v>
      </c>
      <c r="C27" s="164" t="s">
        <v>216</v>
      </c>
      <c r="D27" s="165" t="s">
        <v>121</v>
      </c>
      <c r="E27" s="147">
        <v>20000</v>
      </c>
      <c r="F27" s="470"/>
      <c r="G27" s="157">
        <f t="shared" si="1"/>
        <v>280000</v>
      </c>
      <c r="H27" s="354" t="s">
        <v>156</v>
      </c>
      <c r="I27" s="149" t="s">
        <v>18</v>
      </c>
      <c r="J27" s="354" t="s">
        <v>314</v>
      </c>
      <c r="K27" s="149" t="s">
        <v>133</v>
      </c>
      <c r="L27" s="149" t="s">
        <v>44</v>
      </c>
      <c r="M27" s="149"/>
      <c r="N27" s="151"/>
    </row>
    <row r="28" spans="1:14" x14ac:dyDescent="0.25">
      <c r="A28" s="163">
        <v>45364</v>
      </c>
      <c r="B28" s="164" t="s">
        <v>313</v>
      </c>
      <c r="C28" s="164" t="s">
        <v>216</v>
      </c>
      <c r="D28" s="165" t="s">
        <v>121</v>
      </c>
      <c r="E28" s="147">
        <v>20000</v>
      </c>
      <c r="F28" s="470"/>
      <c r="G28" s="157">
        <f t="shared" si="1"/>
        <v>260000</v>
      </c>
      <c r="H28" s="354" t="s">
        <v>156</v>
      </c>
      <c r="I28" s="149" t="s">
        <v>18</v>
      </c>
      <c r="J28" s="354" t="s">
        <v>314</v>
      </c>
      <c r="K28" s="149" t="s">
        <v>133</v>
      </c>
      <c r="L28" s="149" t="s">
        <v>44</v>
      </c>
      <c r="M28" s="149"/>
      <c r="N28" s="151"/>
    </row>
    <row r="29" spans="1:14" x14ac:dyDescent="0.25">
      <c r="A29" s="163">
        <v>45364</v>
      </c>
      <c r="B29" s="164" t="s">
        <v>112</v>
      </c>
      <c r="C29" s="164" t="s">
        <v>113</v>
      </c>
      <c r="D29" s="165" t="s">
        <v>121</v>
      </c>
      <c r="E29" s="147">
        <v>3000</v>
      </c>
      <c r="F29" s="470"/>
      <c r="G29" s="157">
        <f t="shared" si="1"/>
        <v>257000</v>
      </c>
      <c r="H29" s="354" t="s">
        <v>156</v>
      </c>
      <c r="I29" s="149" t="s">
        <v>18</v>
      </c>
      <c r="J29" s="354" t="s">
        <v>314</v>
      </c>
      <c r="K29" s="149" t="s">
        <v>133</v>
      </c>
      <c r="L29" s="149" t="s">
        <v>44</v>
      </c>
      <c r="M29" s="149"/>
      <c r="N29" s="151" t="s">
        <v>318</v>
      </c>
    </row>
    <row r="30" spans="1:14" x14ac:dyDescent="0.25">
      <c r="A30" s="163">
        <v>45364</v>
      </c>
      <c r="B30" s="164" t="s">
        <v>112</v>
      </c>
      <c r="C30" s="164" t="s">
        <v>113</v>
      </c>
      <c r="D30" s="165" t="s">
        <v>121</v>
      </c>
      <c r="E30" s="147">
        <v>4000</v>
      </c>
      <c r="F30" s="470"/>
      <c r="G30" s="157">
        <f t="shared" si="1"/>
        <v>253000</v>
      </c>
      <c r="H30" s="354" t="s">
        <v>156</v>
      </c>
      <c r="I30" s="149" t="s">
        <v>18</v>
      </c>
      <c r="J30" s="354" t="s">
        <v>314</v>
      </c>
      <c r="K30" s="149" t="s">
        <v>133</v>
      </c>
      <c r="L30" s="149" t="s">
        <v>44</v>
      </c>
      <c r="M30" s="149"/>
      <c r="N30" s="151" t="s">
        <v>319</v>
      </c>
    </row>
    <row r="31" spans="1:14" x14ac:dyDescent="0.25">
      <c r="A31" s="410">
        <v>45364</v>
      </c>
      <c r="B31" s="411" t="s">
        <v>110</v>
      </c>
      <c r="C31" s="411" t="s">
        <v>48</v>
      </c>
      <c r="D31" s="412" t="s">
        <v>121</v>
      </c>
      <c r="E31" s="413"/>
      <c r="F31" s="479">
        <v>240000</v>
      </c>
      <c r="G31" s="562">
        <f t="shared" si="1"/>
        <v>493000</v>
      </c>
      <c r="H31" s="461" t="s">
        <v>156</v>
      </c>
      <c r="I31" s="416" t="s">
        <v>18</v>
      </c>
      <c r="J31" s="461" t="s">
        <v>362</v>
      </c>
      <c r="K31" s="416" t="s">
        <v>133</v>
      </c>
      <c r="L31" s="416" t="s">
        <v>44</v>
      </c>
      <c r="M31" s="416"/>
      <c r="N31" s="459"/>
    </row>
    <row r="32" spans="1:14" x14ac:dyDescent="0.25">
      <c r="A32" s="163">
        <v>45364</v>
      </c>
      <c r="B32" s="164" t="s">
        <v>112</v>
      </c>
      <c r="C32" s="164" t="s">
        <v>113</v>
      </c>
      <c r="D32" s="165" t="s">
        <v>121</v>
      </c>
      <c r="E32" s="147">
        <v>5000</v>
      </c>
      <c r="F32" s="470"/>
      <c r="G32" s="157">
        <f t="shared" si="1"/>
        <v>488000</v>
      </c>
      <c r="H32" s="354" t="s">
        <v>156</v>
      </c>
      <c r="I32" s="149" t="s">
        <v>18</v>
      </c>
      <c r="J32" s="354" t="s">
        <v>362</v>
      </c>
      <c r="K32" s="149" t="s">
        <v>133</v>
      </c>
      <c r="L32" s="149" t="s">
        <v>44</v>
      </c>
      <c r="M32" s="149"/>
      <c r="N32" s="151" t="s">
        <v>352</v>
      </c>
    </row>
    <row r="33" spans="1:14" x14ac:dyDescent="0.25">
      <c r="A33" s="163">
        <v>45364</v>
      </c>
      <c r="B33" s="164" t="s">
        <v>112</v>
      </c>
      <c r="C33" s="164" t="s">
        <v>113</v>
      </c>
      <c r="D33" s="165" t="s">
        <v>121</v>
      </c>
      <c r="E33" s="147">
        <v>5000</v>
      </c>
      <c r="F33" s="470"/>
      <c r="G33" s="157">
        <f t="shared" si="1"/>
        <v>483000</v>
      </c>
      <c r="H33" s="354" t="s">
        <v>156</v>
      </c>
      <c r="I33" s="149" t="s">
        <v>18</v>
      </c>
      <c r="J33" s="354" t="s">
        <v>362</v>
      </c>
      <c r="K33" s="149" t="s">
        <v>133</v>
      </c>
      <c r="L33" s="149" t="s">
        <v>44</v>
      </c>
      <c r="M33" s="149"/>
      <c r="N33" s="151" t="s">
        <v>367</v>
      </c>
    </row>
    <row r="34" spans="1:14" x14ac:dyDescent="0.25">
      <c r="A34" s="163">
        <v>45364</v>
      </c>
      <c r="B34" s="164" t="s">
        <v>112</v>
      </c>
      <c r="C34" s="164" t="s">
        <v>113</v>
      </c>
      <c r="D34" s="165" t="s">
        <v>121</v>
      </c>
      <c r="E34" s="147">
        <v>18000</v>
      </c>
      <c r="F34" s="470"/>
      <c r="G34" s="157">
        <f t="shared" si="1"/>
        <v>465000</v>
      </c>
      <c r="H34" s="354" t="s">
        <v>156</v>
      </c>
      <c r="I34" s="149" t="s">
        <v>18</v>
      </c>
      <c r="J34" s="354" t="s">
        <v>362</v>
      </c>
      <c r="K34" s="149" t="s">
        <v>133</v>
      </c>
      <c r="L34" s="149" t="s">
        <v>44</v>
      </c>
      <c r="M34" s="149"/>
      <c r="N34" s="151" t="s">
        <v>354</v>
      </c>
    </row>
    <row r="35" spans="1:14" x14ac:dyDescent="0.25">
      <c r="A35" s="163">
        <v>45364</v>
      </c>
      <c r="B35" s="164" t="s">
        <v>126</v>
      </c>
      <c r="C35" s="164" t="s">
        <v>126</v>
      </c>
      <c r="D35" s="165" t="s">
        <v>121</v>
      </c>
      <c r="E35" s="147">
        <v>32000</v>
      </c>
      <c r="F35" s="470"/>
      <c r="G35" s="157">
        <f t="shared" si="1"/>
        <v>433000</v>
      </c>
      <c r="H35" s="354" t="s">
        <v>156</v>
      </c>
      <c r="I35" s="149" t="s">
        <v>18</v>
      </c>
      <c r="J35" s="354" t="s">
        <v>363</v>
      </c>
      <c r="K35" s="149" t="s">
        <v>133</v>
      </c>
      <c r="L35" s="149" t="s">
        <v>44</v>
      </c>
      <c r="M35" s="149"/>
      <c r="N35" s="151"/>
    </row>
    <row r="36" spans="1:14" x14ac:dyDescent="0.25">
      <c r="A36" s="163">
        <v>45364</v>
      </c>
      <c r="B36" s="164" t="s">
        <v>126</v>
      </c>
      <c r="C36" s="164" t="s">
        <v>126</v>
      </c>
      <c r="D36" s="165" t="s">
        <v>121</v>
      </c>
      <c r="E36" s="147">
        <v>20000</v>
      </c>
      <c r="F36" s="470"/>
      <c r="G36" s="157">
        <f t="shared" si="1"/>
        <v>413000</v>
      </c>
      <c r="H36" s="354" t="s">
        <v>156</v>
      </c>
      <c r="I36" s="149" t="s">
        <v>18</v>
      </c>
      <c r="J36" s="354" t="s">
        <v>363</v>
      </c>
      <c r="K36" s="149" t="s">
        <v>133</v>
      </c>
      <c r="L36" s="149" t="s">
        <v>44</v>
      </c>
      <c r="M36" s="149"/>
      <c r="N36" s="151"/>
    </row>
    <row r="37" spans="1:14" x14ac:dyDescent="0.25">
      <c r="A37" s="163">
        <v>45364</v>
      </c>
      <c r="B37" s="164" t="s">
        <v>126</v>
      </c>
      <c r="C37" s="164" t="s">
        <v>126</v>
      </c>
      <c r="D37" s="165" t="s">
        <v>121</v>
      </c>
      <c r="E37" s="147">
        <v>26000</v>
      </c>
      <c r="F37" s="470"/>
      <c r="G37" s="157">
        <f t="shared" si="1"/>
        <v>387000</v>
      </c>
      <c r="H37" s="354" t="s">
        <v>156</v>
      </c>
      <c r="I37" s="149" t="s">
        <v>18</v>
      </c>
      <c r="J37" s="354" t="s">
        <v>363</v>
      </c>
      <c r="K37" s="149" t="s">
        <v>133</v>
      </c>
      <c r="L37" s="149" t="s">
        <v>44</v>
      </c>
      <c r="M37" s="149"/>
      <c r="N37" s="151"/>
    </row>
    <row r="38" spans="1:14" x14ac:dyDescent="0.25">
      <c r="A38" s="163">
        <v>45364</v>
      </c>
      <c r="B38" s="164" t="s">
        <v>126</v>
      </c>
      <c r="C38" s="164" t="s">
        <v>126</v>
      </c>
      <c r="D38" s="165" t="s">
        <v>121</v>
      </c>
      <c r="E38" s="147">
        <v>15000</v>
      </c>
      <c r="F38" s="470"/>
      <c r="G38" s="157">
        <f t="shared" si="1"/>
        <v>372000</v>
      </c>
      <c r="H38" s="354" t="s">
        <v>156</v>
      </c>
      <c r="I38" s="149" t="s">
        <v>18</v>
      </c>
      <c r="J38" s="354" t="s">
        <v>365</v>
      </c>
      <c r="K38" s="149" t="s">
        <v>133</v>
      </c>
      <c r="L38" s="149" t="s">
        <v>44</v>
      </c>
      <c r="M38" s="149"/>
      <c r="N38" s="151"/>
    </row>
    <row r="39" spans="1:14" x14ac:dyDescent="0.25">
      <c r="A39" s="163">
        <v>45364</v>
      </c>
      <c r="B39" s="164" t="s">
        <v>126</v>
      </c>
      <c r="C39" s="164" t="s">
        <v>126</v>
      </c>
      <c r="D39" s="165" t="s">
        <v>121</v>
      </c>
      <c r="E39" s="147">
        <v>16000</v>
      </c>
      <c r="F39" s="470"/>
      <c r="G39" s="157">
        <f t="shared" si="1"/>
        <v>356000</v>
      </c>
      <c r="H39" s="354" t="s">
        <v>156</v>
      </c>
      <c r="I39" s="149" t="s">
        <v>18</v>
      </c>
      <c r="J39" s="354" t="s">
        <v>365</v>
      </c>
      <c r="K39" s="149" t="s">
        <v>133</v>
      </c>
      <c r="L39" s="149" t="s">
        <v>44</v>
      </c>
      <c r="M39" s="149"/>
      <c r="N39" s="151"/>
    </row>
    <row r="40" spans="1:14" x14ac:dyDescent="0.25">
      <c r="A40" s="163">
        <v>45364</v>
      </c>
      <c r="B40" s="164" t="s">
        <v>126</v>
      </c>
      <c r="C40" s="164" t="s">
        <v>126</v>
      </c>
      <c r="D40" s="165" t="s">
        <v>121</v>
      </c>
      <c r="E40" s="147">
        <v>12000</v>
      </c>
      <c r="F40" s="470"/>
      <c r="G40" s="157">
        <f t="shared" si="1"/>
        <v>344000</v>
      </c>
      <c r="H40" s="354" t="s">
        <v>156</v>
      </c>
      <c r="I40" s="149" t="s">
        <v>18</v>
      </c>
      <c r="J40" s="354" t="s">
        <v>366</v>
      </c>
      <c r="K40" s="149" t="s">
        <v>133</v>
      </c>
      <c r="L40" s="149" t="s">
        <v>44</v>
      </c>
      <c r="M40" s="149"/>
      <c r="N40" s="151"/>
    </row>
    <row r="41" spans="1:14" x14ac:dyDescent="0.25">
      <c r="A41" s="163">
        <v>45364</v>
      </c>
      <c r="B41" s="164" t="s">
        <v>126</v>
      </c>
      <c r="C41" s="164" t="s">
        <v>126</v>
      </c>
      <c r="D41" s="165" t="s">
        <v>121</v>
      </c>
      <c r="E41" s="147">
        <v>6000</v>
      </c>
      <c r="F41" s="470"/>
      <c r="G41" s="157">
        <f t="shared" si="1"/>
        <v>338000</v>
      </c>
      <c r="H41" s="354" t="s">
        <v>156</v>
      </c>
      <c r="I41" s="149" t="s">
        <v>18</v>
      </c>
      <c r="J41" s="354" t="s">
        <v>366</v>
      </c>
      <c r="K41" s="149" t="s">
        <v>133</v>
      </c>
      <c r="L41" s="149" t="s">
        <v>44</v>
      </c>
      <c r="M41" s="149"/>
      <c r="N41" s="151"/>
    </row>
    <row r="42" spans="1:14" x14ac:dyDescent="0.25">
      <c r="A42" s="163">
        <v>45364</v>
      </c>
      <c r="B42" s="164" t="s">
        <v>126</v>
      </c>
      <c r="C42" s="164" t="s">
        <v>126</v>
      </c>
      <c r="D42" s="165" t="s">
        <v>121</v>
      </c>
      <c r="E42" s="147">
        <v>30000</v>
      </c>
      <c r="F42" s="470"/>
      <c r="G42" s="157">
        <f t="shared" si="1"/>
        <v>308000</v>
      </c>
      <c r="H42" s="354" t="s">
        <v>156</v>
      </c>
      <c r="I42" s="149" t="s">
        <v>18</v>
      </c>
      <c r="J42" s="354" t="s">
        <v>364</v>
      </c>
      <c r="K42" s="149" t="s">
        <v>133</v>
      </c>
      <c r="L42" s="149" t="s">
        <v>44</v>
      </c>
      <c r="M42" s="149"/>
      <c r="N42" s="151"/>
    </row>
    <row r="43" spans="1:14" x14ac:dyDescent="0.25">
      <c r="A43" s="163">
        <v>45364</v>
      </c>
      <c r="B43" s="164" t="s">
        <v>126</v>
      </c>
      <c r="C43" s="164" t="s">
        <v>126</v>
      </c>
      <c r="D43" s="165" t="s">
        <v>121</v>
      </c>
      <c r="E43" s="147">
        <v>40000</v>
      </c>
      <c r="F43" s="470"/>
      <c r="G43" s="157">
        <f t="shared" si="1"/>
        <v>268000</v>
      </c>
      <c r="H43" s="354" t="s">
        <v>156</v>
      </c>
      <c r="I43" s="149" t="s">
        <v>18</v>
      </c>
      <c r="J43" s="354" t="s">
        <v>366</v>
      </c>
      <c r="K43" s="149" t="s">
        <v>133</v>
      </c>
      <c r="L43" s="149" t="s">
        <v>44</v>
      </c>
      <c r="M43" s="149"/>
      <c r="N43" s="151"/>
    </row>
    <row r="44" spans="1:14" x14ac:dyDescent="0.25">
      <c r="A44" s="163">
        <v>45364</v>
      </c>
      <c r="B44" s="164" t="s">
        <v>118</v>
      </c>
      <c r="C44" s="164" t="s">
        <v>48</v>
      </c>
      <c r="D44" s="165" t="s">
        <v>121</v>
      </c>
      <c r="E44" s="147"/>
      <c r="F44" s="470">
        <v>-15000</v>
      </c>
      <c r="G44" s="157">
        <f t="shared" si="1"/>
        <v>253000</v>
      </c>
      <c r="H44" s="354" t="s">
        <v>156</v>
      </c>
      <c r="I44" s="149" t="s">
        <v>18</v>
      </c>
      <c r="J44" s="354" t="s">
        <v>368</v>
      </c>
      <c r="K44" s="149" t="s">
        <v>133</v>
      </c>
      <c r="L44" s="149" t="s">
        <v>44</v>
      </c>
      <c r="M44" s="149"/>
      <c r="N44" s="151"/>
    </row>
    <row r="45" spans="1:14" x14ac:dyDescent="0.25">
      <c r="A45" s="163">
        <v>45365</v>
      </c>
      <c r="B45" s="164" t="s">
        <v>311</v>
      </c>
      <c r="C45" s="164" t="s">
        <v>216</v>
      </c>
      <c r="D45" s="165" t="s">
        <v>121</v>
      </c>
      <c r="E45" s="147">
        <v>10000</v>
      </c>
      <c r="F45" s="470"/>
      <c r="G45" s="157">
        <f t="shared" si="1"/>
        <v>243000</v>
      </c>
      <c r="H45" s="354" t="s">
        <v>156</v>
      </c>
      <c r="I45" s="149" t="s">
        <v>18</v>
      </c>
      <c r="J45" s="354" t="s">
        <v>314</v>
      </c>
      <c r="K45" s="149" t="s">
        <v>133</v>
      </c>
      <c r="L45" s="149" t="s">
        <v>44</v>
      </c>
      <c r="M45" s="149"/>
      <c r="N45" s="151"/>
    </row>
    <row r="46" spans="1:14" x14ac:dyDescent="0.25">
      <c r="A46" s="163">
        <v>45365</v>
      </c>
      <c r="B46" s="164" t="s">
        <v>312</v>
      </c>
      <c r="C46" s="164" t="s">
        <v>216</v>
      </c>
      <c r="D46" s="165" t="s">
        <v>121</v>
      </c>
      <c r="E46" s="147">
        <v>20000</v>
      </c>
      <c r="F46" s="470"/>
      <c r="G46" s="157">
        <f t="shared" si="1"/>
        <v>223000</v>
      </c>
      <c r="H46" s="354" t="s">
        <v>156</v>
      </c>
      <c r="I46" s="149" t="s">
        <v>18</v>
      </c>
      <c r="J46" s="354" t="s">
        <v>314</v>
      </c>
      <c r="K46" s="149" t="s">
        <v>133</v>
      </c>
      <c r="L46" s="149" t="s">
        <v>44</v>
      </c>
      <c r="M46" s="149"/>
      <c r="N46" s="151"/>
    </row>
    <row r="47" spans="1:14" x14ac:dyDescent="0.25">
      <c r="A47" s="163">
        <v>45365</v>
      </c>
      <c r="B47" s="164" t="s">
        <v>313</v>
      </c>
      <c r="C47" s="164" t="s">
        <v>216</v>
      </c>
      <c r="D47" s="165" t="s">
        <v>121</v>
      </c>
      <c r="E47" s="147">
        <v>20000</v>
      </c>
      <c r="F47" s="470"/>
      <c r="G47" s="157">
        <f t="shared" si="1"/>
        <v>203000</v>
      </c>
      <c r="H47" s="354" t="s">
        <v>156</v>
      </c>
      <c r="I47" s="149" t="s">
        <v>18</v>
      </c>
      <c r="J47" s="354" t="s">
        <v>314</v>
      </c>
      <c r="K47" s="149" t="s">
        <v>133</v>
      </c>
      <c r="L47" s="149" t="s">
        <v>44</v>
      </c>
      <c r="M47" s="149"/>
      <c r="N47" s="151"/>
    </row>
    <row r="48" spans="1:14" x14ac:dyDescent="0.25">
      <c r="A48" s="163">
        <v>45365</v>
      </c>
      <c r="B48" s="164" t="s">
        <v>112</v>
      </c>
      <c r="C48" s="164" t="s">
        <v>113</v>
      </c>
      <c r="D48" s="165" t="s">
        <v>121</v>
      </c>
      <c r="E48" s="147">
        <v>4000</v>
      </c>
      <c r="F48" s="470"/>
      <c r="G48" s="157">
        <f t="shared" si="1"/>
        <v>199000</v>
      </c>
      <c r="H48" s="354" t="s">
        <v>156</v>
      </c>
      <c r="I48" s="149" t="s">
        <v>18</v>
      </c>
      <c r="J48" s="354" t="s">
        <v>314</v>
      </c>
      <c r="K48" s="149" t="s">
        <v>133</v>
      </c>
      <c r="L48" s="149" t="s">
        <v>44</v>
      </c>
      <c r="M48" s="149"/>
      <c r="N48" s="151"/>
    </row>
    <row r="49" spans="1:14" x14ac:dyDescent="0.25">
      <c r="A49" s="163">
        <v>45365</v>
      </c>
      <c r="B49" s="164" t="s">
        <v>112</v>
      </c>
      <c r="C49" s="164" t="s">
        <v>113</v>
      </c>
      <c r="D49" s="165" t="s">
        <v>121</v>
      </c>
      <c r="E49" s="147">
        <v>4000</v>
      </c>
      <c r="F49" s="470"/>
      <c r="G49" s="157">
        <f t="shared" si="1"/>
        <v>195000</v>
      </c>
      <c r="H49" s="354" t="s">
        <v>156</v>
      </c>
      <c r="I49" s="149" t="s">
        <v>18</v>
      </c>
      <c r="J49" s="354" t="s">
        <v>314</v>
      </c>
      <c r="K49" s="149" t="s">
        <v>133</v>
      </c>
      <c r="L49" s="149" t="s">
        <v>44</v>
      </c>
      <c r="M49" s="149"/>
      <c r="N49" s="151"/>
    </row>
    <row r="50" spans="1:14" x14ac:dyDescent="0.25">
      <c r="A50" s="410">
        <v>45365</v>
      </c>
      <c r="B50" s="411" t="s">
        <v>110</v>
      </c>
      <c r="C50" s="411" t="s">
        <v>48</v>
      </c>
      <c r="D50" s="412" t="s">
        <v>121</v>
      </c>
      <c r="E50" s="413"/>
      <c r="F50" s="479">
        <v>200000</v>
      </c>
      <c r="G50" s="562">
        <f t="shared" si="1"/>
        <v>395000</v>
      </c>
      <c r="H50" s="461" t="s">
        <v>156</v>
      </c>
      <c r="I50" s="416" t="s">
        <v>18</v>
      </c>
      <c r="J50" s="461" t="s">
        <v>384</v>
      </c>
      <c r="K50" s="416" t="s">
        <v>133</v>
      </c>
      <c r="L50" s="416" t="s">
        <v>44</v>
      </c>
      <c r="M50" s="416"/>
      <c r="N50" s="459"/>
    </row>
    <row r="51" spans="1:14" x14ac:dyDescent="0.25">
      <c r="A51" s="163">
        <v>45365</v>
      </c>
      <c r="B51" s="164" t="s">
        <v>126</v>
      </c>
      <c r="C51" s="164" t="s">
        <v>126</v>
      </c>
      <c r="D51" s="165" t="s">
        <v>121</v>
      </c>
      <c r="E51" s="147">
        <v>16000</v>
      </c>
      <c r="F51" s="470"/>
      <c r="G51" s="157">
        <f t="shared" si="1"/>
        <v>379000</v>
      </c>
      <c r="H51" s="354" t="s">
        <v>156</v>
      </c>
      <c r="I51" s="149" t="s">
        <v>18</v>
      </c>
      <c r="J51" s="354" t="s">
        <v>385</v>
      </c>
      <c r="K51" s="149" t="s">
        <v>133</v>
      </c>
      <c r="L51" s="149" t="s">
        <v>44</v>
      </c>
      <c r="M51" s="149"/>
      <c r="N51" s="151"/>
    </row>
    <row r="52" spans="1:14" x14ac:dyDescent="0.25">
      <c r="A52" s="163">
        <v>45365</v>
      </c>
      <c r="B52" s="164" t="s">
        <v>126</v>
      </c>
      <c r="C52" s="164" t="s">
        <v>126</v>
      </c>
      <c r="D52" s="165" t="s">
        <v>121</v>
      </c>
      <c r="E52" s="147">
        <v>18000</v>
      </c>
      <c r="F52" s="470"/>
      <c r="G52" s="157">
        <f t="shared" si="1"/>
        <v>361000</v>
      </c>
      <c r="H52" s="354" t="s">
        <v>156</v>
      </c>
      <c r="I52" s="149" t="s">
        <v>18</v>
      </c>
      <c r="J52" s="354" t="s">
        <v>385</v>
      </c>
      <c r="K52" s="149" t="s">
        <v>133</v>
      </c>
      <c r="L52" s="149" t="s">
        <v>44</v>
      </c>
      <c r="M52" s="149"/>
      <c r="N52" s="151"/>
    </row>
    <row r="53" spans="1:14" x14ac:dyDescent="0.25">
      <c r="A53" s="163">
        <v>45365</v>
      </c>
      <c r="B53" s="164" t="s">
        <v>126</v>
      </c>
      <c r="C53" s="164" t="s">
        <v>126</v>
      </c>
      <c r="D53" s="165" t="s">
        <v>121</v>
      </c>
      <c r="E53" s="147">
        <v>10000</v>
      </c>
      <c r="F53" s="470"/>
      <c r="G53" s="157">
        <f t="shared" si="1"/>
        <v>351000</v>
      </c>
      <c r="H53" s="354" t="s">
        <v>156</v>
      </c>
      <c r="I53" s="149" t="s">
        <v>18</v>
      </c>
      <c r="J53" s="354" t="s">
        <v>385</v>
      </c>
      <c r="K53" s="149" t="s">
        <v>133</v>
      </c>
      <c r="L53" s="149" t="s">
        <v>44</v>
      </c>
      <c r="M53" s="149"/>
      <c r="N53" s="151"/>
    </row>
    <row r="54" spans="1:14" x14ac:dyDescent="0.25">
      <c r="A54" s="163">
        <v>45365</v>
      </c>
      <c r="B54" s="164" t="s">
        <v>126</v>
      </c>
      <c r="C54" s="164" t="s">
        <v>126</v>
      </c>
      <c r="D54" s="165" t="s">
        <v>121</v>
      </c>
      <c r="E54" s="147">
        <v>5000</v>
      </c>
      <c r="F54" s="470"/>
      <c r="G54" s="157">
        <f t="shared" si="1"/>
        <v>346000</v>
      </c>
      <c r="H54" s="354" t="s">
        <v>156</v>
      </c>
      <c r="I54" s="149" t="s">
        <v>18</v>
      </c>
      <c r="J54" s="354" t="s">
        <v>385</v>
      </c>
      <c r="K54" s="149" t="s">
        <v>133</v>
      </c>
      <c r="L54" s="149" t="s">
        <v>44</v>
      </c>
      <c r="M54" s="149"/>
      <c r="N54" s="151"/>
    </row>
    <row r="55" spans="1:14" x14ac:dyDescent="0.25">
      <c r="A55" s="163">
        <v>45365</v>
      </c>
      <c r="B55" s="164" t="s">
        <v>126</v>
      </c>
      <c r="C55" s="164" t="s">
        <v>126</v>
      </c>
      <c r="D55" s="165" t="s">
        <v>121</v>
      </c>
      <c r="E55" s="147">
        <v>10000</v>
      </c>
      <c r="F55" s="470"/>
      <c r="G55" s="157">
        <f t="shared" si="1"/>
        <v>336000</v>
      </c>
      <c r="H55" s="354" t="s">
        <v>156</v>
      </c>
      <c r="I55" s="149" t="s">
        <v>18</v>
      </c>
      <c r="J55" s="354" t="s">
        <v>385</v>
      </c>
      <c r="K55" s="149" t="s">
        <v>133</v>
      </c>
      <c r="L55" s="149" t="s">
        <v>44</v>
      </c>
      <c r="M55" s="149"/>
      <c r="N55" s="151"/>
    </row>
    <row r="56" spans="1:14" x14ac:dyDescent="0.25">
      <c r="A56" s="163">
        <v>45365</v>
      </c>
      <c r="B56" s="164" t="s">
        <v>126</v>
      </c>
      <c r="C56" s="164" t="s">
        <v>126</v>
      </c>
      <c r="D56" s="165" t="s">
        <v>121</v>
      </c>
      <c r="E56" s="147">
        <v>30000</v>
      </c>
      <c r="F56" s="470"/>
      <c r="G56" s="157">
        <f t="shared" si="1"/>
        <v>306000</v>
      </c>
      <c r="H56" s="354" t="s">
        <v>156</v>
      </c>
      <c r="I56" s="149" t="s">
        <v>18</v>
      </c>
      <c r="J56" s="354" t="s">
        <v>384</v>
      </c>
      <c r="K56" s="149" t="s">
        <v>133</v>
      </c>
      <c r="L56" s="149" t="s">
        <v>44</v>
      </c>
      <c r="M56" s="149"/>
      <c r="N56" s="151"/>
    </row>
    <row r="57" spans="1:14" x14ac:dyDescent="0.25">
      <c r="A57" s="163">
        <v>45365</v>
      </c>
      <c r="B57" s="164" t="s">
        <v>126</v>
      </c>
      <c r="C57" s="164" t="s">
        <v>126</v>
      </c>
      <c r="D57" s="165" t="s">
        <v>121</v>
      </c>
      <c r="E57" s="147">
        <v>6000</v>
      </c>
      <c r="F57" s="470"/>
      <c r="G57" s="157">
        <f t="shared" si="1"/>
        <v>300000</v>
      </c>
      <c r="H57" s="354" t="s">
        <v>156</v>
      </c>
      <c r="I57" s="149" t="s">
        <v>18</v>
      </c>
      <c r="J57" s="354" t="s">
        <v>384</v>
      </c>
      <c r="K57" s="149" t="s">
        <v>133</v>
      </c>
      <c r="L57" s="149" t="s">
        <v>44</v>
      </c>
      <c r="M57" s="149"/>
      <c r="N57" s="151"/>
    </row>
    <row r="58" spans="1:14" x14ac:dyDescent="0.25">
      <c r="A58" s="163">
        <v>45365</v>
      </c>
      <c r="B58" s="164" t="s">
        <v>126</v>
      </c>
      <c r="C58" s="164" t="s">
        <v>126</v>
      </c>
      <c r="D58" s="165" t="s">
        <v>121</v>
      </c>
      <c r="E58" s="147">
        <v>4000</v>
      </c>
      <c r="F58" s="470"/>
      <c r="G58" s="157">
        <f t="shared" si="1"/>
        <v>296000</v>
      </c>
      <c r="H58" s="354" t="s">
        <v>156</v>
      </c>
      <c r="I58" s="149" t="s">
        <v>18</v>
      </c>
      <c r="J58" s="354" t="s">
        <v>384</v>
      </c>
      <c r="K58" s="149" t="s">
        <v>133</v>
      </c>
      <c r="L58" s="149" t="s">
        <v>44</v>
      </c>
      <c r="M58" s="149"/>
      <c r="N58" s="151"/>
    </row>
    <row r="59" spans="1:14" x14ac:dyDescent="0.25">
      <c r="A59" s="163">
        <v>45365</v>
      </c>
      <c r="B59" s="164" t="s">
        <v>126</v>
      </c>
      <c r="C59" s="164" t="s">
        <v>126</v>
      </c>
      <c r="D59" s="165" t="s">
        <v>121</v>
      </c>
      <c r="E59" s="147">
        <v>12000</v>
      </c>
      <c r="F59" s="470"/>
      <c r="G59" s="157">
        <f t="shared" si="1"/>
        <v>284000</v>
      </c>
      <c r="H59" s="354" t="s">
        <v>156</v>
      </c>
      <c r="I59" s="149" t="s">
        <v>18</v>
      </c>
      <c r="J59" s="354" t="s">
        <v>384</v>
      </c>
      <c r="K59" s="149" t="s">
        <v>133</v>
      </c>
      <c r="L59" s="149" t="s">
        <v>44</v>
      </c>
      <c r="M59" s="149"/>
      <c r="N59" s="151"/>
    </row>
    <row r="60" spans="1:14" x14ac:dyDescent="0.25">
      <c r="A60" s="163">
        <v>45365</v>
      </c>
      <c r="B60" s="164" t="s">
        <v>126</v>
      </c>
      <c r="C60" s="164" t="s">
        <v>126</v>
      </c>
      <c r="D60" s="165" t="s">
        <v>121</v>
      </c>
      <c r="E60" s="147">
        <v>26000</v>
      </c>
      <c r="F60" s="470"/>
      <c r="G60" s="157">
        <f t="shared" si="1"/>
        <v>258000</v>
      </c>
      <c r="H60" s="354" t="s">
        <v>156</v>
      </c>
      <c r="I60" s="149" t="s">
        <v>18</v>
      </c>
      <c r="J60" s="354" t="s">
        <v>386</v>
      </c>
      <c r="K60" s="149" t="s">
        <v>133</v>
      </c>
      <c r="L60" s="149" t="s">
        <v>44</v>
      </c>
      <c r="M60" s="149"/>
      <c r="N60" s="151"/>
    </row>
    <row r="61" spans="1:14" x14ac:dyDescent="0.25">
      <c r="A61" s="163">
        <v>45365</v>
      </c>
      <c r="B61" s="164" t="s">
        <v>126</v>
      </c>
      <c r="C61" s="164" t="s">
        <v>126</v>
      </c>
      <c r="D61" s="165" t="s">
        <v>121</v>
      </c>
      <c r="E61" s="147">
        <v>20000</v>
      </c>
      <c r="F61" s="470"/>
      <c r="G61" s="157">
        <f t="shared" si="1"/>
        <v>238000</v>
      </c>
      <c r="H61" s="354" t="s">
        <v>156</v>
      </c>
      <c r="I61" s="149" t="s">
        <v>18</v>
      </c>
      <c r="J61" s="354" t="s">
        <v>386</v>
      </c>
      <c r="K61" s="149" t="s">
        <v>133</v>
      </c>
      <c r="L61" s="149" t="s">
        <v>44</v>
      </c>
      <c r="M61" s="149"/>
      <c r="N61" s="151"/>
    </row>
    <row r="62" spans="1:14" x14ac:dyDescent="0.2">
      <c r="A62" s="163">
        <v>45365</v>
      </c>
      <c r="B62" s="164" t="s">
        <v>126</v>
      </c>
      <c r="C62" s="164" t="s">
        <v>126</v>
      </c>
      <c r="D62" s="165" t="s">
        <v>121</v>
      </c>
      <c r="E62" s="147">
        <v>10000</v>
      </c>
      <c r="F62" s="470"/>
      <c r="G62" s="157">
        <f t="shared" si="1"/>
        <v>228000</v>
      </c>
      <c r="H62" s="638" t="s">
        <v>156</v>
      </c>
      <c r="I62" s="149" t="s">
        <v>18</v>
      </c>
      <c r="J62" s="638" t="s">
        <v>387</v>
      </c>
      <c r="K62" s="149" t="s">
        <v>133</v>
      </c>
      <c r="L62" s="149" t="s">
        <v>44</v>
      </c>
      <c r="M62" s="149"/>
      <c r="N62" s="151"/>
    </row>
    <row r="63" spans="1:14" ht="18" customHeight="1" x14ac:dyDescent="0.2">
      <c r="A63" s="163">
        <v>45365</v>
      </c>
      <c r="B63" s="164" t="s">
        <v>126</v>
      </c>
      <c r="C63" s="164" t="s">
        <v>126</v>
      </c>
      <c r="D63" s="165" t="s">
        <v>121</v>
      </c>
      <c r="E63" s="147">
        <v>7000</v>
      </c>
      <c r="F63" s="470"/>
      <c r="G63" s="157">
        <f t="shared" si="1"/>
        <v>221000</v>
      </c>
      <c r="H63" s="638" t="s">
        <v>156</v>
      </c>
      <c r="I63" s="149" t="s">
        <v>18</v>
      </c>
      <c r="J63" s="638" t="s">
        <v>388</v>
      </c>
      <c r="K63" s="149" t="s">
        <v>133</v>
      </c>
      <c r="L63" s="149" t="s">
        <v>44</v>
      </c>
      <c r="M63" s="149"/>
      <c r="N63" s="151"/>
    </row>
    <row r="64" spans="1:14" x14ac:dyDescent="0.25">
      <c r="A64" s="163">
        <v>45366</v>
      </c>
      <c r="B64" s="164" t="s">
        <v>118</v>
      </c>
      <c r="C64" s="164" t="s">
        <v>48</v>
      </c>
      <c r="D64" s="165" t="s">
        <v>121</v>
      </c>
      <c r="E64" s="147"/>
      <c r="F64" s="470">
        <v>-26000</v>
      </c>
      <c r="G64" s="157">
        <f t="shared" si="1"/>
        <v>195000</v>
      </c>
      <c r="H64" s="354" t="s">
        <v>156</v>
      </c>
      <c r="I64" s="149" t="s">
        <v>18</v>
      </c>
      <c r="J64" s="354" t="s">
        <v>384</v>
      </c>
      <c r="K64" s="149" t="s">
        <v>133</v>
      </c>
      <c r="L64" s="149" t="s">
        <v>44</v>
      </c>
      <c r="M64" s="149"/>
      <c r="N64" s="151"/>
    </row>
    <row r="65" spans="1:14" x14ac:dyDescent="0.25">
      <c r="A65" s="163">
        <v>45366</v>
      </c>
      <c r="B65" s="164" t="s">
        <v>311</v>
      </c>
      <c r="C65" s="164" t="s">
        <v>216</v>
      </c>
      <c r="D65" s="165" t="s">
        <v>121</v>
      </c>
      <c r="E65" s="147">
        <v>10000</v>
      </c>
      <c r="F65" s="470"/>
      <c r="G65" s="157">
        <f t="shared" si="1"/>
        <v>185000</v>
      </c>
      <c r="H65" s="354" t="s">
        <v>156</v>
      </c>
      <c r="I65" s="149" t="s">
        <v>18</v>
      </c>
      <c r="J65" s="354" t="s">
        <v>314</v>
      </c>
      <c r="K65" s="149" t="s">
        <v>133</v>
      </c>
      <c r="L65" s="149" t="s">
        <v>44</v>
      </c>
      <c r="M65" s="149"/>
      <c r="N65" s="151"/>
    </row>
    <row r="66" spans="1:14" x14ac:dyDescent="0.25">
      <c r="A66" s="163">
        <v>45366</v>
      </c>
      <c r="B66" s="164" t="s">
        <v>312</v>
      </c>
      <c r="C66" s="164" t="s">
        <v>216</v>
      </c>
      <c r="D66" s="165" t="s">
        <v>121</v>
      </c>
      <c r="E66" s="147">
        <v>20000</v>
      </c>
      <c r="F66" s="470"/>
      <c r="G66" s="157">
        <f t="shared" si="1"/>
        <v>165000</v>
      </c>
      <c r="H66" s="354" t="s">
        <v>156</v>
      </c>
      <c r="I66" s="149" t="s">
        <v>18</v>
      </c>
      <c r="J66" s="354" t="s">
        <v>314</v>
      </c>
      <c r="K66" s="149" t="s">
        <v>133</v>
      </c>
      <c r="L66" s="149" t="s">
        <v>44</v>
      </c>
      <c r="M66" s="149"/>
      <c r="N66" s="151"/>
    </row>
    <row r="67" spans="1:14" x14ac:dyDescent="0.25">
      <c r="A67" s="163">
        <v>45366</v>
      </c>
      <c r="B67" s="164" t="s">
        <v>313</v>
      </c>
      <c r="C67" s="164" t="s">
        <v>216</v>
      </c>
      <c r="D67" s="165" t="s">
        <v>121</v>
      </c>
      <c r="E67" s="470">
        <v>20000</v>
      </c>
      <c r="F67" s="470"/>
      <c r="G67" s="157">
        <f t="shared" si="1"/>
        <v>145000</v>
      </c>
      <c r="H67" s="354" t="s">
        <v>156</v>
      </c>
      <c r="I67" s="149" t="s">
        <v>18</v>
      </c>
      <c r="J67" s="354" t="s">
        <v>314</v>
      </c>
      <c r="K67" s="149" t="s">
        <v>133</v>
      </c>
      <c r="L67" s="149" t="s">
        <v>44</v>
      </c>
      <c r="M67" s="149"/>
      <c r="N67" s="151"/>
    </row>
    <row r="68" spans="1:14" x14ac:dyDescent="0.25">
      <c r="A68" s="163">
        <v>45366</v>
      </c>
      <c r="B68" s="164" t="s">
        <v>112</v>
      </c>
      <c r="C68" s="164" t="s">
        <v>113</v>
      </c>
      <c r="D68" s="165" t="s">
        <v>121</v>
      </c>
      <c r="E68" s="470">
        <v>4000</v>
      </c>
      <c r="F68" s="470"/>
      <c r="G68" s="157">
        <f t="shared" si="1"/>
        <v>141000</v>
      </c>
      <c r="H68" s="354" t="s">
        <v>156</v>
      </c>
      <c r="I68" s="149" t="s">
        <v>18</v>
      </c>
      <c r="J68" s="354" t="s">
        <v>314</v>
      </c>
      <c r="K68" s="149" t="s">
        <v>133</v>
      </c>
      <c r="L68" s="149" t="s">
        <v>44</v>
      </c>
      <c r="M68" s="149"/>
      <c r="N68" s="151"/>
    </row>
    <row r="69" spans="1:14" x14ac:dyDescent="0.25">
      <c r="A69" s="163">
        <v>45366</v>
      </c>
      <c r="B69" s="164" t="s">
        <v>112</v>
      </c>
      <c r="C69" s="164" t="s">
        <v>113</v>
      </c>
      <c r="D69" s="165" t="s">
        <v>121</v>
      </c>
      <c r="E69" s="470">
        <v>5000</v>
      </c>
      <c r="F69" s="470"/>
      <c r="G69" s="157">
        <f t="shared" si="1"/>
        <v>136000</v>
      </c>
      <c r="H69" s="354" t="s">
        <v>156</v>
      </c>
      <c r="I69" s="149" t="s">
        <v>18</v>
      </c>
      <c r="J69" s="354" t="s">
        <v>314</v>
      </c>
      <c r="K69" s="149" t="s">
        <v>133</v>
      </c>
      <c r="L69" s="149" t="s">
        <v>44</v>
      </c>
      <c r="M69" s="149"/>
      <c r="N69" s="151"/>
    </row>
    <row r="70" spans="1:14" x14ac:dyDescent="0.25">
      <c r="A70" s="410">
        <v>45366</v>
      </c>
      <c r="B70" s="411" t="s">
        <v>110</v>
      </c>
      <c r="C70" s="411" t="s">
        <v>48</v>
      </c>
      <c r="D70" s="412" t="s">
        <v>121</v>
      </c>
      <c r="E70" s="479"/>
      <c r="F70" s="479">
        <v>200000</v>
      </c>
      <c r="G70" s="562">
        <f t="shared" si="1"/>
        <v>336000</v>
      </c>
      <c r="H70" s="461" t="s">
        <v>156</v>
      </c>
      <c r="I70" s="416" t="s">
        <v>18</v>
      </c>
      <c r="J70" s="461" t="s">
        <v>405</v>
      </c>
      <c r="K70" s="416" t="s">
        <v>133</v>
      </c>
      <c r="L70" s="416" t="s">
        <v>44</v>
      </c>
      <c r="M70" s="416"/>
      <c r="N70" s="459"/>
    </row>
    <row r="71" spans="1:14" x14ac:dyDescent="0.25">
      <c r="A71" s="163">
        <v>45366</v>
      </c>
      <c r="B71" s="164" t="s">
        <v>126</v>
      </c>
      <c r="C71" s="164" t="s">
        <v>126</v>
      </c>
      <c r="D71" s="165" t="s">
        <v>121</v>
      </c>
      <c r="E71" s="470">
        <v>25000</v>
      </c>
      <c r="F71" s="470"/>
      <c r="G71" s="157">
        <f t="shared" si="1"/>
        <v>311000</v>
      </c>
      <c r="H71" s="354" t="s">
        <v>156</v>
      </c>
      <c r="I71" s="149" t="s">
        <v>18</v>
      </c>
      <c r="J71" s="354" t="s">
        <v>406</v>
      </c>
      <c r="K71" s="149" t="s">
        <v>133</v>
      </c>
      <c r="L71" s="149" t="s">
        <v>44</v>
      </c>
      <c r="M71" s="149"/>
      <c r="N71" s="151"/>
    </row>
    <row r="72" spans="1:14" x14ac:dyDescent="0.25">
      <c r="A72" s="163">
        <v>45366</v>
      </c>
      <c r="B72" s="164" t="s">
        <v>126</v>
      </c>
      <c r="C72" s="164" t="s">
        <v>126</v>
      </c>
      <c r="D72" s="165" t="s">
        <v>121</v>
      </c>
      <c r="E72" s="470">
        <v>7000</v>
      </c>
      <c r="F72" s="470"/>
      <c r="G72" s="157">
        <f t="shared" si="1"/>
        <v>304000</v>
      </c>
      <c r="H72" s="354" t="s">
        <v>156</v>
      </c>
      <c r="I72" s="149" t="s">
        <v>18</v>
      </c>
      <c r="J72" s="354" t="s">
        <v>406</v>
      </c>
      <c r="K72" s="149" t="s">
        <v>133</v>
      </c>
      <c r="L72" s="149" t="s">
        <v>44</v>
      </c>
      <c r="M72" s="149"/>
      <c r="N72" s="151"/>
    </row>
    <row r="73" spans="1:14" x14ac:dyDescent="0.25">
      <c r="A73" s="163">
        <v>45366</v>
      </c>
      <c r="B73" s="164" t="s">
        <v>126</v>
      </c>
      <c r="C73" s="164" t="s">
        <v>126</v>
      </c>
      <c r="D73" s="165" t="s">
        <v>121</v>
      </c>
      <c r="E73" s="470">
        <v>7000</v>
      </c>
      <c r="F73" s="470"/>
      <c r="G73" s="157">
        <f t="shared" si="1"/>
        <v>297000</v>
      </c>
      <c r="H73" s="354" t="s">
        <v>156</v>
      </c>
      <c r="I73" s="149" t="s">
        <v>18</v>
      </c>
      <c r="J73" s="354" t="s">
        <v>406</v>
      </c>
      <c r="K73" s="149" t="s">
        <v>133</v>
      </c>
      <c r="L73" s="149" t="s">
        <v>44</v>
      </c>
      <c r="M73" s="149"/>
      <c r="N73" s="151"/>
    </row>
    <row r="74" spans="1:14" x14ac:dyDescent="0.25">
      <c r="A74" s="163">
        <v>45366</v>
      </c>
      <c r="B74" s="164" t="s">
        <v>126</v>
      </c>
      <c r="C74" s="164" t="s">
        <v>126</v>
      </c>
      <c r="D74" s="165" t="s">
        <v>121</v>
      </c>
      <c r="E74" s="470">
        <v>25000</v>
      </c>
      <c r="F74" s="470"/>
      <c r="G74" s="157">
        <f t="shared" si="1"/>
        <v>272000</v>
      </c>
      <c r="H74" s="354" t="s">
        <v>156</v>
      </c>
      <c r="I74" s="149" t="s">
        <v>18</v>
      </c>
      <c r="J74" s="354" t="s">
        <v>406</v>
      </c>
      <c r="K74" s="149" t="s">
        <v>133</v>
      </c>
      <c r="L74" s="149" t="s">
        <v>44</v>
      </c>
      <c r="M74" s="149"/>
      <c r="N74" s="151"/>
    </row>
    <row r="75" spans="1:14" x14ac:dyDescent="0.25">
      <c r="A75" s="163">
        <v>45366</v>
      </c>
      <c r="B75" s="164" t="s">
        <v>126</v>
      </c>
      <c r="C75" s="164" t="s">
        <v>126</v>
      </c>
      <c r="D75" s="165" t="s">
        <v>121</v>
      </c>
      <c r="E75" s="470">
        <v>2000</v>
      </c>
      <c r="F75" s="470"/>
      <c r="G75" s="157">
        <f t="shared" si="1"/>
        <v>270000</v>
      </c>
      <c r="H75" s="354" t="s">
        <v>156</v>
      </c>
      <c r="I75" s="149" t="s">
        <v>18</v>
      </c>
      <c r="J75" s="354" t="s">
        <v>406</v>
      </c>
      <c r="K75" s="149" t="s">
        <v>133</v>
      </c>
      <c r="L75" s="149" t="s">
        <v>44</v>
      </c>
      <c r="M75" s="149"/>
      <c r="N75" s="151"/>
    </row>
    <row r="76" spans="1:14" x14ac:dyDescent="0.25">
      <c r="A76" s="163">
        <v>45366</v>
      </c>
      <c r="B76" s="164" t="s">
        <v>126</v>
      </c>
      <c r="C76" s="164" t="s">
        <v>126</v>
      </c>
      <c r="D76" s="165" t="s">
        <v>121</v>
      </c>
      <c r="E76" s="470">
        <v>2000</v>
      </c>
      <c r="F76" s="470"/>
      <c r="G76" s="157">
        <f t="shared" si="1"/>
        <v>268000</v>
      </c>
      <c r="H76" s="354" t="s">
        <v>156</v>
      </c>
      <c r="I76" s="149" t="s">
        <v>18</v>
      </c>
      <c r="J76" s="354" t="s">
        <v>406</v>
      </c>
      <c r="K76" s="149" t="s">
        <v>133</v>
      </c>
      <c r="L76" s="149" t="s">
        <v>44</v>
      </c>
      <c r="M76" s="149"/>
      <c r="N76" s="151"/>
    </row>
    <row r="77" spans="1:14" x14ac:dyDescent="0.25">
      <c r="A77" s="163">
        <v>45366</v>
      </c>
      <c r="B77" s="164" t="s">
        <v>126</v>
      </c>
      <c r="C77" s="164" t="s">
        <v>126</v>
      </c>
      <c r="D77" s="165" t="s">
        <v>121</v>
      </c>
      <c r="E77" s="470">
        <v>35000</v>
      </c>
      <c r="F77" s="470"/>
      <c r="G77" s="157">
        <f t="shared" si="1"/>
        <v>233000</v>
      </c>
      <c r="H77" s="354" t="s">
        <v>156</v>
      </c>
      <c r="I77" s="149" t="s">
        <v>18</v>
      </c>
      <c r="J77" s="354" t="s">
        <v>407</v>
      </c>
      <c r="K77" s="149" t="s">
        <v>133</v>
      </c>
      <c r="L77" s="149" t="s">
        <v>44</v>
      </c>
      <c r="M77" s="149"/>
      <c r="N77" s="151"/>
    </row>
    <row r="78" spans="1:14" x14ac:dyDescent="0.25">
      <c r="A78" s="163">
        <v>45366</v>
      </c>
      <c r="B78" s="164" t="s">
        <v>126</v>
      </c>
      <c r="C78" s="164" t="s">
        <v>126</v>
      </c>
      <c r="D78" s="165" t="s">
        <v>121</v>
      </c>
      <c r="E78" s="470">
        <v>5000</v>
      </c>
      <c r="F78" s="470"/>
      <c r="G78" s="157">
        <f t="shared" si="1"/>
        <v>228000</v>
      </c>
      <c r="H78" s="354" t="s">
        <v>156</v>
      </c>
      <c r="I78" s="149" t="s">
        <v>18</v>
      </c>
      <c r="J78" s="354" t="s">
        <v>407</v>
      </c>
      <c r="K78" s="149" t="s">
        <v>133</v>
      </c>
      <c r="L78" s="149" t="s">
        <v>44</v>
      </c>
      <c r="M78" s="149"/>
      <c r="N78" s="151"/>
    </row>
    <row r="79" spans="1:14" x14ac:dyDescent="0.25">
      <c r="A79" s="163">
        <v>45366</v>
      </c>
      <c r="B79" s="164" t="s">
        <v>126</v>
      </c>
      <c r="C79" s="164" t="s">
        <v>126</v>
      </c>
      <c r="D79" s="165" t="s">
        <v>121</v>
      </c>
      <c r="E79" s="470">
        <v>5000</v>
      </c>
      <c r="F79" s="470"/>
      <c r="G79" s="157">
        <f t="shared" si="1"/>
        <v>223000</v>
      </c>
      <c r="H79" s="354" t="s">
        <v>156</v>
      </c>
      <c r="I79" s="149" t="s">
        <v>18</v>
      </c>
      <c r="J79" s="354" t="s">
        <v>407</v>
      </c>
      <c r="K79" s="149" t="s">
        <v>133</v>
      </c>
      <c r="L79" s="149" t="s">
        <v>44</v>
      </c>
      <c r="M79" s="149"/>
      <c r="N79" s="151"/>
    </row>
    <row r="80" spans="1:14" x14ac:dyDescent="0.25">
      <c r="A80" s="163">
        <v>45366</v>
      </c>
      <c r="B80" s="164" t="s">
        <v>126</v>
      </c>
      <c r="C80" s="164" t="s">
        <v>126</v>
      </c>
      <c r="D80" s="165" t="s">
        <v>121</v>
      </c>
      <c r="E80" s="470">
        <v>50000</v>
      </c>
      <c r="F80" s="470"/>
      <c r="G80" s="157">
        <f t="shared" si="1"/>
        <v>173000</v>
      </c>
      <c r="H80" s="354" t="s">
        <v>156</v>
      </c>
      <c r="I80" s="149" t="s">
        <v>18</v>
      </c>
      <c r="J80" s="354" t="s">
        <v>407</v>
      </c>
      <c r="K80" s="149" t="s">
        <v>133</v>
      </c>
      <c r="L80" s="149" t="s">
        <v>44</v>
      </c>
      <c r="M80" s="149"/>
      <c r="N80" s="151"/>
    </row>
    <row r="81" spans="1:14" x14ac:dyDescent="0.25">
      <c r="A81" s="163">
        <v>45367</v>
      </c>
      <c r="B81" s="164" t="s">
        <v>118</v>
      </c>
      <c r="C81" s="164" t="s">
        <v>48</v>
      </c>
      <c r="D81" s="165" t="s">
        <v>121</v>
      </c>
      <c r="E81" s="470"/>
      <c r="F81" s="470">
        <v>-37000</v>
      </c>
      <c r="G81" s="157">
        <f t="shared" si="1"/>
        <v>136000</v>
      </c>
      <c r="H81" s="354" t="s">
        <v>156</v>
      </c>
      <c r="I81" s="149" t="s">
        <v>18</v>
      </c>
      <c r="J81" s="354" t="s">
        <v>405</v>
      </c>
      <c r="K81" s="149" t="s">
        <v>133</v>
      </c>
      <c r="L81" s="149" t="s">
        <v>44</v>
      </c>
      <c r="M81" s="149"/>
      <c r="N81" s="151"/>
    </row>
    <row r="82" spans="1:14" x14ac:dyDescent="0.25">
      <c r="A82" s="163">
        <v>45367</v>
      </c>
      <c r="B82" s="164" t="s">
        <v>311</v>
      </c>
      <c r="C82" s="149" t="s">
        <v>216</v>
      </c>
      <c r="D82" s="149" t="s">
        <v>121</v>
      </c>
      <c r="E82" s="470">
        <v>10000</v>
      </c>
      <c r="F82" s="470"/>
      <c r="G82" s="157">
        <f t="shared" si="1"/>
        <v>126000</v>
      </c>
      <c r="H82" s="354" t="s">
        <v>156</v>
      </c>
      <c r="I82" s="149" t="s">
        <v>18</v>
      </c>
      <c r="J82" s="354" t="s">
        <v>314</v>
      </c>
      <c r="K82" s="149" t="s">
        <v>133</v>
      </c>
      <c r="L82" s="149" t="s">
        <v>44</v>
      </c>
      <c r="M82" s="149"/>
      <c r="N82" s="151"/>
    </row>
    <row r="83" spans="1:14" x14ac:dyDescent="0.25">
      <c r="A83" s="163">
        <v>45367</v>
      </c>
      <c r="B83" s="164" t="s">
        <v>312</v>
      </c>
      <c r="C83" s="149" t="s">
        <v>216</v>
      </c>
      <c r="D83" s="149" t="s">
        <v>121</v>
      </c>
      <c r="E83" s="470">
        <v>20000</v>
      </c>
      <c r="F83" s="470"/>
      <c r="G83" s="157">
        <f t="shared" si="1"/>
        <v>106000</v>
      </c>
      <c r="H83" s="354" t="s">
        <v>156</v>
      </c>
      <c r="I83" s="149" t="s">
        <v>18</v>
      </c>
      <c r="J83" s="354" t="s">
        <v>314</v>
      </c>
      <c r="K83" s="149" t="s">
        <v>133</v>
      </c>
      <c r="L83" s="149" t="s">
        <v>44</v>
      </c>
      <c r="M83" s="149"/>
      <c r="N83" s="151"/>
    </row>
    <row r="84" spans="1:14" x14ac:dyDescent="0.25">
      <c r="A84" s="163">
        <v>45367</v>
      </c>
      <c r="B84" s="164" t="s">
        <v>313</v>
      </c>
      <c r="C84" s="149" t="s">
        <v>216</v>
      </c>
      <c r="D84" s="149" t="s">
        <v>121</v>
      </c>
      <c r="E84" s="470">
        <v>20000</v>
      </c>
      <c r="F84" s="470"/>
      <c r="G84" s="157">
        <f t="shared" si="1"/>
        <v>86000</v>
      </c>
      <c r="H84" s="354" t="s">
        <v>156</v>
      </c>
      <c r="I84" s="149" t="s">
        <v>18</v>
      </c>
      <c r="J84" s="354" t="s">
        <v>314</v>
      </c>
      <c r="K84" s="149" t="s">
        <v>133</v>
      </c>
      <c r="L84" s="149" t="s">
        <v>44</v>
      </c>
      <c r="M84" s="149"/>
      <c r="N84" s="151"/>
    </row>
    <row r="85" spans="1:14" x14ac:dyDescent="0.25">
      <c r="A85" s="163">
        <v>45367</v>
      </c>
      <c r="B85" s="164" t="s">
        <v>112</v>
      </c>
      <c r="C85" s="149" t="s">
        <v>113</v>
      </c>
      <c r="D85" s="149" t="s">
        <v>121</v>
      </c>
      <c r="E85" s="470">
        <v>3000</v>
      </c>
      <c r="F85" s="470"/>
      <c r="G85" s="157">
        <f t="shared" si="1"/>
        <v>83000</v>
      </c>
      <c r="H85" s="354" t="s">
        <v>156</v>
      </c>
      <c r="I85" s="149" t="s">
        <v>18</v>
      </c>
      <c r="J85" s="354" t="s">
        <v>314</v>
      </c>
      <c r="K85" s="149" t="s">
        <v>133</v>
      </c>
      <c r="L85" s="149" t="s">
        <v>44</v>
      </c>
      <c r="M85" s="149"/>
      <c r="N85" s="151"/>
    </row>
    <row r="86" spans="1:14" x14ac:dyDescent="0.25">
      <c r="A86" s="163">
        <v>45367</v>
      </c>
      <c r="B86" s="164" t="s">
        <v>112</v>
      </c>
      <c r="C86" s="149" t="s">
        <v>113</v>
      </c>
      <c r="D86" s="149" t="s">
        <v>121</v>
      </c>
      <c r="E86" s="470">
        <v>4000</v>
      </c>
      <c r="F86" s="470"/>
      <c r="G86" s="157">
        <f t="shared" si="1"/>
        <v>79000</v>
      </c>
      <c r="H86" s="354" t="s">
        <v>156</v>
      </c>
      <c r="I86" s="149" t="s">
        <v>18</v>
      </c>
      <c r="J86" s="354" t="s">
        <v>314</v>
      </c>
      <c r="K86" s="149" t="s">
        <v>133</v>
      </c>
      <c r="L86" s="149" t="s">
        <v>44</v>
      </c>
      <c r="M86" s="149"/>
      <c r="N86" s="151"/>
    </row>
    <row r="87" spans="1:14" x14ac:dyDescent="0.25">
      <c r="A87" s="163">
        <v>45368</v>
      </c>
      <c r="B87" s="164" t="s">
        <v>311</v>
      </c>
      <c r="C87" s="149" t="s">
        <v>216</v>
      </c>
      <c r="D87" s="149" t="s">
        <v>121</v>
      </c>
      <c r="E87" s="470">
        <v>10000</v>
      </c>
      <c r="F87" s="470"/>
      <c r="G87" s="157">
        <f t="shared" si="1"/>
        <v>69000</v>
      </c>
      <c r="H87" s="354" t="s">
        <v>156</v>
      </c>
      <c r="I87" s="149" t="s">
        <v>18</v>
      </c>
      <c r="J87" s="354" t="s">
        <v>314</v>
      </c>
      <c r="K87" s="149" t="s">
        <v>133</v>
      </c>
      <c r="L87" s="149" t="s">
        <v>44</v>
      </c>
      <c r="M87" s="149"/>
      <c r="N87" s="151"/>
    </row>
    <row r="88" spans="1:14" x14ac:dyDescent="0.25">
      <c r="A88" s="163">
        <v>45368</v>
      </c>
      <c r="B88" s="164" t="s">
        <v>312</v>
      </c>
      <c r="C88" s="149" t="s">
        <v>216</v>
      </c>
      <c r="D88" s="149" t="s">
        <v>121</v>
      </c>
      <c r="E88" s="470">
        <v>20000</v>
      </c>
      <c r="F88" s="470"/>
      <c r="G88" s="157">
        <f t="shared" si="1"/>
        <v>49000</v>
      </c>
      <c r="H88" s="354" t="s">
        <v>156</v>
      </c>
      <c r="I88" s="149" t="s">
        <v>18</v>
      </c>
      <c r="J88" s="354" t="s">
        <v>314</v>
      </c>
      <c r="K88" s="149" t="s">
        <v>133</v>
      </c>
      <c r="L88" s="149" t="s">
        <v>44</v>
      </c>
      <c r="M88" s="149"/>
      <c r="N88" s="151"/>
    </row>
    <row r="89" spans="1:14" x14ac:dyDescent="0.25">
      <c r="A89" s="163">
        <v>45368</v>
      </c>
      <c r="B89" s="164" t="s">
        <v>313</v>
      </c>
      <c r="C89" s="149" t="s">
        <v>216</v>
      </c>
      <c r="D89" s="149" t="s">
        <v>121</v>
      </c>
      <c r="E89" s="470">
        <v>20000</v>
      </c>
      <c r="F89" s="470"/>
      <c r="G89" s="157">
        <f t="shared" si="1"/>
        <v>29000</v>
      </c>
      <c r="H89" s="354" t="s">
        <v>156</v>
      </c>
      <c r="I89" s="149" t="s">
        <v>18</v>
      </c>
      <c r="J89" s="354" t="s">
        <v>314</v>
      </c>
      <c r="K89" s="149" t="s">
        <v>133</v>
      </c>
      <c r="L89" s="149" t="s">
        <v>44</v>
      </c>
      <c r="M89" s="149"/>
      <c r="N89" s="151"/>
    </row>
    <row r="90" spans="1:14" x14ac:dyDescent="0.25">
      <c r="A90" s="163">
        <v>45368</v>
      </c>
      <c r="B90" s="164" t="s">
        <v>112</v>
      </c>
      <c r="C90" s="149" t="s">
        <v>113</v>
      </c>
      <c r="D90" s="149" t="s">
        <v>121</v>
      </c>
      <c r="E90" s="470">
        <v>5000</v>
      </c>
      <c r="F90" s="470"/>
      <c r="G90" s="157">
        <f t="shared" si="1"/>
        <v>24000</v>
      </c>
      <c r="H90" s="354" t="s">
        <v>156</v>
      </c>
      <c r="I90" s="149" t="s">
        <v>18</v>
      </c>
      <c r="J90" s="354" t="s">
        <v>314</v>
      </c>
      <c r="K90" s="149" t="s">
        <v>133</v>
      </c>
      <c r="L90" s="149" t="s">
        <v>44</v>
      </c>
      <c r="M90" s="149"/>
      <c r="N90" s="151"/>
    </row>
    <row r="91" spans="1:14" x14ac:dyDescent="0.25">
      <c r="A91" s="163">
        <v>45368</v>
      </c>
      <c r="B91" s="164" t="s">
        <v>112</v>
      </c>
      <c r="C91" s="149" t="s">
        <v>113</v>
      </c>
      <c r="D91" s="149" t="s">
        <v>121</v>
      </c>
      <c r="E91" s="470">
        <v>7000</v>
      </c>
      <c r="F91" s="470"/>
      <c r="G91" s="157">
        <f t="shared" si="1"/>
        <v>17000</v>
      </c>
      <c r="H91" s="354" t="s">
        <v>156</v>
      </c>
      <c r="I91" s="149" t="s">
        <v>18</v>
      </c>
      <c r="J91" s="354" t="s">
        <v>314</v>
      </c>
      <c r="K91" s="149" t="s">
        <v>133</v>
      </c>
      <c r="L91" s="149" t="s">
        <v>44</v>
      </c>
      <c r="M91" s="149"/>
      <c r="N91" s="151"/>
    </row>
    <row r="92" spans="1:14" x14ac:dyDescent="0.25">
      <c r="A92" s="478">
        <v>45368</v>
      </c>
      <c r="B92" s="416" t="s">
        <v>110</v>
      </c>
      <c r="C92" s="416" t="s">
        <v>48</v>
      </c>
      <c r="D92" s="416" t="s">
        <v>121</v>
      </c>
      <c r="E92" s="479"/>
      <c r="F92" s="479">
        <v>215000</v>
      </c>
      <c r="G92" s="562">
        <f t="shared" si="1"/>
        <v>232000</v>
      </c>
      <c r="H92" s="416" t="s">
        <v>156</v>
      </c>
      <c r="I92" s="416" t="s">
        <v>18</v>
      </c>
      <c r="J92" s="416" t="s">
        <v>481</v>
      </c>
      <c r="K92" s="416" t="s">
        <v>133</v>
      </c>
      <c r="L92" s="416" t="s">
        <v>44</v>
      </c>
      <c r="M92" s="416"/>
      <c r="N92" s="459"/>
    </row>
    <row r="93" spans="1:14" x14ac:dyDescent="0.25">
      <c r="A93" s="485">
        <v>45368</v>
      </c>
      <c r="B93" s="149" t="s">
        <v>112</v>
      </c>
      <c r="C93" s="149" t="s">
        <v>113</v>
      </c>
      <c r="D93" s="149" t="s">
        <v>121</v>
      </c>
      <c r="E93" s="470">
        <v>18500</v>
      </c>
      <c r="F93" s="470"/>
      <c r="G93" s="157">
        <f t="shared" si="1"/>
        <v>213500</v>
      </c>
      <c r="H93" s="149" t="s">
        <v>156</v>
      </c>
      <c r="I93" s="149" t="s">
        <v>18</v>
      </c>
      <c r="J93" s="149" t="s">
        <v>481</v>
      </c>
      <c r="K93" s="149" t="s">
        <v>133</v>
      </c>
      <c r="L93" s="149" t="s">
        <v>44</v>
      </c>
      <c r="M93" s="149"/>
      <c r="N93" s="151" t="s">
        <v>425</v>
      </c>
    </row>
    <row r="94" spans="1:14" x14ac:dyDescent="0.25">
      <c r="A94" s="485">
        <v>45368</v>
      </c>
      <c r="B94" s="149" t="s">
        <v>112</v>
      </c>
      <c r="C94" s="149" t="s">
        <v>113</v>
      </c>
      <c r="D94" s="149" t="s">
        <v>121</v>
      </c>
      <c r="E94" s="470">
        <v>22500</v>
      </c>
      <c r="F94" s="470"/>
      <c r="G94" s="157">
        <f t="shared" si="1"/>
        <v>191000</v>
      </c>
      <c r="H94" s="149" t="s">
        <v>156</v>
      </c>
      <c r="I94" s="149" t="s">
        <v>18</v>
      </c>
      <c r="J94" s="149" t="s">
        <v>481</v>
      </c>
      <c r="K94" s="149" t="s">
        <v>133</v>
      </c>
      <c r="L94" s="149" t="s">
        <v>44</v>
      </c>
      <c r="M94" s="149"/>
      <c r="N94" s="151" t="s">
        <v>426</v>
      </c>
    </row>
    <row r="95" spans="1:14" x14ac:dyDescent="0.25">
      <c r="A95" s="485">
        <v>45368</v>
      </c>
      <c r="B95" s="149" t="s">
        <v>112</v>
      </c>
      <c r="C95" s="149" t="s">
        <v>113</v>
      </c>
      <c r="D95" s="149" t="s">
        <v>121</v>
      </c>
      <c r="E95" s="470">
        <v>7000</v>
      </c>
      <c r="F95" s="470"/>
      <c r="G95" s="157">
        <f t="shared" si="1"/>
        <v>184000</v>
      </c>
      <c r="H95" s="149" t="s">
        <v>156</v>
      </c>
      <c r="I95" s="149" t="s">
        <v>18</v>
      </c>
      <c r="J95" s="149" t="s">
        <v>481</v>
      </c>
      <c r="K95" s="149" t="s">
        <v>133</v>
      </c>
      <c r="L95" s="149" t="s">
        <v>44</v>
      </c>
      <c r="M95" s="149"/>
      <c r="N95" s="151" t="s">
        <v>427</v>
      </c>
    </row>
    <row r="96" spans="1:14" x14ac:dyDescent="0.25">
      <c r="A96" s="485">
        <v>45368</v>
      </c>
      <c r="B96" s="149" t="s">
        <v>112</v>
      </c>
      <c r="C96" s="149" t="s">
        <v>113</v>
      </c>
      <c r="D96" s="149" t="s">
        <v>121</v>
      </c>
      <c r="E96" s="470">
        <v>8000</v>
      </c>
      <c r="F96" s="470"/>
      <c r="G96" s="157">
        <f t="shared" si="1"/>
        <v>176000</v>
      </c>
      <c r="H96" s="149" t="s">
        <v>156</v>
      </c>
      <c r="I96" s="149" t="s">
        <v>18</v>
      </c>
      <c r="J96" s="149" t="s">
        <v>481</v>
      </c>
      <c r="K96" s="149" t="s">
        <v>133</v>
      </c>
      <c r="L96" s="149" t="s">
        <v>44</v>
      </c>
      <c r="M96" s="149"/>
      <c r="N96" s="151" t="s">
        <v>428</v>
      </c>
    </row>
    <row r="97" spans="1:14" x14ac:dyDescent="0.25">
      <c r="A97" s="485">
        <v>45368</v>
      </c>
      <c r="B97" s="149" t="s">
        <v>112</v>
      </c>
      <c r="C97" s="149" t="s">
        <v>113</v>
      </c>
      <c r="D97" s="149" t="s">
        <v>121</v>
      </c>
      <c r="E97" s="470">
        <v>2000</v>
      </c>
      <c r="F97" s="470"/>
      <c r="G97" s="157">
        <f t="shared" si="1"/>
        <v>174000</v>
      </c>
      <c r="H97" s="149" t="s">
        <v>156</v>
      </c>
      <c r="I97" s="149" t="s">
        <v>18</v>
      </c>
      <c r="J97" s="149" t="s">
        <v>481</v>
      </c>
      <c r="K97" s="149" t="s">
        <v>133</v>
      </c>
      <c r="L97" s="149" t="s">
        <v>44</v>
      </c>
      <c r="M97" s="149"/>
      <c r="N97" s="151" t="s">
        <v>429</v>
      </c>
    </row>
    <row r="98" spans="1:14" x14ac:dyDescent="0.25">
      <c r="A98" s="485">
        <v>45368</v>
      </c>
      <c r="B98" s="149" t="s">
        <v>430</v>
      </c>
      <c r="C98" s="149" t="s">
        <v>126</v>
      </c>
      <c r="D98" s="149" t="s">
        <v>121</v>
      </c>
      <c r="E98" s="470">
        <v>113000</v>
      </c>
      <c r="F98" s="470"/>
      <c r="G98" s="157">
        <f t="shared" si="1"/>
        <v>61000</v>
      </c>
      <c r="H98" s="149" t="s">
        <v>156</v>
      </c>
      <c r="I98" s="149" t="s">
        <v>18</v>
      </c>
      <c r="J98" s="149" t="s">
        <v>433</v>
      </c>
      <c r="K98" s="149" t="s">
        <v>133</v>
      </c>
      <c r="L98" s="149" t="s">
        <v>44</v>
      </c>
      <c r="M98" s="149"/>
      <c r="N98" s="151"/>
    </row>
    <row r="99" spans="1:14" x14ac:dyDescent="0.25">
      <c r="A99" s="485">
        <v>45368</v>
      </c>
      <c r="B99" s="149" t="s">
        <v>431</v>
      </c>
      <c r="C99" s="149" t="s">
        <v>126</v>
      </c>
      <c r="D99" s="149" t="s">
        <v>121</v>
      </c>
      <c r="E99" s="470">
        <v>78000</v>
      </c>
      <c r="F99" s="470"/>
      <c r="G99" s="157">
        <f t="shared" si="1"/>
        <v>-17000</v>
      </c>
      <c r="H99" s="149" t="s">
        <v>156</v>
      </c>
      <c r="I99" s="149" t="s">
        <v>18</v>
      </c>
      <c r="J99" s="149" t="s">
        <v>481</v>
      </c>
      <c r="K99" s="149" t="s">
        <v>133</v>
      </c>
      <c r="L99" s="149" t="s">
        <v>44</v>
      </c>
      <c r="M99" s="149"/>
      <c r="N99" s="151"/>
    </row>
    <row r="100" spans="1:14" x14ac:dyDescent="0.25">
      <c r="A100" s="485">
        <v>45369</v>
      </c>
      <c r="B100" s="149" t="s">
        <v>432</v>
      </c>
      <c r="C100" s="149" t="s">
        <v>48</v>
      </c>
      <c r="D100" s="149" t="s">
        <v>121</v>
      </c>
      <c r="E100" s="470"/>
      <c r="F100" s="470">
        <v>17000</v>
      </c>
      <c r="G100" s="157">
        <f t="shared" si="1"/>
        <v>0</v>
      </c>
      <c r="H100" s="149" t="s">
        <v>156</v>
      </c>
      <c r="I100" s="149" t="s">
        <v>18</v>
      </c>
      <c r="J100" s="149" t="s">
        <v>481</v>
      </c>
      <c r="K100" s="149" t="s">
        <v>133</v>
      </c>
      <c r="L100" s="149" t="s">
        <v>44</v>
      </c>
      <c r="M100" s="149"/>
      <c r="N100" s="151"/>
    </row>
    <row r="101" spans="1:14" x14ac:dyDescent="0.25">
      <c r="A101" s="478">
        <v>45369</v>
      </c>
      <c r="B101" s="416" t="s">
        <v>110</v>
      </c>
      <c r="C101" s="416" t="s">
        <v>48</v>
      </c>
      <c r="D101" s="416" t="s">
        <v>121</v>
      </c>
      <c r="E101" s="479"/>
      <c r="F101" s="479">
        <v>360000</v>
      </c>
      <c r="G101" s="562">
        <f t="shared" si="1"/>
        <v>360000</v>
      </c>
      <c r="H101" s="416" t="s">
        <v>156</v>
      </c>
      <c r="I101" s="416" t="s">
        <v>18</v>
      </c>
      <c r="J101" s="416" t="s">
        <v>517</v>
      </c>
      <c r="K101" s="416" t="s">
        <v>133</v>
      </c>
      <c r="L101" s="416" t="s">
        <v>44</v>
      </c>
      <c r="M101" s="416"/>
      <c r="N101" s="459"/>
    </row>
    <row r="102" spans="1:14" x14ac:dyDescent="0.25">
      <c r="A102" s="485">
        <v>45369</v>
      </c>
      <c r="B102" s="164" t="s">
        <v>311</v>
      </c>
      <c r="C102" s="164" t="s">
        <v>216</v>
      </c>
      <c r="D102" s="165" t="s">
        <v>121</v>
      </c>
      <c r="E102" s="147">
        <v>10000</v>
      </c>
      <c r="F102" s="470"/>
      <c r="G102" s="157">
        <f t="shared" si="1"/>
        <v>350000</v>
      </c>
      <c r="H102" s="149" t="s">
        <v>156</v>
      </c>
      <c r="I102" s="149" t="s">
        <v>18</v>
      </c>
      <c r="J102" s="16" t="s">
        <v>517</v>
      </c>
      <c r="K102" s="149" t="s">
        <v>133</v>
      </c>
      <c r="L102" s="149" t="s">
        <v>44</v>
      </c>
      <c r="M102" s="149"/>
      <c r="N102" s="151"/>
    </row>
    <row r="103" spans="1:14" x14ac:dyDescent="0.25">
      <c r="A103" s="485">
        <v>45369</v>
      </c>
      <c r="B103" s="164" t="s">
        <v>312</v>
      </c>
      <c r="C103" s="164" t="s">
        <v>216</v>
      </c>
      <c r="D103" s="165" t="s">
        <v>121</v>
      </c>
      <c r="E103" s="147">
        <v>20000</v>
      </c>
      <c r="F103" s="470"/>
      <c r="G103" s="157">
        <f t="shared" si="1"/>
        <v>330000</v>
      </c>
      <c r="H103" s="149" t="s">
        <v>156</v>
      </c>
      <c r="I103" s="149" t="s">
        <v>18</v>
      </c>
      <c r="J103" s="16" t="s">
        <v>517</v>
      </c>
      <c r="K103" s="149" t="s">
        <v>133</v>
      </c>
      <c r="L103" s="149" t="s">
        <v>44</v>
      </c>
      <c r="M103" s="149"/>
      <c r="N103" s="151"/>
    </row>
    <row r="104" spans="1:14" x14ac:dyDescent="0.25">
      <c r="A104" s="485">
        <v>45369</v>
      </c>
      <c r="B104" s="164" t="s">
        <v>313</v>
      </c>
      <c r="C104" s="164" t="s">
        <v>216</v>
      </c>
      <c r="D104" s="165" t="s">
        <v>121</v>
      </c>
      <c r="E104" s="147">
        <v>20000</v>
      </c>
      <c r="F104" s="470"/>
      <c r="G104" s="157">
        <f t="shared" si="1"/>
        <v>310000</v>
      </c>
      <c r="H104" s="149" t="s">
        <v>156</v>
      </c>
      <c r="I104" s="149" t="s">
        <v>18</v>
      </c>
      <c r="J104" s="16" t="s">
        <v>517</v>
      </c>
      <c r="K104" s="149" t="s">
        <v>133</v>
      </c>
      <c r="L104" s="149" t="s">
        <v>44</v>
      </c>
      <c r="M104" s="149"/>
      <c r="N104" s="151"/>
    </row>
    <row r="105" spans="1:14" x14ac:dyDescent="0.25">
      <c r="A105" s="485">
        <v>45369</v>
      </c>
      <c r="B105" s="164" t="s">
        <v>112</v>
      </c>
      <c r="C105" s="164" t="s">
        <v>113</v>
      </c>
      <c r="D105" s="165" t="s">
        <v>121</v>
      </c>
      <c r="E105" s="147">
        <v>4000</v>
      </c>
      <c r="F105" s="470"/>
      <c r="G105" s="157">
        <f t="shared" si="1"/>
        <v>306000</v>
      </c>
      <c r="H105" s="149" t="s">
        <v>156</v>
      </c>
      <c r="I105" s="149" t="s">
        <v>18</v>
      </c>
      <c r="J105" s="16" t="s">
        <v>517</v>
      </c>
      <c r="K105" s="149" t="s">
        <v>133</v>
      </c>
      <c r="L105" s="149" t="s">
        <v>44</v>
      </c>
      <c r="M105" s="149"/>
      <c r="N105" s="151"/>
    </row>
    <row r="106" spans="1:14" x14ac:dyDescent="0.25">
      <c r="A106" s="485">
        <v>45369</v>
      </c>
      <c r="B106" s="164" t="s">
        <v>112</v>
      </c>
      <c r="C106" s="164" t="s">
        <v>113</v>
      </c>
      <c r="D106" s="165" t="s">
        <v>121</v>
      </c>
      <c r="E106" s="147">
        <v>4000</v>
      </c>
      <c r="F106" s="470"/>
      <c r="G106" s="157">
        <f t="shared" si="1"/>
        <v>302000</v>
      </c>
      <c r="H106" s="149" t="s">
        <v>156</v>
      </c>
      <c r="I106" s="149" t="s">
        <v>18</v>
      </c>
      <c r="J106" s="16" t="s">
        <v>517</v>
      </c>
      <c r="K106" s="149" t="s">
        <v>133</v>
      </c>
      <c r="L106" s="149" t="s">
        <v>44</v>
      </c>
      <c r="M106" s="149"/>
      <c r="N106" s="151"/>
    </row>
    <row r="107" spans="1:14" x14ac:dyDescent="0.25">
      <c r="A107" s="478">
        <v>45369</v>
      </c>
      <c r="B107" s="411" t="s">
        <v>110</v>
      </c>
      <c r="C107" s="411" t="s">
        <v>48</v>
      </c>
      <c r="D107" s="412" t="s">
        <v>121</v>
      </c>
      <c r="E107" s="413"/>
      <c r="F107" s="479">
        <v>277000</v>
      </c>
      <c r="G107" s="562">
        <f>G106-E107+F107</f>
        <v>579000</v>
      </c>
      <c r="H107" s="416" t="s">
        <v>156</v>
      </c>
      <c r="I107" s="416" t="s">
        <v>18</v>
      </c>
      <c r="J107" s="416" t="s">
        <v>634</v>
      </c>
      <c r="K107" s="416" t="s">
        <v>133</v>
      </c>
      <c r="L107" s="416" t="s">
        <v>44</v>
      </c>
      <c r="M107" s="416"/>
      <c r="N107" s="459"/>
    </row>
    <row r="108" spans="1:14" x14ac:dyDescent="0.25">
      <c r="A108" s="485">
        <v>45369</v>
      </c>
      <c r="B108" s="164" t="s">
        <v>112</v>
      </c>
      <c r="C108" s="164" t="s">
        <v>113</v>
      </c>
      <c r="D108" s="165" t="s">
        <v>121</v>
      </c>
      <c r="E108" s="147">
        <v>21000</v>
      </c>
      <c r="F108" s="470"/>
      <c r="G108" s="157">
        <f>G107-E108+F108</f>
        <v>558000</v>
      </c>
      <c r="H108" s="149" t="s">
        <v>156</v>
      </c>
      <c r="I108" s="149" t="s">
        <v>18</v>
      </c>
      <c r="J108" s="149" t="s">
        <v>634</v>
      </c>
      <c r="K108" s="149" t="s">
        <v>133</v>
      </c>
      <c r="L108" s="149" t="s">
        <v>44</v>
      </c>
      <c r="M108" s="149"/>
      <c r="N108" s="151" t="s">
        <v>425</v>
      </c>
    </row>
    <row r="109" spans="1:14" x14ac:dyDescent="0.25">
      <c r="A109" s="485">
        <v>45369</v>
      </c>
      <c r="B109" s="164" t="s">
        <v>112</v>
      </c>
      <c r="C109" s="164" t="s">
        <v>113</v>
      </c>
      <c r="D109" s="165" t="s">
        <v>121</v>
      </c>
      <c r="E109" s="147">
        <v>10000</v>
      </c>
      <c r="F109" s="470"/>
      <c r="G109" s="157">
        <f>G108-E109+F109</f>
        <v>548000</v>
      </c>
      <c r="H109" s="149" t="s">
        <v>156</v>
      </c>
      <c r="I109" s="149" t="s">
        <v>18</v>
      </c>
      <c r="J109" s="149" t="s">
        <v>634</v>
      </c>
      <c r="K109" s="149" t="s">
        <v>133</v>
      </c>
      <c r="L109" s="149" t="s">
        <v>44</v>
      </c>
      <c r="M109" s="149"/>
      <c r="N109" s="151" t="s">
        <v>453</v>
      </c>
    </row>
    <row r="110" spans="1:14" x14ac:dyDescent="0.25">
      <c r="A110" s="485">
        <v>45369</v>
      </c>
      <c r="B110" s="164" t="s">
        <v>112</v>
      </c>
      <c r="C110" s="164" t="s">
        <v>113</v>
      </c>
      <c r="D110" s="165" t="s">
        <v>121</v>
      </c>
      <c r="E110" s="147">
        <v>18000</v>
      </c>
      <c r="F110" s="470"/>
      <c r="G110" s="157">
        <f>G109-E110+F110</f>
        <v>530000</v>
      </c>
      <c r="H110" s="149" t="s">
        <v>156</v>
      </c>
      <c r="I110" s="149" t="s">
        <v>18</v>
      </c>
      <c r="J110" s="149" t="s">
        <v>634</v>
      </c>
      <c r="K110" s="149" t="s">
        <v>133</v>
      </c>
      <c r="L110" s="149" t="s">
        <v>44</v>
      </c>
      <c r="M110" s="149"/>
      <c r="N110" s="151" t="s">
        <v>454</v>
      </c>
    </row>
    <row r="111" spans="1:14" x14ac:dyDescent="0.25">
      <c r="A111" s="485">
        <v>45369</v>
      </c>
      <c r="B111" s="164" t="s">
        <v>112</v>
      </c>
      <c r="C111" s="164" t="s">
        <v>113</v>
      </c>
      <c r="D111" s="165" t="s">
        <v>121</v>
      </c>
      <c r="E111" s="147">
        <v>10000</v>
      </c>
      <c r="F111" s="470"/>
      <c r="G111" s="157">
        <f>G110-E111+F111</f>
        <v>520000</v>
      </c>
      <c r="H111" s="149" t="s">
        <v>156</v>
      </c>
      <c r="I111" s="149" t="s">
        <v>18</v>
      </c>
      <c r="J111" s="149" t="s">
        <v>634</v>
      </c>
      <c r="K111" s="149" t="s">
        <v>133</v>
      </c>
      <c r="L111" s="149" t="s">
        <v>44</v>
      </c>
      <c r="M111" s="149"/>
      <c r="N111" s="151" t="s">
        <v>455</v>
      </c>
    </row>
    <row r="112" spans="1:14" x14ac:dyDescent="0.25">
      <c r="A112" s="485">
        <v>45369</v>
      </c>
      <c r="B112" s="164" t="s">
        <v>112</v>
      </c>
      <c r="C112" s="164" t="s">
        <v>113</v>
      </c>
      <c r="D112" s="165" t="s">
        <v>121</v>
      </c>
      <c r="E112" s="470">
        <v>8000</v>
      </c>
      <c r="F112" s="470"/>
      <c r="G112" s="157">
        <f t="shared" si="1"/>
        <v>512000</v>
      </c>
      <c r="H112" s="149" t="s">
        <v>156</v>
      </c>
      <c r="I112" s="149" t="s">
        <v>18</v>
      </c>
      <c r="J112" s="149" t="s">
        <v>634</v>
      </c>
      <c r="K112" s="149" t="s">
        <v>133</v>
      </c>
      <c r="L112" s="149" t="s">
        <v>44</v>
      </c>
      <c r="M112" s="149"/>
      <c r="N112" s="151" t="s">
        <v>456</v>
      </c>
    </row>
    <row r="113" spans="1:14" x14ac:dyDescent="0.25">
      <c r="A113" s="485">
        <v>45369</v>
      </c>
      <c r="B113" s="164" t="s">
        <v>112</v>
      </c>
      <c r="C113" s="164" t="s">
        <v>113</v>
      </c>
      <c r="D113" s="165" t="s">
        <v>121</v>
      </c>
      <c r="E113" s="470">
        <v>2000</v>
      </c>
      <c r="F113" s="470"/>
      <c r="G113" s="157">
        <f t="shared" si="1"/>
        <v>510000</v>
      </c>
      <c r="H113" s="149" t="s">
        <v>156</v>
      </c>
      <c r="I113" s="149" t="s">
        <v>18</v>
      </c>
      <c r="J113" s="149" t="s">
        <v>634</v>
      </c>
      <c r="K113" s="149" t="s">
        <v>133</v>
      </c>
      <c r="L113" s="149" t="s">
        <v>44</v>
      </c>
      <c r="M113" s="149"/>
      <c r="N113" s="151" t="s">
        <v>457</v>
      </c>
    </row>
    <row r="114" spans="1:14" x14ac:dyDescent="0.25">
      <c r="A114" s="485">
        <v>45369</v>
      </c>
      <c r="B114" s="149" t="s">
        <v>449</v>
      </c>
      <c r="C114" s="149" t="s">
        <v>450</v>
      </c>
      <c r="D114" s="149" t="s">
        <v>121</v>
      </c>
      <c r="E114" s="470">
        <v>111000</v>
      </c>
      <c r="F114" s="470"/>
      <c r="G114" s="157">
        <f t="shared" si="1"/>
        <v>399000</v>
      </c>
      <c r="H114" s="149" t="s">
        <v>156</v>
      </c>
      <c r="I114" s="149" t="s">
        <v>18</v>
      </c>
      <c r="J114" s="149" t="s">
        <v>634</v>
      </c>
      <c r="K114" s="149" t="s">
        <v>133</v>
      </c>
      <c r="L114" s="149" t="s">
        <v>44</v>
      </c>
      <c r="M114" s="149"/>
      <c r="N114" s="151"/>
    </row>
    <row r="115" spans="1:14" x14ac:dyDescent="0.25">
      <c r="A115" s="485">
        <v>45369</v>
      </c>
      <c r="B115" s="149" t="s">
        <v>451</v>
      </c>
      <c r="C115" s="149" t="s">
        <v>126</v>
      </c>
      <c r="D115" s="149" t="s">
        <v>121</v>
      </c>
      <c r="E115" s="470">
        <v>60000</v>
      </c>
      <c r="F115" s="470"/>
      <c r="G115" s="157">
        <f t="shared" si="1"/>
        <v>339000</v>
      </c>
      <c r="H115" s="149" t="s">
        <v>156</v>
      </c>
      <c r="I115" s="149" t="s">
        <v>18</v>
      </c>
      <c r="J115" s="149" t="s">
        <v>634</v>
      </c>
      <c r="K115" s="149" t="s">
        <v>133</v>
      </c>
      <c r="L115" s="149" t="s">
        <v>44</v>
      </c>
      <c r="M115" s="149"/>
      <c r="N115" s="151"/>
    </row>
    <row r="116" spans="1:14" x14ac:dyDescent="0.25">
      <c r="A116" s="485">
        <v>45369</v>
      </c>
      <c r="B116" s="149" t="s">
        <v>452</v>
      </c>
      <c r="C116" s="149" t="s">
        <v>126</v>
      </c>
      <c r="D116" s="149" t="s">
        <v>121</v>
      </c>
      <c r="E116" s="470">
        <v>20000</v>
      </c>
      <c r="F116" s="470"/>
      <c r="G116" s="157">
        <f t="shared" si="1"/>
        <v>319000</v>
      </c>
      <c r="H116" s="149" t="s">
        <v>156</v>
      </c>
      <c r="I116" s="149" t="s">
        <v>18</v>
      </c>
      <c r="J116" s="149" t="s">
        <v>634</v>
      </c>
      <c r="K116" s="149" t="s">
        <v>133</v>
      </c>
      <c r="L116" s="149" t="s">
        <v>44</v>
      </c>
      <c r="M116" s="149"/>
      <c r="N116" s="151"/>
    </row>
    <row r="117" spans="1:14" x14ac:dyDescent="0.25">
      <c r="A117" s="485">
        <v>45370</v>
      </c>
      <c r="B117" s="149" t="s">
        <v>118</v>
      </c>
      <c r="C117" s="149" t="s">
        <v>48</v>
      </c>
      <c r="D117" s="149" t="s">
        <v>121</v>
      </c>
      <c r="E117" s="470"/>
      <c r="F117" s="470">
        <v>-17000</v>
      </c>
      <c r="G117" s="157">
        <f t="shared" si="1"/>
        <v>302000</v>
      </c>
      <c r="H117" s="149" t="s">
        <v>156</v>
      </c>
      <c r="I117" s="149" t="s">
        <v>18</v>
      </c>
      <c r="J117" s="149" t="s">
        <v>634</v>
      </c>
      <c r="K117" s="149" t="s">
        <v>133</v>
      </c>
      <c r="L117" s="149" t="s">
        <v>44</v>
      </c>
      <c r="M117" s="149"/>
      <c r="N117" s="151"/>
    </row>
    <row r="118" spans="1:14" x14ac:dyDescent="0.25">
      <c r="A118" s="485">
        <v>45370</v>
      </c>
      <c r="B118" s="164" t="s">
        <v>311</v>
      </c>
      <c r="C118" s="164" t="s">
        <v>216</v>
      </c>
      <c r="D118" s="165" t="s">
        <v>121</v>
      </c>
      <c r="E118" s="147">
        <v>10000</v>
      </c>
      <c r="F118" s="470"/>
      <c r="G118" s="157">
        <f t="shared" si="1"/>
        <v>292000</v>
      </c>
      <c r="H118" s="149" t="s">
        <v>156</v>
      </c>
      <c r="I118" s="149" t="s">
        <v>18</v>
      </c>
      <c r="J118" s="16" t="s">
        <v>517</v>
      </c>
      <c r="K118" s="149" t="s">
        <v>133</v>
      </c>
      <c r="L118" s="149" t="s">
        <v>44</v>
      </c>
      <c r="M118" s="149"/>
      <c r="N118" s="151"/>
    </row>
    <row r="119" spans="1:14" x14ac:dyDescent="0.25">
      <c r="A119" s="485">
        <v>45370</v>
      </c>
      <c r="B119" s="164" t="s">
        <v>312</v>
      </c>
      <c r="C119" s="164" t="s">
        <v>216</v>
      </c>
      <c r="D119" s="165" t="s">
        <v>121</v>
      </c>
      <c r="E119" s="147">
        <v>20000</v>
      </c>
      <c r="F119" s="470"/>
      <c r="G119" s="157">
        <f t="shared" si="1"/>
        <v>272000</v>
      </c>
      <c r="H119" s="149" t="s">
        <v>156</v>
      </c>
      <c r="I119" s="149" t="s">
        <v>18</v>
      </c>
      <c r="J119" s="16" t="s">
        <v>517</v>
      </c>
      <c r="K119" s="149" t="s">
        <v>133</v>
      </c>
      <c r="L119" s="149" t="s">
        <v>44</v>
      </c>
      <c r="M119" s="149"/>
      <c r="N119" s="151"/>
    </row>
    <row r="120" spans="1:14" x14ac:dyDescent="0.25">
      <c r="A120" s="485">
        <v>45370</v>
      </c>
      <c r="B120" s="164" t="s">
        <v>313</v>
      </c>
      <c r="C120" s="164" t="s">
        <v>216</v>
      </c>
      <c r="D120" s="165" t="s">
        <v>121</v>
      </c>
      <c r="E120" s="147">
        <v>20000</v>
      </c>
      <c r="F120" s="470"/>
      <c r="G120" s="157">
        <f t="shared" ref="G120:G126" si="2">G119-E120+F120</f>
        <v>252000</v>
      </c>
      <c r="H120" s="149" t="s">
        <v>156</v>
      </c>
      <c r="I120" s="149" t="s">
        <v>18</v>
      </c>
      <c r="J120" s="16" t="s">
        <v>517</v>
      </c>
      <c r="K120" s="149" t="s">
        <v>133</v>
      </c>
      <c r="L120" s="149" t="s">
        <v>44</v>
      </c>
      <c r="M120" s="149"/>
      <c r="N120" s="151"/>
    </row>
    <row r="121" spans="1:14" x14ac:dyDescent="0.25">
      <c r="A121" s="485">
        <v>45370</v>
      </c>
      <c r="B121" s="164" t="s">
        <v>112</v>
      </c>
      <c r="C121" s="164" t="s">
        <v>113</v>
      </c>
      <c r="D121" s="165" t="s">
        <v>121</v>
      </c>
      <c r="E121" s="147">
        <v>4000</v>
      </c>
      <c r="F121" s="470"/>
      <c r="G121" s="157">
        <f t="shared" si="2"/>
        <v>248000</v>
      </c>
      <c r="H121" s="149" t="s">
        <v>156</v>
      </c>
      <c r="I121" s="149" t="s">
        <v>18</v>
      </c>
      <c r="J121" s="16" t="s">
        <v>517</v>
      </c>
      <c r="K121" s="149" t="s">
        <v>133</v>
      </c>
      <c r="L121" s="149" t="s">
        <v>44</v>
      </c>
      <c r="M121" s="149"/>
      <c r="N121" s="151"/>
    </row>
    <row r="122" spans="1:14" x14ac:dyDescent="0.25">
      <c r="A122" s="485">
        <v>45370</v>
      </c>
      <c r="B122" s="164" t="s">
        <v>112</v>
      </c>
      <c r="C122" s="164" t="s">
        <v>113</v>
      </c>
      <c r="D122" s="165" t="s">
        <v>121</v>
      </c>
      <c r="E122" s="147">
        <v>4000</v>
      </c>
      <c r="F122" s="471"/>
      <c r="G122" s="157">
        <f t="shared" si="2"/>
        <v>244000</v>
      </c>
      <c r="H122" s="16" t="s">
        <v>156</v>
      </c>
      <c r="I122" s="149" t="s">
        <v>18</v>
      </c>
      <c r="J122" s="16" t="s">
        <v>517</v>
      </c>
      <c r="K122" s="149" t="s">
        <v>133</v>
      </c>
      <c r="L122" s="149" t="s">
        <v>44</v>
      </c>
      <c r="M122" s="16"/>
      <c r="N122" s="15"/>
    </row>
    <row r="123" spans="1:14" x14ac:dyDescent="0.25">
      <c r="A123" s="478">
        <v>45371</v>
      </c>
      <c r="B123" s="416" t="s">
        <v>110</v>
      </c>
      <c r="C123" s="416" t="s">
        <v>48</v>
      </c>
      <c r="D123" s="416" t="s">
        <v>121</v>
      </c>
      <c r="E123" s="631"/>
      <c r="F123" s="479">
        <v>185000</v>
      </c>
      <c r="G123" s="562">
        <f t="shared" si="2"/>
        <v>429000</v>
      </c>
      <c r="H123" s="416" t="s">
        <v>156</v>
      </c>
      <c r="I123" s="416" t="s">
        <v>18</v>
      </c>
      <c r="J123" s="416" t="s">
        <v>404</v>
      </c>
      <c r="K123" s="416" t="s">
        <v>133</v>
      </c>
      <c r="L123" s="416" t="s">
        <v>44</v>
      </c>
      <c r="M123" s="416"/>
      <c r="N123" s="459"/>
    </row>
    <row r="124" spans="1:14" x14ac:dyDescent="0.25">
      <c r="A124" s="34">
        <v>45371</v>
      </c>
      <c r="B124" s="164" t="s">
        <v>112</v>
      </c>
      <c r="C124" s="164" t="s">
        <v>113</v>
      </c>
      <c r="D124" s="165" t="s">
        <v>121</v>
      </c>
      <c r="E124" s="352">
        <v>8000</v>
      </c>
      <c r="F124" s="471"/>
      <c r="G124" s="157">
        <f t="shared" si="2"/>
        <v>421000</v>
      </c>
      <c r="H124" s="16" t="s">
        <v>156</v>
      </c>
      <c r="I124" s="149" t="s">
        <v>18</v>
      </c>
      <c r="J124" s="149" t="s">
        <v>638</v>
      </c>
      <c r="K124" s="149" t="s">
        <v>133</v>
      </c>
      <c r="L124" s="149" t="s">
        <v>44</v>
      </c>
      <c r="M124" s="16"/>
      <c r="N124" s="550" t="s">
        <v>470</v>
      </c>
    </row>
    <row r="125" spans="1:14" x14ac:dyDescent="0.25">
      <c r="A125" s="34">
        <v>45371</v>
      </c>
      <c r="B125" s="164" t="s">
        <v>112</v>
      </c>
      <c r="C125" s="164" t="s">
        <v>113</v>
      </c>
      <c r="D125" s="165" t="s">
        <v>121</v>
      </c>
      <c r="E125" s="352">
        <v>2000</v>
      </c>
      <c r="F125" s="471"/>
      <c r="G125" s="157">
        <f t="shared" si="2"/>
        <v>419000</v>
      </c>
      <c r="H125" s="16" t="s">
        <v>156</v>
      </c>
      <c r="I125" s="149" t="s">
        <v>18</v>
      </c>
      <c r="J125" s="149" t="s">
        <v>638</v>
      </c>
      <c r="K125" s="149" t="s">
        <v>133</v>
      </c>
      <c r="L125" s="149" t="s">
        <v>44</v>
      </c>
      <c r="M125" s="16"/>
      <c r="N125" s="550" t="s">
        <v>471</v>
      </c>
    </row>
    <row r="126" spans="1:14" x14ac:dyDescent="0.25">
      <c r="A126" s="34">
        <v>45371</v>
      </c>
      <c r="B126" s="164" t="s">
        <v>112</v>
      </c>
      <c r="C126" s="164" t="s">
        <v>113</v>
      </c>
      <c r="D126" s="165" t="s">
        <v>121</v>
      </c>
      <c r="E126" s="352">
        <v>10000</v>
      </c>
      <c r="F126" s="471"/>
      <c r="G126" s="157">
        <f t="shared" si="2"/>
        <v>409000</v>
      </c>
      <c r="H126" s="16" t="s">
        <v>156</v>
      </c>
      <c r="I126" s="149" t="s">
        <v>18</v>
      </c>
      <c r="J126" s="149" t="s">
        <v>638</v>
      </c>
      <c r="K126" s="149" t="s">
        <v>133</v>
      </c>
      <c r="L126" s="149" t="s">
        <v>44</v>
      </c>
      <c r="M126" s="16"/>
      <c r="N126" s="550" t="s">
        <v>472</v>
      </c>
    </row>
    <row r="127" spans="1:14" x14ac:dyDescent="0.25">
      <c r="A127" s="34">
        <v>45371</v>
      </c>
      <c r="B127" s="164" t="s">
        <v>112</v>
      </c>
      <c r="C127" s="164" t="s">
        <v>113</v>
      </c>
      <c r="D127" s="165" t="s">
        <v>121</v>
      </c>
      <c r="E127" s="352">
        <v>13000</v>
      </c>
      <c r="F127" s="471"/>
      <c r="G127" s="157">
        <f t="shared" ref="G127:G190" si="3">G126-E127+F127</f>
        <v>396000</v>
      </c>
      <c r="H127" s="16" t="s">
        <v>156</v>
      </c>
      <c r="I127" s="149" t="s">
        <v>18</v>
      </c>
      <c r="J127" s="149" t="s">
        <v>638</v>
      </c>
      <c r="K127" s="149" t="s">
        <v>133</v>
      </c>
      <c r="L127" s="149" t="s">
        <v>44</v>
      </c>
      <c r="M127" s="16"/>
      <c r="N127" s="550" t="s">
        <v>473</v>
      </c>
    </row>
    <row r="128" spans="1:14" x14ac:dyDescent="0.25">
      <c r="A128" s="34">
        <v>45371</v>
      </c>
      <c r="B128" s="164" t="s">
        <v>112</v>
      </c>
      <c r="C128" s="164" t="s">
        <v>113</v>
      </c>
      <c r="D128" s="165" t="s">
        <v>121</v>
      </c>
      <c r="E128" s="352">
        <v>14000</v>
      </c>
      <c r="F128" s="471"/>
      <c r="G128" s="157">
        <f t="shared" si="3"/>
        <v>382000</v>
      </c>
      <c r="H128" s="16" t="s">
        <v>156</v>
      </c>
      <c r="I128" s="149" t="s">
        <v>18</v>
      </c>
      <c r="J128" s="149" t="s">
        <v>638</v>
      </c>
      <c r="K128" s="149" t="s">
        <v>133</v>
      </c>
      <c r="L128" s="149" t="s">
        <v>44</v>
      </c>
      <c r="M128" s="16"/>
      <c r="N128" s="550" t="s">
        <v>474</v>
      </c>
    </row>
    <row r="129" spans="1:14" x14ac:dyDescent="0.25">
      <c r="A129" s="34">
        <v>45371</v>
      </c>
      <c r="B129" s="164" t="s">
        <v>112</v>
      </c>
      <c r="C129" s="164" t="s">
        <v>113</v>
      </c>
      <c r="D129" s="165" t="s">
        <v>121</v>
      </c>
      <c r="E129" s="352">
        <v>13000</v>
      </c>
      <c r="F129" s="471"/>
      <c r="G129" s="157">
        <f t="shared" si="3"/>
        <v>369000</v>
      </c>
      <c r="H129" s="16" t="s">
        <v>156</v>
      </c>
      <c r="I129" s="149" t="s">
        <v>18</v>
      </c>
      <c r="J129" s="149" t="s">
        <v>638</v>
      </c>
      <c r="K129" s="149" t="s">
        <v>133</v>
      </c>
      <c r="L129" s="149" t="s">
        <v>44</v>
      </c>
      <c r="M129" s="16"/>
      <c r="N129" s="550" t="s">
        <v>475</v>
      </c>
    </row>
    <row r="130" spans="1:14" x14ac:dyDescent="0.25">
      <c r="A130" s="34">
        <v>45371</v>
      </c>
      <c r="B130" s="164" t="s">
        <v>112</v>
      </c>
      <c r="C130" s="164" t="s">
        <v>113</v>
      </c>
      <c r="D130" s="165" t="s">
        <v>121</v>
      </c>
      <c r="E130" s="352">
        <v>10000</v>
      </c>
      <c r="F130" s="471"/>
      <c r="G130" s="157">
        <f t="shared" si="3"/>
        <v>359000</v>
      </c>
      <c r="H130" s="16" t="s">
        <v>156</v>
      </c>
      <c r="I130" s="149" t="s">
        <v>18</v>
      </c>
      <c r="J130" s="149" t="s">
        <v>638</v>
      </c>
      <c r="K130" s="149" t="s">
        <v>133</v>
      </c>
      <c r="L130" s="149" t="s">
        <v>44</v>
      </c>
      <c r="M130" s="16"/>
      <c r="N130" s="550" t="s">
        <v>476</v>
      </c>
    </row>
    <row r="131" spans="1:14" x14ac:dyDescent="0.25">
      <c r="A131" s="34">
        <v>45371</v>
      </c>
      <c r="B131" s="164" t="s">
        <v>112</v>
      </c>
      <c r="C131" s="164" t="s">
        <v>113</v>
      </c>
      <c r="D131" s="165" t="s">
        <v>121</v>
      </c>
      <c r="E131" s="352">
        <v>10000</v>
      </c>
      <c r="F131" s="471"/>
      <c r="G131" s="157">
        <f t="shared" si="3"/>
        <v>349000</v>
      </c>
      <c r="H131" s="16" t="s">
        <v>156</v>
      </c>
      <c r="I131" s="149" t="s">
        <v>18</v>
      </c>
      <c r="J131" s="149" t="s">
        <v>638</v>
      </c>
      <c r="K131" s="149" t="s">
        <v>133</v>
      </c>
      <c r="L131" s="149" t="s">
        <v>44</v>
      </c>
      <c r="M131" s="16"/>
      <c r="N131" s="550" t="s">
        <v>477</v>
      </c>
    </row>
    <row r="132" spans="1:14" x14ac:dyDescent="0.25">
      <c r="A132" s="34">
        <v>45371</v>
      </c>
      <c r="B132" s="16" t="s">
        <v>478</v>
      </c>
      <c r="C132" s="16" t="s">
        <v>126</v>
      </c>
      <c r="D132" s="165" t="s">
        <v>121</v>
      </c>
      <c r="E132" s="352">
        <v>43000</v>
      </c>
      <c r="F132" s="471"/>
      <c r="G132" s="157">
        <f t="shared" si="3"/>
        <v>306000</v>
      </c>
      <c r="H132" s="16" t="s">
        <v>156</v>
      </c>
      <c r="I132" s="149" t="s">
        <v>18</v>
      </c>
      <c r="J132" s="149" t="s">
        <v>638</v>
      </c>
      <c r="K132" s="149" t="s">
        <v>133</v>
      </c>
      <c r="L132" s="149" t="s">
        <v>44</v>
      </c>
      <c r="M132" s="16"/>
      <c r="N132" s="15"/>
    </row>
    <row r="133" spans="1:14" x14ac:dyDescent="0.25">
      <c r="A133" s="34">
        <v>45371</v>
      </c>
      <c r="B133" s="16" t="s">
        <v>479</v>
      </c>
      <c r="C133" s="16" t="s">
        <v>126</v>
      </c>
      <c r="D133" s="165" t="s">
        <v>121</v>
      </c>
      <c r="E133" s="352">
        <v>21000</v>
      </c>
      <c r="F133" s="471"/>
      <c r="G133" s="157">
        <f t="shared" si="3"/>
        <v>285000</v>
      </c>
      <c r="H133" s="16" t="s">
        <v>156</v>
      </c>
      <c r="I133" s="149" t="s">
        <v>18</v>
      </c>
      <c r="J133" s="149" t="s">
        <v>638</v>
      </c>
      <c r="K133" s="149" t="s">
        <v>133</v>
      </c>
      <c r="L133" s="149" t="s">
        <v>44</v>
      </c>
      <c r="M133" s="16"/>
      <c r="N133" s="15"/>
    </row>
    <row r="134" spans="1:14" x14ac:dyDescent="0.25">
      <c r="A134" s="34">
        <v>45371</v>
      </c>
      <c r="B134" s="16" t="s">
        <v>126</v>
      </c>
      <c r="C134" s="16" t="s">
        <v>126</v>
      </c>
      <c r="D134" s="165" t="s">
        <v>121</v>
      </c>
      <c r="E134" s="352">
        <v>20000</v>
      </c>
      <c r="F134" s="471"/>
      <c r="G134" s="157">
        <f t="shared" si="3"/>
        <v>265000</v>
      </c>
      <c r="H134" s="16" t="s">
        <v>156</v>
      </c>
      <c r="I134" s="149" t="s">
        <v>18</v>
      </c>
      <c r="J134" s="149" t="s">
        <v>638</v>
      </c>
      <c r="K134" s="149" t="s">
        <v>133</v>
      </c>
      <c r="L134" s="149" t="s">
        <v>44</v>
      </c>
      <c r="M134" s="16"/>
      <c r="N134" s="15"/>
    </row>
    <row r="135" spans="1:14" x14ac:dyDescent="0.25">
      <c r="A135" s="34">
        <v>45372</v>
      </c>
      <c r="B135" s="16" t="s">
        <v>118</v>
      </c>
      <c r="C135" s="16" t="s">
        <v>48</v>
      </c>
      <c r="D135" s="16" t="s">
        <v>121</v>
      </c>
      <c r="E135" s="352"/>
      <c r="F135" s="471">
        <v>-21000</v>
      </c>
      <c r="G135" s="157">
        <f t="shared" si="3"/>
        <v>244000</v>
      </c>
      <c r="H135" s="16" t="s">
        <v>156</v>
      </c>
      <c r="I135" s="149" t="s">
        <v>18</v>
      </c>
      <c r="J135" s="149" t="s">
        <v>638</v>
      </c>
      <c r="K135" s="149" t="s">
        <v>133</v>
      </c>
      <c r="L135" s="149" t="s">
        <v>44</v>
      </c>
      <c r="M135" s="16"/>
      <c r="N135" s="15"/>
    </row>
    <row r="136" spans="1:14" x14ac:dyDescent="0.25">
      <c r="A136" s="34">
        <v>45371</v>
      </c>
      <c r="B136" s="164" t="s">
        <v>311</v>
      </c>
      <c r="C136" s="164" t="s">
        <v>216</v>
      </c>
      <c r="D136" s="165" t="s">
        <v>121</v>
      </c>
      <c r="E136" s="147">
        <v>10000</v>
      </c>
      <c r="F136" s="471"/>
      <c r="G136" s="157">
        <f t="shared" si="3"/>
        <v>234000</v>
      </c>
      <c r="H136" s="16" t="s">
        <v>156</v>
      </c>
      <c r="I136" s="149" t="s">
        <v>18</v>
      </c>
      <c r="J136" s="16" t="s">
        <v>517</v>
      </c>
      <c r="K136" s="149" t="s">
        <v>133</v>
      </c>
      <c r="L136" s="149" t="s">
        <v>44</v>
      </c>
      <c r="M136" s="16"/>
      <c r="N136" s="15"/>
    </row>
    <row r="137" spans="1:14" x14ac:dyDescent="0.25">
      <c r="A137" s="34">
        <v>45371</v>
      </c>
      <c r="B137" s="164" t="s">
        <v>312</v>
      </c>
      <c r="C137" s="164" t="s">
        <v>216</v>
      </c>
      <c r="D137" s="165" t="s">
        <v>121</v>
      </c>
      <c r="E137" s="147">
        <v>20000</v>
      </c>
      <c r="F137" s="471"/>
      <c r="G137" s="157">
        <f t="shared" si="3"/>
        <v>214000</v>
      </c>
      <c r="H137" s="16" t="s">
        <v>156</v>
      </c>
      <c r="I137" s="149" t="s">
        <v>18</v>
      </c>
      <c r="J137" s="16" t="s">
        <v>517</v>
      </c>
      <c r="K137" s="149" t="s">
        <v>133</v>
      </c>
      <c r="L137" s="149" t="s">
        <v>44</v>
      </c>
      <c r="M137" s="16"/>
      <c r="N137" s="15"/>
    </row>
    <row r="138" spans="1:14" x14ac:dyDescent="0.25">
      <c r="A138" s="34">
        <v>45371</v>
      </c>
      <c r="B138" s="164" t="s">
        <v>313</v>
      </c>
      <c r="C138" s="164" t="s">
        <v>216</v>
      </c>
      <c r="D138" s="165" t="s">
        <v>121</v>
      </c>
      <c r="E138" s="470">
        <v>20000</v>
      </c>
      <c r="F138" s="471"/>
      <c r="G138" s="157">
        <f t="shared" si="3"/>
        <v>194000</v>
      </c>
      <c r="H138" s="16" t="s">
        <v>156</v>
      </c>
      <c r="I138" s="149" t="s">
        <v>18</v>
      </c>
      <c r="J138" s="16" t="s">
        <v>517</v>
      </c>
      <c r="K138" s="149" t="s">
        <v>133</v>
      </c>
      <c r="L138" s="149" t="s">
        <v>44</v>
      </c>
      <c r="M138" s="16"/>
      <c r="N138" s="15"/>
    </row>
    <row r="139" spans="1:14" x14ac:dyDescent="0.25">
      <c r="A139" s="34">
        <v>45371</v>
      </c>
      <c r="B139" s="164" t="s">
        <v>112</v>
      </c>
      <c r="C139" s="164" t="s">
        <v>113</v>
      </c>
      <c r="D139" s="165" t="s">
        <v>121</v>
      </c>
      <c r="E139" s="470">
        <v>4000</v>
      </c>
      <c r="F139" s="471"/>
      <c r="G139" s="157">
        <f t="shared" si="3"/>
        <v>190000</v>
      </c>
      <c r="H139" s="16" t="s">
        <v>156</v>
      </c>
      <c r="I139" s="149" t="s">
        <v>18</v>
      </c>
      <c r="J139" s="16" t="s">
        <v>517</v>
      </c>
      <c r="K139" s="149" t="s">
        <v>133</v>
      </c>
      <c r="L139" s="149" t="s">
        <v>44</v>
      </c>
      <c r="M139" s="16"/>
      <c r="N139" s="15"/>
    </row>
    <row r="140" spans="1:14" x14ac:dyDescent="0.25">
      <c r="A140" s="34">
        <v>45371</v>
      </c>
      <c r="B140" s="164" t="s">
        <v>112</v>
      </c>
      <c r="C140" s="164" t="s">
        <v>113</v>
      </c>
      <c r="D140" s="165" t="s">
        <v>121</v>
      </c>
      <c r="E140" s="470">
        <v>5000</v>
      </c>
      <c r="F140" s="471"/>
      <c r="G140" s="157">
        <f t="shared" si="3"/>
        <v>185000</v>
      </c>
      <c r="H140" s="16" t="s">
        <v>156</v>
      </c>
      <c r="I140" s="149" t="s">
        <v>18</v>
      </c>
      <c r="J140" s="16" t="s">
        <v>517</v>
      </c>
      <c r="K140" s="149" t="s">
        <v>133</v>
      </c>
      <c r="L140" s="149" t="s">
        <v>44</v>
      </c>
      <c r="M140" s="16"/>
      <c r="N140" s="15"/>
    </row>
    <row r="141" spans="1:14" x14ac:dyDescent="0.25">
      <c r="A141" s="478">
        <v>45372</v>
      </c>
      <c r="B141" s="416" t="s">
        <v>110</v>
      </c>
      <c r="C141" s="416" t="s">
        <v>48</v>
      </c>
      <c r="D141" s="416" t="s">
        <v>121</v>
      </c>
      <c r="E141" s="460"/>
      <c r="F141" s="479">
        <v>181000</v>
      </c>
      <c r="G141" s="562">
        <f t="shared" si="3"/>
        <v>366000</v>
      </c>
      <c r="H141" s="416" t="s">
        <v>156</v>
      </c>
      <c r="I141" s="416" t="s">
        <v>18</v>
      </c>
      <c r="J141" s="416" t="s">
        <v>514</v>
      </c>
      <c r="K141" s="416" t="s">
        <v>133</v>
      </c>
      <c r="L141" s="416" t="s">
        <v>44</v>
      </c>
      <c r="M141" s="416"/>
      <c r="N141" s="459"/>
    </row>
    <row r="142" spans="1:14" x14ac:dyDescent="0.25">
      <c r="A142" s="34">
        <v>45372</v>
      </c>
      <c r="B142" s="16" t="s">
        <v>112</v>
      </c>
      <c r="C142" s="16" t="s">
        <v>113</v>
      </c>
      <c r="D142" s="16" t="s">
        <v>121</v>
      </c>
      <c r="E142" s="352">
        <v>8000</v>
      </c>
      <c r="F142" s="471"/>
      <c r="G142" s="157">
        <f t="shared" si="3"/>
        <v>358000</v>
      </c>
      <c r="H142" s="16" t="s">
        <v>156</v>
      </c>
      <c r="I142" s="149" t="s">
        <v>18</v>
      </c>
      <c r="J142" s="149" t="s">
        <v>514</v>
      </c>
      <c r="K142" s="149" t="s">
        <v>133</v>
      </c>
      <c r="L142" s="149" t="s">
        <v>44</v>
      </c>
      <c r="M142" s="16"/>
      <c r="N142" s="15" t="s">
        <v>327</v>
      </c>
    </row>
    <row r="143" spans="1:14" x14ac:dyDescent="0.25">
      <c r="A143" s="34">
        <v>45372</v>
      </c>
      <c r="B143" s="16" t="s">
        <v>112</v>
      </c>
      <c r="C143" s="16" t="s">
        <v>113</v>
      </c>
      <c r="D143" s="16" t="s">
        <v>121</v>
      </c>
      <c r="E143" s="352">
        <v>3000</v>
      </c>
      <c r="F143" s="475"/>
      <c r="G143" s="157">
        <f t="shared" si="3"/>
        <v>355000</v>
      </c>
      <c r="H143" s="16" t="s">
        <v>156</v>
      </c>
      <c r="I143" s="149" t="s">
        <v>18</v>
      </c>
      <c r="J143" s="149" t="s">
        <v>514</v>
      </c>
      <c r="K143" s="149" t="s">
        <v>133</v>
      </c>
      <c r="L143" s="149" t="s">
        <v>44</v>
      </c>
      <c r="M143" s="16"/>
      <c r="N143" s="15" t="s">
        <v>489</v>
      </c>
    </row>
    <row r="144" spans="1:14" x14ac:dyDescent="0.25">
      <c r="A144" s="34">
        <v>45372</v>
      </c>
      <c r="B144" s="16" t="s">
        <v>112</v>
      </c>
      <c r="C144" s="16" t="s">
        <v>113</v>
      </c>
      <c r="D144" s="16" t="s">
        <v>121</v>
      </c>
      <c r="E144" s="352">
        <v>10000</v>
      </c>
      <c r="F144" s="475"/>
      <c r="G144" s="157">
        <f t="shared" si="3"/>
        <v>345000</v>
      </c>
      <c r="H144" s="16" t="s">
        <v>156</v>
      </c>
      <c r="I144" s="149" t="s">
        <v>18</v>
      </c>
      <c r="J144" s="149" t="s">
        <v>514</v>
      </c>
      <c r="K144" s="149" t="s">
        <v>133</v>
      </c>
      <c r="L144" s="149" t="s">
        <v>44</v>
      </c>
      <c r="M144" s="16"/>
      <c r="N144" s="15" t="s">
        <v>490</v>
      </c>
    </row>
    <row r="145" spans="1:14" x14ac:dyDescent="0.25">
      <c r="A145" s="34">
        <v>45372</v>
      </c>
      <c r="B145" s="16" t="s">
        <v>112</v>
      </c>
      <c r="C145" s="16" t="s">
        <v>113</v>
      </c>
      <c r="D145" s="16" t="s">
        <v>121</v>
      </c>
      <c r="E145" s="352">
        <v>13000</v>
      </c>
      <c r="F145" s="475"/>
      <c r="G145" s="157">
        <f t="shared" si="3"/>
        <v>332000</v>
      </c>
      <c r="H145" s="16" t="s">
        <v>156</v>
      </c>
      <c r="I145" s="149" t="s">
        <v>18</v>
      </c>
      <c r="J145" s="149" t="s">
        <v>514</v>
      </c>
      <c r="K145" s="149" t="s">
        <v>133</v>
      </c>
      <c r="L145" s="149" t="s">
        <v>44</v>
      </c>
      <c r="M145" s="16"/>
      <c r="N145" s="15" t="s">
        <v>491</v>
      </c>
    </row>
    <row r="146" spans="1:14" x14ac:dyDescent="0.25">
      <c r="A146" s="34">
        <v>45372</v>
      </c>
      <c r="B146" s="16" t="s">
        <v>112</v>
      </c>
      <c r="C146" s="16" t="s">
        <v>113</v>
      </c>
      <c r="D146" s="16" t="s">
        <v>121</v>
      </c>
      <c r="E146" s="352">
        <v>15000</v>
      </c>
      <c r="F146" s="475"/>
      <c r="G146" s="157">
        <f t="shared" si="3"/>
        <v>317000</v>
      </c>
      <c r="H146" s="16" t="s">
        <v>156</v>
      </c>
      <c r="I146" s="149" t="s">
        <v>18</v>
      </c>
      <c r="J146" s="149" t="s">
        <v>514</v>
      </c>
      <c r="K146" s="149" t="s">
        <v>133</v>
      </c>
      <c r="L146" s="149" t="s">
        <v>44</v>
      </c>
      <c r="M146" s="16"/>
      <c r="N146" s="15" t="s">
        <v>492</v>
      </c>
    </row>
    <row r="147" spans="1:14" x14ac:dyDescent="0.25">
      <c r="A147" s="34">
        <v>45372</v>
      </c>
      <c r="B147" s="16" t="s">
        <v>112</v>
      </c>
      <c r="C147" s="16" t="s">
        <v>113</v>
      </c>
      <c r="D147" s="16" t="s">
        <v>121</v>
      </c>
      <c r="E147" s="352">
        <v>7000</v>
      </c>
      <c r="F147" s="475"/>
      <c r="G147" s="157">
        <f t="shared" si="3"/>
        <v>310000</v>
      </c>
      <c r="H147" s="16" t="s">
        <v>156</v>
      </c>
      <c r="I147" s="149" t="s">
        <v>18</v>
      </c>
      <c r="J147" s="149" t="s">
        <v>514</v>
      </c>
      <c r="K147" s="149" t="s">
        <v>133</v>
      </c>
      <c r="L147" s="149" t="s">
        <v>44</v>
      </c>
      <c r="M147" s="16"/>
      <c r="N147" s="15" t="s">
        <v>493</v>
      </c>
    </row>
    <row r="148" spans="1:14" x14ac:dyDescent="0.25">
      <c r="A148" s="34">
        <v>45372</v>
      </c>
      <c r="B148" s="16" t="s">
        <v>112</v>
      </c>
      <c r="C148" s="16" t="s">
        <v>113</v>
      </c>
      <c r="D148" s="16" t="s">
        <v>121</v>
      </c>
      <c r="E148" s="352">
        <v>10000</v>
      </c>
      <c r="F148" s="475"/>
      <c r="G148" s="157">
        <f t="shared" si="3"/>
        <v>300000</v>
      </c>
      <c r="H148" s="16" t="s">
        <v>156</v>
      </c>
      <c r="I148" s="149" t="s">
        <v>18</v>
      </c>
      <c r="J148" s="149" t="s">
        <v>514</v>
      </c>
      <c r="K148" s="149" t="s">
        <v>133</v>
      </c>
      <c r="L148" s="149" t="s">
        <v>44</v>
      </c>
      <c r="M148" s="16"/>
      <c r="N148" s="15" t="s">
        <v>465</v>
      </c>
    </row>
    <row r="149" spans="1:14" x14ac:dyDescent="0.25">
      <c r="A149" s="34">
        <v>45372</v>
      </c>
      <c r="B149" s="16" t="s">
        <v>450</v>
      </c>
      <c r="C149" s="16" t="s">
        <v>126</v>
      </c>
      <c r="D149" s="16" t="s">
        <v>121</v>
      </c>
      <c r="E149" s="352">
        <v>3000</v>
      </c>
      <c r="F149" s="475"/>
      <c r="G149" s="157">
        <f t="shared" si="3"/>
        <v>297000</v>
      </c>
      <c r="H149" s="16" t="s">
        <v>156</v>
      </c>
      <c r="I149" s="149" t="s">
        <v>18</v>
      </c>
      <c r="J149" s="149" t="s">
        <v>644</v>
      </c>
      <c r="K149" s="149" t="s">
        <v>133</v>
      </c>
      <c r="L149" s="149" t="s">
        <v>44</v>
      </c>
      <c r="M149" s="16"/>
      <c r="N149" s="15"/>
    </row>
    <row r="150" spans="1:14" x14ac:dyDescent="0.25">
      <c r="A150" s="34">
        <v>45372</v>
      </c>
      <c r="B150" s="16" t="s">
        <v>450</v>
      </c>
      <c r="C150" s="16" t="s">
        <v>126</v>
      </c>
      <c r="D150" s="16" t="s">
        <v>121</v>
      </c>
      <c r="E150" s="352">
        <v>3000</v>
      </c>
      <c r="F150" s="475"/>
      <c r="G150" s="157">
        <f t="shared" si="3"/>
        <v>294000</v>
      </c>
      <c r="H150" s="16" t="s">
        <v>156</v>
      </c>
      <c r="I150" s="149" t="s">
        <v>18</v>
      </c>
      <c r="J150" s="149" t="s">
        <v>644</v>
      </c>
      <c r="K150" s="149" t="s">
        <v>133</v>
      </c>
      <c r="L150" s="149" t="s">
        <v>44</v>
      </c>
      <c r="M150" s="16"/>
      <c r="N150" s="15"/>
    </row>
    <row r="151" spans="1:14" x14ac:dyDescent="0.25">
      <c r="A151" s="34">
        <v>45372</v>
      </c>
      <c r="B151" s="16" t="s">
        <v>450</v>
      </c>
      <c r="C151" s="16" t="s">
        <v>126</v>
      </c>
      <c r="D151" s="16" t="s">
        <v>121</v>
      </c>
      <c r="E151" s="352">
        <v>2000</v>
      </c>
      <c r="F151" s="475"/>
      <c r="G151" s="157">
        <f t="shared" si="3"/>
        <v>292000</v>
      </c>
      <c r="H151" s="16" t="s">
        <v>156</v>
      </c>
      <c r="I151" s="149" t="s">
        <v>18</v>
      </c>
      <c r="J151" s="149" t="s">
        <v>644</v>
      </c>
      <c r="K151" s="149" t="s">
        <v>133</v>
      </c>
      <c r="L151" s="149" t="s">
        <v>44</v>
      </c>
      <c r="M151" s="16"/>
      <c r="N151" s="15"/>
    </row>
    <row r="152" spans="1:14" x14ac:dyDescent="0.25">
      <c r="A152" s="34">
        <v>45372</v>
      </c>
      <c r="B152" s="16" t="s">
        <v>450</v>
      </c>
      <c r="C152" s="16" t="s">
        <v>126</v>
      </c>
      <c r="D152" s="16" t="s">
        <v>121</v>
      </c>
      <c r="E152" s="352">
        <v>45000</v>
      </c>
      <c r="F152" s="475"/>
      <c r="G152" s="157">
        <f t="shared" si="3"/>
        <v>247000</v>
      </c>
      <c r="H152" s="16" t="s">
        <v>156</v>
      </c>
      <c r="I152" s="149" t="s">
        <v>18</v>
      </c>
      <c r="J152" s="149" t="s">
        <v>514</v>
      </c>
      <c r="K152" s="149" t="s">
        <v>133</v>
      </c>
      <c r="L152" s="149" t="s">
        <v>44</v>
      </c>
      <c r="M152" s="16"/>
      <c r="N152" s="15"/>
    </row>
    <row r="153" spans="1:14" x14ac:dyDescent="0.25">
      <c r="A153" s="34">
        <v>45372</v>
      </c>
      <c r="B153" s="16" t="s">
        <v>450</v>
      </c>
      <c r="C153" s="16" t="s">
        <v>126</v>
      </c>
      <c r="D153" s="16" t="s">
        <v>121</v>
      </c>
      <c r="E153" s="352">
        <v>48000</v>
      </c>
      <c r="F153" s="475"/>
      <c r="G153" s="157">
        <f t="shared" si="3"/>
        <v>199000</v>
      </c>
      <c r="H153" s="16" t="s">
        <v>156</v>
      </c>
      <c r="I153" s="149" t="s">
        <v>18</v>
      </c>
      <c r="J153" s="149" t="s">
        <v>514</v>
      </c>
      <c r="K153" s="149" t="s">
        <v>133</v>
      </c>
      <c r="L153" s="149" t="s">
        <v>44</v>
      </c>
      <c r="M153" s="16"/>
      <c r="N153" s="15"/>
    </row>
    <row r="154" spans="1:14" x14ac:dyDescent="0.25">
      <c r="A154" s="34">
        <v>45372</v>
      </c>
      <c r="B154" s="164" t="s">
        <v>311</v>
      </c>
      <c r="C154" s="164" t="s">
        <v>216</v>
      </c>
      <c r="D154" s="165" t="s">
        <v>121</v>
      </c>
      <c r="E154" s="147">
        <v>10000</v>
      </c>
      <c r="F154" s="475"/>
      <c r="G154" s="157">
        <f t="shared" si="3"/>
        <v>189000</v>
      </c>
      <c r="H154" s="16" t="s">
        <v>156</v>
      </c>
      <c r="I154" s="149" t="s">
        <v>18</v>
      </c>
      <c r="J154" s="16" t="s">
        <v>517</v>
      </c>
      <c r="K154" s="149" t="s">
        <v>133</v>
      </c>
      <c r="L154" s="149" t="s">
        <v>44</v>
      </c>
      <c r="M154" s="16"/>
      <c r="N154" s="15"/>
    </row>
    <row r="155" spans="1:14" x14ac:dyDescent="0.25">
      <c r="A155" s="34">
        <v>45372</v>
      </c>
      <c r="B155" s="164" t="s">
        <v>312</v>
      </c>
      <c r="C155" s="164" t="s">
        <v>216</v>
      </c>
      <c r="D155" s="165" t="s">
        <v>121</v>
      </c>
      <c r="E155" s="147">
        <v>20000</v>
      </c>
      <c r="F155" s="475"/>
      <c r="G155" s="157">
        <f t="shared" si="3"/>
        <v>169000</v>
      </c>
      <c r="H155" s="16" t="s">
        <v>156</v>
      </c>
      <c r="I155" s="149" t="s">
        <v>18</v>
      </c>
      <c r="J155" s="16" t="s">
        <v>517</v>
      </c>
      <c r="K155" s="149" t="s">
        <v>133</v>
      </c>
      <c r="L155" s="149" t="s">
        <v>44</v>
      </c>
      <c r="M155" s="16"/>
      <c r="N155" s="15"/>
    </row>
    <row r="156" spans="1:14" x14ac:dyDescent="0.25">
      <c r="A156" s="34">
        <v>45372</v>
      </c>
      <c r="B156" s="164" t="s">
        <v>313</v>
      </c>
      <c r="C156" s="164" t="s">
        <v>216</v>
      </c>
      <c r="D156" s="165" t="s">
        <v>121</v>
      </c>
      <c r="E156" s="470">
        <v>20000</v>
      </c>
      <c r="F156" s="475"/>
      <c r="G156" s="157">
        <f t="shared" si="3"/>
        <v>149000</v>
      </c>
      <c r="H156" s="16" t="s">
        <v>156</v>
      </c>
      <c r="I156" s="149" t="s">
        <v>18</v>
      </c>
      <c r="J156" s="16" t="s">
        <v>517</v>
      </c>
      <c r="K156" s="149" t="s">
        <v>133</v>
      </c>
      <c r="L156" s="149" t="s">
        <v>44</v>
      </c>
      <c r="M156" s="16"/>
      <c r="N156" s="15"/>
    </row>
    <row r="157" spans="1:14" x14ac:dyDescent="0.25">
      <c r="A157" s="34">
        <v>45372</v>
      </c>
      <c r="B157" s="164" t="s">
        <v>112</v>
      </c>
      <c r="C157" s="164" t="s">
        <v>113</v>
      </c>
      <c r="D157" s="165" t="s">
        <v>121</v>
      </c>
      <c r="E157" s="470">
        <v>5000</v>
      </c>
      <c r="F157" s="475"/>
      <c r="G157" s="157">
        <f t="shared" si="3"/>
        <v>144000</v>
      </c>
      <c r="H157" s="16" t="s">
        <v>156</v>
      </c>
      <c r="I157" s="149" t="s">
        <v>18</v>
      </c>
      <c r="J157" s="16" t="s">
        <v>517</v>
      </c>
      <c r="K157" s="149" t="s">
        <v>133</v>
      </c>
      <c r="L157" s="149" t="s">
        <v>44</v>
      </c>
      <c r="M157" s="16"/>
      <c r="N157" s="15"/>
    </row>
    <row r="158" spans="1:14" x14ac:dyDescent="0.25">
      <c r="A158" s="34">
        <v>45372</v>
      </c>
      <c r="B158" s="164" t="s">
        <v>112</v>
      </c>
      <c r="C158" s="164" t="s">
        <v>113</v>
      </c>
      <c r="D158" s="165" t="s">
        <v>121</v>
      </c>
      <c r="E158" s="470">
        <v>5000</v>
      </c>
      <c r="F158" s="475"/>
      <c r="G158" s="157">
        <f t="shared" si="3"/>
        <v>139000</v>
      </c>
      <c r="H158" s="16" t="s">
        <v>156</v>
      </c>
      <c r="I158" s="149" t="s">
        <v>18</v>
      </c>
      <c r="J158" s="16" t="s">
        <v>517</v>
      </c>
      <c r="K158" s="149" t="s">
        <v>133</v>
      </c>
      <c r="L158" s="149" t="s">
        <v>44</v>
      </c>
      <c r="M158" s="16"/>
      <c r="N158" s="15"/>
    </row>
    <row r="159" spans="1:14" x14ac:dyDescent="0.25">
      <c r="A159" s="478">
        <v>45372</v>
      </c>
      <c r="B159" s="416" t="s">
        <v>110</v>
      </c>
      <c r="C159" s="416" t="s">
        <v>48</v>
      </c>
      <c r="D159" s="416" t="s">
        <v>121</v>
      </c>
      <c r="E159" s="460"/>
      <c r="F159" s="460">
        <v>395000</v>
      </c>
      <c r="G159" s="562">
        <f t="shared" si="3"/>
        <v>534000</v>
      </c>
      <c r="H159" s="416" t="s">
        <v>156</v>
      </c>
      <c r="I159" s="416" t="s">
        <v>18</v>
      </c>
      <c r="J159" s="416" t="s">
        <v>518</v>
      </c>
      <c r="K159" s="416" t="s">
        <v>133</v>
      </c>
      <c r="L159" s="416" t="s">
        <v>44</v>
      </c>
      <c r="M159" s="416"/>
      <c r="N159" s="459"/>
    </row>
    <row r="160" spans="1:14" x14ac:dyDescent="0.25">
      <c r="A160" s="34">
        <v>45372</v>
      </c>
      <c r="B160" s="16" t="s">
        <v>496</v>
      </c>
      <c r="C160" s="16" t="s">
        <v>497</v>
      </c>
      <c r="D160" s="16" t="s">
        <v>121</v>
      </c>
      <c r="E160" s="352">
        <v>60000</v>
      </c>
      <c r="F160" s="352"/>
      <c r="G160" s="157">
        <f t="shared" si="3"/>
        <v>474000</v>
      </c>
      <c r="H160" s="16" t="s">
        <v>156</v>
      </c>
      <c r="I160" s="149" t="s">
        <v>18</v>
      </c>
      <c r="J160" s="16" t="s">
        <v>645</v>
      </c>
      <c r="K160" s="149" t="s">
        <v>133</v>
      </c>
      <c r="L160" s="149" t="s">
        <v>44</v>
      </c>
      <c r="M160" s="16"/>
      <c r="N160" s="15"/>
    </row>
    <row r="161" spans="1:14" x14ac:dyDescent="0.25">
      <c r="A161" s="34">
        <v>45372</v>
      </c>
      <c r="B161" s="16" t="s">
        <v>496</v>
      </c>
      <c r="C161" s="16" t="s">
        <v>497</v>
      </c>
      <c r="D161" s="16" t="s">
        <v>121</v>
      </c>
      <c r="E161" s="352">
        <v>25000</v>
      </c>
      <c r="F161" s="352"/>
      <c r="G161" s="157">
        <f t="shared" si="3"/>
        <v>449000</v>
      </c>
      <c r="H161" s="16" t="s">
        <v>156</v>
      </c>
      <c r="I161" s="149" t="s">
        <v>18</v>
      </c>
      <c r="J161" s="16" t="s">
        <v>645</v>
      </c>
      <c r="K161" s="149" t="s">
        <v>133</v>
      </c>
      <c r="L161" s="149" t="s">
        <v>44</v>
      </c>
      <c r="M161" s="16"/>
      <c r="N161" s="15"/>
    </row>
    <row r="162" spans="1:14" x14ac:dyDescent="0.25">
      <c r="A162" s="34">
        <v>45372</v>
      </c>
      <c r="B162" s="16" t="s">
        <v>496</v>
      </c>
      <c r="C162" s="16" t="s">
        <v>497</v>
      </c>
      <c r="D162" s="16" t="s">
        <v>121</v>
      </c>
      <c r="E162" s="352">
        <v>25000</v>
      </c>
      <c r="F162" s="352"/>
      <c r="G162" s="157">
        <f t="shared" si="3"/>
        <v>424000</v>
      </c>
      <c r="H162" s="16" t="s">
        <v>156</v>
      </c>
      <c r="I162" s="149" t="s">
        <v>18</v>
      </c>
      <c r="J162" s="16" t="s">
        <v>645</v>
      </c>
      <c r="K162" s="149" t="s">
        <v>133</v>
      </c>
      <c r="L162" s="149" t="s">
        <v>44</v>
      </c>
      <c r="M162" s="16"/>
      <c r="N162" s="15"/>
    </row>
    <row r="163" spans="1:14" x14ac:dyDescent="0.25">
      <c r="A163" s="34">
        <v>45372</v>
      </c>
      <c r="B163" s="16" t="s">
        <v>496</v>
      </c>
      <c r="C163" s="16" t="s">
        <v>497</v>
      </c>
      <c r="D163" s="16" t="s">
        <v>121</v>
      </c>
      <c r="E163" s="352">
        <v>25000</v>
      </c>
      <c r="F163" s="352"/>
      <c r="G163" s="157">
        <f t="shared" si="3"/>
        <v>399000</v>
      </c>
      <c r="H163" s="16" t="s">
        <v>156</v>
      </c>
      <c r="I163" s="149" t="s">
        <v>18</v>
      </c>
      <c r="J163" s="16" t="s">
        <v>645</v>
      </c>
      <c r="K163" s="149" t="s">
        <v>133</v>
      </c>
      <c r="L163" s="149" t="s">
        <v>44</v>
      </c>
      <c r="M163" s="16"/>
      <c r="N163" s="15"/>
    </row>
    <row r="164" spans="1:14" x14ac:dyDescent="0.25">
      <c r="A164" s="34">
        <v>45373</v>
      </c>
      <c r="B164" s="16" t="s">
        <v>496</v>
      </c>
      <c r="C164" s="16" t="s">
        <v>497</v>
      </c>
      <c r="D164" s="16" t="s">
        <v>121</v>
      </c>
      <c r="E164" s="352">
        <v>60000</v>
      </c>
      <c r="F164" s="352"/>
      <c r="G164" s="157">
        <f t="shared" si="3"/>
        <v>339000</v>
      </c>
      <c r="H164" s="16" t="s">
        <v>156</v>
      </c>
      <c r="I164" s="149" t="s">
        <v>18</v>
      </c>
      <c r="J164" s="16" t="s">
        <v>646</v>
      </c>
      <c r="K164" s="149" t="s">
        <v>133</v>
      </c>
      <c r="L164" s="149" t="s">
        <v>44</v>
      </c>
      <c r="M164" s="16"/>
      <c r="N164" s="15"/>
    </row>
    <row r="165" spans="1:14" x14ac:dyDescent="0.25">
      <c r="A165" s="34">
        <v>45373</v>
      </c>
      <c r="B165" s="16" t="s">
        <v>496</v>
      </c>
      <c r="C165" s="16" t="s">
        <v>497</v>
      </c>
      <c r="D165" s="16" t="s">
        <v>121</v>
      </c>
      <c r="E165" s="352">
        <v>25000</v>
      </c>
      <c r="F165" s="352"/>
      <c r="G165" s="157">
        <f t="shared" si="3"/>
        <v>314000</v>
      </c>
      <c r="H165" s="16" t="s">
        <v>156</v>
      </c>
      <c r="I165" s="149" t="s">
        <v>18</v>
      </c>
      <c r="J165" s="16" t="s">
        <v>646</v>
      </c>
      <c r="K165" s="149" t="s">
        <v>133</v>
      </c>
      <c r="L165" s="149" t="s">
        <v>44</v>
      </c>
      <c r="M165" s="16"/>
      <c r="N165" s="15"/>
    </row>
    <row r="166" spans="1:14" x14ac:dyDescent="0.25">
      <c r="A166" s="34">
        <v>45373</v>
      </c>
      <c r="B166" s="16" t="s">
        <v>496</v>
      </c>
      <c r="C166" s="16" t="s">
        <v>497</v>
      </c>
      <c r="D166" s="16" t="s">
        <v>121</v>
      </c>
      <c r="E166" s="352">
        <v>50000</v>
      </c>
      <c r="F166" s="352"/>
      <c r="G166" s="157">
        <f t="shared" si="3"/>
        <v>264000</v>
      </c>
      <c r="H166" s="16" t="s">
        <v>156</v>
      </c>
      <c r="I166" s="149" t="s">
        <v>18</v>
      </c>
      <c r="J166" s="16" t="s">
        <v>647</v>
      </c>
      <c r="K166" s="149" t="s">
        <v>133</v>
      </c>
      <c r="L166" s="149" t="s">
        <v>44</v>
      </c>
      <c r="M166" s="16"/>
      <c r="N166" s="15"/>
    </row>
    <row r="167" spans="1:14" x14ac:dyDescent="0.25">
      <c r="A167" s="34">
        <v>45373</v>
      </c>
      <c r="B167" s="16" t="s">
        <v>496</v>
      </c>
      <c r="C167" s="16" t="s">
        <v>497</v>
      </c>
      <c r="D167" s="16" t="s">
        <v>121</v>
      </c>
      <c r="E167" s="352">
        <v>75000</v>
      </c>
      <c r="F167" s="352"/>
      <c r="G167" s="157">
        <f t="shared" si="3"/>
        <v>189000</v>
      </c>
      <c r="H167" s="16" t="s">
        <v>156</v>
      </c>
      <c r="I167" s="149" t="s">
        <v>18</v>
      </c>
      <c r="J167" s="16" t="s">
        <v>647</v>
      </c>
      <c r="K167" s="149" t="s">
        <v>133</v>
      </c>
      <c r="L167" s="149" t="s">
        <v>44</v>
      </c>
      <c r="M167" s="16"/>
      <c r="N167" s="15"/>
    </row>
    <row r="168" spans="1:14" x14ac:dyDescent="0.25">
      <c r="A168" s="34">
        <v>45373</v>
      </c>
      <c r="B168" s="16" t="s">
        <v>496</v>
      </c>
      <c r="C168" s="16" t="s">
        <v>497</v>
      </c>
      <c r="D168" s="16" t="s">
        <v>121</v>
      </c>
      <c r="E168" s="352">
        <v>60000</v>
      </c>
      <c r="F168" s="352"/>
      <c r="G168" s="157">
        <f t="shared" si="3"/>
        <v>129000</v>
      </c>
      <c r="H168" s="16" t="s">
        <v>156</v>
      </c>
      <c r="I168" s="149" t="s">
        <v>18</v>
      </c>
      <c r="J168" s="16" t="s">
        <v>647</v>
      </c>
      <c r="K168" s="149" t="s">
        <v>133</v>
      </c>
      <c r="L168" s="149" t="s">
        <v>44</v>
      </c>
      <c r="M168" s="16"/>
      <c r="N168" s="15"/>
    </row>
    <row r="169" spans="1:14" x14ac:dyDescent="0.25">
      <c r="A169" s="34">
        <v>45373</v>
      </c>
      <c r="B169" s="16" t="s">
        <v>432</v>
      </c>
      <c r="C169" s="16" t="s">
        <v>48</v>
      </c>
      <c r="D169" s="16" t="s">
        <v>121</v>
      </c>
      <c r="E169" s="352"/>
      <c r="F169" s="352">
        <v>10000</v>
      </c>
      <c r="G169" s="157">
        <f t="shared" si="3"/>
        <v>139000</v>
      </c>
      <c r="H169" s="16" t="s">
        <v>156</v>
      </c>
      <c r="I169" s="149" t="s">
        <v>18</v>
      </c>
      <c r="J169" s="16" t="s">
        <v>649</v>
      </c>
      <c r="K169" s="149" t="s">
        <v>133</v>
      </c>
      <c r="L169" s="149" t="s">
        <v>44</v>
      </c>
      <c r="M169" s="16"/>
      <c r="N169" s="15"/>
    </row>
    <row r="170" spans="1:14" x14ac:dyDescent="0.25">
      <c r="A170" s="34">
        <v>45373</v>
      </c>
      <c r="B170" s="164" t="s">
        <v>311</v>
      </c>
      <c r="C170" s="164" t="s">
        <v>216</v>
      </c>
      <c r="D170" s="165" t="s">
        <v>121</v>
      </c>
      <c r="E170" s="147">
        <v>10000</v>
      </c>
      <c r="F170" s="352"/>
      <c r="G170" s="157">
        <f t="shared" si="3"/>
        <v>129000</v>
      </c>
      <c r="H170" s="16" t="s">
        <v>156</v>
      </c>
      <c r="I170" s="149" t="s">
        <v>18</v>
      </c>
      <c r="J170" s="16" t="s">
        <v>517</v>
      </c>
      <c r="K170" s="149" t="s">
        <v>133</v>
      </c>
      <c r="L170" s="149" t="s">
        <v>44</v>
      </c>
      <c r="M170" s="16"/>
      <c r="N170" s="15"/>
    </row>
    <row r="171" spans="1:14" x14ac:dyDescent="0.25">
      <c r="A171" s="34">
        <v>45373</v>
      </c>
      <c r="B171" s="164" t="s">
        <v>312</v>
      </c>
      <c r="C171" s="164" t="s">
        <v>216</v>
      </c>
      <c r="D171" s="165" t="s">
        <v>121</v>
      </c>
      <c r="E171" s="147">
        <v>20000</v>
      </c>
      <c r="F171" s="352"/>
      <c r="G171" s="157">
        <f t="shared" si="3"/>
        <v>109000</v>
      </c>
      <c r="H171" s="16" t="s">
        <v>156</v>
      </c>
      <c r="I171" s="149" t="s">
        <v>18</v>
      </c>
      <c r="J171" s="16" t="s">
        <v>517</v>
      </c>
      <c r="K171" s="149" t="s">
        <v>133</v>
      </c>
      <c r="L171" s="149" t="s">
        <v>44</v>
      </c>
      <c r="M171" s="16"/>
      <c r="N171" s="15"/>
    </row>
    <row r="172" spans="1:14" x14ac:dyDescent="0.25">
      <c r="A172" s="34">
        <v>45373</v>
      </c>
      <c r="B172" s="164" t="s">
        <v>313</v>
      </c>
      <c r="C172" s="164" t="s">
        <v>216</v>
      </c>
      <c r="D172" s="165" t="s">
        <v>121</v>
      </c>
      <c r="E172" s="470">
        <v>20000</v>
      </c>
      <c r="F172" s="352"/>
      <c r="G172" s="157">
        <f t="shared" si="3"/>
        <v>89000</v>
      </c>
      <c r="H172" s="16" t="s">
        <v>156</v>
      </c>
      <c r="I172" s="149" t="s">
        <v>18</v>
      </c>
      <c r="J172" s="16" t="s">
        <v>517</v>
      </c>
      <c r="K172" s="149" t="s">
        <v>133</v>
      </c>
      <c r="L172" s="149" t="s">
        <v>44</v>
      </c>
      <c r="M172" s="16"/>
      <c r="N172" s="15"/>
    </row>
    <row r="173" spans="1:14" x14ac:dyDescent="0.25">
      <c r="A173" s="34">
        <v>45373</v>
      </c>
      <c r="B173" s="164" t="s">
        <v>112</v>
      </c>
      <c r="C173" s="164" t="s">
        <v>113</v>
      </c>
      <c r="D173" s="165" t="s">
        <v>121</v>
      </c>
      <c r="E173" s="470">
        <v>5000</v>
      </c>
      <c r="F173" s="352"/>
      <c r="G173" s="157">
        <f t="shared" si="3"/>
        <v>84000</v>
      </c>
      <c r="H173" s="16" t="s">
        <v>156</v>
      </c>
      <c r="I173" s="149" t="s">
        <v>18</v>
      </c>
      <c r="J173" s="16" t="s">
        <v>517</v>
      </c>
      <c r="K173" s="149" t="s">
        <v>133</v>
      </c>
      <c r="L173" s="149" t="s">
        <v>44</v>
      </c>
      <c r="M173" s="16"/>
      <c r="N173" s="15"/>
    </row>
    <row r="174" spans="1:14" x14ac:dyDescent="0.25">
      <c r="A174" s="34">
        <v>45373</v>
      </c>
      <c r="B174" s="164" t="s">
        <v>112</v>
      </c>
      <c r="C174" s="164" t="s">
        <v>113</v>
      </c>
      <c r="D174" s="165" t="s">
        <v>121</v>
      </c>
      <c r="E174" s="470">
        <v>5000</v>
      </c>
      <c r="F174" s="352"/>
      <c r="G174" s="157">
        <f t="shared" si="3"/>
        <v>79000</v>
      </c>
      <c r="H174" s="16" t="s">
        <v>156</v>
      </c>
      <c r="I174" s="149" t="s">
        <v>18</v>
      </c>
      <c r="J174" s="16" t="s">
        <v>517</v>
      </c>
      <c r="K174" s="149" t="s">
        <v>133</v>
      </c>
      <c r="L174" s="149" t="s">
        <v>44</v>
      </c>
      <c r="M174" s="16"/>
      <c r="N174" s="15"/>
    </row>
    <row r="175" spans="1:14" x14ac:dyDescent="0.25">
      <c r="A175" s="478">
        <v>45373</v>
      </c>
      <c r="B175" s="416" t="s">
        <v>110</v>
      </c>
      <c r="C175" s="416" t="s">
        <v>48</v>
      </c>
      <c r="D175" s="416" t="s">
        <v>121</v>
      </c>
      <c r="E175" s="460"/>
      <c r="F175" s="460">
        <v>523000</v>
      </c>
      <c r="G175" s="562">
        <f t="shared" si="3"/>
        <v>602000</v>
      </c>
      <c r="H175" s="416" t="s">
        <v>156</v>
      </c>
      <c r="I175" s="416" t="s">
        <v>18</v>
      </c>
      <c r="J175" s="416" t="s">
        <v>519</v>
      </c>
      <c r="K175" s="416" t="s">
        <v>133</v>
      </c>
      <c r="L175" s="416" t="s">
        <v>44</v>
      </c>
      <c r="M175" s="416"/>
      <c r="N175" s="459"/>
    </row>
    <row r="176" spans="1:14" x14ac:dyDescent="0.25">
      <c r="A176" s="34">
        <v>45373</v>
      </c>
      <c r="B176" s="16" t="s">
        <v>112</v>
      </c>
      <c r="C176" s="16" t="s">
        <v>113</v>
      </c>
      <c r="D176" s="16" t="s">
        <v>121</v>
      </c>
      <c r="E176" s="352">
        <v>8000</v>
      </c>
      <c r="F176" s="352"/>
      <c r="G176" s="157">
        <f t="shared" si="3"/>
        <v>594000</v>
      </c>
      <c r="H176" s="16" t="s">
        <v>156</v>
      </c>
      <c r="I176" s="149" t="s">
        <v>18</v>
      </c>
      <c r="J176" s="16" t="s">
        <v>519</v>
      </c>
      <c r="K176" s="149" t="s">
        <v>133</v>
      </c>
      <c r="L176" s="149" t="s">
        <v>44</v>
      </c>
      <c r="M176" s="16"/>
      <c r="N176" s="15" t="s">
        <v>151</v>
      </c>
    </row>
    <row r="177" spans="1:14" x14ac:dyDescent="0.25">
      <c r="A177" s="34">
        <v>45373</v>
      </c>
      <c r="B177" s="16" t="s">
        <v>112</v>
      </c>
      <c r="C177" s="16" t="s">
        <v>113</v>
      </c>
      <c r="D177" s="16" t="s">
        <v>121</v>
      </c>
      <c r="E177" s="352">
        <v>3000</v>
      </c>
      <c r="F177" s="352"/>
      <c r="G177" s="157">
        <f t="shared" si="3"/>
        <v>591000</v>
      </c>
      <c r="H177" s="16" t="s">
        <v>156</v>
      </c>
      <c r="I177" s="149" t="s">
        <v>18</v>
      </c>
      <c r="J177" s="16" t="s">
        <v>519</v>
      </c>
      <c r="K177" s="149" t="s">
        <v>133</v>
      </c>
      <c r="L177" s="149" t="s">
        <v>44</v>
      </c>
      <c r="M177" s="16"/>
      <c r="N177" s="15" t="s">
        <v>502</v>
      </c>
    </row>
    <row r="178" spans="1:14" x14ac:dyDescent="0.25">
      <c r="A178" s="34">
        <v>45373</v>
      </c>
      <c r="B178" s="16" t="s">
        <v>112</v>
      </c>
      <c r="C178" s="16" t="s">
        <v>113</v>
      </c>
      <c r="D178" s="16" t="s">
        <v>121</v>
      </c>
      <c r="E178" s="352">
        <v>10000</v>
      </c>
      <c r="F178" s="352"/>
      <c r="G178" s="157">
        <f t="shared" si="3"/>
        <v>581000</v>
      </c>
      <c r="H178" s="16" t="s">
        <v>156</v>
      </c>
      <c r="I178" s="149" t="s">
        <v>18</v>
      </c>
      <c r="J178" s="16" t="s">
        <v>519</v>
      </c>
      <c r="K178" s="149" t="s">
        <v>133</v>
      </c>
      <c r="L178" s="149" t="s">
        <v>44</v>
      </c>
      <c r="M178" s="16"/>
      <c r="N178" s="15" t="s">
        <v>503</v>
      </c>
    </row>
    <row r="179" spans="1:14" x14ac:dyDescent="0.25">
      <c r="A179" s="34">
        <v>45373</v>
      </c>
      <c r="B179" s="16" t="s">
        <v>112</v>
      </c>
      <c r="C179" s="16" t="s">
        <v>113</v>
      </c>
      <c r="D179" s="16" t="s">
        <v>121</v>
      </c>
      <c r="E179" s="352">
        <v>10000</v>
      </c>
      <c r="F179" s="352"/>
      <c r="G179" s="157">
        <f t="shared" si="3"/>
        <v>571000</v>
      </c>
      <c r="H179" s="16" t="s">
        <v>156</v>
      </c>
      <c r="I179" s="149" t="s">
        <v>18</v>
      </c>
      <c r="J179" s="16" t="s">
        <v>519</v>
      </c>
      <c r="K179" s="149" t="s">
        <v>133</v>
      </c>
      <c r="L179" s="149" t="s">
        <v>44</v>
      </c>
      <c r="M179" s="16"/>
      <c r="N179" s="15" t="s">
        <v>504</v>
      </c>
    </row>
    <row r="180" spans="1:14" x14ac:dyDescent="0.25">
      <c r="A180" s="34">
        <v>45373</v>
      </c>
      <c r="B180" s="16" t="s">
        <v>112</v>
      </c>
      <c r="C180" s="16" t="s">
        <v>113</v>
      </c>
      <c r="D180" s="16" t="s">
        <v>121</v>
      </c>
      <c r="E180" s="352">
        <v>7000</v>
      </c>
      <c r="F180" s="352"/>
      <c r="G180" s="157">
        <f t="shared" si="3"/>
        <v>564000</v>
      </c>
      <c r="H180" s="16" t="s">
        <v>156</v>
      </c>
      <c r="I180" s="149" t="s">
        <v>18</v>
      </c>
      <c r="J180" s="16" t="s">
        <v>519</v>
      </c>
      <c r="K180" s="149" t="s">
        <v>133</v>
      </c>
      <c r="L180" s="149" t="s">
        <v>44</v>
      </c>
      <c r="M180" s="16"/>
      <c r="N180" s="15" t="s">
        <v>493</v>
      </c>
    </row>
    <row r="181" spans="1:14" x14ac:dyDescent="0.25">
      <c r="A181" s="34">
        <v>45373</v>
      </c>
      <c r="B181" s="16" t="s">
        <v>112</v>
      </c>
      <c r="C181" s="16" t="s">
        <v>113</v>
      </c>
      <c r="D181" s="16" t="s">
        <v>121</v>
      </c>
      <c r="E181" s="352">
        <v>10000</v>
      </c>
      <c r="F181" s="352"/>
      <c r="G181" s="157">
        <f t="shared" si="3"/>
        <v>554000</v>
      </c>
      <c r="H181" s="16" t="s">
        <v>156</v>
      </c>
      <c r="I181" s="149" t="s">
        <v>18</v>
      </c>
      <c r="J181" s="16" t="s">
        <v>519</v>
      </c>
      <c r="K181" s="149" t="s">
        <v>133</v>
      </c>
      <c r="L181" s="149" t="s">
        <v>44</v>
      </c>
      <c r="M181" s="16"/>
      <c r="N181" s="15" t="s">
        <v>465</v>
      </c>
    </row>
    <row r="182" spans="1:14" x14ac:dyDescent="0.25">
      <c r="A182" s="34">
        <v>45373</v>
      </c>
      <c r="B182" s="16" t="s">
        <v>112</v>
      </c>
      <c r="C182" s="16" t="s">
        <v>113</v>
      </c>
      <c r="D182" s="16" t="s">
        <v>121</v>
      </c>
      <c r="E182" s="352">
        <v>22000</v>
      </c>
      <c r="F182" s="352"/>
      <c r="G182" s="157">
        <f t="shared" si="3"/>
        <v>532000</v>
      </c>
      <c r="H182" s="16" t="s">
        <v>156</v>
      </c>
      <c r="I182" s="149" t="s">
        <v>18</v>
      </c>
      <c r="J182" s="16" t="s">
        <v>519</v>
      </c>
      <c r="K182" s="149" t="s">
        <v>133</v>
      </c>
      <c r="L182" s="149" t="s">
        <v>44</v>
      </c>
      <c r="M182" s="16"/>
      <c r="N182" s="15" t="s">
        <v>505</v>
      </c>
    </row>
    <row r="183" spans="1:14" x14ac:dyDescent="0.25">
      <c r="A183" s="34">
        <v>45373</v>
      </c>
      <c r="B183" s="16" t="s">
        <v>112</v>
      </c>
      <c r="C183" s="16" t="s">
        <v>113</v>
      </c>
      <c r="D183" s="16" t="s">
        <v>121</v>
      </c>
      <c r="E183" s="352">
        <v>21000</v>
      </c>
      <c r="F183" s="352"/>
      <c r="G183" s="157">
        <f t="shared" si="3"/>
        <v>511000</v>
      </c>
      <c r="H183" s="16" t="s">
        <v>156</v>
      </c>
      <c r="I183" s="149" t="s">
        <v>18</v>
      </c>
      <c r="J183" s="16" t="s">
        <v>519</v>
      </c>
      <c r="K183" s="149" t="s">
        <v>133</v>
      </c>
      <c r="L183" s="149" t="s">
        <v>44</v>
      </c>
      <c r="M183" s="16"/>
      <c r="N183" s="15" t="s">
        <v>506</v>
      </c>
    </row>
    <row r="184" spans="1:14" x14ac:dyDescent="0.25">
      <c r="A184" s="34">
        <v>45373</v>
      </c>
      <c r="B184" s="16" t="s">
        <v>112</v>
      </c>
      <c r="C184" s="16" t="s">
        <v>113</v>
      </c>
      <c r="D184" s="16" t="s">
        <v>121</v>
      </c>
      <c r="E184" s="352">
        <v>20000</v>
      </c>
      <c r="F184" s="352"/>
      <c r="G184" s="157">
        <f t="shared" si="3"/>
        <v>491000</v>
      </c>
      <c r="H184" s="16" t="s">
        <v>156</v>
      </c>
      <c r="I184" s="149" t="s">
        <v>18</v>
      </c>
      <c r="J184" s="16" t="s">
        <v>519</v>
      </c>
      <c r="K184" s="149" t="s">
        <v>133</v>
      </c>
      <c r="L184" s="149" t="s">
        <v>44</v>
      </c>
      <c r="M184" s="16"/>
      <c r="N184" s="15" t="s">
        <v>507</v>
      </c>
    </row>
    <row r="185" spans="1:14" x14ac:dyDescent="0.25">
      <c r="A185" s="34">
        <v>45373</v>
      </c>
      <c r="B185" s="16" t="s">
        <v>112</v>
      </c>
      <c r="C185" s="16" t="s">
        <v>113</v>
      </c>
      <c r="D185" s="16" t="s">
        <v>121</v>
      </c>
      <c r="E185" s="352">
        <v>18000</v>
      </c>
      <c r="F185" s="352"/>
      <c r="G185" s="157">
        <f t="shared" si="3"/>
        <v>473000</v>
      </c>
      <c r="H185" s="16" t="s">
        <v>156</v>
      </c>
      <c r="I185" s="149" t="s">
        <v>18</v>
      </c>
      <c r="J185" s="16" t="s">
        <v>519</v>
      </c>
      <c r="K185" s="149" t="s">
        <v>133</v>
      </c>
      <c r="L185" s="149" t="s">
        <v>44</v>
      </c>
      <c r="M185" s="16"/>
      <c r="N185" s="15" t="s">
        <v>508</v>
      </c>
    </row>
    <row r="186" spans="1:14" x14ac:dyDescent="0.25">
      <c r="A186" s="34">
        <v>45373</v>
      </c>
      <c r="B186" s="16" t="s">
        <v>112</v>
      </c>
      <c r="C186" s="16" t="s">
        <v>113</v>
      </c>
      <c r="D186" s="16" t="s">
        <v>121</v>
      </c>
      <c r="E186" s="352">
        <v>3000</v>
      </c>
      <c r="F186" s="352"/>
      <c r="G186" s="157">
        <f t="shared" si="3"/>
        <v>470000</v>
      </c>
      <c r="H186" s="16" t="s">
        <v>156</v>
      </c>
      <c r="I186" s="149" t="s">
        <v>18</v>
      </c>
      <c r="J186" s="16" t="s">
        <v>519</v>
      </c>
      <c r="K186" s="149" t="s">
        <v>133</v>
      </c>
      <c r="L186" s="149" t="s">
        <v>44</v>
      </c>
      <c r="M186" s="16"/>
      <c r="N186" s="15" t="s">
        <v>509</v>
      </c>
    </row>
    <row r="187" spans="1:14" x14ac:dyDescent="0.25">
      <c r="A187" s="34">
        <v>45373</v>
      </c>
      <c r="B187" s="16" t="s">
        <v>510</v>
      </c>
      <c r="C187" s="16" t="s">
        <v>126</v>
      </c>
      <c r="D187" s="16" t="s">
        <v>121</v>
      </c>
      <c r="E187" s="352">
        <v>40000</v>
      </c>
      <c r="F187" s="352"/>
      <c r="G187" s="157">
        <f t="shared" si="3"/>
        <v>430000</v>
      </c>
      <c r="H187" s="16" t="s">
        <v>156</v>
      </c>
      <c r="I187" s="149" t="s">
        <v>18</v>
      </c>
      <c r="J187" s="16" t="s">
        <v>650</v>
      </c>
      <c r="K187" s="149" t="s">
        <v>133</v>
      </c>
      <c r="L187" s="149" t="s">
        <v>44</v>
      </c>
      <c r="M187" s="16"/>
      <c r="N187" s="15"/>
    </row>
    <row r="188" spans="1:14" x14ac:dyDescent="0.25">
      <c r="A188" s="34">
        <v>45373</v>
      </c>
      <c r="B188" s="16" t="s">
        <v>511</v>
      </c>
      <c r="C188" s="16" t="s">
        <v>126</v>
      </c>
      <c r="D188" s="16" t="s">
        <v>121</v>
      </c>
      <c r="E188" s="352">
        <v>30000</v>
      </c>
      <c r="F188" s="352"/>
      <c r="G188" s="157">
        <f t="shared" si="3"/>
        <v>400000</v>
      </c>
      <c r="H188" s="16" t="s">
        <v>156</v>
      </c>
      <c r="I188" s="149" t="s">
        <v>18</v>
      </c>
      <c r="J188" s="16" t="s">
        <v>519</v>
      </c>
      <c r="K188" s="149" t="s">
        <v>133</v>
      </c>
      <c r="L188" s="149" t="s">
        <v>44</v>
      </c>
      <c r="M188" s="16"/>
      <c r="N188" s="15"/>
    </row>
    <row r="189" spans="1:14" x14ac:dyDescent="0.25">
      <c r="A189" s="34">
        <v>45373</v>
      </c>
      <c r="B189" s="16" t="s">
        <v>512</v>
      </c>
      <c r="C189" s="16" t="s">
        <v>126</v>
      </c>
      <c r="D189" s="16" t="s">
        <v>121</v>
      </c>
      <c r="E189" s="352">
        <v>17000</v>
      </c>
      <c r="F189" s="352"/>
      <c r="G189" s="157">
        <f t="shared" si="3"/>
        <v>383000</v>
      </c>
      <c r="H189" s="16" t="s">
        <v>156</v>
      </c>
      <c r="I189" s="149" t="s">
        <v>18</v>
      </c>
      <c r="J189" s="16" t="s">
        <v>519</v>
      </c>
      <c r="K189" s="149" t="s">
        <v>133</v>
      </c>
      <c r="L189" s="149" t="s">
        <v>44</v>
      </c>
      <c r="M189" s="16"/>
      <c r="N189" s="15"/>
    </row>
    <row r="190" spans="1:14" x14ac:dyDescent="0.25">
      <c r="A190" s="34">
        <v>45373</v>
      </c>
      <c r="B190" s="16" t="s">
        <v>513</v>
      </c>
      <c r="C190" s="16" t="s">
        <v>126</v>
      </c>
      <c r="D190" s="16" t="s">
        <v>121</v>
      </c>
      <c r="E190" s="352">
        <v>320000</v>
      </c>
      <c r="F190" s="352"/>
      <c r="G190" s="157">
        <f t="shared" si="3"/>
        <v>63000</v>
      </c>
      <c r="H190" s="16" t="s">
        <v>156</v>
      </c>
      <c r="I190" s="149" t="s">
        <v>18</v>
      </c>
      <c r="J190" s="16" t="s">
        <v>519</v>
      </c>
      <c r="K190" s="149" t="s">
        <v>133</v>
      </c>
      <c r="L190" s="149" t="s">
        <v>44</v>
      </c>
      <c r="M190" s="16"/>
      <c r="N190" s="15"/>
    </row>
    <row r="191" spans="1:14" x14ac:dyDescent="0.25">
      <c r="A191" s="34">
        <v>45374</v>
      </c>
      <c r="B191" s="16" t="s">
        <v>432</v>
      </c>
      <c r="C191" s="16" t="s">
        <v>48</v>
      </c>
      <c r="D191" s="16" t="s">
        <v>121</v>
      </c>
      <c r="E191" s="352"/>
      <c r="F191" s="352">
        <v>16000</v>
      </c>
      <c r="G191" s="157">
        <f t="shared" ref="G191:G242" si="4">G190-E191+F191</f>
        <v>79000</v>
      </c>
      <c r="H191" s="16" t="s">
        <v>156</v>
      </c>
      <c r="I191" s="16" t="s">
        <v>18</v>
      </c>
      <c r="J191" s="16" t="s">
        <v>519</v>
      </c>
      <c r="K191" s="149" t="s">
        <v>133</v>
      </c>
      <c r="L191" s="149" t="s">
        <v>44</v>
      </c>
      <c r="M191" s="16"/>
      <c r="N191" s="15"/>
    </row>
    <row r="192" spans="1:14" x14ac:dyDescent="0.25">
      <c r="A192" s="34">
        <v>45374</v>
      </c>
      <c r="B192" s="164" t="s">
        <v>311</v>
      </c>
      <c r="C192" s="164" t="s">
        <v>216</v>
      </c>
      <c r="D192" s="165" t="s">
        <v>121</v>
      </c>
      <c r="E192" s="147">
        <v>10000</v>
      </c>
      <c r="F192" s="352"/>
      <c r="G192" s="157">
        <f t="shared" si="4"/>
        <v>69000</v>
      </c>
      <c r="H192" s="16" t="s">
        <v>156</v>
      </c>
      <c r="I192" s="16" t="s">
        <v>18</v>
      </c>
      <c r="J192" s="16" t="s">
        <v>517</v>
      </c>
      <c r="K192" s="149" t="s">
        <v>133</v>
      </c>
      <c r="L192" s="149" t="s">
        <v>44</v>
      </c>
      <c r="M192" s="16"/>
      <c r="N192" s="15"/>
    </row>
    <row r="193" spans="1:14" x14ac:dyDescent="0.25">
      <c r="A193" s="34">
        <v>45374</v>
      </c>
      <c r="B193" s="164" t="s">
        <v>312</v>
      </c>
      <c r="C193" s="164" t="s">
        <v>216</v>
      </c>
      <c r="D193" s="165" t="s">
        <v>121</v>
      </c>
      <c r="E193" s="147">
        <v>20000</v>
      </c>
      <c r="F193" s="352"/>
      <c r="G193" s="157">
        <f t="shared" si="4"/>
        <v>49000</v>
      </c>
      <c r="H193" s="16" t="s">
        <v>156</v>
      </c>
      <c r="I193" s="16" t="s">
        <v>18</v>
      </c>
      <c r="J193" s="16" t="s">
        <v>517</v>
      </c>
      <c r="K193" s="149" t="s">
        <v>133</v>
      </c>
      <c r="L193" s="149" t="s">
        <v>44</v>
      </c>
      <c r="M193" s="16"/>
      <c r="N193" s="15"/>
    </row>
    <row r="194" spans="1:14" x14ac:dyDescent="0.25">
      <c r="A194" s="34">
        <v>45374</v>
      </c>
      <c r="B194" s="164" t="s">
        <v>313</v>
      </c>
      <c r="C194" s="164" t="s">
        <v>216</v>
      </c>
      <c r="D194" s="165" t="s">
        <v>121</v>
      </c>
      <c r="E194" s="470">
        <v>20000</v>
      </c>
      <c r="F194" s="352"/>
      <c r="G194" s="157">
        <f t="shared" si="4"/>
        <v>29000</v>
      </c>
      <c r="H194" s="16" t="s">
        <v>156</v>
      </c>
      <c r="I194" s="16" t="s">
        <v>18</v>
      </c>
      <c r="J194" s="16" t="s">
        <v>517</v>
      </c>
      <c r="K194" s="149" t="s">
        <v>133</v>
      </c>
      <c r="L194" s="149" t="s">
        <v>44</v>
      </c>
      <c r="M194" s="16"/>
      <c r="N194" s="15"/>
    </row>
    <row r="195" spans="1:14" x14ac:dyDescent="0.25">
      <c r="A195" s="34">
        <v>45374</v>
      </c>
      <c r="B195" s="164" t="s">
        <v>112</v>
      </c>
      <c r="C195" s="164" t="s">
        <v>113</v>
      </c>
      <c r="D195" s="165" t="s">
        <v>121</v>
      </c>
      <c r="E195" s="470">
        <v>4000</v>
      </c>
      <c r="F195" s="352"/>
      <c r="G195" s="157">
        <f t="shared" si="4"/>
        <v>25000</v>
      </c>
      <c r="H195" s="16" t="s">
        <v>156</v>
      </c>
      <c r="I195" s="16" t="s">
        <v>18</v>
      </c>
      <c r="J195" s="16" t="s">
        <v>517</v>
      </c>
      <c r="K195" s="149" t="s">
        <v>133</v>
      </c>
      <c r="L195" s="149" t="s">
        <v>44</v>
      </c>
      <c r="M195" s="16"/>
      <c r="N195" s="15"/>
    </row>
    <row r="196" spans="1:14" x14ac:dyDescent="0.25">
      <c r="A196" s="34">
        <v>45374</v>
      </c>
      <c r="B196" s="164" t="s">
        <v>112</v>
      </c>
      <c r="C196" s="164" t="s">
        <v>113</v>
      </c>
      <c r="D196" s="165" t="s">
        <v>121</v>
      </c>
      <c r="E196" s="470">
        <v>5000</v>
      </c>
      <c r="F196" s="352"/>
      <c r="G196" s="157">
        <f t="shared" si="4"/>
        <v>20000</v>
      </c>
      <c r="H196" s="16" t="s">
        <v>156</v>
      </c>
      <c r="I196" s="16" t="s">
        <v>18</v>
      </c>
      <c r="J196" s="16" t="s">
        <v>517</v>
      </c>
      <c r="K196" s="149" t="s">
        <v>133</v>
      </c>
      <c r="L196" s="149" t="s">
        <v>44</v>
      </c>
      <c r="M196" s="16"/>
      <c r="N196" s="15"/>
    </row>
    <row r="197" spans="1:14" x14ac:dyDescent="0.25">
      <c r="A197" s="478">
        <v>45374</v>
      </c>
      <c r="B197" s="411" t="s">
        <v>110</v>
      </c>
      <c r="C197" s="411" t="s">
        <v>48</v>
      </c>
      <c r="D197" s="412" t="s">
        <v>121</v>
      </c>
      <c r="E197" s="479"/>
      <c r="F197" s="460">
        <v>322000</v>
      </c>
      <c r="G197" s="562">
        <f t="shared" si="4"/>
        <v>342000</v>
      </c>
      <c r="H197" s="416" t="s">
        <v>156</v>
      </c>
      <c r="I197" s="416" t="s">
        <v>18</v>
      </c>
      <c r="J197" s="416" t="s">
        <v>525</v>
      </c>
      <c r="K197" s="416" t="s">
        <v>133</v>
      </c>
      <c r="L197" s="416" t="s">
        <v>44</v>
      </c>
      <c r="M197" s="416"/>
      <c r="N197" s="459"/>
    </row>
    <row r="198" spans="1:14" x14ac:dyDescent="0.25">
      <c r="A198" s="34">
        <v>45374</v>
      </c>
      <c r="B198" s="164" t="s">
        <v>112</v>
      </c>
      <c r="C198" s="164" t="s">
        <v>113</v>
      </c>
      <c r="D198" s="165" t="s">
        <v>121</v>
      </c>
      <c r="E198" s="470">
        <v>28000</v>
      </c>
      <c r="F198" s="352"/>
      <c r="G198" s="157">
        <f t="shared" si="4"/>
        <v>314000</v>
      </c>
      <c r="H198" s="16" t="s">
        <v>156</v>
      </c>
      <c r="I198" s="16" t="s">
        <v>18</v>
      </c>
      <c r="J198" s="16" t="s">
        <v>525</v>
      </c>
      <c r="K198" s="149" t="s">
        <v>133</v>
      </c>
      <c r="L198" s="149" t="s">
        <v>44</v>
      </c>
      <c r="M198" s="16"/>
      <c r="N198" s="15"/>
    </row>
    <row r="199" spans="1:14" x14ac:dyDescent="0.25">
      <c r="A199" s="34">
        <v>45374</v>
      </c>
      <c r="B199" s="164" t="s">
        <v>112</v>
      </c>
      <c r="C199" s="164" t="s">
        <v>113</v>
      </c>
      <c r="D199" s="165" t="s">
        <v>121</v>
      </c>
      <c r="E199" s="470">
        <v>24000</v>
      </c>
      <c r="F199" s="352"/>
      <c r="G199" s="157">
        <f t="shared" si="4"/>
        <v>290000</v>
      </c>
      <c r="H199" s="16" t="s">
        <v>156</v>
      </c>
      <c r="I199" s="16" t="s">
        <v>18</v>
      </c>
      <c r="J199" s="16" t="s">
        <v>525</v>
      </c>
      <c r="K199" s="149" t="s">
        <v>133</v>
      </c>
      <c r="L199" s="149" t="s">
        <v>44</v>
      </c>
      <c r="M199" s="16"/>
      <c r="N199" s="15"/>
    </row>
    <row r="200" spans="1:14" x14ac:dyDescent="0.25">
      <c r="A200" s="34">
        <v>45374</v>
      </c>
      <c r="B200" s="164" t="s">
        <v>112</v>
      </c>
      <c r="C200" s="164" t="s">
        <v>113</v>
      </c>
      <c r="D200" s="165" t="s">
        <v>121</v>
      </c>
      <c r="E200" s="470">
        <v>18000</v>
      </c>
      <c r="F200" s="352"/>
      <c r="G200" s="157">
        <f t="shared" si="4"/>
        <v>272000</v>
      </c>
      <c r="H200" s="16" t="s">
        <v>156</v>
      </c>
      <c r="I200" s="16" t="s">
        <v>18</v>
      </c>
      <c r="J200" s="16" t="s">
        <v>525</v>
      </c>
      <c r="K200" s="149" t="s">
        <v>133</v>
      </c>
      <c r="L200" s="149" t="s">
        <v>44</v>
      </c>
      <c r="M200" s="16"/>
      <c r="N200" s="15"/>
    </row>
    <row r="201" spans="1:14" x14ac:dyDescent="0.25">
      <c r="A201" s="34">
        <v>45374</v>
      </c>
      <c r="B201" s="164" t="s">
        <v>112</v>
      </c>
      <c r="C201" s="164" t="s">
        <v>113</v>
      </c>
      <c r="D201" s="165" t="s">
        <v>121</v>
      </c>
      <c r="E201" s="470">
        <v>8000</v>
      </c>
      <c r="F201" s="352"/>
      <c r="G201" s="157">
        <f t="shared" si="4"/>
        <v>264000</v>
      </c>
      <c r="H201" s="16" t="s">
        <v>156</v>
      </c>
      <c r="I201" s="16" t="s">
        <v>18</v>
      </c>
      <c r="J201" s="16" t="s">
        <v>525</v>
      </c>
      <c r="K201" s="149" t="s">
        <v>133</v>
      </c>
      <c r="L201" s="149" t="s">
        <v>44</v>
      </c>
      <c r="M201" s="16"/>
      <c r="N201" s="15"/>
    </row>
    <row r="202" spans="1:14" x14ac:dyDescent="0.25">
      <c r="A202" s="34">
        <v>45374</v>
      </c>
      <c r="B202" s="164" t="s">
        <v>112</v>
      </c>
      <c r="C202" s="164" t="s">
        <v>113</v>
      </c>
      <c r="D202" s="165" t="s">
        <v>121</v>
      </c>
      <c r="E202" s="470">
        <v>2000</v>
      </c>
      <c r="F202" s="352"/>
      <c r="G202" s="157">
        <f t="shared" si="4"/>
        <v>262000</v>
      </c>
      <c r="H202" s="16" t="s">
        <v>156</v>
      </c>
      <c r="I202" s="16" t="s">
        <v>18</v>
      </c>
      <c r="J202" s="16" t="s">
        <v>525</v>
      </c>
      <c r="K202" s="149" t="s">
        <v>133</v>
      </c>
      <c r="L202" s="149" t="s">
        <v>44</v>
      </c>
      <c r="M202" s="16"/>
      <c r="N202" s="15"/>
    </row>
    <row r="203" spans="1:14" x14ac:dyDescent="0.25">
      <c r="A203" s="34">
        <v>45374</v>
      </c>
      <c r="B203" s="164" t="s">
        <v>527</v>
      </c>
      <c r="C203" s="164" t="s">
        <v>126</v>
      </c>
      <c r="D203" s="165" t="s">
        <v>121</v>
      </c>
      <c r="E203" s="470">
        <v>89000</v>
      </c>
      <c r="F203" s="352"/>
      <c r="G203" s="157">
        <f t="shared" si="4"/>
        <v>173000</v>
      </c>
      <c r="H203" s="16" t="s">
        <v>156</v>
      </c>
      <c r="I203" s="16" t="s">
        <v>18</v>
      </c>
      <c r="J203" s="16" t="s">
        <v>525</v>
      </c>
      <c r="K203" s="149" t="s">
        <v>133</v>
      </c>
      <c r="L203" s="149" t="s">
        <v>44</v>
      </c>
      <c r="M203" s="16"/>
      <c r="N203" s="15"/>
    </row>
    <row r="204" spans="1:14" x14ac:dyDescent="0.25">
      <c r="A204" s="34">
        <v>45374</v>
      </c>
      <c r="B204" s="164" t="s">
        <v>528</v>
      </c>
      <c r="C204" s="164" t="s">
        <v>126</v>
      </c>
      <c r="D204" s="165" t="s">
        <v>121</v>
      </c>
      <c r="E204" s="470">
        <v>175000</v>
      </c>
      <c r="F204" s="352"/>
      <c r="G204" s="157">
        <f t="shared" si="4"/>
        <v>-2000</v>
      </c>
      <c r="H204" s="16" t="s">
        <v>156</v>
      </c>
      <c r="I204" s="16" t="s">
        <v>18</v>
      </c>
      <c r="J204" s="16" t="s">
        <v>525</v>
      </c>
      <c r="K204" s="149" t="s">
        <v>133</v>
      </c>
      <c r="L204" s="149" t="s">
        <v>44</v>
      </c>
      <c r="M204" s="16"/>
      <c r="N204" s="15"/>
    </row>
    <row r="205" spans="1:14" x14ac:dyDescent="0.25">
      <c r="A205" s="478">
        <v>45375</v>
      </c>
      <c r="B205" s="416" t="s">
        <v>110</v>
      </c>
      <c r="C205" s="416" t="s">
        <v>48</v>
      </c>
      <c r="D205" s="416" t="s">
        <v>121</v>
      </c>
      <c r="E205" s="664"/>
      <c r="F205" s="664">
        <v>172000</v>
      </c>
      <c r="G205" s="562">
        <f t="shared" si="4"/>
        <v>170000</v>
      </c>
      <c r="H205" s="416" t="s">
        <v>156</v>
      </c>
      <c r="I205" s="416" t="s">
        <v>18</v>
      </c>
      <c r="J205" s="416" t="s">
        <v>547</v>
      </c>
      <c r="K205" s="416" t="s">
        <v>133</v>
      </c>
      <c r="L205" s="416" t="s">
        <v>44</v>
      </c>
      <c r="M205" s="416"/>
      <c r="N205" s="459"/>
    </row>
    <row r="206" spans="1:14" x14ac:dyDescent="0.25">
      <c r="A206" s="478">
        <v>45375</v>
      </c>
      <c r="B206" s="416" t="s">
        <v>110</v>
      </c>
      <c r="C206" s="416" t="s">
        <v>48</v>
      </c>
      <c r="D206" s="416" t="s">
        <v>121</v>
      </c>
      <c r="E206" s="664"/>
      <c r="F206" s="664">
        <v>382000</v>
      </c>
      <c r="G206" s="562">
        <f t="shared" si="4"/>
        <v>552000</v>
      </c>
      <c r="H206" s="416" t="s">
        <v>156</v>
      </c>
      <c r="I206" s="416" t="s">
        <v>18</v>
      </c>
      <c r="J206" s="416" t="s">
        <v>652</v>
      </c>
      <c r="K206" s="416" t="s">
        <v>133</v>
      </c>
      <c r="L206" s="416" t="s">
        <v>44</v>
      </c>
      <c r="M206" s="416"/>
      <c r="N206" s="459"/>
    </row>
    <row r="207" spans="1:14" x14ac:dyDescent="0.25">
      <c r="A207" s="34">
        <v>45375</v>
      </c>
      <c r="B207" s="164" t="s">
        <v>311</v>
      </c>
      <c r="C207" s="164" t="s">
        <v>216</v>
      </c>
      <c r="D207" s="165" t="s">
        <v>121</v>
      </c>
      <c r="E207" s="147">
        <v>15000</v>
      </c>
      <c r="F207" s="662"/>
      <c r="G207" s="157">
        <f t="shared" si="4"/>
        <v>537000</v>
      </c>
      <c r="H207" s="16" t="s">
        <v>156</v>
      </c>
      <c r="I207" s="16" t="s">
        <v>18</v>
      </c>
      <c r="J207" s="16" t="s">
        <v>547</v>
      </c>
      <c r="K207" s="149" t="s">
        <v>133</v>
      </c>
      <c r="L207" s="149" t="s">
        <v>44</v>
      </c>
      <c r="M207" s="16"/>
      <c r="N207" s="15"/>
    </row>
    <row r="208" spans="1:14" x14ac:dyDescent="0.25">
      <c r="A208" s="34">
        <v>45375</v>
      </c>
      <c r="B208" s="164" t="s">
        <v>312</v>
      </c>
      <c r="C208" s="164" t="s">
        <v>216</v>
      </c>
      <c r="D208" s="165" t="s">
        <v>121</v>
      </c>
      <c r="E208" s="147">
        <v>20000</v>
      </c>
      <c r="F208" s="662"/>
      <c r="G208" s="157">
        <f t="shared" si="4"/>
        <v>517000</v>
      </c>
      <c r="H208" s="16" t="s">
        <v>156</v>
      </c>
      <c r="I208" s="16" t="s">
        <v>18</v>
      </c>
      <c r="J208" s="16" t="s">
        <v>547</v>
      </c>
      <c r="K208" s="149" t="s">
        <v>133</v>
      </c>
      <c r="L208" s="149" t="s">
        <v>44</v>
      </c>
      <c r="M208" s="16"/>
      <c r="N208" s="15"/>
    </row>
    <row r="209" spans="1:14" x14ac:dyDescent="0.25">
      <c r="A209" s="34">
        <v>45375</v>
      </c>
      <c r="B209" s="164" t="s">
        <v>313</v>
      </c>
      <c r="C209" s="164" t="s">
        <v>216</v>
      </c>
      <c r="D209" s="165" t="s">
        <v>121</v>
      </c>
      <c r="E209" s="470">
        <v>25000</v>
      </c>
      <c r="F209" s="662"/>
      <c r="G209" s="157">
        <f t="shared" si="4"/>
        <v>492000</v>
      </c>
      <c r="H209" s="16" t="s">
        <v>156</v>
      </c>
      <c r="I209" s="16" t="s">
        <v>18</v>
      </c>
      <c r="J209" s="16" t="s">
        <v>547</v>
      </c>
      <c r="K209" s="149" t="s">
        <v>133</v>
      </c>
      <c r="L209" s="149" t="s">
        <v>44</v>
      </c>
      <c r="M209" s="16"/>
      <c r="N209" s="15"/>
    </row>
    <row r="210" spans="1:14" x14ac:dyDescent="0.25">
      <c r="A210" s="34">
        <v>45375</v>
      </c>
      <c r="B210" s="164" t="s">
        <v>112</v>
      </c>
      <c r="C210" s="164" t="s">
        <v>113</v>
      </c>
      <c r="D210" s="165" t="s">
        <v>121</v>
      </c>
      <c r="E210" s="470">
        <v>5000</v>
      </c>
      <c r="F210" s="662"/>
      <c r="G210" s="157">
        <f t="shared" si="4"/>
        <v>487000</v>
      </c>
      <c r="H210" s="16" t="s">
        <v>156</v>
      </c>
      <c r="I210" s="16" t="s">
        <v>18</v>
      </c>
      <c r="J210" s="16" t="s">
        <v>547</v>
      </c>
      <c r="K210" s="149" t="s">
        <v>133</v>
      </c>
      <c r="L210" s="149" t="s">
        <v>44</v>
      </c>
      <c r="M210" s="16"/>
      <c r="N210" s="15"/>
    </row>
    <row r="211" spans="1:14" x14ac:dyDescent="0.25">
      <c r="A211" s="34">
        <v>45375</v>
      </c>
      <c r="B211" s="164" t="s">
        <v>112</v>
      </c>
      <c r="C211" s="164" t="s">
        <v>113</v>
      </c>
      <c r="D211" s="165" t="s">
        <v>121</v>
      </c>
      <c r="E211" s="470">
        <v>5000</v>
      </c>
      <c r="F211" s="662"/>
      <c r="G211" s="157">
        <f t="shared" si="4"/>
        <v>482000</v>
      </c>
      <c r="H211" s="16" t="s">
        <v>156</v>
      </c>
      <c r="I211" s="16" t="s">
        <v>18</v>
      </c>
      <c r="J211" s="16" t="s">
        <v>547</v>
      </c>
      <c r="K211" s="149" t="s">
        <v>133</v>
      </c>
      <c r="L211" s="149" t="s">
        <v>44</v>
      </c>
      <c r="M211" s="16"/>
      <c r="N211" s="15"/>
    </row>
    <row r="212" spans="1:14" x14ac:dyDescent="0.25">
      <c r="A212" s="34">
        <v>45375</v>
      </c>
      <c r="B212" s="164" t="s">
        <v>112</v>
      </c>
      <c r="C212" s="164" t="s">
        <v>113</v>
      </c>
      <c r="D212" s="165" t="s">
        <v>121</v>
      </c>
      <c r="E212" s="662">
        <v>25000</v>
      </c>
      <c r="F212" s="662"/>
      <c r="G212" s="157">
        <f t="shared" si="4"/>
        <v>457000</v>
      </c>
      <c r="H212" s="16" t="s">
        <v>156</v>
      </c>
      <c r="I212" s="16" t="s">
        <v>18</v>
      </c>
      <c r="J212" s="16" t="s">
        <v>652</v>
      </c>
      <c r="K212" s="149" t="s">
        <v>133</v>
      </c>
      <c r="L212" s="149" t="s">
        <v>44</v>
      </c>
      <c r="M212" s="16"/>
      <c r="N212" s="15" t="s">
        <v>505</v>
      </c>
    </row>
    <row r="213" spans="1:14" x14ac:dyDescent="0.25">
      <c r="A213" s="34">
        <v>45375</v>
      </c>
      <c r="B213" s="164" t="s">
        <v>112</v>
      </c>
      <c r="C213" s="164" t="s">
        <v>113</v>
      </c>
      <c r="D213" s="165" t="s">
        <v>121</v>
      </c>
      <c r="E213" s="662">
        <v>23000</v>
      </c>
      <c r="F213" s="662"/>
      <c r="G213" s="157">
        <f t="shared" si="4"/>
        <v>434000</v>
      </c>
      <c r="H213" s="16" t="s">
        <v>156</v>
      </c>
      <c r="I213" s="16" t="s">
        <v>18</v>
      </c>
      <c r="J213" s="16" t="s">
        <v>652</v>
      </c>
      <c r="K213" s="149" t="s">
        <v>133</v>
      </c>
      <c r="L213" s="149" t="s">
        <v>44</v>
      </c>
      <c r="M213" s="16"/>
      <c r="N213" s="15" t="s">
        <v>453</v>
      </c>
    </row>
    <row r="214" spans="1:14" x14ac:dyDescent="0.25">
      <c r="A214" s="34">
        <v>45375</v>
      </c>
      <c r="B214" s="164" t="s">
        <v>112</v>
      </c>
      <c r="C214" s="164" t="s">
        <v>113</v>
      </c>
      <c r="D214" s="165" t="s">
        <v>121</v>
      </c>
      <c r="E214" s="662">
        <v>23000</v>
      </c>
      <c r="F214" s="662"/>
      <c r="G214" s="157">
        <f t="shared" si="4"/>
        <v>411000</v>
      </c>
      <c r="H214" s="16" t="s">
        <v>156</v>
      </c>
      <c r="I214" s="16" t="s">
        <v>18</v>
      </c>
      <c r="J214" s="16" t="s">
        <v>652</v>
      </c>
      <c r="K214" s="149" t="s">
        <v>133</v>
      </c>
      <c r="L214" s="149" t="s">
        <v>44</v>
      </c>
      <c r="M214" s="16"/>
      <c r="N214" s="15" t="s">
        <v>522</v>
      </c>
    </row>
    <row r="215" spans="1:14" x14ac:dyDescent="0.25">
      <c r="A215" s="34">
        <v>45375</v>
      </c>
      <c r="B215" s="164" t="s">
        <v>112</v>
      </c>
      <c r="C215" s="164" t="s">
        <v>113</v>
      </c>
      <c r="D215" s="165" t="s">
        <v>121</v>
      </c>
      <c r="E215" s="662">
        <v>12000</v>
      </c>
      <c r="F215" s="662"/>
      <c r="G215" s="157">
        <f t="shared" si="4"/>
        <v>399000</v>
      </c>
      <c r="H215" s="16" t="s">
        <v>156</v>
      </c>
      <c r="I215" s="16" t="s">
        <v>18</v>
      </c>
      <c r="J215" s="16" t="s">
        <v>652</v>
      </c>
      <c r="K215" s="149" t="s">
        <v>133</v>
      </c>
      <c r="L215" s="149" t="s">
        <v>44</v>
      </c>
      <c r="M215" s="16"/>
      <c r="N215" s="15" t="s">
        <v>523</v>
      </c>
    </row>
    <row r="216" spans="1:14" x14ac:dyDescent="0.25">
      <c r="A216" s="34">
        <v>45375</v>
      </c>
      <c r="B216" s="164" t="s">
        <v>112</v>
      </c>
      <c r="C216" s="164" t="s">
        <v>113</v>
      </c>
      <c r="D216" s="165" t="s">
        <v>121</v>
      </c>
      <c r="E216" s="662">
        <v>2000</v>
      </c>
      <c r="F216" s="662"/>
      <c r="G216" s="157">
        <f t="shared" si="4"/>
        <v>397000</v>
      </c>
      <c r="H216" s="16" t="s">
        <v>156</v>
      </c>
      <c r="I216" s="16" t="s">
        <v>18</v>
      </c>
      <c r="J216" s="16" t="s">
        <v>652</v>
      </c>
      <c r="K216" s="149" t="s">
        <v>133</v>
      </c>
      <c r="L216" s="149" t="s">
        <v>44</v>
      </c>
      <c r="M216" s="16"/>
      <c r="N216" s="15" t="s">
        <v>457</v>
      </c>
    </row>
    <row r="217" spans="1:14" x14ac:dyDescent="0.25">
      <c r="A217" s="34">
        <v>45375</v>
      </c>
      <c r="B217" s="16" t="s">
        <v>520</v>
      </c>
      <c r="C217" s="16" t="s">
        <v>126</v>
      </c>
      <c r="D217" s="16" t="s">
        <v>121</v>
      </c>
      <c r="E217" s="662">
        <v>69000</v>
      </c>
      <c r="F217" s="662"/>
      <c r="G217" s="157">
        <f t="shared" si="4"/>
        <v>328000</v>
      </c>
      <c r="H217" s="16" t="s">
        <v>156</v>
      </c>
      <c r="I217" s="16" t="s">
        <v>18</v>
      </c>
      <c r="J217" s="16" t="s">
        <v>652</v>
      </c>
      <c r="K217" s="149" t="s">
        <v>133</v>
      </c>
      <c r="L217" s="149" t="s">
        <v>44</v>
      </c>
      <c r="M217" s="16"/>
      <c r="N217" s="15"/>
    </row>
    <row r="218" spans="1:14" x14ac:dyDescent="0.25">
      <c r="A218" s="34">
        <v>45375</v>
      </c>
      <c r="B218" s="16" t="s">
        <v>126</v>
      </c>
      <c r="C218" s="16" t="s">
        <v>126</v>
      </c>
      <c r="D218" s="16" t="s">
        <v>121</v>
      </c>
      <c r="E218" s="662">
        <v>10000</v>
      </c>
      <c r="F218" s="662"/>
      <c r="G218" s="157">
        <f t="shared" si="4"/>
        <v>318000</v>
      </c>
      <c r="H218" s="16" t="s">
        <v>156</v>
      </c>
      <c r="I218" s="16" t="s">
        <v>18</v>
      </c>
      <c r="J218" s="16" t="s">
        <v>652</v>
      </c>
      <c r="K218" s="149" t="s">
        <v>133</v>
      </c>
      <c r="L218" s="149" t="s">
        <v>44</v>
      </c>
      <c r="M218" s="16"/>
      <c r="N218" s="15"/>
    </row>
    <row r="219" spans="1:14" x14ac:dyDescent="0.25">
      <c r="A219" s="34">
        <v>45375</v>
      </c>
      <c r="B219" s="16" t="s">
        <v>126</v>
      </c>
      <c r="C219" s="16" t="s">
        <v>126</v>
      </c>
      <c r="D219" s="16" t="s">
        <v>121</v>
      </c>
      <c r="E219" s="662">
        <v>8000</v>
      </c>
      <c r="F219" s="662"/>
      <c r="G219" s="157">
        <f t="shared" si="4"/>
        <v>310000</v>
      </c>
      <c r="H219" s="16" t="s">
        <v>156</v>
      </c>
      <c r="I219" s="16" t="s">
        <v>18</v>
      </c>
      <c r="J219" s="16" t="s">
        <v>652</v>
      </c>
      <c r="K219" s="149" t="s">
        <v>133</v>
      </c>
      <c r="L219" s="149" t="s">
        <v>44</v>
      </c>
      <c r="M219" s="16"/>
      <c r="N219" s="15"/>
    </row>
    <row r="220" spans="1:14" x14ac:dyDescent="0.25">
      <c r="A220" s="34">
        <v>45375</v>
      </c>
      <c r="B220" s="16" t="s">
        <v>126</v>
      </c>
      <c r="C220" s="16" t="s">
        <v>126</v>
      </c>
      <c r="D220" s="16" t="s">
        <v>121</v>
      </c>
      <c r="E220" s="352">
        <v>12000</v>
      </c>
      <c r="F220" s="475"/>
      <c r="G220" s="157">
        <f t="shared" si="4"/>
        <v>298000</v>
      </c>
      <c r="H220" s="16" t="s">
        <v>156</v>
      </c>
      <c r="I220" s="16" t="s">
        <v>18</v>
      </c>
      <c r="J220" s="16" t="s">
        <v>652</v>
      </c>
      <c r="K220" s="149" t="s">
        <v>133</v>
      </c>
      <c r="L220" s="149" t="s">
        <v>44</v>
      </c>
      <c r="M220" s="16"/>
      <c r="N220" s="15"/>
    </row>
    <row r="221" spans="1:14" x14ac:dyDescent="0.25">
      <c r="A221" s="34">
        <v>45375</v>
      </c>
      <c r="B221" s="16" t="s">
        <v>521</v>
      </c>
      <c r="C221" s="16" t="s">
        <v>126</v>
      </c>
      <c r="D221" s="16" t="s">
        <v>121</v>
      </c>
      <c r="E221" s="471">
        <v>110000</v>
      </c>
      <c r="F221" s="475"/>
      <c r="G221" s="157">
        <f t="shared" si="4"/>
        <v>188000</v>
      </c>
      <c r="H221" s="16" t="s">
        <v>156</v>
      </c>
      <c r="I221" s="16" t="s">
        <v>18</v>
      </c>
      <c r="J221" s="16" t="s">
        <v>652</v>
      </c>
      <c r="K221" s="149" t="s">
        <v>133</v>
      </c>
      <c r="L221" s="149" t="s">
        <v>44</v>
      </c>
      <c r="M221" s="16"/>
      <c r="N221" s="15"/>
    </row>
    <row r="222" spans="1:14" x14ac:dyDescent="0.25">
      <c r="A222" s="34">
        <v>45375</v>
      </c>
      <c r="B222" s="16" t="s">
        <v>521</v>
      </c>
      <c r="C222" s="16" t="s">
        <v>126</v>
      </c>
      <c r="D222" s="16" t="s">
        <v>121</v>
      </c>
      <c r="E222" s="471">
        <v>88000</v>
      </c>
      <c r="F222" s="475"/>
      <c r="G222" s="157">
        <f t="shared" si="4"/>
        <v>100000</v>
      </c>
      <c r="H222" s="16" t="s">
        <v>156</v>
      </c>
      <c r="I222" s="16" t="s">
        <v>18</v>
      </c>
      <c r="J222" s="16" t="s">
        <v>652</v>
      </c>
      <c r="K222" s="149" t="s">
        <v>133</v>
      </c>
      <c r="L222" s="149" t="s">
        <v>44</v>
      </c>
      <c r="M222" s="16"/>
      <c r="N222" s="15"/>
    </row>
    <row r="223" spans="1:14" x14ac:dyDescent="0.25">
      <c r="A223" s="34">
        <v>45375</v>
      </c>
      <c r="B223" s="16" t="s">
        <v>521</v>
      </c>
      <c r="C223" s="16" t="s">
        <v>126</v>
      </c>
      <c r="D223" s="16" t="s">
        <v>121</v>
      </c>
      <c r="E223" s="471">
        <v>4000</v>
      </c>
      <c r="F223" s="475"/>
      <c r="G223" s="157">
        <f t="shared" si="4"/>
        <v>96000</v>
      </c>
      <c r="H223" s="16" t="s">
        <v>156</v>
      </c>
      <c r="I223" s="16" t="s">
        <v>18</v>
      </c>
      <c r="J223" s="16" t="s">
        <v>652</v>
      </c>
      <c r="K223" s="149" t="s">
        <v>133</v>
      </c>
      <c r="L223" s="149" t="s">
        <v>44</v>
      </c>
      <c r="M223" s="16"/>
      <c r="N223" s="15"/>
    </row>
    <row r="224" spans="1:14" x14ac:dyDescent="0.25">
      <c r="A224" s="34">
        <v>45375</v>
      </c>
      <c r="B224" s="16" t="s">
        <v>521</v>
      </c>
      <c r="C224" s="16" t="s">
        <v>126</v>
      </c>
      <c r="D224" s="16" t="s">
        <v>121</v>
      </c>
      <c r="E224" s="471">
        <v>4000</v>
      </c>
      <c r="F224" s="475"/>
      <c r="G224" s="157">
        <f t="shared" si="4"/>
        <v>92000</v>
      </c>
      <c r="H224" s="16" t="s">
        <v>156</v>
      </c>
      <c r="I224" s="16" t="s">
        <v>18</v>
      </c>
      <c r="J224" s="16" t="s">
        <v>652</v>
      </c>
      <c r="K224" s="149" t="s">
        <v>133</v>
      </c>
      <c r="L224" s="149" t="s">
        <v>44</v>
      </c>
      <c r="M224" s="16"/>
      <c r="N224" s="15"/>
    </row>
    <row r="225" spans="1:14" x14ac:dyDescent="0.25">
      <c r="A225" s="34">
        <v>45375</v>
      </c>
      <c r="B225" s="16" t="s">
        <v>521</v>
      </c>
      <c r="C225" s="16" t="s">
        <v>126</v>
      </c>
      <c r="D225" s="16" t="s">
        <v>121</v>
      </c>
      <c r="E225" s="471">
        <v>18000</v>
      </c>
      <c r="F225" s="475"/>
      <c r="G225" s="157">
        <f t="shared" si="4"/>
        <v>74000</v>
      </c>
      <c r="H225" s="16" t="s">
        <v>156</v>
      </c>
      <c r="I225" s="16" t="s">
        <v>18</v>
      </c>
      <c r="J225" s="16" t="s">
        <v>652</v>
      </c>
      <c r="K225" s="149" t="s">
        <v>133</v>
      </c>
      <c r="L225" s="149" t="s">
        <v>44</v>
      </c>
      <c r="M225" s="16"/>
      <c r="N225" s="15"/>
    </row>
    <row r="226" spans="1:14" x14ac:dyDescent="0.25">
      <c r="A226" s="478">
        <v>45376</v>
      </c>
      <c r="B226" s="416" t="s">
        <v>110</v>
      </c>
      <c r="C226" s="416" t="s">
        <v>48</v>
      </c>
      <c r="D226" s="416" t="s">
        <v>121</v>
      </c>
      <c r="E226" s="631"/>
      <c r="F226" s="479">
        <v>146000</v>
      </c>
      <c r="G226" s="562">
        <f t="shared" si="4"/>
        <v>220000</v>
      </c>
      <c r="H226" s="416" t="s">
        <v>156</v>
      </c>
      <c r="I226" s="416" t="s">
        <v>18</v>
      </c>
      <c r="J226" s="416" t="s">
        <v>653</v>
      </c>
      <c r="K226" s="416" t="s">
        <v>133</v>
      </c>
      <c r="L226" s="416" t="s">
        <v>44</v>
      </c>
      <c r="M226" s="416"/>
      <c r="N226" s="459"/>
    </row>
    <row r="227" spans="1:14" x14ac:dyDescent="0.25">
      <c r="A227" s="34">
        <v>45376</v>
      </c>
      <c r="B227" s="16" t="s">
        <v>112</v>
      </c>
      <c r="C227" s="16" t="s">
        <v>113</v>
      </c>
      <c r="D227" s="16" t="s">
        <v>121</v>
      </c>
      <c r="E227" s="352">
        <v>8000</v>
      </c>
      <c r="F227" s="471"/>
      <c r="G227" s="157">
        <f t="shared" si="4"/>
        <v>212000</v>
      </c>
      <c r="H227" s="16" t="s">
        <v>156</v>
      </c>
      <c r="I227" s="16" t="s">
        <v>18</v>
      </c>
      <c r="J227" s="16" t="s">
        <v>653</v>
      </c>
      <c r="K227" s="149" t="s">
        <v>133</v>
      </c>
      <c r="L227" s="149" t="s">
        <v>44</v>
      </c>
      <c r="M227" s="16"/>
      <c r="N227" s="15" t="s">
        <v>548</v>
      </c>
    </row>
    <row r="228" spans="1:14" x14ac:dyDescent="0.25">
      <c r="A228" s="34">
        <v>45376</v>
      </c>
      <c r="B228" s="16" t="s">
        <v>112</v>
      </c>
      <c r="C228" s="16" t="s">
        <v>113</v>
      </c>
      <c r="D228" s="16" t="s">
        <v>121</v>
      </c>
      <c r="E228" s="352">
        <v>4000</v>
      </c>
      <c r="F228" s="471"/>
      <c r="G228" s="147">
        <f t="shared" si="4"/>
        <v>208000</v>
      </c>
      <c r="H228" s="16" t="s">
        <v>156</v>
      </c>
      <c r="I228" s="16" t="s">
        <v>18</v>
      </c>
      <c r="J228" s="16" t="s">
        <v>653</v>
      </c>
      <c r="K228" s="149" t="s">
        <v>133</v>
      </c>
      <c r="L228" s="149" t="s">
        <v>44</v>
      </c>
      <c r="M228" s="16"/>
      <c r="N228" s="15" t="s">
        <v>549</v>
      </c>
    </row>
    <row r="229" spans="1:14" x14ac:dyDescent="0.25">
      <c r="A229" s="34">
        <v>45376</v>
      </c>
      <c r="B229" s="16" t="s">
        <v>112</v>
      </c>
      <c r="C229" s="16" t="s">
        <v>113</v>
      </c>
      <c r="D229" s="16" t="s">
        <v>121</v>
      </c>
      <c r="E229" s="352">
        <v>5000</v>
      </c>
      <c r="F229" s="471"/>
      <c r="G229" s="147">
        <f t="shared" si="4"/>
        <v>203000</v>
      </c>
      <c r="H229" s="16" t="s">
        <v>156</v>
      </c>
      <c r="I229" s="16" t="s">
        <v>18</v>
      </c>
      <c r="J229" s="16" t="s">
        <v>653</v>
      </c>
      <c r="K229" s="149" t="s">
        <v>133</v>
      </c>
      <c r="L229" s="149" t="s">
        <v>44</v>
      </c>
      <c r="M229" s="16"/>
      <c r="N229" s="15" t="s">
        <v>550</v>
      </c>
    </row>
    <row r="230" spans="1:14" x14ac:dyDescent="0.25">
      <c r="A230" s="34">
        <v>45376</v>
      </c>
      <c r="B230" s="16" t="s">
        <v>112</v>
      </c>
      <c r="C230" s="16" t="s">
        <v>113</v>
      </c>
      <c r="D230" s="16" t="s">
        <v>121</v>
      </c>
      <c r="E230" s="352">
        <v>20000</v>
      </c>
      <c r="F230" s="471"/>
      <c r="G230" s="147">
        <f t="shared" si="4"/>
        <v>183000</v>
      </c>
      <c r="H230" s="16" t="s">
        <v>156</v>
      </c>
      <c r="I230" s="16" t="s">
        <v>18</v>
      </c>
      <c r="J230" s="16" t="s">
        <v>653</v>
      </c>
      <c r="K230" s="149" t="s">
        <v>133</v>
      </c>
      <c r="L230" s="149" t="s">
        <v>44</v>
      </c>
      <c r="M230" s="16"/>
      <c r="N230" s="15" t="s">
        <v>551</v>
      </c>
    </row>
    <row r="231" spans="1:14" x14ac:dyDescent="0.25">
      <c r="A231" s="34">
        <v>45376</v>
      </c>
      <c r="B231" s="16" t="s">
        <v>112</v>
      </c>
      <c r="C231" s="16" t="s">
        <v>113</v>
      </c>
      <c r="D231" s="16" t="s">
        <v>121</v>
      </c>
      <c r="E231" s="352">
        <v>20000</v>
      </c>
      <c r="F231" s="471"/>
      <c r="G231" s="147">
        <f t="shared" si="4"/>
        <v>163000</v>
      </c>
      <c r="H231" s="16" t="s">
        <v>156</v>
      </c>
      <c r="I231" s="16" t="s">
        <v>18</v>
      </c>
      <c r="J231" s="16" t="s">
        <v>653</v>
      </c>
      <c r="K231" s="149" t="s">
        <v>133</v>
      </c>
      <c r="L231" s="149" t="s">
        <v>44</v>
      </c>
      <c r="M231" s="16"/>
      <c r="N231" s="15" t="s">
        <v>552</v>
      </c>
    </row>
    <row r="232" spans="1:14" x14ac:dyDescent="0.25">
      <c r="A232" s="34">
        <v>45376</v>
      </c>
      <c r="B232" s="16" t="s">
        <v>544</v>
      </c>
      <c r="C232" s="16" t="s">
        <v>126</v>
      </c>
      <c r="D232" s="16" t="s">
        <v>121</v>
      </c>
      <c r="E232" s="352">
        <v>25000</v>
      </c>
      <c r="F232" s="471"/>
      <c r="G232" s="147">
        <f t="shared" si="4"/>
        <v>138000</v>
      </c>
      <c r="H232" s="16" t="s">
        <v>156</v>
      </c>
      <c r="I232" s="16" t="s">
        <v>18</v>
      </c>
      <c r="J232" s="16" t="s">
        <v>653</v>
      </c>
      <c r="K232" s="149" t="s">
        <v>133</v>
      </c>
      <c r="L232" s="149" t="s">
        <v>44</v>
      </c>
      <c r="M232" s="16"/>
      <c r="N232" s="15"/>
    </row>
    <row r="233" spans="1:14" x14ac:dyDescent="0.25">
      <c r="A233" s="34">
        <v>45376</v>
      </c>
      <c r="B233" s="16" t="s">
        <v>545</v>
      </c>
      <c r="C233" s="16" t="s">
        <v>126</v>
      </c>
      <c r="D233" s="16" t="s">
        <v>121</v>
      </c>
      <c r="E233" s="352">
        <v>25000</v>
      </c>
      <c r="F233" s="471"/>
      <c r="G233" s="147">
        <f t="shared" si="4"/>
        <v>113000</v>
      </c>
      <c r="H233" s="16" t="s">
        <v>156</v>
      </c>
      <c r="I233" s="16" t="s">
        <v>18</v>
      </c>
      <c r="J233" s="16" t="s">
        <v>653</v>
      </c>
      <c r="K233" s="149" t="s">
        <v>133</v>
      </c>
      <c r="L233" s="149" t="s">
        <v>44</v>
      </c>
      <c r="M233" s="16"/>
      <c r="N233" s="15"/>
    </row>
    <row r="234" spans="1:14" x14ac:dyDescent="0.25">
      <c r="A234" s="34">
        <v>45376</v>
      </c>
      <c r="B234" s="16" t="s">
        <v>126</v>
      </c>
      <c r="C234" s="16" t="s">
        <v>126</v>
      </c>
      <c r="D234" s="16" t="s">
        <v>121</v>
      </c>
      <c r="E234" s="352">
        <v>25000</v>
      </c>
      <c r="F234" s="471"/>
      <c r="G234" s="147">
        <f t="shared" si="4"/>
        <v>88000</v>
      </c>
      <c r="H234" s="16" t="s">
        <v>156</v>
      </c>
      <c r="I234" s="16" t="s">
        <v>18</v>
      </c>
      <c r="J234" s="16" t="s">
        <v>653</v>
      </c>
      <c r="K234" s="149" t="s">
        <v>133</v>
      </c>
      <c r="L234" s="149" t="s">
        <v>44</v>
      </c>
      <c r="M234" s="16"/>
      <c r="N234" s="15"/>
    </row>
    <row r="235" spans="1:14" x14ac:dyDescent="0.25">
      <c r="A235" s="34">
        <v>45376</v>
      </c>
      <c r="B235" s="16" t="s">
        <v>546</v>
      </c>
      <c r="C235" s="16" t="s">
        <v>126</v>
      </c>
      <c r="D235" s="16" t="s">
        <v>121</v>
      </c>
      <c r="E235" s="352">
        <v>25000</v>
      </c>
      <c r="F235" s="471"/>
      <c r="G235" s="147">
        <f t="shared" si="4"/>
        <v>63000</v>
      </c>
      <c r="H235" s="16" t="s">
        <v>156</v>
      </c>
      <c r="I235" s="16" t="s">
        <v>18</v>
      </c>
      <c r="J235" s="16" t="s">
        <v>653</v>
      </c>
      <c r="K235" s="149" t="s">
        <v>133</v>
      </c>
      <c r="L235" s="149" t="s">
        <v>44</v>
      </c>
      <c r="M235" s="16"/>
      <c r="N235" s="15"/>
    </row>
    <row r="236" spans="1:14" x14ac:dyDescent="0.25">
      <c r="A236" s="34">
        <v>45376</v>
      </c>
      <c r="B236" s="16" t="s">
        <v>311</v>
      </c>
      <c r="C236" s="16" t="s">
        <v>216</v>
      </c>
      <c r="D236" s="16" t="s">
        <v>121</v>
      </c>
      <c r="E236" s="352">
        <v>15000</v>
      </c>
      <c r="F236" s="352"/>
      <c r="G236" s="147">
        <f t="shared" si="4"/>
        <v>48000</v>
      </c>
      <c r="H236" s="16" t="s">
        <v>156</v>
      </c>
      <c r="I236" s="16" t="s">
        <v>18</v>
      </c>
      <c r="J236" s="16" t="s">
        <v>547</v>
      </c>
      <c r="K236" s="149" t="s">
        <v>133</v>
      </c>
      <c r="L236" s="149" t="s">
        <v>44</v>
      </c>
      <c r="M236" s="16"/>
      <c r="N236" s="15"/>
    </row>
    <row r="237" spans="1:14" x14ac:dyDescent="0.25">
      <c r="A237" s="34">
        <v>45376</v>
      </c>
      <c r="B237" s="16" t="s">
        <v>313</v>
      </c>
      <c r="C237" s="16" t="s">
        <v>216</v>
      </c>
      <c r="D237" s="16" t="s">
        <v>121</v>
      </c>
      <c r="E237" s="471">
        <v>20000</v>
      </c>
      <c r="F237" s="352"/>
      <c r="G237" s="147">
        <f t="shared" si="4"/>
        <v>28000</v>
      </c>
      <c r="H237" s="16" t="s">
        <v>156</v>
      </c>
      <c r="I237" s="16" t="s">
        <v>18</v>
      </c>
      <c r="J237" s="16" t="s">
        <v>547</v>
      </c>
      <c r="K237" s="149" t="s">
        <v>133</v>
      </c>
      <c r="L237" s="149" t="s">
        <v>44</v>
      </c>
      <c r="M237" s="16"/>
      <c r="N237" s="15"/>
    </row>
    <row r="238" spans="1:14" x14ac:dyDescent="0.25">
      <c r="A238" s="34">
        <v>45376</v>
      </c>
      <c r="B238" s="16" t="s">
        <v>553</v>
      </c>
      <c r="C238" s="16" t="s">
        <v>216</v>
      </c>
      <c r="D238" s="16" t="s">
        <v>121</v>
      </c>
      <c r="E238" s="471">
        <v>15000</v>
      </c>
      <c r="F238" s="352"/>
      <c r="G238" s="147">
        <f t="shared" si="4"/>
        <v>13000</v>
      </c>
      <c r="H238" s="16" t="s">
        <v>156</v>
      </c>
      <c r="I238" s="16" t="s">
        <v>18</v>
      </c>
      <c r="J238" s="16" t="s">
        <v>547</v>
      </c>
      <c r="K238" s="149" t="s">
        <v>133</v>
      </c>
      <c r="L238" s="149" t="s">
        <v>44</v>
      </c>
      <c r="M238" s="16"/>
      <c r="N238" s="15"/>
    </row>
    <row r="239" spans="1:14" x14ac:dyDescent="0.25">
      <c r="A239" s="34">
        <v>45376</v>
      </c>
      <c r="B239" s="16" t="s">
        <v>112</v>
      </c>
      <c r="C239" s="16" t="s">
        <v>113</v>
      </c>
      <c r="D239" s="16" t="s">
        <v>121</v>
      </c>
      <c r="E239" s="471">
        <v>5000</v>
      </c>
      <c r="F239" s="352"/>
      <c r="G239" s="147">
        <f t="shared" si="4"/>
        <v>8000</v>
      </c>
      <c r="H239" s="16" t="s">
        <v>156</v>
      </c>
      <c r="I239" s="16" t="s">
        <v>18</v>
      </c>
      <c r="J239" s="16" t="s">
        <v>547</v>
      </c>
      <c r="K239" s="149" t="s">
        <v>133</v>
      </c>
      <c r="L239" s="149" t="s">
        <v>44</v>
      </c>
      <c r="M239" s="16"/>
      <c r="N239" s="15"/>
    </row>
    <row r="240" spans="1:14" x14ac:dyDescent="0.25">
      <c r="A240" s="34">
        <v>45376</v>
      </c>
      <c r="B240" s="16" t="s">
        <v>112</v>
      </c>
      <c r="C240" s="16" t="s">
        <v>113</v>
      </c>
      <c r="D240" s="16" t="s">
        <v>121</v>
      </c>
      <c r="E240" s="471">
        <v>5000</v>
      </c>
      <c r="F240" s="352"/>
      <c r="G240" s="147">
        <f t="shared" si="4"/>
        <v>3000</v>
      </c>
      <c r="H240" s="16" t="s">
        <v>156</v>
      </c>
      <c r="I240" s="16" t="s">
        <v>18</v>
      </c>
      <c r="J240" s="16" t="s">
        <v>547</v>
      </c>
      <c r="K240" s="149" t="s">
        <v>133</v>
      </c>
      <c r="L240" s="149" t="s">
        <v>44</v>
      </c>
      <c r="M240" s="16"/>
      <c r="N240" s="15"/>
    </row>
    <row r="241" spans="1:14" x14ac:dyDescent="0.25">
      <c r="A241" s="34">
        <v>45376</v>
      </c>
      <c r="B241" s="16" t="s">
        <v>555</v>
      </c>
      <c r="C241" s="16" t="s">
        <v>216</v>
      </c>
      <c r="D241" s="16" t="s">
        <v>121</v>
      </c>
      <c r="E241" s="471">
        <v>50000</v>
      </c>
      <c r="F241" s="352"/>
      <c r="G241" s="147">
        <f t="shared" si="4"/>
        <v>-47000</v>
      </c>
      <c r="H241" s="16" t="s">
        <v>156</v>
      </c>
      <c r="I241" s="16" t="s">
        <v>18</v>
      </c>
      <c r="J241" s="16" t="s">
        <v>547</v>
      </c>
      <c r="K241" s="149" t="s">
        <v>133</v>
      </c>
      <c r="L241" s="149" t="s">
        <v>44</v>
      </c>
      <c r="M241" s="16"/>
      <c r="N241" s="15"/>
    </row>
    <row r="242" spans="1:14" ht="15.75" thickBot="1" x14ac:dyDescent="0.3">
      <c r="A242" s="34">
        <v>45376</v>
      </c>
      <c r="B242" s="16" t="s">
        <v>432</v>
      </c>
      <c r="C242" s="16" t="s">
        <v>48</v>
      </c>
      <c r="D242" s="16" t="s">
        <v>121</v>
      </c>
      <c r="E242" s="669"/>
      <c r="F242" s="670">
        <v>47000</v>
      </c>
      <c r="G242" s="147">
        <f t="shared" si="4"/>
        <v>0</v>
      </c>
      <c r="H242" s="16" t="s">
        <v>156</v>
      </c>
      <c r="I242" s="16" t="s">
        <v>18</v>
      </c>
      <c r="J242" s="16"/>
      <c r="K242" s="149" t="s">
        <v>133</v>
      </c>
      <c r="L242" s="149" t="s">
        <v>44</v>
      </c>
      <c r="M242" s="16"/>
      <c r="N242" s="15"/>
    </row>
    <row r="243" spans="1:14" ht="15.75" thickBot="1" x14ac:dyDescent="0.3">
      <c r="A243" s="16"/>
      <c r="B243" s="16"/>
      <c r="C243" s="16"/>
      <c r="D243" s="667"/>
      <c r="E243" s="578">
        <f>SUM(E4:E242)</f>
        <v>4413000</v>
      </c>
      <c r="F243" s="580">
        <f>SUM(F4:F242)</f>
        <v>4413000</v>
      </c>
      <c r="G243" s="668">
        <f>F243-E243</f>
        <v>0</v>
      </c>
      <c r="H243" s="16"/>
      <c r="I243" s="16"/>
      <c r="J243" s="16"/>
      <c r="K243" s="149"/>
      <c r="L243" s="149"/>
      <c r="M243" s="16"/>
      <c r="N243" s="15"/>
    </row>
    <row r="244" spans="1:14" x14ac:dyDescent="0.25">
      <c r="A244" s="16"/>
      <c r="B244" s="16"/>
      <c r="C244" s="16"/>
      <c r="D244" s="16"/>
      <c r="E244" s="671"/>
      <c r="F244" s="672"/>
      <c r="G244" s="147"/>
      <c r="H244" s="16"/>
      <c r="I244" s="16"/>
      <c r="J244" s="16"/>
      <c r="K244" s="149"/>
      <c r="L244" s="149"/>
      <c r="M244" s="16"/>
      <c r="N244" s="15"/>
    </row>
    <row r="245" spans="1:14" x14ac:dyDescent="0.25">
      <c r="A245" s="16"/>
      <c r="B245" s="16"/>
      <c r="C245" s="16"/>
      <c r="D245" s="16"/>
      <c r="E245" s="471"/>
      <c r="F245" s="471"/>
      <c r="G245" s="475"/>
      <c r="H245" s="16"/>
      <c r="I245" s="16"/>
      <c r="J245" s="16"/>
      <c r="K245" s="16"/>
      <c r="L245" s="16"/>
      <c r="M245" s="16"/>
      <c r="N245" s="15"/>
    </row>
  </sheetData>
  <autoFilter ref="A1:N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4"/>
  <sheetViews>
    <sheetView workbookViewId="0">
      <selection activeCell="C17" sqref="C17"/>
    </sheetView>
  </sheetViews>
  <sheetFormatPr defaultRowHeight="15" x14ac:dyDescent="0.25"/>
  <cols>
    <col min="1" max="1" width="13.140625" bestFit="1" customWidth="1"/>
    <col min="2" max="2" width="37.7109375" customWidth="1"/>
    <col min="3" max="3" width="16.42578125" bestFit="1" customWidth="1"/>
  </cols>
  <sheetData>
    <row r="3" spans="1:4" x14ac:dyDescent="0.25">
      <c r="A3" s="372" t="s">
        <v>103</v>
      </c>
      <c r="B3" t="s">
        <v>106</v>
      </c>
      <c r="C3" t="s">
        <v>108</v>
      </c>
    </row>
    <row r="4" spans="1:4" x14ac:dyDescent="0.25">
      <c r="A4" s="169" t="s">
        <v>129</v>
      </c>
      <c r="B4" s="373">
        <v>9845628</v>
      </c>
      <c r="C4" s="373">
        <v>2546.7320428688809</v>
      </c>
      <c r="D4" s="685"/>
    </row>
    <row r="5" spans="1:4" x14ac:dyDescent="0.25">
      <c r="A5" s="169" t="s">
        <v>124</v>
      </c>
      <c r="B5" s="373">
        <v>4000</v>
      </c>
      <c r="C5" s="373">
        <v>1.0346611484738748</v>
      </c>
      <c r="D5" s="685"/>
    </row>
    <row r="6" spans="1:4" x14ac:dyDescent="0.25">
      <c r="A6" s="169" t="s">
        <v>134</v>
      </c>
      <c r="B6" s="373">
        <v>9389624.8200000003</v>
      </c>
      <c r="C6" s="373">
        <v>2428.77</v>
      </c>
      <c r="D6" s="685"/>
    </row>
    <row r="7" spans="1:4" x14ac:dyDescent="0.25">
      <c r="A7" s="169" t="s">
        <v>130</v>
      </c>
      <c r="B7" s="373">
        <v>121000</v>
      </c>
      <c r="C7" s="373">
        <v>31.377294839301477</v>
      </c>
      <c r="D7" s="685"/>
    </row>
    <row r="8" spans="1:4" x14ac:dyDescent="0.25">
      <c r="A8" s="169" t="s">
        <v>147</v>
      </c>
      <c r="B8" s="373">
        <v>822000</v>
      </c>
      <c r="C8" s="373">
        <v>213.34384115777726</v>
      </c>
      <c r="D8" s="685"/>
    </row>
    <row r="9" spans="1:4" x14ac:dyDescent="0.25">
      <c r="A9" s="169" t="s">
        <v>127</v>
      </c>
      <c r="B9" s="373">
        <v>1595000</v>
      </c>
      <c r="C9" s="373">
        <v>432.42732592260921</v>
      </c>
      <c r="D9" s="685"/>
    </row>
    <row r="10" spans="1:4" x14ac:dyDescent="0.25">
      <c r="A10" s="169" t="s">
        <v>156</v>
      </c>
      <c r="B10" s="373">
        <v>4623000</v>
      </c>
      <c r="C10" s="373">
        <v>1195.8096223486807</v>
      </c>
      <c r="D10" s="685"/>
    </row>
    <row r="11" spans="1:4" x14ac:dyDescent="0.25">
      <c r="A11" s="169" t="s">
        <v>144</v>
      </c>
      <c r="B11" s="373">
        <v>1084000</v>
      </c>
      <c r="C11" s="373">
        <v>281.10232711812108</v>
      </c>
      <c r="D11" s="685"/>
    </row>
    <row r="12" spans="1:4" x14ac:dyDescent="0.25">
      <c r="A12" s="169" t="s">
        <v>41</v>
      </c>
      <c r="B12" s="373">
        <v>2739500</v>
      </c>
      <c r="C12" s="373">
        <v>709.05874636455746</v>
      </c>
      <c r="D12" s="685"/>
    </row>
    <row r="13" spans="1:4" x14ac:dyDescent="0.25">
      <c r="A13" s="169" t="s">
        <v>105</v>
      </c>
      <c r="B13" s="373">
        <v>30223752.82</v>
      </c>
      <c r="C13" s="373">
        <v>7839.6558617684022</v>
      </c>
      <c r="D13" s="685"/>
    </row>
    <row r="14" spans="1:4" x14ac:dyDescent="0.25">
      <c r="B14" s="685"/>
      <c r="C14" s="685"/>
      <c r="D14" s="68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13" zoomScale="85" zoomScaleNormal="85" workbookViewId="0">
      <selection activeCell="E25" sqref="E25"/>
    </sheetView>
  </sheetViews>
  <sheetFormatPr defaultColWidth="10.85546875" defaultRowHeight="15" x14ac:dyDescent="0.25"/>
  <cols>
    <col min="1" max="1" width="13.28515625" style="17" bestFit="1" customWidth="1"/>
    <col min="2" max="2" width="37.7109375" style="17" bestFit="1" customWidth="1"/>
    <col min="3" max="3" width="18" style="17" customWidth="1"/>
    <col min="4" max="4" width="14.7109375" style="17" customWidth="1"/>
    <col min="5" max="5" width="14.7109375" style="17" bestFit="1" customWidth="1"/>
    <col min="6" max="6" width="13.7109375" style="17" customWidth="1"/>
    <col min="7" max="9" width="18.7109375" style="17" customWidth="1"/>
    <col min="10" max="10" width="21.5703125" style="17" customWidth="1"/>
    <col min="11" max="11" width="14.7109375" style="17" customWidth="1"/>
    <col min="12" max="12" width="14.42578125" style="17" customWidth="1"/>
    <col min="13" max="13" width="10.85546875" style="17"/>
    <col min="14" max="14" width="29.85546875" style="53" customWidth="1"/>
    <col min="15" max="15" width="41.140625" style="17" customWidth="1"/>
    <col min="16" max="16384" width="10.85546875" style="17"/>
  </cols>
  <sheetData>
    <row r="1" spans="1:16" s="66" customFormat="1" ht="31.5" x14ac:dyDescent="0.25">
      <c r="A1" s="923" t="s">
        <v>43</v>
      </c>
      <c r="B1" s="923"/>
      <c r="C1" s="923"/>
      <c r="D1" s="923"/>
      <c r="E1" s="923"/>
      <c r="F1" s="923"/>
      <c r="G1" s="923"/>
      <c r="H1" s="923"/>
      <c r="I1" s="923"/>
      <c r="J1" s="923"/>
      <c r="K1" s="923"/>
      <c r="L1" s="923"/>
      <c r="M1" s="923"/>
      <c r="N1" s="923"/>
    </row>
    <row r="2" spans="1:16" s="66" customFormat="1" ht="18.75" x14ac:dyDescent="0.25">
      <c r="A2" s="924" t="s">
        <v>60</v>
      </c>
      <c r="B2" s="924"/>
      <c r="C2" s="924"/>
      <c r="D2" s="924"/>
      <c r="E2" s="924"/>
      <c r="F2" s="924"/>
      <c r="G2" s="924"/>
      <c r="H2" s="924"/>
      <c r="I2" s="924"/>
      <c r="J2" s="924"/>
      <c r="K2" s="924"/>
      <c r="L2" s="924"/>
      <c r="M2" s="924"/>
      <c r="N2" s="924"/>
    </row>
    <row r="3" spans="1:16" s="66" customFormat="1" ht="45" x14ac:dyDescent="0.25">
      <c r="A3" s="342" t="s">
        <v>0</v>
      </c>
      <c r="B3" s="343" t="s">
        <v>5</v>
      </c>
      <c r="C3" s="343" t="s">
        <v>10</v>
      </c>
      <c r="D3" s="344" t="s">
        <v>8</v>
      </c>
      <c r="E3" s="344" t="s">
        <v>13</v>
      </c>
      <c r="F3" s="345" t="s">
        <v>34</v>
      </c>
      <c r="G3" s="344" t="s">
        <v>40</v>
      </c>
      <c r="H3" s="344" t="s">
        <v>2</v>
      </c>
      <c r="I3" s="344" t="s">
        <v>3</v>
      </c>
      <c r="J3" s="343" t="s">
        <v>9</v>
      </c>
      <c r="K3" s="343" t="s">
        <v>1</v>
      </c>
      <c r="L3" s="343" t="s">
        <v>4</v>
      </c>
      <c r="M3" s="343" t="s">
        <v>12</v>
      </c>
      <c r="N3" s="345" t="s">
        <v>11</v>
      </c>
    </row>
    <row r="4" spans="1:16" s="66" customFormat="1" x14ac:dyDescent="0.25">
      <c r="A4" s="172">
        <v>45352</v>
      </c>
      <c r="B4" s="161" t="s">
        <v>208</v>
      </c>
      <c r="C4" s="161"/>
      <c r="D4" s="162"/>
      <c r="E4" s="339"/>
      <c r="F4" s="383"/>
      <c r="G4" s="452">
        <v>0</v>
      </c>
      <c r="H4" s="384"/>
      <c r="I4" s="384"/>
      <c r="J4" s="385"/>
      <c r="K4" s="386"/>
      <c r="L4" s="386"/>
      <c r="M4" s="386"/>
      <c r="N4" s="387"/>
    </row>
    <row r="5" spans="1:16" s="13" customFormat="1" ht="18.75" customHeight="1" x14ac:dyDescent="0.25">
      <c r="A5" s="410">
        <v>45355</v>
      </c>
      <c r="B5" s="459" t="s">
        <v>110</v>
      </c>
      <c r="C5" s="459" t="s">
        <v>48</v>
      </c>
      <c r="D5" s="486" t="s">
        <v>14</v>
      </c>
      <c r="E5" s="460"/>
      <c r="F5" s="523">
        <v>230000</v>
      </c>
      <c r="G5" s="542">
        <f>G4-E5+F5</f>
        <v>230000</v>
      </c>
      <c r="H5" s="495"/>
      <c r="I5" s="476" t="s">
        <v>18</v>
      </c>
      <c r="J5" s="433"/>
      <c r="K5" s="543"/>
      <c r="L5" s="543" t="s">
        <v>57</v>
      </c>
      <c r="M5" s="544"/>
      <c r="N5" s="545"/>
      <c r="O5" s="432"/>
    </row>
    <row r="6" spans="1:16" s="74" customFormat="1" x14ac:dyDescent="0.25">
      <c r="A6" s="163">
        <v>45355</v>
      </c>
      <c r="B6" s="151" t="s">
        <v>148</v>
      </c>
      <c r="C6" s="151" t="s">
        <v>114</v>
      </c>
      <c r="D6" s="170" t="s">
        <v>14</v>
      </c>
      <c r="E6" s="160">
        <v>40000</v>
      </c>
      <c r="F6" s="155"/>
      <c r="G6" s="155">
        <f t="shared" ref="G6:G29" si="0">G5-E6+F6</f>
        <v>190000</v>
      </c>
      <c r="H6" s="465" t="s">
        <v>41</v>
      </c>
      <c r="I6" s="458" t="s">
        <v>18</v>
      </c>
      <c r="J6" s="420" t="s">
        <v>608</v>
      </c>
      <c r="K6" s="151"/>
      <c r="L6" s="151" t="s">
        <v>57</v>
      </c>
      <c r="M6" s="541"/>
      <c r="N6" s="484"/>
      <c r="O6" s="510"/>
      <c r="P6" s="510"/>
    </row>
    <row r="7" spans="1:16" x14ac:dyDescent="0.25">
      <c r="A7" s="163">
        <v>45355</v>
      </c>
      <c r="B7" s="151" t="s">
        <v>149</v>
      </c>
      <c r="C7" s="151" t="s">
        <v>114</v>
      </c>
      <c r="D7" s="170" t="s">
        <v>111</v>
      </c>
      <c r="E7" s="168">
        <v>20000</v>
      </c>
      <c r="F7" s="155"/>
      <c r="G7" s="155">
        <f t="shared" si="0"/>
        <v>170000</v>
      </c>
      <c r="H7" s="465" t="s">
        <v>130</v>
      </c>
      <c r="I7" s="458" t="s">
        <v>18</v>
      </c>
      <c r="J7" s="420" t="s">
        <v>608</v>
      </c>
      <c r="K7" s="149"/>
      <c r="L7" s="149" t="s">
        <v>57</v>
      </c>
      <c r="M7" s="149"/>
      <c r="N7" s="151"/>
      <c r="O7" s="366"/>
      <c r="P7" s="366"/>
    </row>
    <row r="8" spans="1:16" x14ac:dyDescent="0.25">
      <c r="A8" s="163">
        <v>45355</v>
      </c>
      <c r="B8" s="151" t="s">
        <v>150</v>
      </c>
      <c r="C8" s="151" t="s">
        <v>114</v>
      </c>
      <c r="D8" s="170" t="s">
        <v>121</v>
      </c>
      <c r="E8" s="406">
        <v>25000</v>
      </c>
      <c r="F8" s="154"/>
      <c r="G8" s="154">
        <f t="shared" si="0"/>
        <v>145000</v>
      </c>
      <c r="H8" s="465" t="s">
        <v>127</v>
      </c>
      <c r="I8" s="458" t="s">
        <v>18</v>
      </c>
      <c r="J8" s="420" t="s">
        <v>608</v>
      </c>
      <c r="K8" s="149"/>
      <c r="L8" s="149" t="s">
        <v>57</v>
      </c>
      <c r="M8" s="149"/>
      <c r="N8" s="151"/>
      <c r="O8" s="366"/>
      <c r="P8" s="366"/>
    </row>
    <row r="9" spans="1:16" x14ac:dyDescent="0.25">
      <c r="A9" s="163">
        <v>45355</v>
      </c>
      <c r="B9" s="151" t="s">
        <v>209</v>
      </c>
      <c r="C9" s="151" t="s">
        <v>114</v>
      </c>
      <c r="D9" s="170" t="s">
        <v>121</v>
      </c>
      <c r="E9" s="160">
        <v>25000</v>
      </c>
      <c r="F9" s="155"/>
      <c r="G9" s="154">
        <f t="shared" si="0"/>
        <v>120000</v>
      </c>
      <c r="H9" s="561" t="s">
        <v>144</v>
      </c>
      <c r="I9" s="458" t="s">
        <v>18</v>
      </c>
      <c r="J9" s="420" t="s">
        <v>608</v>
      </c>
      <c r="K9" s="149"/>
      <c r="L9" s="149" t="s">
        <v>57</v>
      </c>
      <c r="M9" s="149"/>
      <c r="N9" s="151"/>
      <c r="O9" s="366"/>
      <c r="P9" s="366"/>
    </row>
    <row r="10" spans="1:16" x14ac:dyDescent="0.25">
      <c r="A10" s="163">
        <v>45362</v>
      </c>
      <c r="B10" s="151" t="s">
        <v>148</v>
      </c>
      <c r="C10" s="151" t="s">
        <v>114</v>
      </c>
      <c r="D10" s="170" t="s">
        <v>14</v>
      </c>
      <c r="E10" s="160">
        <v>40000</v>
      </c>
      <c r="F10" s="155"/>
      <c r="G10" s="154">
        <f t="shared" si="0"/>
        <v>80000</v>
      </c>
      <c r="H10" s="465" t="s">
        <v>41</v>
      </c>
      <c r="I10" s="458" t="s">
        <v>18</v>
      </c>
      <c r="J10" s="420" t="s">
        <v>608</v>
      </c>
      <c r="K10" s="149"/>
      <c r="L10" s="149" t="s">
        <v>57</v>
      </c>
      <c r="M10" s="149"/>
      <c r="N10" s="151"/>
      <c r="O10" s="366"/>
      <c r="P10" s="366"/>
    </row>
    <row r="11" spans="1:16" x14ac:dyDescent="0.25">
      <c r="A11" s="163">
        <v>45362</v>
      </c>
      <c r="B11" s="151" t="s">
        <v>149</v>
      </c>
      <c r="C11" s="151" t="s">
        <v>114</v>
      </c>
      <c r="D11" s="170" t="s">
        <v>111</v>
      </c>
      <c r="E11" s="168">
        <v>20000</v>
      </c>
      <c r="F11" s="155"/>
      <c r="G11" s="154">
        <f t="shared" si="0"/>
        <v>60000</v>
      </c>
      <c r="H11" s="465" t="s">
        <v>130</v>
      </c>
      <c r="I11" s="458" t="s">
        <v>18</v>
      </c>
      <c r="J11" s="420" t="s">
        <v>608</v>
      </c>
      <c r="K11" s="149"/>
      <c r="L11" s="149" t="s">
        <v>57</v>
      </c>
      <c r="M11" s="149"/>
      <c r="N11" s="151"/>
      <c r="O11" s="366"/>
      <c r="P11" s="366"/>
    </row>
    <row r="12" spans="1:16" x14ac:dyDescent="0.25">
      <c r="A12" s="163">
        <v>45362</v>
      </c>
      <c r="B12" s="151" t="s">
        <v>150</v>
      </c>
      <c r="C12" s="151" t="s">
        <v>114</v>
      </c>
      <c r="D12" s="170" t="s">
        <v>121</v>
      </c>
      <c r="E12" s="406">
        <v>25000</v>
      </c>
      <c r="F12" s="155"/>
      <c r="G12" s="154">
        <f t="shared" si="0"/>
        <v>35000</v>
      </c>
      <c r="H12" s="465" t="s">
        <v>127</v>
      </c>
      <c r="I12" s="458" t="s">
        <v>18</v>
      </c>
      <c r="J12" s="420" t="s">
        <v>608</v>
      </c>
      <c r="K12" s="149"/>
      <c r="L12" s="149" t="s">
        <v>57</v>
      </c>
      <c r="M12" s="149"/>
      <c r="N12" s="151"/>
      <c r="O12" s="366"/>
      <c r="P12" s="366"/>
    </row>
    <row r="13" spans="1:16" x14ac:dyDescent="0.25">
      <c r="A13" s="163">
        <v>45362</v>
      </c>
      <c r="B13" s="151" t="s">
        <v>209</v>
      </c>
      <c r="C13" s="151" t="s">
        <v>114</v>
      </c>
      <c r="D13" s="170" t="s">
        <v>121</v>
      </c>
      <c r="E13" s="160">
        <v>25000</v>
      </c>
      <c r="F13" s="155"/>
      <c r="G13" s="154">
        <f t="shared" si="0"/>
        <v>10000</v>
      </c>
      <c r="H13" s="561" t="s">
        <v>144</v>
      </c>
      <c r="I13" s="458" t="s">
        <v>18</v>
      </c>
      <c r="J13" s="420" t="s">
        <v>608</v>
      </c>
      <c r="K13" s="149"/>
      <c r="L13" s="149" t="s">
        <v>57</v>
      </c>
      <c r="M13" s="149"/>
      <c r="N13" s="151"/>
      <c r="O13" s="366"/>
      <c r="P13" s="366"/>
    </row>
    <row r="14" spans="1:16" x14ac:dyDescent="0.25">
      <c r="A14" s="410">
        <v>45362</v>
      </c>
      <c r="B14" s="459" t="s">
        <v>110</v>
      </c>
      <c r="C14" s="459" t="s">
        <v>48</v>
      </c>
      <c r="D14" s="486" t="s">
        <v>14</v>
      </c>
      <c r="E14" s="635"/>
      <c r="F14" s="635">
        <v>60000</v>
      </c>
      <c r="G14" s="639">
        <f t="shared" si="0"/>
        <v>70000</v>
      </c>
      <c r="H14" s="640"/>
      <c r="I14" s="476" t="s">
        <v>18</v>
      </c>
      <c r="J14" s="461"/>
      <c r="K14" s="416"/>
      <c r="L14" s="416" t="s">
        <v>57</v>
      </c>
      <c r="M14" s="416"/>
      <c r="N14" s="459"/>
      <c r="O14" s="366"/>
      <c r="P14" s="366"/>
    </row>
    <row r="15" spans="1:16" x14ac:dyDescent="0.25">
      <c r="A15" s="163">
        <v>45362</v>
      </c>
      <c r="B15" s="151" t="s">
        <v>305</v>
      </c>
      <c r="C15" s="151" t="s">
        <v>114</v>
      </c>
      <c r="D15" s="170" t="s">
        <v>121</v>
      </c>
      <c r="E15" s="155">
        <v>50000</v>
      </c>
      <c r="F15" s="155"/>
      <c r="G15" s="154">
        <f t="shared" si="0"/>
        <v>20000</v>
      </c>
      <c r="H15" s="561" t="s">
        <v>156</v>
      </c>
      <c r="I15" s="458" t="s">
        <v>18</v>
      </c>
      <c r="J15" s="354"/>
      <c r="K15" s="149"/>
      <c r="L15" s="149" t="s">
        <v>57</v>
      </c>
      <c r="M15" s="149"/>
      <c r="N15" s="151"/>
      <c r="O15" s="366"/>
      <c r="P15" s="366"/>
    </row>
    <row r="16" spans="1:16" x14ac:dyDescent="0.25">
      <c r="A16" s="410">
        <v>45365</v>
      </c>
      <c r="B16" s="459" t="s">
        <v>110</v>
      </c>
      <c r="C16" s="459" t="s">
        <v>48</v>
      </c>
      <c r="D16" s="486" t="s">
        <v>14</v>
      </c>
      <c r="E16" s="635"/>
      <c r="F16" s="635">
        <v>50000</v>
      </c>
      <c r="G16" s="639">
        <f t="shared" si="0"/>
        <v>70000</v>
      </c>
      <c r="H16" s="640"/>
      <c r="I16" s="476" t="s">
        <v>18</v>
      </c>
      <c r="J16" s="461"/>
      <c r="K16" s="416"/>
      <c r="L16" s="416" t="s">
        <v>57</v>
      </c>
      <c r="M16" s="416"/>
      <c r="N16" s="459"/>
      <c r="O16" s="366"/>
      <c r="P16" s="366"/>
    </row>
    <row r="17" spans="1:16" x14ac:dyDescent="0.25">
      <c r="A17" s="163">
        <v>45365</v>
      </c>
      <c r="B17" s="151" t="s">
        <v>305</v>
      </c>
      <c r="C17" s="151" t="s">
        <v>114</v>
      </c>
      <c r="D17" s="170" t="s">
        <v>121</v>
      </c>
      <c r="E17" s="155">
        <v>60000</v>
      </c>
      <c r="F17" s="155"/>
      <c r="G17" s="154">
        <f t="shared" si="0"/>
        <v>10000</v>
      </c>
      <c r="H17" s="561" t="s">
        <v>156</v>
      </c>
      <c r="I17" s="458" t="s">
        <v>18</v>
      </c>
      <c r="J17" s="354"/>
      <c r="K17" s="149"/>
      <c r="L17" s="149" t="s">
        <v>57</v>
      </c>
      <c r="M17" s="149"/>
      <c r="N17" s="151"/>
      <c r="O17" s="366"/>
      <c r="P17" s="366"/>
    </row>
    <row r="18" spans="1:16" x14ac:dyDescent="0.25">
      <c r="A18" s="410">
        <v>45370</v>
      </c>
      <c r="B18" s="459" t="s">
        <v>110</v>
      </c>
      <c r="C18" s="459" t="s">
        <v>48</v>
      </c>
      <c r="D18" s="486" t="s">
        <v>14</v>
      </c>
      <c r="E18" s="635"/>
      <c r="F18" s="635">
        <v>270000</v>
      </c>
      <c r="G18" s="639">
        <f t="shared" si="0"/>
        <v>280000</v>
      </c>
      <c r="H18" s="640"/>
      <c r="I18" s="476" t="s">
        <v>18</v>
      </c>
      <c r="J18" s="461"/>
      <c r="K18" s="416"/>
      <c r="L18" s="416" t="s">
        <v>57</v>
      </c>
      <c r="M18" s="416"/>
      <c r="N18" s="459"/>
      <c r="O18" s="366"/>
      <c r="P18" s="366"/>
    </row>
    <row r="19" spans="1:16" x14ac:dyDescent="0.25">
      <c r="A19" s="163">
        <v>45370</v>
      </c>
      <c r="B19" s="151" t="s">
        <v>148</v>
      </c>
      <c r="C19" s="151" t="s">
        <v>114</v>
      </c>
      <c r="D19" s="170" t="s">
        <v>14</v>
      </c>
      <c r="E19" s="155">
        <v>40000</v>
      </c>
      <c r="F19" s="155"/>
      <c r="G19" s="154">
        <f t="shared" si="0"/>
        <v>240000</v>
      </c>
      <c r="H19" s="561" t="s">
        <v>41</v>
      </c>
      <c r="I19" s="458" t="s">
        <v>18</v>
      </c>
      <c r="J19" s="582" t="s">
        <v>637</v>
      </c>
      <c r="K19" s="149"/>
      <c r="L19" s="149" t="s">
        <v>57</v>
      </c>
      <c r="M19" s="149"/>
      <c r="N19" s="151"/>
      <c r="O19" s="366"/>
      <c r="P19" s="366"/>
    </row>
    <row r="20" spans="1:16" x14ac:dyDescent="0.25">
      <c r="A20" s="163">
        <v>45370</v>
      </c>
      <c r="B20" s="151" t="s">
        <v>305</v>
      </c>
      <c r="C20" s="151" t="s">
        <v>114</v>
      </c>
      <c r="D20" s="170" t="s">
        <v>121</v>
      </c>
      <c r="E20" s="155">
        <v>50000</v>
      </c>
      <c r="F20" s="155"/>
      <c r="G20" s="154">
        <f t="shared" si="0"/>
        <v>190000</v>
      </c>
      <c r="H20" s="561" t="s">
        <v>156</v>
      </c>
      <c r="I20" s="458" t="s">
        <v>18</v>
      </c>
      <c r="J20" s="582" t="s">
        <v>637</v>
      </c>
      <c r="K20" s="149"/>
      <c r="L20" s="149" t="s">
        <v>57</v>
      </c>
      <c r="M20" s="149"/>
      <c r="N20" s="151"/>
      <c r="O20" s="366"/>
      <c r="P20" s="366"/>
    </row>
    <row r="21" spans="1:16" x14ac:dyDescent="0.25">
      <c r="A21" s="163">
        <v>45370</v>
      </c>
      <c r="B21" s="151" t="s">
        <v>149</v>
      </c>
      <c r="C21" s="151" t="s">
        <v>114</v>
      </c>
      <c r="D21" s="170" t="s">
        <v>111</v>
      </c>
      <c r="E21" s="155">
        <v>20000</v>
      </c>
      <c r="F21" s="155"/>
      <c r="G21" s="154">
        <f t="shared" si="0"/>
        <v>170000</v>
      </c>
      <c r="H21" s="561" t="s">
        <v>130</v>
      </c>
      <c r="I21" s="458" t="s">
        <v>18</v>
      </c>
      <c r="J21" s="582" t="s">
        <v>637</v>
      </c>
      <c r="K21" s="149"/>
      <c r="L21" s="149" t="s">
        <v>57</v>
      </c>
      <c r="M21" s="149"/>
      <c r="N21" s="151"/>
      <c r="O21" s="366"/>
      <c r="P21" s="366"/>
    </row>
    <row r="22" spans="1:16" x14ac:dyDescent="0.25">
      <c r="A22" s="163">
        <v>45370</v>
      </c>
      <c r="B22" s="151" t="s">
        <v>209</v>
      </c>
      <c r="C22" s="151" t="s">
        <v>114</v>
      </c>
      <c r="D22" s="170" t="s">
        <v>121</v>
      </c>
      <c r="E22" s="155">
        <v>25000</v>
      </c>
      <c r="F22" s="155"/>
      <c r="G22" s="154">
        <f t="shared" si="0"/>
        <v>145000</v>
      </c>
      <c r="H22" s="561" t="s">
        <v>144</v>
      </c>
      <c r="I22" s="458" t="s">
        <v>18</v>
      </c>
      <c r="J22" s="582" t="s">
        <v>637</v>
      </c>
      <c r="K22" s="149"/>
      <c r="L22" s="149" t="s">
        <v>57</v>
      </c>
      <c r="M22" s="149"/>
      <c r="N22" s="151"/>
      <c r="O22" s="366"/>
      <c r="P22" s="366"/>
    </row>
    <row r="23" spans="1:16" x14ac:dyDescent="0.25">
      <c r="A23" s="163">
        <v>45370</v>
      </c>
      <c r="B23" s="151" t="s">
        <v>150</v>
      </c>
      <c r="C23" s="151" t="s">
        <v>114</v>
      </c>
      <c r="D23" s="170" t="s">
        <v>121</v>
      </c>
      <c r="E23" s="155">
        <v>25000</v>
      </c>
      <c r="F23" s="155"/>
      <c r="G23" s="154">
        <f t="shared" si="0"/>
        <v>120000</v>
      </c>
      <c r="H23" s="561" t="s">
        <v>127</v>
      </c>
      <c r="I23" s="458" t="s">
        <v>18</v>
      </c>
      <c r="J23" s="582" t="s">
        <v>637</v>
      </c>
      <c r="K23" s="149"/>
      <c r="L23" s="149" t="s">
        <v>57</v>
      </c>
      <c r="M23" s="149"/>
      <c r="N23" s="151"/>
      <c r="O23" s="366"/>
      <c r="P23" s="366"/>
    </row>
    <row r="24" spans="1:16" x14ac:dyDescent="0.25">
      <c r="A24" s="163">
        <v>45374</v>
      </c>
      <c r="B24" s="151" t="s">
        <v>305</v>
      </c>
      <c r="C24" s="151" t="s">
        <v>114</v>
      </c>
      <c r="D24" s="151" t="s">
        <v>121</v>
      </c>
      <c r="E24" s="155">
        <v>40000</v>
      </c>
      <c r="F24" s="155"/>
      <c r="G24" s="154">
        <f t="shared" si="0"/>
        <v>80000</v>
      </c>
      <c r="H24" s="174" t="s">
        <v>156</v>
      </c>
      <c r="I24" s="458" t="s">
        <v>18</v>
      </c>
      <c r="J24" s="582" t="s">
        <v>637</v>
      </c>
      <c r="K24" s="149"/>
      <c r="L24" s="149" t="s">
        <v>57</v>
      </c>
      <c r="M24" s="149"/>
      <c r="N24" s="151"/>
      <c r="O24" s="366"/>
      <c r="P24" s="366"/>
    </row>
    <row r="25" spans="1:16" x14ac:dyDescent="0.25">
      <c r="A25" s="163">
        <v>45375</v>
      </c>
      <c r="B25" s="151" t="s">
        <v>305</v>
      </c>
      <c r="C25" s="151" t="s">
        <v>114</v>
      </c>
      <c r="D25" s="170" t="s">
        <v>121</v>
      </c>
      <c r="E25" s="155">
        <v>10000</v>
      </c>
      <c r="F25" s="155"/>
      <c r="G25" s="154">
        <f t="shared" si="0"/>
        <v>70000</v>
      </c>
      <c r="H25" s="561" t="s">
        <v>156</v>
      </c>
      <c r="I25" s="458" t="s">
        <v>18</v>
      </c>
      <c r="J25" s="582" t="s">
        <v>637</v>
      </c>
      <c r="K25" s="149"/>
      <c r="L25" s="149" t="s">
        <v>57</v>
      </c>
      <c r="M25" s="149"/>
      <c r="N25" s="151"/>
      <c r="O25" s="366"/>
      <c r="P25" s="366"/>
    </row>
    <row r="26" spans="1:16" x14ac:dyDescent="0.25">
      <c r="A26" s="163">
        <v>45376</v>
      </c>
      <c r="B26" s="151" t="s">
        <v>148</v>
      </c>
      <c r="C26" s="151" t="s">
        <v>114</v>
      </c>
      <c r="D26" s="170" t="s">
        <v>14</v>
      </c>
      <c r="E26" s="155"/>
      <c r="F26" s="155"/>
      <c r="G26" s="154">
        <f t="shared" si="0"/>
        <v>70000</v>
      </c>
      <c r="H26" s="561"/>
      <c r="I26" s="458" t="s">
        <v>18</v>
      </c>
      <c r="J26" s="582" t="s">
        <v>637</v>
      </c>
      <c r="K26" s="149"/>
      <c r="L26" s="149" t="s">
        <v>57</v>
      </c>
      <c r="M26" s="149"/>
      <c r="N26" s="151"/>
      <c r="O26" s="366"/>
      <c r="P26" s="366"/>
    </row>
    <row r="27" spans="1:16" x14ac:dyDescent="0.25">
      <c r="A27" s="163">
        <v>45376</v>
      </c>
      <c r="B27" s="151" t="s">
        <v>149</v>
      </c>
      <c r="C27" s="151" t="s">
        <v>114</v>
      </c>
      <c r="D27" s="170" t="s">
        <v>111</v>
      </c>
      <c r="E27" s="155">
        <v>20000</v>
      </c>
      <c r="F27" s="155"/>
      <c r="G27" s="154">
        <f t="shared" si="0"/>
        <v>50000</v>
      </c>
      <c r="H27" s="561" t="s">
        <v>130</v>
      </c>
      <c r="I27" s="458" t="s">
        <v>18</v>
      </c>
      <c r="J27" s="582" t="s">
        <v>637</v>
      </c>
      <c r="K27" s="149"/>
      <c r="L27" s="149" t="s">
        <v>57</v>
      </c>
      <c r="M27" s="149"/>
      <c r="N27" s="151"/>
      <c r="O27" s="366"/>
      <c r="P27" s="366"/>
    </row>
    <row r="28" spans="1:16" x14ac:dyDescent="0.25">
      <c r="A28" s="163">
        <v>45376</v>
      </c>
      <c r="B28" s="151" t="s">
        <v>209</v>
      </c>
      <c r="C28" s="151" t="s">
        <v>114</v>
      </c>
      <c r="D28" s="170" t="s">
        <v>121</v>
      </c>
      <c r="E28" s="155">
        <v>25000</v>
      </c>
      <c r="F28" s="155"/>
      <c r="G28" s="154">
        <f t="shared" si="0"/>
        <v>25000</v>
      </c>
      <c r="H28" s="561" t="s">
        <v>144</v>
      </c>
      <c r="I28" s="458" t="s">
        <v>18</v>
      </c>
      <c r="J28" s="582" t="s">
        <v>637</v>
      </c>
      <c r="K28" s="149"/>
      <c r="L28" s="149" t="s">
        <v>57</v>
      </c>
      <c r="M28" s="149"/>
      <c r="N28" s="151"/>
      <c r="O28" s="366"/>
      <c r="P28" s="366"/>
    </row>
    <row r="29" spans="1:16" ht="15.75" thickBot="1" x14ac:dyDescent="0.3">
      <c r="A29" s="163">
        <v>45376</v>
      </c>
      <c r="B29" s="151" t="s">
        <v>150</v>
      </c>
      <c r="C29" s="151" t="s">
        <v>114</v>
      </c>
      <c r="D29" s="170" t="s">
        <v>121</v>
      </c>
      <c r="E29" s="155">
        <v>25000</v>
      </c>
      <c r="F29" s="155"/>
      <c r="G29" s="154">
        <f t="shared" si="0"/>
        <v>0</v>
      </c>
      <c r="H29" s="561" t="s">
        <v>127</v>
      </c>
      <c r="I29" s="458" t="s">
        <v>18</v>
      </c>
      <c r="J29" s="582" t="s">
        <v>637</v>
      </c>
      <c r="K29" s="149"/>
      <c r="L29" s="149" t="s">
        <v>57</v>
      </c>
      <c r="M29" s="149"/>
      <c r="N29" s="151"/>
      <c r="O29" s="366"/>
      <c r="P29" s="366"/>
    </row>
    <row r="30" spans="1:16" ht="15.75" thickBot="1" x14ac:dyDescent="0.3">
      <c r="A30" s="457"/>
      <c r="B30" s="457"/>
      <c r="C30" s="401"/>
      <c r="D30" s="419"/>
      <c r="E30" s="472">
        <f>SUM(E5:E29)</f>
        <v>610000</v>
      </c>
      <c r="F30" s="473">
        <f>SUM(F5:F29)+G4</f>
        <v>610000</v>
      </c>
      <c r="G30" s="474">
        <f>F30-E30</f>
        <v>0</v>
      </c>
      <c r="H30" s="401"/>
      <c r="I30" s="458" t="s">
        <v>18</v>
      </c>
      <c r="J30" s="175"/>
      <c r="K30" s="149"/>
      <c r="L30" s="149" t="s">
        <v>57</v>
      </c>
      <c r="M30" s="374"/>
      <c r="N30" s="375"/>
    </row>
    <row r="31" spans="1:16" x14ac:dyDescent="0.25">
      <c r="A31" s="372" t="s">
        <v>103</v>
      </c>
      <c r="B31" t="s">
        <v>106</v>
      </c>
      <c r="C31" s="149"/>
      <c r="D31" s="158"/>
      <c r="E31" s="166"/>
      <c r="F31" s="166"/>
      <c r="G31" s="407"/>
      <c r="H31" s="561"/>
      <c r="I31" s="149"/>
      <c r="J31" s="175"/>
      <c r="K31" s="149"/>
      <c r="L31" s="149"/>
      <c r="M31" s="149"/>
      <c r="N31" s="151"/>
    </row>
    <row r="32" spans="1:16" x14ac:dyDescent="0.25">
      <c r="A32" s="169" t="s">
        <v>130</v>
      </c>
      <c r="B32" s="516">
        <v>80000</v>
      </c>
      <c r="C32" s="149"/>
      <c r="D32" s="388"/>
      <c r="E32" s="389"/>
      <c r="F32" s="481"/>
      <c r="G32" s="154"/>
      <c r="H32" s="561"/>
      <c r="I32" s="374"/>
      <c r="J32" s="175"/>
      <c r="K32" s="149"/>
      <c r="L32" s="149"/>
      <c r="M32" s="374"/>
      <c r="N32" s="375"/>
    </row>
    <row r="33" spans="1:14" x14ac:dyDescent="0.25">
      <c r="A33" s="169" t="s">
        <v>127</v>
      </c>
      <c r="B33" s="516">
        <v>100000</v>
      </c>
      <c r="C33" s="149"/>
      <c r="D33" s="158"/>
      <c r="E33" s="155"/>
      <c r="F33" s="481"/>
      <c r="G33" s="154"/>
      <c r="H33" s="561"/>
      <c r="I33" s="149"/>
      <c r="J33" s="175"/>
      <c r="K33" s="149"/>
      <c r="L33" s="149"/>
      <c r="M33" s="149"/>
      <c r="N33" s="151"/>
    </row>
    <row r="34" spans="1:14" x14ac:dyDescent="0.25">
      <c r="A34" s="169" t="s">
        <v>41</v>
      </c>
      <c r="B34" s="516">
        <v>120000</v>
      </c>
      <c r="C34" s="149"/>
      <c r="D34" s="158"/>
      <c r="E34" s="155"/>
      <c r="F34" s="155"/>
      <c r="G34" s="154"/>
      <c r="H34" s="561"/>
      <c r="I34" s="149"/>
      <c r="J34" s="175"/>
      <c r="K34" s="149"/>
      <c r="L34" s="149"/>
      <c r="M34" s="149"/>
      <c r="N34" s="151"/>
    </row>
    <row r="35" spans="1:14" x14ac:dyDescent="0.25">
      <c r="A35" s="169" t="s">
        <v>104</v>
      </c>
      <c r="B35" s="516"/>
      <c r="C35" s="149"/>
      <c r="D35" s="158"/>
      <c r="E35" s="155"/>
      <c r="F35" s="155"/>
      <c r="G35" s="154"/>
      <c r="H35" s="159"/>
      <c r="I35" s="149"/>
      <c r="J35" s="175"/>
      <c r="K35" s="149"/>
      <c r="L35" s="149"/>
      <c r="M35" s="149"/>
      <c r="N35" s="151"/>
    </row>
    <row r="36" spans="1:14" x14ac:dyDescent="0.25">
      <c r="A36" s="169" t="s">
        <v>144</v>
      </c>
      <c r="B36" s="516">
        <v>100000</v>
      </c>
      <c r="C36" s="149"/>
      <c r="D36" s="158"/>
      <c r="E36" s="155"/>
      <c r="F36" s="155"/>
      <c r="G36" s="154"/>
      <c r="H36" s="561"/>
      <c r="I36" s="149"/>
      <c r="J36" s="175"/>
      <c r="K36" s="149"/>
      <c r="L36" s="149"/>
      <c r="M36" s="149"/>
      <c r="N36" s="151"/>
    </row>
    <row r="37" spans="1:14" x14ac:dyDescent="0.25">
      <c r="A37" s="169" t="s">
        <v>156</v>
      </c>
      <c r="B37" s="516">
        <v>210000</v>
      </c>
      <c r="C37" s="149"/>
      <c r="D37" s="158"/>
      <c r="E37" s="155"/>
      <c r="F37" s="155"/>
      <c r="G37" s="154"/>
      <c r="H37" s="159"/>
      <c r="I37" s="149"/>
      <c r="J37" s="175"/>
      <c r="K37" s="149"/>
      <c r="L37" s="149"/>
      <c r="M37" s="149"/>
      <c r="N37" s="151"/>
    </row>
    <row r="38" spans="1:14" x14ac:dyDescent="0.25">
      <c r="A38" s="169" t="s">
        <v>105</v>
      </c>
      <c r="B38" s="516">
        <v>610000</v>
      </c>
      <c r="C38" s="149"/>
      <c r="D38" s="158"/>
      <c r="E38" s="155"/>
      <c r="F38" s="155"/>
      <c r="G38" s="154"/>
      <c r="H38" s="159"/>
      <c r="I38" s="149"/>
      <c r="J38" s="175"/>
      <c r="K38" s="149"/>
      <c r="L38" s="149"/>
      <c r="M38" s="149"/>
      <c r="N38" s="151"/>
    </row>
    <row r="39" spans="1:14" x14ac:dyDescent="0.25">
      <c r="A39" s="169"/>
      <c r="B39" s="515"/>
      <c r="C39" s="149"/>
      <c r="D39" s="158"/>
      <c r="E39" s="155"/>
      <c r="F39" s="155"/>
      <c r="G39" s="154"/>
      <c r="H39" s="159"/>
      <c r="I39" s="149"/>
      <c r="J39" s="340"/>
      <c r="K39" s="149"/>
      <c r="L39" s="149"/>
      <c r="M39" s="149"/>
      <c r="N39" s="151"/>
    </row>
    <row r="40" spans="1:14" x14ac:dyDescent="0.25">
      <c r="A40"/>
      <c r="B40"/>
      <c r="C40" s="149"/>
      <c r="D40" s="149"/>
      <c r="E40" s="166"/>
      <c r="F40" s="166"/>
      <c r="G40" s="154"/>
      <c r="H40" s="149"/>
      <c r="I40" s="149"/>
      <c r="J40" s="340"/>
      <c r="K40" s="149"/>
      <c r="L40" s="149"/>
      <c r="M40" s="149"/>
      <c r="N40" s="151"/>
    </row>
    <row r="41" spans="1:14" x14ac:dyDescent="0.25">
      <c r="A41"/>
      <c r="B41"/>
      <c r="C41" s="149"/>
      <c r="D41" s="149"/>
      <c r="E41" s="155"/>
      <c r="F41" s="155"/>
      <c r="G41" s="154"/>
      <c r="H41" s="149"/>
      <c r="I41" s="149"/>
      <c r="J41" s="340"/>
      <c r="K41" s="149"/>
      <c r="L41" s="149"/>
      <c r="M41" s="149"/>
      <c r="N41" s="151"/>
    </row>
    <row r="42" spans="1:14" x14ac:dyDescent="0.25">
      <c r="A42"/>
      <c r="B42"/>
      <c r="C42" s="149"/>
      <c r="D42" s="149"/>
      <c r="E42" s="155"/>
      <c r="F42" s="155"/>
      <c r="G42" s="154"/>
      <c r="H42" s="149"/>
      <c r="I42" s="149"/>
      <c r="J42" s="340"/>
      <c r="K42" s="149"/>
      <c r="L42" s="149"/>
      <c r="M42" s="149"/>
      <c r="N42" s="151"/>
    </row>
    <row r="43" spans="1:14" x14ac:dyDescent="0.25">
      <c r="A43" s="463"/>
      <c r="B43" s="464"/>
      <c r="C43" s="149"/>
      <c r="D43" s="149"/>
      <c r="E43" s="155"/>
      <c r="F43" s="155"/>
      <c r="G43" s="154"/>
      <c r="H43" s="149"/>
      <c r="I43" s="149"/>
      <c r="J43" s="151"/>
      <c r="K43" s="149"/>
      <c r="L43" s="149"/>
      <c r="M43" s="149"/>
      <c r="N43" s="151"/>
    </row>
    <row r="44" spans="1:14" x14ac:dyDescent="0.25">
      <c r="A44" s="173"/>
      <c r="B44" s="149"/>
      <c r="C44" s="149"/>
      <c r="D44" s="149"/>
      <c r="E44" s="154"/>
      <c r="F44" s="154"/>
      <c r="G44" s="154"/>
      <c r="H44" s="149"/>
      <c r="I44" s="149"/>
      <c r="J44" s="151"/>
      <c r="K44" s="149"/>
      <c r="L44" s="149"/>
      <c r="M44" s="149"/>
      <c r="N44" s="151"/>
    </row>
    <row r="45" spans="1:14" x14ac:dyDescent="0.25">
      <c r="A45" s="173"/>
      <c r="B45" s="149"/>
      <c r="C45" s="149"/>
      <c r="D45" s="158"/>
      <c r="E45" s="155"/>
      <c r="F45" s="155"/>
      <c r="G45" s="154"/>
      <c r="H45" s="159"/>
      <c r="I45" s="149"/>
      <c r="J45" s="151"/>
      <c r="K45" s="149"/>
      <c r="L45" s="149"/>
      <c r="M45" s="149"/>
      <c r="N45" s="151"/>
    </row>
    <row r="46" spans="1:14" x14ac:dyDescent="0.25">
      <c r="A46" s="173"/>
      <c r="B46" s="149"/>
      <c r="C46" s="149"/>
      <c r="D46" s="158"/>
      <c r="E46" s="155"/>
      <c r="F46" s="155"/>
      <c r="G46" s="154"/>
      <c r="H46" s="159"/>
      <c r="I46" s="149"/>
      <c r="J46" s="151"/>
      <c r="K46" s="149"/>
      <c r="L46" s="149"/>
      <c r="M46" s="149"/>
      <c r="N46" s="151"/>
    </row>
    <row r="47" spans="1:14" x14ac:dyDescent="0.25">
      <c r="A47" s="173"/>
      <c r="B47" s="149"/>
      <c r="C47" s="149"/>
      <c r="D47" s="158"/>
      <c r="E47" s="155"/>
      <c r="F47" s="155"/>
      <c r="G47" s="154"/>
      <c r="H47" s="159"/>
      <c r="I47" s="149"/>
      <c r="J47" s="151"/>
      <c r="K47" s="149"/>
      <c r="L47" s="149"/>
      <c r="M47" s="149"/>
      <c r="N47" s="151"/>
    </row>
    <row r="48" spans="1:14" x14ac:dyDescent="0.25">
      <c r="A48" s="173"/>
      <c r="B48" s="149"/>
      <c r="C48" s="159"/>
      <c r="D48" s="158"/>
      <c r="E48" s="154"/>
      <c r="F48" s="154"/>
      <c r="G48" s="154"/>
      <c r="H48" s="159"/>
      <c r="I48" s="149"/>
      <c r="J48" s="151"/>
      <c r="K48" s="149"/>
      <c r="L48" s="149"/>
      <c r="M48" s="149"/>
      <c r="N48" s="151"/>
    </row>
    <row r="49" spans="1:14" x14ac:dyDescent="0.25">
      <c r="A49" s="150"/>
      <c r="B49" s="151"/>
      <c r="C49" s="151"/>
      <c r="D49" s="151"/>
      <c r="E49" s="364"/>
      <c r="F49" s="155"/>
      <c r="G49" s="154"/>
      <c r="H49" s="159"/>
      <c r="I49" s="149"/>
      <c r="J49" s="149"/>
      <c r="K49" s="149"/>
      <c r="L49" s="149"/>
      <c r="M49" s="149"/>
      <c r="N49" s="151"/>
    </row>
    <row r="50" spans="1:14" x14ac:dyDescent="0.25">
      <c r="A50" s="173"/>
      <c r="B50" s="341"/>
      <c r="C50" s="149"/>
      <c r="D50" s="149"/>
      <c r="E50" s="147"/>
      <c r="F50" s="149"/>
      <c r="G50" s="155"/>
      <c r="H50" s="149"/>
      <c r="I50" s="149"/>
      <c r="J50" s="149"/>
      <c r="K50" s="149"/>
      <c r="L50" s="149"/>
      <c r="M50" s="149"/>
      <c r="N50" s="151"/>
    </row>
    <row r="51" spans="1:14" x14ac:dyDescent="0.25">
      <c r="A51" s="173"/>
      <c r="B51" s="341"/>
      <c r="C51" s="149"/>
      <c r="D51" s="149"/>
      <c r="E51" s="147"/>
      <c r="F51" s="149"/>
      <c r="G51" s="155"/>
      <c r="H51" s="149"/>
      <c r="I51" s="149"/>
      <c r="J51" s="149"/>
      <c r="K51" s="149"/>
      <c r="L51" s="149"/>
      <c r="M51" s="149"/>
      <c r="N51" s="151"/>
    </row>
    <row r="52" spans="1:14" x14ac:dyDescent="0.25">
      <c r="A52" s="173"/>
      <c r="B52" s="341"/>
      <c r="C52" s="149"/>
      <c r="D52" s="149"/>
      <c r="E52" s="147"/>
      <c r="F52" s="149"/>
      <c r="G52" s="155"/>
      <c r="H52" s="149"/>
      <c r="I52" s="149"/>
      <c r="J52" s="149"/>
      <c r="K52" s="149"/>
      <c r="L52" s="149"/>
      <c r="M52" s="149"/>
      <c r="N52" s="151"/>
    </row>
    <row r="53" spans="1:14" ht="15.75" x14ac:dyDescent="0.25">
      <c r="A53" s="173"/>
      <c r="B53" s="362"/>
      <c r="C53" s="149"/>
      <c r="D53" s="355"/>
      <c r="E53" s="147"/>
      <c r="F53" s="149"/>
      <c r="G53" s="155"/>
      <c r="H53" s="355"/>
      <c r="I53" s="355"/>
      <c r="J53" s="355"/>
      <c r="K53" s="355"/>
      <c r="L53" s="355"/>
      <c r="M53" s="355"/>
      <c r="N53" s="356"/>
    </row>
    <row r="54" spans="1:14" x14ac:dyDescent="0.25">
      <c r="A54" s="173"/>
      <c r="B54" s="341"/>
      <c r="C54" s="149"/>
      <c r="D54" s="149"/>
      <c r="E54" s="147"/>
      <c r="F54" s="149"/>
      <c r="G54" s="155"/>
      <c r="H54" s="149"/>
      <c r="I54" s="149"/>
      <c r="J54" s="149"/>
      <c r="K54" s="149"/>
      <c r="L54" s="149"/>
      <c r="M54" s="149"/>
      <c r="N54" s="151"/>
    </row>
    <row r="55" spans="1:14" x14ac:dyDescent="0.25">
      <c r="A55" s="173"/>
      <c r="B55" s="341"/>
      <c r="C55" s="149"/>
      <c r="D55" s="149"/>
      <c r="E55" s="147"/>
      <c r="F55" s="149"/>
      <c r="G55" s="155"/>
      <c r="H55" s="149"/>
      <c r="I55" s="149"/>
      <c r="J55" s="149"/>
      <c r="K55" s="149"/>
      <c r="L55" s="149"/>
      <c r="M55" s="149"/>
      <c r="N55" s="151"/>
    </row>
    <row r="56" spans="1:14" ht="15.75" thickBot="1" x14ac:dyDescent="0.3">
      <c r="A56" s="173"/>
      <c r="B56" s="341"/>
      <c r="C56" s="149"/>
      <c r="D56" s="149"/>
      <c r="E56" s="154"/>
      <c r="F56" s="156"/>
      <c r="G56" s="154"/>
      <c r="H56" s="149"/>
      <c r="I56" s="149"/>
      <c r="J56" s="149"/>
      <c r="K56" s="149"/>
      <c r="L56" s="149"/>
      <c r="M56" s="149"/>
      <c r="N56" s="151"/>
    </row>
    <row r="57" spans="1:14" ht="15.75" thickBot="1" x14ac:dyDescent="0.3">
      <c r="A57" s="363"/>
      <c r="B57" s="363"/>
      <c r="C57" s="365"/>
      <c r="D57" s="366"/>
      <c r="E57" s="367"/>
      <c r="F57" s="368"/>
      <c r="G57" s="369"/>
      <c r="H57" s="366"/>
      <c r="I57" s="366"/>
      <c r="J57" s="366"/>
      <c r="K57" s="366"/>
      <c r="L57" s="366"/>
      <c r="M57" s="366"/>
      <c r="N57" s="370"/>
    </row>
    <row r="58" spans="1:14" x14ac:dyDescent="0.25">
      <c r="A58" s="363"/>
      <c r="B58" s="363"/>
      <c r="C58" s="365"/>
      <c r="D58" s="366"/>
      <c r="E58" s="366"/>
      <c r="F58" s="366"/>
      <c r="G58" s="371"/>
      <c r="H58" s="366"/>
      <c r="I58" s="366"/>
      <c r="J58" s="366"/>
      <c r="K58" s="366"/>
      <c r="L58" s="366"/>
      <c r="M58" s="366"/>
      <c r="N58" s="370"/>
    </row>
    <row r="59" spans="1:14" x14ac:dyDescent="0.25">
      <c r="A59"/>
      <c r="B59" s="284"/>
      <c r="C59"/>
      <c r="G59" s="350"/>
    </row>
    <row r="60" spans="1:14" x14ac:dyDescent="0.25">
      <c r="G60" s="350"/>
    </row>
    <row r="61" spans="1:14" x14ac:dyDescent="0.25">
      <c r="G61" s="350"/>
    </row>
    <row r="62" spans="1:14" x14ac:dyDescent="0.25">
      <c r="G62" s="350"/>
    </row>
    <row r="63" spans="1:14" x14ac:dyDescent="0.25">
      <c r="G63" s="350"/>
    </row>
    <row r="64" spans="1:14" x14ac:dyDescent="0.25">
      <c r="G64" s="350"/>
    </row>
    <row r="65" spans="1:7" x14ac:dyDescent="0.25">
      <c r="A65"/>
      <c r="B65"/>
      <c r="C65" s="257"/>
      <c r="G65" s="350"/>
    </row>
    <row r="66" spans="1:7" x14ac:dyDescent="0.25">
      <c r="A66"/>
      <c r="B66"/>
    </row>
    <row r="67" spans="1:7" x14ac:dyDescent="0.25">
      <c r="A67"/>
      <c r="B67"/>
    </row>
    <row r="68" spans="1:7" x14ac:dyDescent="0.25">
      <c r="A68"/>
      <c r="B68"/>
    </row>
    <row r="69" spans="1:7" x14ac:dyDescent="0.25">
      <c r="A69"/>
      <c r="B69"/>
    </row>
    <row r="70" spans="1:7" x14ac:dyDescent="0.25">
      <c r="A70"/>
      <c r="B70"/>
    </row>
    <row r="71" spans="1:7" x14ac:dyDescent="0.25">
      <c r="A71"/>
      <c r="B71"/>
    </row>
    <row r="72" spans="1:7" x14ac:dyDescent="0.25">
      <c r="A72"/>
      <c r="B72"/>
    </row>
    <row r="73" spans="1:7" x14ac:dyDescent="0.25">
      <c r="A73"/>
      <c r="B73"/>
    </row>
    <row r="74" spans="1:7" x14ac:dyDescent="0.25">
      <c r="A74"/>
      <c r="B74"/>
    </row>
    <row r="75" spans="1:7" x14ac:dyDescent="0.25">
      <c r="A75"/>
      <c r="B75"/>
    </row>
  </sheetData>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653"/>
  <sheetViews>
    <sheetView tabSelected="1" zoomScale="106" zoomScaleNormal="106" workbookViewId="0">
      <selection activeCell="B7" sqref="B7"/>
    </sheetView>
  </sheetViews>
  <sheetFormatPr defaultColWidth="10.85546875" defaultRowHeight="15" x14ac:dyDescent="0.25"/>
  <cols>
    <col min="1" max="1" width="12.42578125" style="61" customWidth="1"/>
    <col min="2" max="2" width="33.5703125" style="60" customWidth="1"/>
    <col min="3" max="3" width="17.28515625" style="60" customWidth="1"/>
    <col min="4" max="4" width="17.5703125" style="59" customWidth="1"/>
    <col min="5" max="5" width="17.42578125" style="59" customWidth="1"/>
    <col min="6" max="6" width="15" style="57" customWidth="1"/>
    <col min="7" max="7" width="18.42578125" style="58" customWidth="1"/>
    <col min="8" max="8" width="16.5703125" style="59" customWidth="1"/>
    <col min="9" max="9" width="17" style="60" customWidth="1"/>
    <col min="10" max="10" width="25.42578125" style="60" customWidth="1"/>
    <col min="11" max="11" width="13.140625" style="60" customWidth="1"/>
    <col min="12" max="12" width="12.42578125" style="60" customWidth="1"/>
    <col min="13" max="13" width="19.140625" style="60" customWidth="1"/>
    <col min="14" max="14" width="37.140625" style="62" customWidth="1"/>
    <col min="15" max="15" width="11" style="1" customWidth="1"/>
    <col min="16" max="16384" width="10.85546875" style="1"/>
  </cols>
  <sheetData>
    <row r="1" spans="1:14" ht="18.75" x14ac:dyDescent="0.25">
      <c r="A1" s="867" t="s">
        <v>165</v>
      </c>
      <c r="B1" s="867"/>
      <c r="C1" s="867"/>
      <c r="D1" s="867"/>
      <c r="E1" s="867"/>
      <c r="F1" s="867"/>
      <c r="G1" s="867"/>
      <c r="H1" s="867"/>
      <c r="I1" s="867"/>
      <c r="J1" s="867"/>
      <c r="K1" s="867"/>
      <c r="L1" s="867"/>
      <c r="M1" s="867"/>
      <c r="N1" s="867"/>
    </row>
    <row r="2" spans="1:14" s="2" customFormat="1" ht="69.95" customHeight="1" x14ac:dyDescent="0.25">
      <c r="A2" s="293" t="s">
        <v>0</v>
      </c>
      <c r="B2" s="287" t="s">
        <v>5</v>
      </c>
      <c r="C2" s="287" t="s">
        <v>10</v>
      </c>
      <c r="D2" s="288" t="s">
        <v>8</v>
      </c>
      <c r="E2" s="288" t="s">
        <v>13</v>
      </c>
      <c r="F2" s="289" t="s">
        <v>7</v>
      </c>
      <c r="G2" s="290" t="s">
        <v>6</v>
      </c>
      <c r="H2" s="288" t="s">
        <v>2</v>
      </c>
      <c r="I2" s="288" t="s">
        <v>109</v>
      </c>
      <c r="J2" s="287" t="s">
        <v>9</v>
      </c>
      <c r="K2" s="287" t="s">
        <v>1</v>
      </c>
      <c r="L2" s="287" t="s">
        <v>4</v>
      </c>
      <c r="M2" s="291" t="s">
        <v>12</v>
      </c>
      <c r="N2" s="292" t="s">
        <v>11</v>
      </c>
    </row>
    <row r="3" spans="1:14" s="2" customFormat="1" ht="15" customHeight="1" x14ac:dyDescent="0.25">
      <c r="A3" s="485">
        <v>45352</v>
      </c>
      <c r="B3" s="149" t="s">
        <v>112</v>
      </c>
      <c r="C3" s="149" t="s">
        <v>113</v>
      </c>
      <c r="D3" s="149" t="s">
        <v>121</v>
      </c>
      <c r="E3" s="470">
        <v>8000</v>
      </c>
      <c r="F3" s="323">
        <v>3808</v>
      </c>
      <c r="G3" s="295">
        <f>E3/F3</f>
        <v>2.1008403361344539</v>
      </c>
      <c r="H3" s="174" t="s">
        <v>147</v>
      </c>
      <c r="I3" s="165" t="s">
        <v>43</v>
      </c>
      <c r="J3" s="149" t="s">
        <v>159</v>
      </c>
      <c r="K3" s="164" t="s">
        <v>663</v>
      </c>
      <c r="L3" s="164" t="s">
        <v>44</v>
      </c>
      <c r="M3" s="358"/>
      <c r="N3" s="324"/>
    </row>
    <row r="4" spans="1:14" s="2" customFormat="1" ht="15" customHeight="1" x14ac:dyDescent="0.25">
      <c r="A4" s="485">
        <v>45352</v>
      </c>
      <c r="B4" s="149" t="s">
        <v>112</v>
      </c>
      <c r="C4" s="149" t="s">
        <v>113</v>
      </c>
      <c r="D4" s="149" t="s">
        <v>121</v>
      </c>
      <c r="E4" s="470">
        <v>13000</v>
      </c>
      <c r="F4" s="323">
        <v>3808</v>
      </c>
      <c r="G4" s="295">
        <f>E4/F4</f>
        <v>3.4138655462184873</v>
      </c>
      <c r="H4" s="174" t="s">
        <v>147</v>
      </c>
      <c r="I4" s="165" t="s">
        <v>43</v>
      </c>
      <c r="J4" s="149" t="s">
        <v>159</v>
      </c>
      <c r="K4" s="164" t="s">
        <v>663</v>
      </c>
      <c r="L4" s="164" t="s">
        <v>44</v>
      </c>
      <c r="M4" s="358"/>
      <c r="N4" s="324"/>
    </row>
    <row r="5" spans="1:14" s="2" customFormat="1" ht="15" customHeight="1" x14ac:dyDescent="0.25">
      <c r="A5" s="485">
        <v>45352</v>
      </c>
      <c r="B5" s="149" t="s">
        <v>112</v>
      </c>
      <c r="C5" s="149" t="s">
        <v>113</v>
      </c>
      <c r="D5" s="149" t="s">
        <v>121</v>
      </c>
      <c r="E5" s="470">
        <v>10000</v>
      </c>
      <c r="F5" s="323">
        <v>3808</v>
      </c>
      <c r="G5" s="295">
        <f t="shared" ref="G5:G8" si="0">E5/F5</f>
        <v>2.6260504201680672</v>
      </c>
      <c r="H5" s="174" t="s">
        <v>147</v>
      </c>
      <c r="I5" s="165" t="s">
        <v>43</v>
      </c>
      <c r="J5" s="149" t="s">
        <v>159</v>
      </c>
      <c r="K5" s="164" t="s">
        <v>663</v>
      </c>
      <c r="L5" s="164" t="s">
        <v>44</v>
      </c>
      <c r="M5" s="358"/>
      <c r="N5" s="324"/>
    </row>
    <row r="6" spans="1:14" s="2" customFormat="1" ht="15" customHeight="1" x14ac:dyDescent="0.25">
      <c r="A6" s="485">
        <v>45352</v>
      </c>
      <c r="B6" s="149" t="s">
        <v>112</v>
      </c>
      <c r="C6" s="149" t="s">
        <v>113</v>
      </c>
      <c r="D6" s="149" t="s">
        <v>121</v>
      </c>
      <c r="E6" s="470">
        <v>5000</v>
      </c>
      <c r="F6" s="323">
        <v>3808</v>
      </c>
      <c r="G6" s="295">
        <f t="shared" si="0"/>
        <v>1.3130252100840336</v>
      </c>
      <c r="H6" s="174" t="s">
        <v>147</v>
      </c>
      <c r="I6" s="165" t="s">
        <v>43</v>
      </c>
      <c r="J6" s="149" t="s">
        <v>159</v>
      </c>
      <c r="K6" s="164" t="s">
        <v>663</v>
      </c>
      <c r="L6" s="164" t="s">
        <v>44</v>
      </c>
      <c r="M6" s="358"/>
      <c r="N6" s="324"/>
    </row>
    <row r="7" spans="1:14" s="2" customFormat="1" ht="15" customHeight="1" x14ac:dyDescent="0.25">
      <c r="A7" s="485">
        <v>45352</v>
      </c>
      <c r="B7" s="149" t="s">
        <v>112</v>
      </c>
      <c r="C7" s="149" t="s">
        <v>113</v>
      </c>
      <c r="D7" s="149" t="s">
        <v>121</v>
      </c>
      <c r="E7" s="470">
        <v>18000</v>
      </c>
      <c r="F7" s="323">
        <v>3808</v>
      </c>
      <c r="G7" s="295">
        <f t="shared" si="0"/>
        <v>4.7268907563025211</v>
      </c>
      <c r="H7" s="174" t="s">
        <v>147</v>
      </c>
      <c r="I7" s="165" t="s">
        <v>43</v>
      </c>
      <c r="J7" s="149" t="s">
        <v>159</v>
      </c>
      <c r="K7" s="164" t="s">
        <v>663</v>
      </c>
      <c r="L7" s="164" t="s">
        <v>44</v>
      </c>
      <c r="M7" s="358"/>
      <c r="N7" s="324"/>
    </row>
    <row r="8" spans="1:14" s="2" customFormat="1" ht="15" customHeight="1" x14ac:dyDescent="0.25">
      <c r="A8" s="485">
        <v>45352</v>
      </c>
      <c r="B8" s="149" t="s">
        <v>146</v>
      </c>
      <c r="C8" s="149" t="s">
        <v>126</v>
      </c>
      <c r="D8" s="149" t="s">
        <v>121</v>
      </c>
      <c r="E8" s="470">
        <v>2000</v>
      </c>
      <c r="F8" s="323">
        <v>3808</v>
      </c>
      <c r="G8" s="295">
        <f t="shared" si="0"/>
        <v>0.52521008403361347</v>
      </c>
      <c r="H8" s="174" t="s">
        <v>147</v>
      </c>
      <c r="I8" s="165" t="s">
        <v>43</v>
      </c>
      <c r="J8" s="149" t="s">
        <v>159</v>
      </c>
      <c r="K8" s="164" t="s">
        <v>663</v>
      </c>
      <c r="L8" s="164" t="s">
        <v>44</v>
      </c>
      <c r="M8" s="358"/>
      <c r="N8" s="324"/>
    </row>
    <row r="9" spans="1:14" s="2" customFormat="1" ht="15" customHeight="1" x14ac:dyDescent="0.25">
      <c r="A9" s="485">
        <v>45352</v>
      </c>
      <c r="B9" s="149" t="s">
        <v>146</v>
      </c>
      <c r="C9" s="149" t="s">
        <v>126</v>
      </c>
      <c r="D9" s="149" t="s">
        <v>121</v>
      </c>
      <c r="E9" s="470">
        <v>5000</v>
      </c>
      <c r="F9" s="323">
        <v>3808</v>
      </c>
      <c r="G9" s="295">
        <f>E9/F9</f>
        <v>1.3130252100840336</v>
      </c>
      <c r="H9" s="174" t="s">
        <v>147</v>
      </c>
      <c r="I9" s="165" t="s">
        <v>43</v>
      </c>
      <c r="J9" s="149" t="s">
        <v>159</v>
      </c>
      <c r="K9" s="164" t="s">
        <v>663</v>
      </c>
      <c r="L9" s="164" t="s">
        <v>44</v>
      </c>
      <c r="M9" s="358"/>
      <c r="N9" s="324"/>
    </row>
    <row r="10" spans="1:14" s="2" customFormat="1" ht="15" customHeight="1" x14ac:dyDescent="0.25">
      <c r="A10" s="485">
        <v>45352</v>
      </c>
      <c r="B10" s="149" t="s">
        <v>146</v>
      </c>
      <c r="C10" s="149" t="s">
        <v>126</v>
      </c>
      <c r="D10" s="149" t="s">
        <v>121</v>
      </c>
      <c r="E10" s="470">
        <v>3000</v>
      </c>
      <c r="F10" s="323">
        <v>3808</v>
      </c>
      <c r="G10" s="295">
        <f t="shared" ref="G10:G111" si="1">E10/F10</f>
        <v>0.78781512605042014</v>
      </c>
      <c r="H10" s="174" t="s">
        <v>147</v>
      </c>
      <c r="I10" s="165" t="s">
        <v>43</v>
      </c>
      <c r="J10" s="149" t="s">
        <v>159</v>
      </c>
      <c r="K10" s="164" t="s">
        <v>663</v>
      </c>
      <c r="L10" s="164" t="s">
        <v>44</v>
      </c>
      <c r="M10" s="358"/>
      <c r="N10" s="324"/>
    </row>
    <row r="11" spans="1:14" s="2" customFormat="1" ht="15" customHeight="1" x14ac:dyDescent="0.25">
      <c r="A11" s="163">
        <v>45352</v>
      </c>
      <c r="B11" s="164" t="s">
        <v>112</v>
      </c>
      <c r="C11" s="164" t="s">
        <v>113</v>
      </c>
      <c r="D11" s="165" t="s">
        <v>121</v>
      </c>
      <c r="E11" s="147">
        <v>8000</v>
      </c>
      <c r="F11" s="323">
        <v>3808</v>
      </c>
      <c r="G11" s="295">
        <f t="shared" si="1"/>
        <v>2.1008403361344539</v>
      </c>
      <c r="H11" s="174" t="s">
        <v>127</v>
      </c>
      <c r="I11" s="165" t="s">
        <v>43</v>
      </c>
      <c r="J11" s="354" t="s">
        <v>169</v>
      </c>
      <c r="K11" s="164" t="s">
        <v>663</v>
      </c>
      <c r="L11" s="164" t="s">
        <v>44</v>
      </c>
      <c r="M11" s="358"/>
      <c r="N11" s="324"/>
    </row>
    <row r="12" spans="1:14" s="2" customFormat="1" ht="15" customHeight="1" x14ac:dyDescent="0.25">
      <c r="A12" s="163">
        <v>45352</v>
      </c>
      <c r="B12" s="164" t="s">
        <v>112</v>
      </c>
      <c r="C12" s="164" t="s">
        <v>113</v>
      </c>
      <c r="D12" s="165" t="s">
        <v>121</v>
      </c>
      <c r="E12" s="147">
        <v>8000</v>
      </c>
      <c r="F12" s="323">
        <v>3808</v>
      </c>
      <c r="G12" s="295">
        <f t="shared" si="1"/>
        <v>2.1008403361344539</v>
      </c>
      <c r="H12" s="174" t="s">
        <v>127</v>
      </c>
      <c r="I12" s="165" t="s">
        <v>43</v>
      </c>
      <c r="J12" s="354" t="s">
        <v>169</v>
      </c>
      <c r="K12" s="164" t="s">
        <v>663</v>
      </c>
      <c r="L12" s="164" t="s">
        <v>44</v>
      </c>
      <c r="M12" s="358"/>
      <c r="N12" s="324"/>
    </row>
    <row r="13" spans="1:14" s="2" customFormat="1" ht="15" customHeight="1" x14ac:dyDescent="0.25">
      <c r="A13" s="163">
        <v>45352</v>
      </c>
      <c r="B13" s="164" t="s">
        <v>112</v>
      </c>
      <c r="C13" s="164" t="s">
        <v>113</v>
      </c>
      <c r="D13" s="165" t="s">
        <v>121</v>
      </c>
      <c r="E13" s="147">
        <v>4000</v>
      </c>
      <c r="F13" s="323">
        <v>3808</v>
      </c>
      <c r="G13" s="295">
        <f t="shared" si="1"/>
        <v>1.0504201680672269</v>
      </c>
      <c r="H13" s="174" t="s">
        <v>127</v>
      </c>
      <c r="I13" s="165" t="s">
        <v>43</v>
      </c>
      <c r="J13" s="354" t="s">
        <v>169</v>
      </c>
      <c r="K13" s="164" t="s">
        <v>663</v>
      </c>
      <c r="L13" s="164" t="s">
        <v>44</v>
      </c>
      <c r="M13" s="358"/>
      <c r="N13" s="324"/>
    </row>
    <row r="14" spans="1:14" s="2" customFormat="1" ht="15" customHeight="1" x14ac:dyDescent="0.25">
      <c r="A14" s="163">
        <v>45352</v>
      </c>
      <c r="B14" s="164" t="s">
        <v>112</v>
      </c>
      <c r="C14" s="164" t="s">
        <v>113</v>
      </c>
      <c r="D14" s="165" t="s">
        <v>121</v>
      </c>
      <c r="E14" s="147">
        <v>14000</v>
      </c>
      <c r="F14" s="323">
        <v>3808</v>
      </c>
      <c r="G14" s="295">
        <f t="shared" si="1"/>
        <v>3.6764705882352939</v>
      </c>
      <c r="H14" s="174" t="s">
        <v>127</v>
      </c>
      <c r="I14" s="165" t="s">
        <v>43</v>
      </c>
      <c r="J14" s="354" t="s">
        <v>169</v>
      </c>
      <c r="K14" s="164" t="s">
        <v>663</v>
      </c>
      <c r="L14" s="164" t="s">
        <v>44</v>
      </c>
      <c r="M14" s="358"/>
      <c r="N14" s="324"/>
    </row>
    <row r="15" spans="1:14" s="2" customFormat="1" ht="15" customHeight="1" x14ac:dyDescent="0.25">
      <c r="A15" s="163">
        <v>45352</v>
      </c>
      <c r="B15" s="164" t="s">
        <v>112</v>
      </c>
      <c r="C15" s="164" t="s">
        <v>113</v>
      </c>
      <c r="D15" s="165" t="s">
        <v>121</v>
      </c>
      <c r="E15" s="147">
        <v>12000</v>
      </c>
      <c r="F15" s="323">
        <v>3808</v>
      </c>
      <c r="G15" s="295">
        <v>0.56999999999999995</v>
      </c>
      <c r="H15" s="174" t="s">
        <v>127</v>
      </c>
      <c r="I15" s="165" t="s">
        <v>43</v>
      </c>
      <c r="J15" s="354" t="s">
        <v>169</v>
      </c>
      <c r="K15" s="164" t="s">
        <v>663</v>
      </c>
      <c r="L15" s="164" t="s">
        <v>44</v>
      </c>
      <c r="M15" s="358"/>
      <c r="N15" s="324"/>
    </row>
    <row r="16" spans="1:14" s="2" customFormat="1" ht="15" customHeight="1" x14ac:dyDescent="0.25">
      <c r="A16" s="163">
        <v>45352</v>
      </c>
      <c r="B16" s="164" t="s">
        <v>112</v>
      </c>
      <c r="C16" s="164" t="s">
        <v>113</v>
      </c>
      <c r="D16" s="165" t="s">
        <v>121</v>
      </c>
      <c r="E16" s="147">
        <v>7000</v>
      </c>
      <c r="F16" s="323">
        <v>3808</v>
      </c>
      <c r="G16" s="295">
        <f t="shared" si="1"/>
        <v>1.838235294117647</v>
      </c>
      <c r="H16" s="174" t="s">
        <v>127</v>
      </c>
      <c r="I16" s="165" t="s">
        <v>43</v>
      </c>
      <c r="J16" s="354" t="s">
        <v>169</v>
      </c>
      <c r="K16" s="164" t="s">
        <v>663</v>
      </c>
      <c r="L16" s="164" t="s">
        <v>44</v>
      </c>
      <c r="M16" s="358"/>
      <c r="N16" s="324"/>
    </row>
    <row r="17" spans="1:14" s="2" customFormat="1" ht="15" customHeight="1" x14ac:dyDescent="0.25">
      <c r="A17" s="163">
        <v>45352</v>
      </c>
      <c r="B17" s="164" t="s">
        <v>126</v>
      </c>
      <c r="C17" s="149" t="s">
        <v>126</v>
      </c>
      <c r="D17" s="165" t="s">
        <v>121</v>
      </c>
      <c r="E17" s="147">
        <v>4000</v>
      </c>
      <c r="F17" s="323">
        <v>3808</v>
      </c>
      <c r="G17" s="295">
        <f t="shared" si="1"/>
        <v>1.0504201680672269</v>
      </c>
      <c r="H17" s="174" t="s">
        <v>127</v>
      </c>
      <c r="I17" s="165" t="s">
        <v>43</v>
      </c>
      <c r="J17" s="354" t="s">
        <v>169</v>
      </c>
      <c r="K17" s="164" t="s">
        <v>663</v>
      </c>
      <c r="L17" s="164" t="s">
        <v>44</v>
      </c>
      <c r="M17" s="358"/>
      <c r="N17" s="324"/>
    </row>
    <row r="18" spans="1:14" s="2" customFormat="1" ht="15" customHeight="1" x14ac:dyDescent="0.25">
      <c r="A18" s="163">
        <v>45352</v>
      </c>
      <c r="B18" s="164" t="s">
        <v>126</v>
      </c>
      <c r="C18" s="149" t="s">
        <v>126</v>
      </c>
      <c r="D18" s="165" t="s">
        <v>121</v>
      </c>
      <c r="E18" s="147">
        <v>4000</v>
      </c>
      <c r="F18" s="323">
        <v>3808</v>
      </c>
      <c r="G18" s="295">
        <v>15</v>
      </c>
      <c r="H18" s="174" t="s">
        <v>127</v>
      </c>
      <c r="I18" s="165" t="s">
        <v>43</v>
      </c>
      <c r="J18" s="354" t="s">
        <v>169</v>
      </c>
      <c r="K18" s="164" t="s">
        <v>663</v>
      </c>
      <c r="L18" s="164" t="s">
        <v>44</v>
      </c>
      <c r="M18" s="358"/>
      <c r="N18" s="324"/>
    </row>
    <row r="19" spans="1:14" s="2" customFormat="1" ht="15" customHeight="1" x14ac:dyDescent="0.25">
      <c r="A19" s="163">
        <v>45352</v>
      </c>
      <c r="B19" s="164" t="s">
        <v>126</v>
      </c>
      <c r="C19" s="149" t="s">
        <v>126</v>
      </c>
      <c r="D19" s="165" t="s">
        <v>121</v>
      </c>
      <c r="E19" s="147">
        <v>2000</v>
      </c>
      <c r="F19" s="323">
        <v>3808</v>
      </c>
      <c r="G19" s="295">
        <v>8.43</v>
      </c>
      <c r="H19" s="174" t="s">
        <v>127</v>
      </c>
      <c r="I19" s="165" t="s">
        <v>43</v>
      </c>
      <c r="J19" s="354" t="s">
        <v>169</v>
      </c>
      <c r="K19" s="164" t="s">
        <v>663</v>
      </c>
      <c r="L19" s="164" t="s">
        <v>44</v>
      </c>
      <c r="M19" s="358"/>
      <c r="N19" s="324"/>
    </row>
    <row r="20" spans="1:14" s="2" customFormat="1" ht="15" customHeight="1" x14ac:dyDescent="0.25">
      <c r="A20" s="163">
        <v>45352</v>
      </c>
      <c r="B20" s="164" t="s">
        <v>112</v>
      </c>
      <c r="C20" s="164" t="s">
        <v>113</v>
      </c>
      <c r="D20" s="165" t="s">
        <v>121</v>
      </c>
      <c r="E20" s="147">
        <v>14000</v>
      </c>
      <c r="F20" s="323">
        <v>3808</v>
      </c>
      <c r="G20" s="295">
        <f t="shared" si="1"/>
        <v>3.6764705882352939</v>
      </c>
      <c r="H20" s="174" t="s">
        <v>144</v>
      </c>
      <c r="I20" s="165" t="s">
        <v>43</v>
      </c>
      <c r="J20" s="354" t="s">
        <v>169</v>
      </c>
      <c r="K20" s="164" t="s">
        <v>663</v>
      </c>
      <c r="L20" s="164" t="s">
        <v>44</v>
      </c>
      <c r="M20" s="358"/>
      <c r="N20" s="324"/>
    </row>
    <row r="21" spans="1:14" s="2" customFormat="1" ht="15" customHeight="1" x14ac:dyDescent="0.25">
      <c r="A21" s="163">
        <v>45352</v>
      </c>
      <c r="B21" s="164" t="s">
        <v>112</v>
      </c>
      <c r="C21" s="164" t="s">
        <v>113</v>
      </c>
      <c r="D21" s="165" t="s">
        <v>121</v>
      </c>
      <c r="E21" s="147">
        <v>8000</v>
      </c>
      <c r="F21" s="323">
        <v>3808</v>
      </c>
      <c r="G21" s="295">
        <f t="shared" si="1"/>
        <v>2.1008403361344539</v>
      </c>
      <c r="H21" s="174" t="s">
        <v>144</v>
      </c>
      <c r="I21" s="165" t="s">
        <v>43</v>
      </c>
      <c r="J21" s="354" t="s">
        <v>169</v>
      </c>
      <c r="K21" s="164" t="s">
        <v>663</v>
      </c>
      <c r="L21" s="164" t="s">
        <v>44</v>
      </c>
      <c r="M21" s="358"/>
      <c r="N21" s="324"/>
    </row>
    <row r="22" spans="1:14" s="2" customFormat="1" ht="15" customHeight="1" x14ac:dyDescent="0.25">
      <c r="A22" s="163">
        <v>45352</v>
      </c>
      <c r="B22" s="164" t="s">
        <v>112</v>
      </c>
      <c r="C22" s="164" t="s">
        <v>113</v>
      </c>
      <c r="D22" s="165" t="s">
        <v>121</v>
      </c>
      <c r="E22" s="147">
        <v>4000</v>
      </c>
      <c r="F22" s="323">
        <v>3808</v>
      </c>
      <c r="G22" s="295">
        <f t="shared" si="1"/>
        <v>1.0504201680672269</v>
      </c>
      <c r="H22" s="174" t="s">
        <v>144</v>
      </c>
      <c r="I22" s="165" t="s">
        <v>43</v>
      </c>
      <c r="J22" s="354" t="s">
        <v>169</v>
      </c>
      <c r="K22" s="164" t="s">
        <v>663</v>
      </c>
      <c r="L22" s="164" t="s">
        <v>44</v>
      </c>
      <c r="M22" s="358"/>
      <c r="N22" s="324"/>
    </row>
    <row r="23" spans="1:14" s="2" customFormat="1" ht="15" customHeight="1" x14ac:dyDescent="0.25">
      <c r="A23" s="163">
        <v>45352</v>
      </c>
      <c r="B23" s="164" t="s">
        <v>112</v>
      </c>
      <c r="C23" s="164" t="s">
        <v>113</v>
      </c>
      <c r="D23" s="165" t="s">
        <v>121</v>
      </c>
      <c r="E23" s="147">
        <v>25000</v>
      </c>
      <c r="F23" s="323">
        <v>3808</v>
      </c>
      <c r="G23" s="295">
        <f t="shared" si="1"/>
        <v>6.5651260504201678</v>
      </c>
      <c r="H23" s="174" t="s">
        <v>144</v>
      </c>
      <c r="I23" s="165" t="s">
        <v>43</v>
      </c>
      <c r="J23" s="354" t="s">
        <v>169</v>
      </c>
      <c r="K23" s="164" t="s">
        <v>663</v>
      </c>
      <c r="L23" s="164" t="s">
        <v>44</v>
      </c>
      <c r="M23" s="358"/>
      <c r="N23" s="324"/>
    </row>
    <row r="24" spans="1:14" s="2" customFormat="1" ht="15" customHeight="1" x14ac:dyDescent="0.25">
      <c r="A24" s="163">
        <v>45352</v>
      </c>
      <c r="B24" s="164" t="s">
        <v>112</v>
      </c>
      <c r="C24" s="164" t="s">
        <v>113</v>
      </c>
      <c r="D24" s="165" t="s">
        <v>121</v>
      </c>
      <c r="E24" s="147">
        <v>10000</v>
      </c>
      <c r="F24" s="323">
        <v>3808</v>
      </c>
      <c r="G24" s="295">
        <f t="shared" si="1"/>
        <v>2.6260504201680672</v>
      </c>
      <c r="H24" s="174" t="s">
        <v>144</v>
      </c>
      <c r="I24" s="165" t="s">
        <v>43</v>
      </c>
      <c r="J24" s="354" t="s">
        <v>169</v>
      </c>
      <c r="K24" s="164" t="s">
        <v>663</v>
      </c>
      <c r="L24" s="164" t="s">
        <v>44</v>
      </c>
      <c r="M24" s="358"/>
      <c r="N24" s="324"/>
    </row>
    <row r="25" spans="1:14" s="2" customFormat="1" ht="15" customHeight="1" x14ac:dyDescent="0.25">
      <c r="A25" s="163">
        <v>45352</v>
      </c>
      <c r="B25" s="164" t="s">
        <v>126</v>
      </c>
      <c r="C25" s="149" t="s">
        <v>126</v>
      </c>
      <c r="D25" s="165" t="s">
        <v>121</v>
      </c>
      <c r="E25" s="147">
        <v>2000</v>
      </c>
      <c r="F25" s="323">
        <v>3808</v>
      </c>
      <c r="G25" s="295">
        <f t="shared" si="1"/>
        <v>0.52521008403361347</v>
      </c>
      <c r="H25" s="174" t="s">
        <v>144</v>
      </c>
      <c r="I25" s="165" t="s">
        <v>43</v>
      </c>
      <c r="J25" s="354" t="s">
        <v>169</v>
      </c>
      <c r="K25" s="164" t="s">
        <v>663</v>
      </c>
      <c r="L25" s="164" t="s">
        <v>44</v>
      </c>
      <c r="M25" s="358"/>
      <c r="N25" s="324"/>
    </row>
    <row r="26" spans="1:14" s="2" customFormat="1" ht="15" customHeight="1" x14ac:dyDescent="0.25">
      <c r="A26" s="163">
        <v>45352</v>
      </c>
      <c r="B26" s="164" t="s">
        <v>126</v>
      </c>
      <c r="C26" s="149" t="s">
        <v>126</v>
      </c>
      <c r="D26" s="165" t="s">
        <v>121</v>
      </c>
      <c r="E26" s="157">
        <v>2000</v>
      </c>
      <c r="F26" s="323">
        <v>3808</v>
      </c>
      <c r="G26" s="295">
        <f t="shared" si="1"/>
        <v>0.52521008403361347</v>
      </c>
      <c r="H26" s="174" t="s">
        <v>144</v>
      </c>
      <c r="I26" s="165" t="s">
        <v>43</v>
      </c>
      <c r="J26" s="354" t="s">
        <v>169</v>
      </c>
      <c r="K26" s="164" t="s">
        <v>663</v>
      </c>
      <c r="L26" s="164" t="s">
        <v>44</v>
      </c>
      <c r="M26" s="358"/>
      <c r="N26" s="324"/>
    </row>
    <row r="27" spans="1:14" s="2" customFormat="1" ht="15" customHeight="1" x14ac:dyDescent="0.25">
      <c r="A27" s="163">
        <v>45352</v>
      </c>
      <c r="B27" s="164" t="s">
        <v>126</v>
      </c>
      <c r="C27" s="149" t="s">
        <v>126</v>
      </c>
      <c r="D27" s="165" t="s">
        <v>121</v>
      </c>
      <c r="E27" s="155">
        <v>4000</v>
      </c>
      <c r="F27" s="323">
        <v>3808</v>
      </c>
      <c r="G27" s="295">
        <f t="shared" si="1"/>
        <v>1.0504201680672269</v>
      </c>
      <c r="H27" s="174" t="s">
        <v>144</v>
      </c>
      <c r="I27" s="165" t="s">
        <v>43</v>
      </c>
      <c r="J27" s="354" t="s">
        <v>169</v>
      </c>
      <c r="K27" s="164" t="s">
        <v>663</v>
      </c>
      <c r="L27" s="164" t="s">
        <v>44</v>
      </c>
      <c r="M27" s="358"/>
      <c r="N27" s="324"/>
    </row>
    <row r="28" spans="1:14" s="2" customFormat="1" ht="18.75" customHeight="1" x14ac:dyDescent="0.25">
      <c r="A28" s="163">
        <v>45352</v>
      </c>
      <c r="B28" s="164" t="s">
        <v>126</v>
      </c>
      <c r="C28" s="149" t="s">
        <v>126</v>
      </c>
      <c r="D28" s="165" t="s">
        <v>121</v>
      </c>
      <c r="E28" s="630">
        <v>2000</v>
      </c>
      <c r="F28" s="323">
        <v>3808</v>
      </c>
      <c r="G28" s="295">
        <f t="shared" si="1"/>
        <v>0.52521008403361347</v>
      </c>
      <c r="H28" s="174" t="s">
        <v>144</v>
      </c>
      <c r="I28" s="165" t="s">
        <v>43</v>
      </c>
      <c r="J28" s="354" t="s">
        <v>169</v>
      </c>
      <c r="K28" s="164" t="s">
        <v>663</v>
      </c>
      <c r="L28" s="164" t="s">
        <v>44</v>
      </c>
      <c r="M28" s="358"/>
      <c r="N28" s="324"/>
    </row>
    <row r="29" spans="1:14" s="2" customFormat="1" ht="15.75" customHeight="1" x14ac:dyDescent="0.25">
      <c r="A29" s="163">
        <v>45352</v>
      </c>
      <c r="B29" s="164" t="s">
        <v>180</v>
      </c>
      <c r="C29" s="164" t="s">
        <v>116</v>
      </c>
      <c r="D29" s="165" t="s">
        <v>79</v>
      </c>
      <c r="E29" s="147">
        <v>50000</v>
      </c>
      <c r="F29" s="323">
        <v>3808</v>
      </c>
      <c r="G29" s="295">
        <f t="shared" si="1"/>
        <v>13.130252100840336</v>
      </c>
      <c r="H29" s="174" t="s">
        <v>41</v>
      </c>
      <c r="I29" s="165" t="s">
        <v>43</v>
      </c>
      <c r="J29" s="354" t="s">
        <v>607</v>
      </c>
      <c r="K29" s="164" t="s">
        <v>663</v>
      </c>
      <c r="L29" s="164" t="s">
        <v>44</v>
      </c>
      <c r="M29" s="358"/>
      <c r="N29" s="324"/>
    </row>
    <row r="30" spans="1:14" s="2" customFormat="1" ht="15.75" customHeight="1" x14ac:dyDescent="0.25">
      <c r="A30" s="485">
        <v>45354</v>
      </c>
      <c r="B30" s="149" t="s">
        <v>112</v>
      </c>
      <c r="C30" s="149" t="s">
        <v>113</v>
      </c>
      <c r="D30" s="149" t="s">
        <v>121</v>
      </c>
      <c r="E30" s="470">
        <v>8000</v>
      </c>
      <c r="F30" s="323">
        <v>3808</v>
      </c>
      <c r="G30" s="295">
        <f t="shared" si="1"/>
        <v>2.1008403361344539</v>
      </c>
      <c r="H30" s="174" t="s">
        <v>147</v>
      </c>
      <c r="I30" s="165" t="s">
        <v>43</v>
      </c>
      <c r="J30" s="149" t="s">
        <v>184</v>
      </c>
      <c r="K30" s="164" t="s">
        <v>663</v>
      </c>
      <c r="L30" s="164" t="s">
        <v>44</v>
      </c>
      <c r="M30" s="358"/>
      <c r="N30" s="324"/>
    </row>
    <row r="31" spans="1:14" s="2" customFormat="1" ht="17.25" customHeight="1" x14ac:dyDescent="0.25">
      <c r="A31" s="485">
        <v>45354</v>
      </c>
      <c r="B31" s="149" t="s">
        <v>112</v>
      </c>
      <c r="C31" s="149" t="s">
        <v>113</v>
      </c>
      <c r="D31" s="149" t="s">
        <v>121</v>
      </c>
      <c r="E31" s="470">
        <v>15000</v>
      </c>
      <c r="F31" s="323">
        <v>3808</v>
      </c>
      <c r="G31" s="295">
        <f t="shared" si="1"/>
        <v>3.9390756302521011</v>
      </c>
      <c r="H31" s="174" t="s">
        <v>147</v>
      </c>
      <c r="I31" s="165" t="s">
        <v>43</v>
      </c>
      <c r="J31" s="149" t="s">
        <v>184</v>
      </c>
      <c r="K31" s="164" t="s">
        <v>663</v>
      </c>
      <c r="L31" s="164" t="s">
        <v>44</v>
      </c>
      <c r="M31" s="358"/>
      <c r="N31" s="324"/>
    </row>
    <row r="32" spans="1:14" s="2" customFormat="1" ht="14.25" customHeight="1" x14ac:dyDescent="0.25">
      <c r="A32" s="485">
        <v>45354</v>
      </c>
      <c r="B32" s="509" t="s">
        <v>112</v>
      </c>
      <c r="C32" s="149" t="s">
        <v>113</v>
      </c>
      <c r="D32" s="149" t="s">
        <v>121</v>
      </c>
      <c r="E32" s="546">
        <v>8000</v>
      </c>
      <c r="F32" s="323">
        <v>3808</v>
      </c>
      <c r="G32" s="295">
        <f t="shared" si="1"/>
        <v>2.1008403361344539</v>
      </c>
      <c r="H32" s="174" t="s">
        <v>147</v>
      </c>
      <c r="I32" s="165" t="s">
        <v>43</v>
      </c>
      <c r="J32" s="149" t="s">
        <v>184</v>
      </c>
      <c r="K32" s="164" t="s">
        <v>663</v>
      </c>
      <c r="L32" s="164" t="s">
        <v>44</v>
      </c>
      <c r="M32" s="358"/>
      <c r="N32" s="324"/>
    </row>
    <row r="33" spans="1:14" s="2" customFormat="1" ht="15" customHeight="1" x14ac:dyDescent="0.25">
      <c r="A33" s="485">
        <v>45354</v>
      </c>
      <c r="B33" s="509" t="s">
        <v>112</v>
      </c>
      <c r="C33" s="149" t="s">
        <v>113</v>
      </c>
      <c r="D33" s="149" t="s">
        <v>121</v>
      </c>
      <c r="E33" s="546">
        <v>18000</v>
      </c>
      <c r="F33" s="323">
        <v>3808</v>
      </c>
      <c r="G33" s="295">
        <f t="shared" si="1"/>
        <v>4.7268907563025211</v>
      </c>
      <c r="H33" s="174" t="s">
        <v>147</v>
      </c>
      <c r="I33" s="165" t="s">
        <v>43</v>
      </c>
      <c r="J33" s="149" t="s">
        <v>184</v>
      </c>
      <c r="K33" s="164" t="s">
        <v>663</v>
      </c>
      <c r="L33" s="164" t="s">
        <v>44</v>
      </c>
      <c r="M33" s="358"/>
      <c r="N33" s="324"/>
    </row>
    <row r="34" spans="1:14" s="2" customFormat="1" ht="15" customHeight="1" x14ac:dyDescent="0.25">
      <c r="A34" s="485">
        <v>45354</v>
      </c>
      <c r="B34" s="509" t="s">
        <v>146</v>
      </c>
      <c r="C34" s="149" t="s">
        <v>113</v>
      </c>
      <c r="D34" s="149" t="s">
        <v>121</v>
      </c>
      <c r="E34" s="546">
        <v>5000</v>
      </c>
      <c r="F34" s="323">
        <v>3808</v>
      </c>
      <c r="G34" s="295">
        <f t="shared" si="1"/>
        <v>1.3130252100840336</v>
      </c>
      <c r="H34" s="174" t="s">
        <v>147</v>
      </c>
      <c r="I34" s="165" t="s">
        <v>43</v>
      </c>
      <c r="J34" s="149" t="s">
        <v>184</v>
      </c>
      <c r="K34" s="164" t="s">
        <v>663</v>
      </c>
      <c r="L34" s="164" t="s">
        <v>44</v>
      </c>
      <c r="M34" s="358"/>
      <c r="N34" s="324"/>
    </row>
    <row r="35" spans="1:14" s="2" customFormat="1" ht="15" customHeight="1" x14ac:dyDescent="0.25">
      <c r="A35" s="34">
        <v>45355</v>
      </c>
      <c r="B35" s="16" t="s">
        <v>112</v>
      </c>
      <c r="C35" s="16" t="s">
        <v>113</v>
      </c>
      <c r="D35" s="16" t="s">
        <v>121</v>
      </c>
      <c r="E35" s="471">
        <v>14000</v>
      </c>
      <c r="F35" s="323">
        <v>3808</v>
      </c>
      <c r="G35" s="295">
        <f t="shared" si="1"/>
        <v>3.6764705882352939</v>
      </c>
      <c r="H35" s="174" t="s">
        <v>144</v>
      </c>
      <c r="I35" s="165" t="s">
        <v>43</v>
      </c>
      <c r="J35" s="16" t="s">
        <v>189</v>
      </c>
      <c r="K35" s="164" t="s">
        <v>663</v>
      </c>
      <c r="L35" s="164" t="s">
        <v>44</v>
      </c>
      <c r="M35" s="358"/>
      <c r="N35" s="324"/>
    </row>
    <row r="36" spans="1:14" s="2" customFormat="1" ht="15" customHeight="1" x14ac:dyDescent="0.25">
      <c r="A36" s="34">
        <v>45355</v>
      </c>
      <c r="B36" s="16" t="s">
        <v>112</v>
      </c>
      <c r="C36" s="16" t="s">
        <v>113</v>
      </c>
      <c r="D36" s="16" t="s">
        <v>121</v>
      </c>
      <c r="E36" s="471">
        <v>27000</v>
      </c>
      <c r="F36" s="323">
        <v>3808</v>
      </c>
      <c r="G36" s="295">
        <f t="shared" si="1"/>
        <v>7.0903361344537812</v>
      </c>
      <c r="H36" s="174" t="s">
        <v>144</v>
      </c>
      <c r="I36" s="165" t="s">
        <v>43</v>
      </c>
      <c r="J36" s="16" t="s">
        <v>189</v>
      </c>
      <c r="K36" s="164" t="s">
        <v>663</v>
      </c>
      <c r="L36" s="164" t="s">
        <v>44</v>
      </c>
      <c r="M36" s="358"/>
      <c r="N36" s="324"/>
    </row>
    <row r="37" spans="1:14" s="2" customFormat="1" ht="15" customHeight="1" x14ac:dyDescent="0.25">
      <c r="A37" s="34">
        <v>45355</v>
      </c>
      <c r="B37" s="16" t="s">
        <v>112</v>
      </c>
      <c r="C37" s="16" t="s">
        <v>113</v>
      </c>
      <c r="D37" s="16" t="s">
        <v>121</v>
      </c>
      <c r="E37" s="471">
        <v>24000</v>
      </c>
      <c r="F37" s="323">
        <v>3808</v>
      </c>
      <c r="G37" s="295">
        <f t="shared" si="1"/>
        <v>6.3025210084033612</v>
      </c>
      <c r="H37" s="174" t="s">
        <v>144</v>
      </c>
      <c r="I37" s="165" t="s">
        <v>43</v>
      </c>
      <c r="J37" s="16" t="s">
        <v>189</v>
      </c>
      <c r="K37" s="164" t="s">
        <v>663</v>
      </c>
      <c r="L37" s="164" t="s">
        <v>44</v>
      </c>
      <c r="M37" s="358"/>
      <c r="N37" s="324"/>
    </row>
    <row r="38" spans="1:14" s="2" customFormat="1" ht="15" customHeight="1" x14ac:dyDescent="0.25">
      <c r="A38" s="34">
        <v>45355</v>
      </c>
      <c r="B38" s="16" t="s">
        <v>112</v>
      </c>
      <c r="C38" s="16" t="s">
        <v>113</v>
      </c>
      <c r="D38" s="16" t="s">
        <v>121</v>
      </c>
      <c r="E38" s="471">
        <v>9000</v>
      </c>
      <c r="F38" s="323">
        <v>3808</v>
      </c>
      <c r="G38" s="295">
        <f t="shared" si="1"/>
        <v>2.3634453781512605</v>
      </c>
      <c r="H38" s="174" t="s">
        <v>144</v>
      </c>
      <c r="I38" s="165" t="s">
        <v>43</v>
      </c>
      <c r="J38" s="16" t="s">
        <v>189</v>
      </c>
      <c r="K38" s="164" t="s">
        <v>663</v>
      </c>
      <c r="L38" s="164" t="s">
        <v>44</v>
      </c>
      <c r="M38" s="358"/>
      <c r="N38" s="324"/>
    </row>
    <row r="39" spans="1:14" s="2" customFormat="1" ht="15" customHeight="1" x14ac:dyDescent="0.25">
      <c r="A39" s="34">
        <v>45355</v>
      </c>
      <c r="B39" s="16" t="s">
        <v>126</v>
      </c>
      <c r="C39" s="149" t="s">
        <v>126</v>
      </c>
      <c r="D39" s="16" t="s">
        <v>121</v>
      </c>
      <c r="E39" s="471">
        <v>6000</v>
      </c>
      <c r="F39" s="323">
        <v>3808</v>
      </c>
      <c r="G39" s="295">
        <f t="shared" si="1"/>
        <v>1.5756302521008403</v>
      </c>
      <c r="H39" s="174" t="s">
        <v>144</v>
      </c>
      <c r="I39" s="165" t="s">
        <v>43</v>
      </c>
      <c r="J39" s="16" t="s">
        <v>189</v>
      </c>
      <c r="K39" s="164" t="s">
        <v>663</v>
      </c>
      <c r="L39" s="164" t="s">
        <v>44</v>
      </c>
      <c r="M39" s="358"/>
      <c r="N39" s="324"/>
    </row>
    <row r="40" spans="1:14" s="2" customFormat="1" ht="15" customHeight="1" x14ac:dyDescent="0.25">
      <c r="A40" s="34">
        <v>45355</v>
      </c>
      <c r="B40" s="16" t="s">
        <v>126</v>
      </c>
      <c r="C40" s="149" t="s">
        <v>126</v>
      </c>
      <c r="D40" s="16" t="s">
        <v>121</v>
      </c>
      <c r="E40" s="471">
        <v>2000</v>
      </c>
      <c r="F40" s="323">
        <v>3808</v>
      </c>
      <c r="G40" s="295">
        <f t="shared" si="1"/>
        <v>0.52521008403361347</v>
      </c>
      <c r="H40" s="174" t="s">
        <v>144</v>
      </c>
      <c r="I40" s="165" t="s">
        <v>43</v>
      </c>
      <c r="J40" s="16" t="s">
        <v>189</v>
      </c>
      <c r="K40" s="164" t="s">
        <v>663</v>
      </c>
      <c r="L40" s="164" t="s">
        <v>44</v>
      </c>
      <c r="M40" s="358"/>
      <c r="N40" s="324"/>
    </row>
    <row r="41" spans="1:14" s="2" customFormat="1" ht="15" customHeight="1" x14ac:dyDescent="0.25">
      <c r="A41" s="34">
        <v>45355</v>
      </c>
      <c r="B41" s="16" t="s">
        <v>126</v>
      </c>
      <c r="C41" s="149" t="s">
        <v>126</v>
      </c>
      <c r="D41" s="16" t="s">
        <v>121</v>
      </c>
      <c r="E41" s="471">
        <v>2000</v>
      </c>
      <c r="F41" s="323">
        <v>3808</v>
      </c>
      <c r="G41" s="295">
        <f t="shared" si="1"/>
        <v>0.52521008403361347</v>
      </c>
      <c r="H41" s="174" t="s">
        <v>144</v>
      </c>
      <c r="I41" s="165" t="s">
        <v>43</v>
      </c>
      <c r="J41" s="16" t="s">
        <v>189</v>
      </c>
      <c r="K41" s="164" t="s">
        <v>663</v>
      </c>
      <c r="L41" s="164" t="s">
        <v>44</v>
      </c>
      <c r="M41" s="358"/>
      <c r="N41" s="324"/>
    </row>
    <row r="42" spans="1:14" s="2" customFormat="1" ht="15" customHeight="1" x14ac:dyDescent="0.25">
      <c r="A42" s="485">
        <v>45355</v>
      </c>
      <c r="B42" s="149" t="s">
        <v>112</v>
      </c>
      <c r="C42" s="149" t="s">
        <v>113</v>
      </c>
      <c r="D42" s="149" t="s">
        <v>121</v>
      </c>
      <c r="E42" s="470">
        <v>8000</v>
      </c>
      <c r="F42" s="323">
        <v>3808</v>
      </c>
      <c r="G42" s="295">
        <f t="shared" si="1"/>
        <v>2.1008403361344539</v>
      </c>
      <c r="H42" s="174" t="s">
        <v>147</v>
      </c>
      <c r="I42" s="165" t="s">
        <v>43</v>
      </c>
      <c r="J42" s="149" t="s">
        <v>193</v>
      </c>
      <c r="K42" s="164" t="s">
        <v>663</v>
      </c>
      <c r="L42" s="164" t="s">
        <v>44</v>
      </c>
      <c r="M42" s="358"/>
      <c r="N42" s="324"/>
    </row>
    <row r="43" spans="1:14" s="2" customFormat="1" ht="15" customHeight="1" x14ac:dyDescent="0.25">
      <c r="A43" s="485">
        <v>45355</v>
      </c>
      <c r="B43" s="149" t="s">
        <v>112</v>
      </c>
      <c r="C43" s="149" t="s">
        <v>113</v>
      </c>
      <c r="D43" s="149" t="s">
        <v>121</v>
      </c>
      <c r="E43" s="470">
        <v>13000</v>
      </c>
      <c r="F43" s="323">
        <v>3808</v>
      </c>
      <c r="G43" s="295">
        <f t="shared" si="1"/>
        <v>3.4138655462184873</v>
      </c>
      <c r="H43" s="174" t="s">
        <v>147</v>
      </c>
      <c r="I43" s="165" t="s">
        <v>43</v>
      </c>
      <c r="J43" s="149" t="s">
        <v>193</v>
      </c>
      <c r="K43" s="164" t="s">
        <v>663</v>
      </c>
      <c r="L43" s="164" t="s">
        <v>44</v>
      </c>
      <c r="M43" s="358"/>
      <c r="N43" s="324"/>
    </row>
    <row r="44" spans="1:14" s="2" customFormat="1" ht="15" customHeight="1" x14ac:dyDescent="0.25">
      <c r="A44" s="485">
        <v>45355</v>
      </c>
      <c r="B44" s="149" t="s">
        <v>112</v>
      </c>
      <c r="C44" s="149" t="s">
        <v>113</v>
      </c>
      <c r="D44" s="149" t="s">
        <v>121</v>
      </c>
      <c r="E44" s="470">
        <v>15000</v>
      </c>
      <c r="F44" s="323">
        <v>3808</v>
      </c>
      <c r="G44" s="295">
        <f t="shared" si="1"/>
        <v>3.9390756302521011</v>
      </c>
      <c r="H44" s="174" t="s">
        <v>147</v>
      </c>
      <c r="I44" s="165" t="s">
        <v>43</v>
      </c>
      <c r="J44" s="149" t="s">
        <v>193</v>
      </c>
      <c r="K44" s="164" t="s">
        <v>663</v>
      </c>
      <c r="L44" s="164" t="s">
        <v>44</v>
      </c>
      <c r="M44" s="358"/>
      <c r="N44" s="324"/>
    </row>
    <row r="45" spans="1:14" s="2" customFormat="1" ht="15" customHeight="1" x14ac:dyDescent="0.25">
      <c r="A45" s="485">
        <v>45355</v>
      </c>
      <c r="B45" s="149" t="s">
        <v>112</v>
      </c>
      <c r="C45" s="149" t="s">
        <v>113</v>
      </c>
      <c r="D45" s="149" t="s">
        <v>121</v>
      </c>
      <c r="E45" s="470">
        <v>10000</v>
      </c>
      <c r="F45" s="323">
        <v>3808</v>
      </c>
      <c r="G45" s="295">
        <f t="shared" si="1"/>
        <v>2.6260504201680672</v>
      </c>
      <c r="H45" s="174" t="s">
        <v>147</v>
      </c>
      <c r="I45" s="165" t="s">
        <v>43</v>
      </c>
      <c r="J45" s="149" t="s">
        <v>193</v>
      </c>
      <c r="K45" s="164" t="s">
        <v>663</v>
      </c>
      <c r="L45" s="164" t="s">
        <v>44</v>
      </c>
      <c r="M45" s="358"/>
      <c r="N45" s="324"/>
    </row>
    <row r="46" spans="1:14" s="2" customFormat="1" ht="15" customHeight="1" x14ac:dyDescent="0.25">
      <c r="A46" s="485">
        <v>45355</v>
      </c>
      <c r="B46" s="149" t="s">
        <v>112</v>
      </c>
      <c r="C46" s="149" t="s">
        <v>113</v>
      </c>
      <c r="D46" s="149" t="s">
        <v>121</v>
      </c>
      <c r="E46" s="470">
        <v>9000</v>
      </c>
      <c r="F46" s="323">
        <v>3808</v>
      </c>
      <c r="G46" s="295">
        <f t="shared" si="1"/>
        <v>2.3634453781512605</v>
      </c>
      <c r="H46" s="174" t="s">
        <v>147</v>
      </c>
      <c r="I46" s="165" t="s">
        <v>43</v>
      </c>
      <c r="J46" s="149" t="s">
        <v>193</v>
      </c>
      <c r="K46" s="164" t="s">
        <v>663</v>
      </c>
      <c r="L46" s="164" t="s">
        <v>44</v>
      </c>
      <c r="M46" s="358"/>
      <c r="N46" s="324"/>
    </row>
    <row r="47" spans="1:14" s="2" customFormat="1" ht="15" customHeight="1" x14ac:dyDescent="0.25">
      <c r="A47" s="485">
        <v>45355</v>
      </c>
      <c r="B47" s="149" t="s">
        <v>146</v>
      </c>
      <c r="C47" s="149" t="s">
        <v>126</v>
      </c>
      <c r="D47" s="149" t="s">
        <v>121</v>
      </c>
      <c r="E47" s="470">
        <v>5000</v>
      </c>
      <c r="F47" s="323">
        <v>3808</v>
      </c>
      <c r="G47" s="295">
        <f t="shared" si="1"/>
        <v>1.3130252100840336</v>
      </c>
      <c r="H47" s="174" t="s">
        <v>147</v>
      </c>
      <c r="I47" s="165" t="s">
        <v>43</v>
      </c>
      <c r="J47" s="149" t="s">
        <v>193</v>
      </c>
      <c r="K47" s="164" t="s">
        <v>663</v>
      </c>
      <c r="L47" s="164" t="s">
        <v>44</v>
      </c>
      <c r="M47" s="358"/>
      <c r="N47" s="324"/>
    </row>
    <row r="48" spans="1:14" s="2" customFormat="1" ht="15" customHeight="1" x14ac:dyDescent="0.25">
      <c r="A48" s="485">
        <v>45355</v>
      </c>
      <c r="B48" s="149" t="s">
        <v>146</v>
      </c>
      <c r="C48" s="149" t="s">
        <v>126</v>
      </c>
      <c r="D48" s="149" t="s">
        <v>121</v>
      </c>
      <c r="E48" s="470">
        <v>5000</v>
      </c>
      <c r="F48" s="323">
        <v>3808</v>
      </c>
      <c r="G48" s="295">
        <f t="shared" si="1"/>
        <v>1.3130252100840336</v>
      </c>
      <c r="H48" s="174" t="s">
        <v>147</v>
      </c>
      <c r="I48" s="165" t="s">
        <v>43</v>
      </c>
      <c r="J48" s="149" t="s">
        <v>193</v>
      </c>
      <c r="K48" s="164" t="s">
        <v>663</v>
      </c>
      <c r="L48" s="164" t="s">
        <v>44</v>
      </c>
      <c r="M48" s="358"/>
      <c r="N48" s="324"/>
    </row>
    <row r="49" spans="1:14" s="2" customFormat="1" ht="15" customHeight="1" x14ac:dyDescent="0.25">
      <c r="A49" s="163">
        <v>45355</v>
      </c>
      <c r="B49" s="164" t="s">
        <v>112</v>
      </c>
      <c r="C49" s="164" t="s">
        <v>113</v>
      </c>
      <c r="D49" s="165" t="s">
        <v>121</v>
      </c>
      <c r="E49" s="147">
        <v>8000</v>
      </c>
      <c r="F49" s="323">
        <v>3808</v>
      </c>
      <c r="G49" s="295">
        <f t="shared" si="1"/>
        <v>2.1008403361344539</v>
      </c>
      <c r="H49" s="174" t="s">
        <v>127</v>
      </c>
      <c r="I49" s="165" t="s">
        <v>43</v>
      </c>
      <c r="J49" s="354" t="s">
        <v>197</v>
      </c>
      <c r="K49" s="164" t="s">
        <v>663</v>
      </c>
      <c r="L49" s="164" t="s">
        <v>44</v>
      </c>
      <c r="M49" s="358"/>
      <c r="N49" s="324"/>
    </row>
    <row r="50" spans="1:14" s="2" customFormat="1" ht="15" customHeight="1" x14ac:dyDescent="0.25">
      <c r="A50" s="163">
        <v>45355</v>
      </c>
      <c r="B50" s="164" t="s">
        <v>112</v>
      </c>
      <c r="C50" s="164" t="s">
        <v>113</v>
      </c>
      <c r="D50" s="165" t="s">
        <v>121</v>
      </c>
      <c r="E50" s="147">
        <v>8000</v>
      </c>
      <c r="F50" s="323">
        <v>3808</v>
      </c>
      <c r="G50" s="295">
        <f t="shared" si="1"/>
        <v>2.1008403361344539</v>
      </c>
      <c r="H50" s="174" t="s">
        <v>127</v>
      </c>
      <c r="I50" s="165" t="s">
        <v>43</v>
      </c>
      <c r="J50" s="354" t="s">
        <v>197</v>
      </c>
      <c r="K50" s="164" t="s">
        <v>663</v>
      </c>
      <c r="L50" s="164" t="s">
        <v>44</v>
      </c>
      <c r="M50" s="358"/>
      <c r="N50" s="324"/>
    </row>
    <row r="51" spans="1:14" s="2" customFormat="1" ht="15" customHeight="1" x14ac:dyDescent="0.25">
      <c r="A51" s="163">
        <v>45355</v>
      </c>
      <c r="B51" s="507" t="s">
        <v>112</v>
      </c>
      <c r="C51" s="164" t="s">
        <v>113</v>
      </c>
      <c r="D51" s="165" t="s">
        <v>121</v>
      </c>
      <c r="E51" s="404">
        <v>14000</v>
      </c>
      <c r="F51" s="323">
        <v>3808</v>
      </c>
      <c r="G51" s="295">
        <f t="shared" si="1"/>
        <v>3.6764705882352939</v>
      </c>
      <c r="H51" s="174" t="s">
        <v>127</v>
      </c>
      <c r="I51" s="165" t="s">
        <v>43</v>
      </c>
      <c r="J51" s="354" t="s">
        <v>197</v>
      </c>
      <c r="K51" s="164" t="s">
        <v>663</v>
      </c>
      <c r="L51" s="164" t="s">
        <v>44</v>
      </c>
      <c r="M51" s="358"/>
      <c r="N51" s="324"/>
    </row>
    <row r="52" spans="1:14" s="2" customFormat="1" ht="15" customHeight="1" x14ac:dyDescent="0.25">
      <c r="A52" s="163">
        <v>45355</v>
      </c>
      <c r="B52" s="164" t="s">
        <v>112</v>
      </c>
      <c r="C52" s="164" t="s">
        <v>113</v>
      </c>
      <c r="D52" s="165" t="s">
        <v>121</v>
      </c>
      <c r="E52" s="147">
        <v>11000</v>
      </c>
      <c r="F52" s="323">
        <v>3808</v>
      </c>
      <c r="G52" s="295">
        <f t="shared" si="1"/>
        <v>2.8886554621848739</v>
      </c>
      <c r="H52" s="174" t="s">
        <v>127</v>
      </c>
      <c r="I52" s="165" t="s">
        <v>43</v>
      </c>
      <c r="J52" s="354" t="s">
        <v>197</v>
      </c>
      <c r="K52" s="164" t="s">
        <v>663</v>
      </c>
      <c r="L52" s="164" t="s">
        <v>44</v>
      </c>
      <c r="M52" s="358"/>
      <c r="N52" s="324"/>
    </row>
    <row r="53" spans="1:14" s="2" customFormat="1" ht="15" customHeight="1" x14ac:dyDescent="0.25">
      <c r="A53" s="163">
        <v>45355</v>
      </c>
      <c r="B53" s="164" t="s">
        <v>112</v>
      </c>
      <c r="C53" s="164" t="s">
        <v>113</v>
      </c>
      <c r="D53" s="165" t="s">
        <v>121</v>
      </c>
      <c r="E53" s="147">
        <v>10000</v>
      </c>
      <c r="F53" s="323">
        <v>3808</v>
      </c>
      <c r="G53" s="295">
        <f t="shared" si="1"/>
        <v>2.6260504201680672</v>
      </c>
      <c r="H53" s="174" t="s">
        <v>127</v>
      </c>
      <c r="I53" s="165" t="s">
        <v>43</v>
      </c>
      <c r="J53" s="354" t="s">
        <v>197</v>
      </c>
      <c r="K53" s="164" t="s">
        <v>663</v>
      </c>
      <c r="L53" s="164" t="s">
        <v>44</v>
      </c>
      <c r="M53" s="358"/>
      <c r="N53" s="324"/>
    </row>
    <row r="54" spans="1:14" s="2" customFormat="1" ht="15" customHeight="1" x14ac:dyDescent="0.25">
      <c r="A54" s="163">
        <v>45355</v>
      </c>
      <c r="B54" s="164" t="s">
        <v>126</v>
      </c>
      <c r="C54" s="149" t="s">
        <v>126</v>
      </c>
      <c r="D54" s="165" t="s">
        <v>121</v>
      </c>
      <c r="E54" s="147">
        <v>3000</v>
      </c>
      <c r="F54" s="323">
        <v>3808</v>
      </c>
      <c r="G54" s="295">
        <f t="shared" si="1"/>
        <v>0.78781512605042014</v>
      </c>
      <c r="H54" s="174" t="s">
        <v>127</v>
      </c>
      <c r="I54" s="165" t="s">
        <v>43</v>
      </c>
      <c r="J54" s="354" t="s">
        <v>197</v>
      </c>
      <c r="K54" s="164" t="s">
        <v>663</v>
      </c>
      <c r="L54" s="164" t="s">
        <v>44</v>
      </c>
      <c r="M54" s="358"/>
      <c r="N54" s="324"/>
    </row>
    <row r="55" spans="1:14" s="2" customFormat="1" ht="15" customHeight="1" x14ac:dyDescent="0.25">
      <c r="A55" s="163">
        <v>45355</v>
      </c>
      <c r="B55" s="164" t="s">
        <v>126</v>
      </c>
      <c r="C55" s="149" t="s">
        <v>126</v>
      </c>
      <c r="D55" s="165" t="s">
        <v>121</v>
      </c>
      <c r="E55" s="147">
        <v>6000</v>
      </c>
      <c r="F55" s="323">
        <v>3808</v>
      </c>
      <c r="G55" s="295">
        <f t="shared" si="1"/>
        <v>1.5756302521008403</v>
      </c>
      <c r="H55" s="174" t="s">
        <v>127</v>
      </c>
      <c r="I55" s="165" t="s">
        <v>43</v>
      </c>
      <c r="J55" s="354" t="s">
        <v>197</v>
      </c>
      <c r="K55" s="164" t="s">
        <v>663</v>
      </c>
      <c r="L55" s="164" t="s">
        <v>44</v>
      </c>
      <c r="M55" s="358"/>
      <c r="N55" s="324"/>
    </row>
    <row r="56" spans="1:14" s="2" customFormat="1" ht="15" customHeight="1" x14ac:dyDescent="0.25">
      <c r="A56" s="163">
        <v>45355</v>
      </c>
      <c r="B56" s="164" t="s">
        <v>112</v>
      </c>
      <c r="C56" s="164" t="s">
        <v>113</v>
      </c>
      <c r="D56" s="165" t="s">
        <v>14</v>
      </c>
      <c r="E56" s="147">
        <v>7000</v>
      </c>
      <c r="F56" s="323">
        <v>3808</v>
      </c>
      <c r="G56" s="295">
        <f t="shared" si="1"/>
        <v>1.838235294117647</v>
      </c>
      <c r="H56" s="174" t="s">
        <v>41</v>
      </c>
      <c r="I56" s="165" t="s">
        <v>43</v>
      </c>
      <c r="J56" s="420" t="s">
        <v>203</v>
      </c>
      <c r="K56" s="164" t="s">
        <v>663</v>
      </c>
      <c r="L56" s="164" t="s">
        <v>44</v>
      </c>
      <c r="M56" s="358"/>
      <c r="N56" s="324"/>
    </row>
    <row r="57" spans="1:14" s="2" customFormat="1" ht="15" customHeight="1" x14ac:dyDescent="0.25">
      <c r="A57" s="163">
        <v>45355</v>
      </c>
      <c r="B57" s="164" t="s">
        <v>112</v>
      </c>
      <c r="C57" s="164" t="s">
        <v>113</v>
      </c>
      <c r="D57" s="165" t="s">
        <v>14</v>
      </c>
      <c r="E57" s="160">
        <v>3000</v>
      </c>
      <c r="F57" s="323">
        <v>3808</v>
      </c>
      <c r="G57" s="295">
        <f t="shared" si="1"/>
        <v>0.78781512605042014</v>
      </c>
      <c r="H57" s="174" t="s">
        <v>41</v>
      </c>
      <c r="I57" s="165" t="s">
        <v>43</v>
      </c>
      <c r="J57" s="420" t="s">
        <v>203</v>
      </c>
      <c r="K57" s="164" t="s">
        <v>663</v>
      </c>
      <c r="L57" s="164" t="s">
        <v>44</v>
      </c>
      <c r="M57" s="358"/>
      <c r="N57" s="324"/>
    </row>
    <row r="58" spans="1:14" s="2" customFormat="1" ht="15" customHeight="1" x14ac:dyDescent="0.25">
      <c r="A58" s="163">
        <v>45355</v>
      </c>
      <c r="B58" s="164" t="s">
        <v>112</v>
      </c>
      <c r="C58" s="164" t="s">
        <v>113</v>
      </c>
      <c r="D58" s="165" t="s">
        <v>14</v>
      </c>
      <c r="E58" s="160">
        <v>13000</v>
      </c>
      <c r="F58" s="323">
        <v>3808</v>
      </c>
      <c r="G58" s="295">
        <f t="shared" si="1"/>
        <v>3.4138655462184873</v>
      </c>
      <c r="H58" s="174" t="s">
        <v>41</v>
      </c>
      <c r="I58" s="165" t="s">
        <v>43</v>
      </c>
      <c r="J58" s="420" t="s">
        <v>203</v>
      </c>
      <c r="K58" s="164" t="s">
        <v>663</v>
      </c>
      <c r="L58" s="164" t="s">
        <v>44</v>
      </c>
      <c r="M58" s="358"/>
      <c r="N58" s="324"/>
    </row>
    <row r="59" spans="1:14" s="2" customFormat="1" ht="15" customHeight="1" x14ac:dyDescent="0.25">
      <c r="A59" s="163">
        <v>45355</v>
      </c>
      <c r="B59" s="151" t="s">
        <v>148</v>
      </c>
      <c r="C59" s="151" t="s">
        <v>114</v>
      </c>
      <c r="D59" s="170" t="s">
        <v>14</v>
      </c>
      <c r="E59" s="160">
        <v>40000</v>
      </c>
      <c r="F59" s="323">
        <v>3808</v>
      </c>
      <c r="G59" s="295">
        <f t="shared" si="1"/>
        <v>10.504201680672269</v>
      </c>
      <c r="H59" s="174" t="s">
        <v>41</v>
      </c>
      <c r="I59" s="165" t="s">
        <v>43</v>
      </c>
      <c r="J59" s="420" t="s">
        <v>608</v>
      </c>
      <c r="K59" s="164" t="s">
        <v>663</v>
      </c>
      <c r="L59" s="164" t="s">
        <v>44</v>
      </c>
      <c r="M59" s="358"/>
      <c r="N59" s="324"/>
    </row>
    <row r="60" spans="1:14" s="2" customFormat="1" ht="15" customHeight="1" x14ac:dyDescent="0.25">
      <c r="A60" s="163">
        <v>45355</v>
      </c>
      <c r="B60" s="151" t="s">
        <v>149</v>
      </c>
      <c r="C60" s="151" t="s">
        <v>114</v>
      </c>
      <c r="D60" s="170" t="s">
        <v>111</v>
      </c>
      <c r="E60" s="168">
        <v>20000</v>
      </c>
      <c r="F60" s="323">
        <v>3808</v>
      </c>
      <c r="G60" s="295">
        <f t="shared" si="1"/>
        <v>5.2521008403361344</v>
      </c>
      <c r="H60" s="174" t="s">
        <v>130</v>
      </c>
      <c r="I60" s="165" t="s">
        <v>43</v>
      </c>
      <c r="J60" s="420" t="s">
        <v>608</v>
      </c>
      <c r="K60" s="164" t="s">
        <v>663</v>
      </c>
      <c r="L60" s="164" t="s">
        <v>44</v>
      </c>
      <c r="M60" s="358"/>
      <c r="N60" s="324"/>
    </row>
    <row r="61" spans="1:14" s="2" customFormat="1" ht="15" customHeight="1" x14ac:dyDescent="0.25">
      <c r="A61" s="163">
        <v>45355</v>
      </c>
      <c r="B61" s="151" t="s">
        <v>150</v>
      </c>
      <c r="C61" s="151" t="s">
        <v>114</v>
      </c>
      <c r="D61" s="170" t="s">
        <v>121</v>
      </c>
      <c r="E61" s="406">
        <v>25000</v>
      </c>
      <c r="F61" s="323">
        <v>3808</v>
      </c>
      <c r="G61" s="295">
        <f t="shared" si="1"/>
        <v>6.5651260504201678</v>
      </c>
      <c r="H61" s="174" t="s">
        <v>127</v>
      </c>
      <c r="I61" s="165" t="s">
        <v>43</v>
      </c>
      <c r="J61" s="420" t="s">
        <v>608</v>
      </c>
      <c r="K61" s="164" t="s">
        <v>663</v>
      </c>
      <c r="L61" s="164" t="s">
        <v>44</v>
      </c>
      <c r="M61" s="358"/>
      <c r="N61" s="324"/>
    </row>
    <row r="62" spans="1:14" s="2" customFormat="1" ht="15" customHeight="1" x14ac:dyDescent="0.25">
      <c r="A62" s="163">
        <v>45355</v>
      </c>
      <c r="B62" s="151" t="s">
        <v>209</v>
      </c>
      <c r="C62" s="151" t="s">
        <v>114</v>
      </c>
      <c r="D62" s="170" t="s">
        <v>121</v>
      </c>
      <c r="E62" s="160">
        <v>25000</v>
      </c>
      <c r="F62" s="323">
        <v>3808</v>
      </c>
      <c r="G62" s="295">
        <f t="shared" si="1"/>
        <v>6.5651260504201678</v>
      </c>
      <c r="H62" s="174" t="s">
        <v>144</v>
      </c>
      <c r="I62" s="165" t="s">
        <v>43</v>
      </c>
      <c r="J62" s="420" t="s">
        <v>608</v>
      </c>
      <c r="K62" s="164" t="s">
        <v>663</v>
      </c>
      <c r="L62" s="164" t="s">
        <v>44</v>
      </c>
      <c r="M62" s="358"/>
      <c r="N62" s="324"/>
    </row>
    <row r="63" spans="1:14" s="2" customFormat="1" ht="15" customHeight="1" x14ac:dyDescent="0.25">
      <c r="A63" s="163">
        <v>45355</v>
      </c>
      <c r="B63" s="151" t="s">
        <v>598</v>
      </c>
      <c r="C63" s="151" t="s">
        <v>132</v>
      </c>
      <c r="D63" s="170" t="s">
        <v>111</v>
      </c>
      <c r="E63" s="160">
        <v>1500000</v>
      </c>
      <c r="F63" s="323">
        <v>3866</v>
      </c>
      <c r="G63" s="295">
        <f t="shared" si="1"/>
        <v>387.99793067770304</v>
      </c>
      <c r="H63" s="174" t="s">
        <v>129</v>
      </c>
      <c r="I63" s="165" t="s">
        <v>43</v>
      </c>
      <c r="J63" s="354" t="s">
        <v>181</v>
      </c>
      <c r="K63" s="164" t="s">
        <v>663</v>
      </c>
      <c r="L63" s="164" t="s">
        <v>44</v>
      </c>
      <c r="M63" s="358"/>
      <c r="N63" s="324"/>
    </row>
    <row r="64" spans="1:14" s="2" customFormat="1" ht="15" customHeight="1" x14ac:dyDescent="0.25">
      <c r="A64" s="163">
        <v>45355</v>
      </c>
      <c r="B64" s="151" t="s">
        <v>599</v>
      </c>
      <c r="C64" s="151" t="s">
        <v>120</v>
      </c>
      <c r="D64" s="170" t="s">
        <v>79</v>
      </c>
      <c r="E64" s="160">
        <v>3000</v>
      </c>
      <c r="F64" s="323">
        <v>3866</v>
      </c>
      <c r="G64" s="295">
        <f t="shared" si="1"/>
        <v>0.7759958613554061</v>
      </c>
      <c r="H64" s="174" t="s">
        <v>129</v>
      </c>
      <c r="I64" s="165" t="s">
        <v>43</v>
      </c>
      <c r="J64" s="354" t="s">
        <v>609</v>
      </c>
      <c r="K64" s="164" t="s">
        <v>663</v>
      </c>
      <c r="L64" s="164" t="s">
        <v>44</v>
      </c>
      <c r="M64" s="358"/>
      <c r="N64" s="324"/>
    </row>
    <row r="65" spans="1:14" s="2" customFormat="1" ht="15" customHeight="1" x14ac:dyDescent="0.25">
      <c r="A65" s="163">
        <v>45356</v>
      </c>
      <c r="B65" s="164" t="s">
        <v>112</v>
      </c>
      <c r="C65" s="164" t="s">
        <v>113</v>
      </c>
      <c r="D65" s="165" t="s">
        <v>121</v>
      </c>
      <c r="E65" s="147">
        <v>8000</v>
      </c>
      <c r="F65" s="323">
        <v>3866</v>
      </c>
      <c r="G65" s="295">
        <f t="shared" si="1"/>
        <v>2.0693222969477496</v>
      </c>
      <c r="H65" s="174" t="s">
        <v>127</v>
      </c>
      <c r="I65" s="165" t="s">
        <v>43</v>
      </c>
      <c r="J65" s="354" t="s">
        <v>217</v>
      </c>
      <c r="K65" s="164" t="s">
        <v>663</v>
      </c>
      <c r="L65" s="164" t="s">
        <v>44</v>
      </c>
      <c r="M65" s="358"/>
      <c r="N65" s="324"/>
    </row>
    <row r="66" spans="1:14" s="2" customFormat="1" ht="15" customHeight="1" x14ac:dyDescent="0.25">
      <c r="A66" s="163">
        <v>45356</v>
      </c>
      <c r="B66" s="164" t="s">
        <v>112</v>
      </c>
      <c r="C66" s="164" t="s">
        <v>113</v>
      </c>
      <c r="D66" s="165" t="s">
        <v>121</v>
      </c>
      <c r="E66" s="147">
        <v>10000</v>
      </c>
      <c r="F66" s="323">
        <v>3866</v>
      </c>
      <c r="G66" s="295">
        <f t="shared" si="1"/>
        <v>2.586652871184687</v>
      </c>
      <c r="H66" s="174" t="s">
        <v>127</v>
      </c>
      <c r="I66" s="165" t="s">
        <v>43</v>
      </c>
      <c r="J66" s="354" t="s">
        <v>217</v>
      </c>
      <c r="K66" s="164" t="s">
        <v>663</v>
      </c>
      <c r="L66" s="164" t="s">
        <v>44</v>
      </c>
      <c r="M66" s="358"/>
      <c r="N66" s="324"/>
    </row>
    <row r="67" spans="1:14" s="2" customFormat="1" ht="15" customHeight="1" x14ac:dyDescent="0.25">
      <c r="A67" s="163">
        <v>45356</v>
      </c>
      <c r="B67" s="507" t="s">
        <v>210</v>
      </c>
      <c r="C67" s="164" t="s">
        <v>113</v>
      </c>
      <c r="D67" s="165" t="s">
        <v>121</v>
      </c>
      <c r="E67" s="404">
        <v>40000</v>
      </c>
      <c r="F67" s="323">
        <v>3866</v>
      </c>
      <c r="G67" s="295">
        <f t="shared" si="1"/>
        <v>10.346611484738748</v>
      </c>
      <c r="H67" s="174" t="s">
        <v>127</v>
      </c>
      <c r="I67" s="165" t="s">
        <v>43</v>
      </c>
      <c r="J67" s="354" t="s">
        <v>218</v>
      </c>
      <c r="K67" s="164" t="s">
        <v>663</v>
      </c>
      <c r="L67" s="164" t="s">
        <v>44</v>
      </c>
      <c r="M67" s="358"/>
      <c r="N67" s="324"/>
    </row>
    <row r="68" spans="1:14" s="2" customFormat="1" ht="15" customHeight="1" x14ac:dyDescent="0.25">
      <c r="A68" s="163">
        <v>45356</v>
      </c>
      <c r="B68" s="164" t="s">
        <v>112</v>
      </c>
      <c r="C68" s="164" t="s">
        <v>113</v>
      </c>
      <c r="D68" s="165" t="s">
        <v>121</v>
      </c>
      <c r="E68" s="147">
        <v>4000</v>
      </c>
      <c r="F68" s="323">
        <v>3866</v>
      </c>
      <c r="G68" s="295">
        <f t="shared" si="1"/>
        <v>1.0346611484738748</v>
      </c>
      <c r="H68" s="174" t="s">
        <v>127</v>
      </c>
      <c r="I68" s="165" t="s">
        <v>43</v>
      </c>
      <c r="J68" s="354" t="s">
        <v>217</v>
      </c>
      <c r="K68" s="164" t="s">
        <v>663</v>
      </c>
      <c r="L68" s="164" t="s">
        <v>44</v>
      </c>
      <c r="M68" s="358"/>
      <c r="N68" s="324"/>
    </row>
    <row r="69" spans="1:14" s="2" customFormat="1" ht="15" customHeight="1" x14ac:dyDescent="0.25">
      <c r="A69" s="163">
        <v>45356</v>
      </c>
      <c r="B69" s="164" t="s">
        <v>211</v>
      </c>
      <c r="C69" s="164" t="s">
        <v>216</v>
      </c>
      <c r="D69" s="165" t="s">
        <v>121</v>
      </c>
      <c r="E69" s="147">
        <v>60000</v>
      </c>
      <c r="F69" s="323">
        <v>3866</v>
      </c>
      <c r="G69" s="295">
        <f t="shared" si="1"/>
        <v>15.519917227108122</v>
      </c>
      <c r="H69" s="174" t="s">
        <v>127</v>
      </c>
      <c r="I69" s="165" t="s">
        <v>43</v>
      </c>
      <c r="J69" s="354" t="s">
        <v>219</v>
      </c>
      <c r="K69" s="164" t="s">
        <v>663</v>
      </c>
      <c r="L69" s="164" t="s">
        <v>44</v>
      </c>
      <c r="M69" s="358"/>
      <c r="N69" s="324"/>
    </row>
    <row r="70" spans="1:14" s="2" customFormat="1" ht="15" customHeight="1" x14ac:dyDescent="0.25">
      <c r="A70" s="163">
        <v>45356</v>
      </c>
      <c r="B70" s="164" t="s">
        <v>212</v>
      </c>
      <c r="C70" s="164" t="s">
        <v>216</v>
      </c>
      <c r="D70" s="165" t="s">
        <v>121</v>
      </c>
      <c r="E70" s="147">
        <v>6000</v>
      </c>
      <c r="F70" s="323">
        <v>3866</v>
      </c>
      <c r="G70" s="295">
        <f t="shared" si="1"/>
        <v>1.5519917227108122</v>
      </c>
      <c r="H70" s="174" t="s">
        <v>127</v>
      </c>
      <c r="I70" s="165" t="s">
        <v>43</v>
      </c>
      <c r="J70" s="354" t="s">
        <v>217</v>
      </c>
      <c r="K70" s="164" t="s">
        <v>663</v>
      </c>
      <c r="L70" s="164" t="s">
        <v>44</v>
      </c>
      <c r="M70" s="358"/>
      <c r="N70" s="324"/>
    </row>
    <row r="71" spans="1:14" s="2" customFormat="1" ht="15" customHeight="1" x14ac:dyDescent="0.25">
      <c r="A71" s="163">
        <v>45356</v>
      </c>
      <c r="B71" s="164" t="s">
        <v>213</v>
      </c>
      <c r="C71" s="164" t="s">
        <v>216</v>
      </c>
      <c r="D71" s="165" t="s">
        <v>121</v>
      </c>
      <c r="E71" s="147">
        <v>12000</v>
      </c>
      <c r="F71" s="323">
        <v>3866</v>
      </c>
      <c r="G71" s="295">
        <f t="shared" si="1"/>
        <v>3.1039834454216244</v>
      </c>
      <c r="H71" s="174" t="s">
        <v>127</v>
      </c>
      <c r="I71" s="165" t="s">
        <v>43</v>
      </c>
      <c r="J71" s="354" t="s">
        <v>217</v>
      </c>
      <c r="K71" s="164" t="s">
        <v>663</v>
      </c>
      <c r="L71" s="164" t="s">
        <v>44</v>
      </c>
      <c r="M71" s="358"/>
      <c r="N71" s="324"/>
    </row>
    <row r="72" spans="1:14" s="2" customFormat="1" ht="15" customHeight="1" x14ac:dyDescent="0.25">
      <c r="A72" s="163">
        <v>45356</v>
      </c>
      <c r="B72" s="164" t="s">
        <v>214</v>
      </c>
      <c r="C72" s="164" t="s">
        <v>216</v>
      </c>
      <c r="D72" s="165" t="s">
        <v>121</v>
      </c>
      <c r="E72" s="147">
        <v>6000</v>
      </c>
      <c r="F72" s="323">
        <v>3866</v>
      </c>
      <c r="G72" s="295">
        <f t="shared" si="1"/>
        <v>1.5519917227108122</v>
      </c>
      <c r="H72" s="174" t="s">
        <v>127</v>
      </c>
      <c r="I72" s="165" t="s">
        <v>43</v>
      </c>
      <c r="J72" s="354" t="s">
        <v>217</v>
      </c>
      <c r="K72" s="164" t="s">
        <v>663</v>
      </c>
      <c r="L72" s="164" t="s">
        <v>44</v>
      </c>
      <c r="M72" s="358"/>
      <c r="N72" s="324"/>
    </row>
    <row r="73" spans="1:14" s="2" customFormat="1" ht="15" customHeight="1" x14ac:dyDescent="0.25">
      <c r="A73" s="163">
        <v>45356</v>
      </c>
      <c r="B73" s="164" t="s">
        <v>215</v>
      </c>
      <c r="C73" s="164" t="s">
        <v>216</v>
      </c>
      <c r="D73" s="165" t="s">
        <v>121</v>
      </c>
      <c r="E73" s="147">
        <v>6000</v>
      </c>
      <c r="F73" s="323">
        <v>3866</v>
      </c>
      <c r="G73" s="295">
        <f t="shared" si="1"/>
        <v>1.5519917227108122</v>
      </c>
      <c r="H73" s="174" t="s">
        <v>127</v>
      </c>
      <c r="I73" s="165" t="s">
        <v>43</v>
      </c>
      <c r="J73" s="354" t="s">
        <v>217</v>
      </c>
      <c r="K73" s="164" t="s">
        <v>663</v>
      </c>
      <c r="L73" s="164" t="s">
        <v>44</v>
      </c>
      <c r="M73" s="358"/>
      <c r="N73" s="324"/>
    </row>
    <row r="74" spans="1:14" s="2" customFormat="1" ht="15" customHeight="1" x14ac:dyDescent="0.25">
      <c r="A74" s="485">
        <v>45356</v>
      </c>
      <c r="B74" s="149" t="s">
        <v>112</v>
      </c>
      <c r="C74" s="149" t="s">
        <v>113</v>
      </c>
      <c r="D74" s="149" t="s">
        <v>121</v>
      </c>
      <c r="E74" s="470">
        <v>8000</v>
      </c>
      <c r="F74" s="323">
        <v>3866</v>
      </c>
      <c r="G74" s="295">
        <f t="shared" si="1"/>
        <v>2.0693222969477496</v>
      </c>
      <c r="H74" s="174" t="s">
        <v>147</v>
      </c>
      <c r="I74" s="165" t="s">
        <v>43</v>
      </c>
      <c r="J74" s="149" t="s">
        <v>223</v>
      </c>
      <c r="K74" s="164" t="s">
        <v>663</v>
      </c>
      <c r="L74" s="164" t="s">
        <v>44</v>
      </c>
      <c r="M74" s="358"/>
      <c r="N74" s="324"/>
    </row>
    <row r="75" spans="1:14" s="2" customFormat="1" ht="15" customHeight="1" x14ac:dyDescent="0.25">
      <c r="A75" s="485">
        <v>45356</v>
      </c>
      <c r="B75" s="149" t="s">
        <v>112</v>
      </c>
      <c r="C75" s="149" t="s">
        <v>113</v>
      </c>
      <c r="D75" s="149" t="s">
        <v>121</v>
      </c>
      <c r="E75" s="470">
        <v>12000</v>
      </c>
      <c r="F75" s="323">
        <v>3866</v>
      </c>
      <c r="G75" s="295">
        <f t="shared" si="1"/>
        <v>3.1039834454216244</v>
      </c>
      <c r="H75" s="174" t="s">
        <v>147</v>
      </c>
      <c r="I75" s="165" t="s">
        <v>43</v>
      </c>
      <c r="J75" s="149" t="s">
        <v>223</v>
      </c>
      <c r="K75" s="164" t="s">
        <v>663</v>
      </c>
      <c r="L75" s="164" t="s">
        <v>44</v>
      </c>
      <c r="M75" s="358"/>
      <c r="N75" s="324"/>
    </row>
    <row r="76" spans="1:14" s="2" customFormat="1" ht="15" customHeight="1" x14ac:dyDescent="0.25">
      <c r="A76" s="485">
        <v>45356</v>
      </c>
      <c r="B76" s="149" t="s">
        <v>112</v>
      </c>
      <c r="C76" s="149" t="s">
        <v>113</v>
      </c>
      <c r="D76" s="149" t="s">
        <v>121</v>
      </c>
      <c r="E76" s="470">
        <v>3000</v>
      </c>
      <c r="F76" s="323">
        <v>3866</v>
      </c>
      <c r="G76" s="295">
        <f t="shared" si="1"/>
        <v>0.7759958613554061</v>
      </c>
      <c r="H76" s="174" t="s">
        <v>147</v>
      </c>
      <c r="I76" s="165" t="s">
        <v>43</v>
      </c>
      <c r="J76" s="149" t="s">
        <v>223</v>
      </c>
      <c r="K76" s="164" t="s">
        <v>663</v>
      </c>
      <c r="L76" s="164" t="s">
        <v>44</v>
      </c>
      <c r="M76" s="358"/>
      <c r="N76" s="324"/>
    </row>
    <row r="77" spans="1:14" s="2" customFormat="1" ht="15" customHeight="1" x14ac:dyDescent="0.25">
      <c r="A77" s="485">
        <v>45356</v>
      </c>
      <c r="B77" s="149" t="s">
        <v>112</v>
      </c>
      <c r="C77" s="149" t="s">
        <v>113</v>
      </c>
      <c r="D77" s="149" t="s">
        <v>121</v>
      </c>
      <c r="E77" s="470">
        <v>10000</v>
      </c>
      <c r="F77" s="323">
        <v>3866</v>
      </c>
      <c r="G77" s="295">
        <f t="shared" si="1"/>
        <v>2.586652871184687</v>
      </c>
      <c r="H77" s="174" t="s">
        <v>147</v>
      </c>
      <c r="I77" s="165" t="s">
        <v>43</v>
      </c>
      <c r="J77" s="149" t="s">
        <v>223</v>
      </c>
      <c r="K77" s="164" t="s">
        <v>663</v>
      </c>
      <c r="L77" s="164" t="s">
        <v>44</v>
      </c>
      <c r="M77" s="358"/>
      <c r="N77" s="324"/>
    </row>
    <row r="78" spans="1:14" s="2" customFormat="1" ht="15" customHeight="1" x14ac:dyDescent="0.25">
      <c r="A78" s="485">
        <v>45356</v>
      </c>
      <c r="B78" s="149" t="s">
        <v>112</v>
      </c>
      <c r="C78" s="149" t="s">
        <v>113</v>
      </c>
      <c r="D78" s="149" t="s">
        <v>121</v>
      </c>
      <c r="E78" s="470">
        <v>14000</v>
      </c>
      <c r="F78" s="323">
        <v>3866</v>
      </c>
      <c r="G78" s="295">
        <f t="shared" si="1"/>
        <v>3.6213140196585618</v>
      </c>
      <c r="H78" s="174" t="s">
        <v>147</v>
      </c>
      <c r="I78" s="165" t="s">
        <v>43</v>
      </c>
      <c r="J78" s="149" t="s">
        <v>223</v>
      </c>
      <c r="K78" s="164" t="s">
        <v>663</v>
      </c>
      <c r="L78" s="164" t="s">
        <v>44</v>
      </c>
      <c r="M78" s="358"/>
      <c r="N78" s="324"/>
    </row>
    <row r="79" spans="1:14" s="2" customFormat="1" ht="15" customHeight="1" x14ac:dyDescent="0.25">
      <c r="A79" s="485">
        <v>45356</v>
      </c>
      <c r="B79" s="149" t="s">
        <v>112</v>
      </c>
      <c r="C79" s="149" t="s">
        <v>113</v>
      </c>
      <c r="D79" s="149" t="s">
        <v>121</v>
      </c>
      <c r="E79" s="554">
        <v>5000</v>
      </c>
      <c r="F79" s="323">
        <v>3866</v>
      </c>
      <c r="G79" s="295">
        <f t="shared" si="1"/>
        <v>1.2933264355923435</v>
      </c>
      <c r="H79" s="174" t="s">
        <v>147</v>
      </c>
      <c r="I79" s="165" t="s">
        <v>43</v>
      </c>
      <c r="J79" s="149" t="s">
        <v>223</v>
      </c>
      <c r="K79" s="164" t="s">
        <v>663</v>
      </c>
      <c r="L79" s="164" t="s">
        <v>44</v>
      </c>
      <c r="M79" s="358"/>
      <c r="N79" s="324"/>
    </row>
    <row r="80" spans="1:14" s="2" customFormat="1" ht="15" customHeight="1" x14ac:dyDescent="0.25">
      <c r="A80" s="485">
        <v>45356</v>
      </c>
      <c r="B80" s="149" t="s">
        <v>146</v>
      </c>
      <c r="C80" s="149" t="s">
        <v>126</v>
      </c>
      <c r="D80" s="149" t="s">
        <v>121</v>
      </c>
      <c r="E80" s="470">
        <v>5000</v>
      </c>
      <c r="F80" s="323">
        <v>3866</v>
      </c>
      <c r="G80" s="295">
        <f t="shared" si="1"/>
        <v>1.2933264355923435</v>
      </c>
      <c r="H80" s="174" t="s">
        <v>147</v>
      </c>
      <c r="I80" s="165" t="s">
        <v>43</v>
      </c>
      <c r="J80" s="149" t="s">
        <v>223</v>
      </c>
      <c r="K80" s="164" t="s">
        <v>663</v>
      </c>
      <c r="L80" s="164" t="s">
        <v>44</v>
      </c>
      <c r="M80" s="358"/>
      <c r="N80" s="324"/>
    </row>
    <row r="81" spans="1:14" s="2" customFormat="1" ht="15" customHeight="1" x14ac:dyDescent="0.25">
      <c r="A81" s="485">
        <v>45356</v>
      </c>
      <c r="B81" s="549" t="s">
        <v>146</v>
      </c>
      <c r="C81" s="149" t="s">
        <v>126</v>
      </c>
      <c r="D81" s="149" t="s">
        <v>121</v>
      </c>
      <c r="E81" s="557">
        <v>3000</v>
      </c>
      <c r="F81" s="323">
        <v>3866</v>
      </c>
      <c r="G81" s="295">
        <f t="shared" si="1"/>
        <v>0.7759958613554061</v>
      </c>
      <c r="H81" s="174" t="s">
        <v>147</v>
      </c>
      <c r="I81" s="165" t="s">
        <v>43</v>
      </c>
      <c r="J81" s="149" t="s">
        <v>223</v>
      </c>
      <c r="K81" s="164" t="s">
        <v>663</v>
      </c>
      <c r="L81" s="164" t="s">
        <v>44</v>
      </c>
      <c r="M81" s="358"/>
      <c r="N81" s="324"/>
    </row>
    <row r="82" spans="1:14" s="2" customFormat="1" ht="15" customHeight="1" x14ac:dyDescent="0.25">
      <c r="A82" s="485">
        <v>45356</v>
      </c>
      <c r="B82" s="549" t="s">
        <v>146</v>
      </c>
      <c r="C82" s="149" t="s">
        <v>126</v>
      </c>
      <c r="D82" s="149" t="s">
        <v>121</v>
      </c>
      <c r="E82" s="557">
        <v>2000</v>
      </c>
      <c r="F82" s="323">
        <v>3866</v>
      </c>
      <c r="G82" s="295">
        <f t="shared" si="1"/>
        <v>0.5173305742369374</v>
      </c>
      <c r="H82" s="174" t="s">
        <v>147</v>
      </c>
      <c r="I82" s="165" t="s">
        <v>43</v>
      </c>
      <c r="J82" s="149" t="s">
        <v>223</v>
      </c>
      <c r="K82" s="164" t="s">
        <v>663</v>
      </c>
      <c r="L82" s="164" t="s">
        <v>44</v>
      </c>
      <c r="M82" s="358"/>
      <c r="N82" s="324"/>
    </row>
    <row r="83" spans="1:14" s="2" customFormat="1" ht="15" customHeight="1" x14ac:dyDescent="0.25">
      <c r="A83" s="34">
        <v>45356</v>
      </c>
      <c r="B83" s="16" t="s">
        <v>112</v>
      </c>
      <c r="C83" s="16" t="s">
        <v>113</v>
      </c>
      <c r="D83" s="16" t="s">
        <v>121</v>
      </c>
      <c r="E83" s="471">
        <v>14000</v>
      </c>
      <c r="F83" s="323">
        <v>3866</v>
      </c>
      <c r="G83" s="295">
        <f t="shared" si="1"/>
        <v>3.6213140196585618</v>
      </c>
      <c r="H83" s="174" t="s">
        <v>144</v>
      </c>
      <c r="I83" s="165" t="s">
        <v>43</v>
      </c>
      <c r="J83" s="16" t="s">
        <v>230</v>
      </c>
      <c r="K83" s="164" t="s">
        <v>663</v>
      </c>
      <c r="L83" s="164" t="s">
        <v>44</v>
      </c>
      <c r="M83" s="358"/>
      <c r="N83" s="324"/>
    </row>
    <row r="84" spans="1:14" s="2" customFormat="1" ht="15" customHeight="1" x14ac:dyDescent="0.25">
      <c r="A84" s="34">
        <v>45356</v>
      </c>
      <c r="B84" s="16" t="s">
        <v>112</v>
      </c>
      <c r="C84" s="16" t="s">
        <v>113</v>
      </c>
      <c r="D84" s="16" t="s">
        <v>121</v>
      </c>
      <c r="E84" s="471">
        <v>10000</v>
      </c>
      <c r="F84" s="323">
        <v>3866</v>
      </c>
      <c r="G84" s="295">
        <f t="shared" si="1"/>
        <v>2.586652871184687</v>
      </c>
      <c r="H84" s="174" t="s">
        <v>144</v>
      </c>
      <c r="I84" s="165" t="s">
        <v>43</v>
      </c>
      <c r="J84" s="16" t="s">
        <v>230</v>
      </c>
      <c r="K84" s="164" t="s">
        <v>663</v>
      </c>
      <c r="L84" s="164" t="s">
        <v>44</v>
      </c>
      <c r="M84" s="358"/>
      <c r="N84" s="324"/>
    </row>
    <row r="85" spans="1:14" s="2" customFormat="1" ht="15" customHeight="1" x14ac:dyDescent="0.25">
      <c r="A85" s="34">
        <v>45356</v>
      </c>
      <c r="B85" s="16" t="s">
        <v>112</v>
      </c>
      <c r="C85" s="16" t="s">
        <v>113</v>
      </c>
      <c r="D85" s="16" t="s">
        <v>121</v>
      </c>
      <c r="E85" s="471">
        <v>13000</v>
      </c>
      <c r="F85" s="323">
        <v>3866</v>
      </c>
      <c r="G85" s="295">
        <f t="shared" si="1"/>
        <v>3.3626487325400931</v>
      </c>
      <c r="H85" s="174" t="s">
        <v>144</v>
      </c>
      <c r="I85" s="165" t="s">
        <v>43</v>
      </c>
      <c r="J85" s="16" t="s">
        <v>230</v>
      </c>
      <c r="K85" s="164" t="s">
        <v>663</v>
      </c>
      <c r="L85" s="164" t="s">
        <v>44</v>
      </c>
      <c r="M85" s="358"/>
      <c r="N85" s="324"/>
    </row>
    <row r="86" spans="1:14" s="2" customFormat="1" ht="15" customHeight="1" x14ac:dyDescent="0.25">
      <c r="A86" s="34">
        <v>45356</v>
      </c>
      <c r="B86" s="16" t="s">
        <v>112</v>
      </c>
      <c r="C86" s="16" t="s">
        <v>113</v>
      </c>
      <c r="D86" s="16" t="s">
        <v>121</v>
      </c>
      <c r="E86" s="471">
        <v>15000</v>
      </c>
      <c r="F86" s="323">
        <v>3866</v>
      </c>
      <c r="G86" s="295">
        <f t="shared" si="1"/>
        <v>3.8799793067770305</v>
      </c>
      <c r="H86" s="174" t="s">
        <v>144</v>
      </c>
      <c r="I86" s="165" t="s">
        <v>43</v>
      </c>
      <c r="J86" s="16" t="s">
        <v>230</v>
      </c>
      <c r="K86" s="164" t="s">
        <v>663</v>
      </c>
      <c r="L86" s="164" t="s">
        <v>44</v>
      </c>
      <c r="M86" s="358"/>
      <c r="N86" s="324"/>
    </row>
    <row r="87" spans="1:14" s="2" customFormat="1" ht="15" customHeight="1" x14ac:dyDescent="0.25">
      <c r="A87" s="34">
        <v>45356</v>
      </c>
      <c r="B87" s="16" t="s">
        <v>112</v>
      </c>
      <c r="C87" s="16" t="s">
        <v>113</v>
      </c>
      <c r="D87" s="16" t="s">
        <v>121</v>
      </c>
      <c r="E87" s="471">
        <v>6000</v>
      </c>
      <c r="F87" s="323">
        <v>3866</v>
      </c>
      <c r="G87" s="295">
        <f t="shared" si="1"/>
        <v>1.5519917227108122</v>
      </c>
      <c r="H87" s="174" t="s">
        <v>144</v>
      </c>
      <c r="I87" s="165" t="s">
        <v>43</v>
      </c>
      <c r="J87" s="16" t="s">
        <v>230</v>
      </c>
      <c r="K87" s="164" t="s">
        <v>663</v>
      </c>
      <c r="L87" s="164" t="s">
        <v>44</v>
      </c>
      <c r="M87" s="358"/>
      <c r="N87" s="324"/>
    </row>
    <row r="88" spans="1:14" s="2" customFormat="1" ht="15" customHeight="1" x14ac:dyDescent="0.25">
      <c r="A88" s="34">
        <v>45356</v>
      </c>
      <c r="B88" s="16" t="s">
        <v>126</v>
      </c>
      <c r="C88" s="149" t="s">
        <v>126</v>
      </c>
      <c r="D88" s="16" t="s">
        <v>121</v>
      </c>
      <c r="E88" s="471">
        <v>8000</v>
      </c>
      <c r="F88" s="323">
        <v>3866</v>
      </c>
      <c r="G88" s="295">
        <f t="shared" si="1"/>
        <v>2.0693222969477496</v>
      </c>
      <c r="H88" s="174" t="s">
        <v>144</v>
      </c>
      <c r="I88" s="165" t="s">
        <v>43</v>
      </c>
      <c r="J88" s="16" t="s">
        <v>230</v>
      </c>
      <c r="K88" s="164" t="s">
        <v>663</v>
      </c>
      <c r="L88" s="164" t="s">
        <v>44</v>
      </c>
      <c r="M88" s="358"/>
      <c r="N88" s="324"/>
    </row>
    <row r="89" spans="1:14" s="2" customFormat="1" ht="15" customHeight="1" x14ac:dyDescent="0.25">
      <c r="A89" s="34">
        <v>45357</v>
      </c>
      <c r="B89" s="16" t="s">
        <v>112</v>
      </c>
      <c r="C89" s="16" t="s">
        <v>113</v>
      </c>
      <c r="D89" s="16" t="s">
        <v>121</v>
      </c>
      <c r="E89" s="471">
        <v>16000</v>
      </c>
      <c r="F89" s="323">
        <v>3866</v>
      </c>
      <c r="G89" s="295">
        <f t="shared" si="1"/>
        <v>4.1386445938954992</v>
      </c>
      <c r="H89" s="174" t="s">
        <v>144</v>
      </c>
      <c r="I89" s="165" t="s">
        <v>43</v>
      </c>
      <c r="J89" s="16" t="s">
        <v>235</v>
      </c>
      <c r="K89" s="164" t="s">
        <v>663</v>
      </c>
      <c r="L89" s="164" t="s">
        <v>44</v>
      </c>
      <c r="M89" s="358"/>
      <c r="N89" s="324"/>
    </row>
    <row r="90" spans="1:14" s="2" customFormat="1" ht="15" customHeight="1" x14ac:dyDescent="0.25">
      <c r="A90" s="34">
        <v>45357</v>
      </c>
      <c r="B90" s="16" t="s">
        <v>112</v>
      </c>
      <c r="C90" s="16" t="s">
        <v>113</v>
      </c>
      <c r="D90" s="16" t="s">
        <v>121</v>
      </c>
      <c r="E90" s="471">
        <v>7000</v>
      </c>
      <c r="F90" s="323">
        <v>3866</v>
      </c>
      <c r="G90" s="295">
        <f t="shared" si="1"/>
        <v>1.8106570098292809</v>
      </c>
      <c r="H90" s="174" t="s">
        <v>144</v>
      </c>
      <c r="I90" s="165" t="s">
        <v>43</v>
      </c>
      <c r="J90" s="16" t="s">
        <v>235</v>
      </c>
      <c r="K90" s="164" t="s">
        <v>663</v>
      </c>
      <c r="L90" s="164" t="s">
        <v>44</v>
      </c>
      <c r="M90" s="358"/>
      <c r="N90" s="324"/>
    </row>
    <row r="91" spans="1:14" s="2" customFormat="1" ht="15" customHeight="1" x14ac:dyDescent="0.25">
      <c r="A91" s="34">
        <v>45357</v>
      </c>
      <c r="B91" s="16" t="s">
        <v>112</v>
      </c>
      <c r="C91" s="16" t="s">
        <v>113</v>
      </c>
      <c r="D91" s="16" t="s">
        <v>121</v>
      </c>
      <c r="E91" s="471">
        <v>3000</v>
      </c>
      <c r="F91" s="323">
        <v>3866</v>
      </c>
      <c r="G91" s="295">
        <f t="shared" si="1"/>
        <v>0.7759958613554061</v>
      </c>
      <c r="H91" s="174" t="s">
        <v>144</v>
      </c>
      <c r="I91" s="165" t="s">
        <v>43</v>
      </c>
      <c r="J91" s="16" t="s">
        <v>235</v>
      </c>
      <c r="K91" s="164" t="s">
        <v>663</v>
      </c>
      <c r="L91" s="164" t="s">
        <v>44</v>
      </c>
      <c r="M91" s="358"/>
      <c r="N91" s="324"/>
    </row>
    <row r="92" spans="1:14" s="2" customFormat="1" ht="15" customHeight="1" x14ac:dyDescent="0.25">
      <c r="A92" s="34">
        <v>45357</v>
      </c>
      <c r="B92" s="16" t="s">
        <v>112</v>
      </c>
      <c r="C92" s="16" t="s">
        <v>113</v>
      </c>
      <c r="D92" s="16" t="s">
        <v>121</v>
      </c>
      <c r="E92" s="471">
        <v>24000</v>
      </c>
      <c r="F92" s="323">
        <v>3866</v>
      </c>
      <c r="G92" s="295">
        <f t="shared" si="1"/>
        <v>6.2079668908432488</v>
      </c>
      <c r="H92" s="174" t="s">
        <v>144</v>
      </c>
      <c r="I92" s="165" t="s">
        <v>43</v>
      </c>
      <c r="J92" s="16" t="s">
        <v>235</v>
      </c>
      <c r="K92" s="164" t="s">
        <v>663</v>
      </c>
      <c r="L92" s="164" t="s">
        <v>44</v>
      </c>
      <c r="M92" s="358"/>
      <c r="N92" s="324"/>
    </row>
    <row r="93" spans="1:14" s="2" customFormat="1" ht="15" customHeight="1" x14ac:dyDescent="0.25">
      <c r="A93" s="34">
        <v>45357</v>
      </c>
      <c r="B93" s="16" t="s">
        <v>112</v>
      </c>
      <c r="C93" s="16" t="s">
        <v>113</v>
      </c>
      <c r="D93" s="16" t="s">
        <v>121</v>
      </c>
      <c r="E93" s="471">
        <v>4000</v>
      </c>
      <c r="F93" s="323">
        <v>3866</v>
      </c>
      <c r="G93" s="295">
        <f t="shared" si="1"/>
        <v>1.0346611484738748</v>
      </c>
      <c r="H93" s="174" t="s">
        <v>144</v>
      </c>
      <c r="I93" s="165" t="s">
        <v>43</v>
      </c>
      <c r="J93" s="16" t="s">
        <v>235</v>
      </c>
      <c r="K93" s="164" t="s">
        <v>663</v>
      </c>
      <c r="L93" s="164" t="s">
        <v>44</v>
      </c>
      <c r="M93" s="358"/>
      <c r="N93" s="324"/>
    </row>
    <row r="94" spans="1:14" s="2" customFormat="1" ht="15" customHeight="1" x14ac:dyDescent="0.25">
      <c r="A94" s="34">
        <v>45357</v>
      </c>
      <c r="B94" s="16" t="s">
        <v>112</v>
      </c>
      <c r="C94" s="16" t="s">
        <v>113</v>
      </c>
      <c r="D94" s="16" t="s">
        <v>121</v>
      </c>
      <c r="E94" s="471">
        <v>13000</v>
      </c>
      <c r="F94" s="323">
        <v>3866</v>
      </c>
      <c r="G94" s="295">
        <f t="shared" si="1"/>
        <v>3.3626487325400931</v>
      </c>
      <c r="H94" s="174" t="s">
        <v>144</v>
      </c>
      <c r="I94" s="165" t="s">
        <v>43</v>
      </c>
      <c r="J94" s="16" t="s">
        <v>235</v>
      </c>
      <c r="K94" s="164" t="s">
        <v>663</v>
      </c>
      <c r="L94" s="164" t="s">
        <v>44</v>
      </c>
      <c r="M94" s="358"/>
      <c r="N94" s="324"/>
    </row>
    <row r="95" spans="1:14" s="2" customFormat="1" ht="15" customHeight="1" x14ac:dyDescent="0.25">
      <c r="A95" s="34">
        <v>45357</v>
      </c>
      <c r="B95" s="16" t="s">
        <v>126</v>
      </c>
      <c r="C95" s="149" t="s">
        <v>126</v>
      </c>
      <c r="D95" s="16" t="s">
        <v>121</v>
      </c>
      <c r="E95" s="471">
        <v>6000</v>
      </c>
      <c r="F95" s="323">
        <v>3866</v>
      </c>
      <c r="G95" s="295">
        <f t="shared" si="1"/>
        <v>1.5519917227108122</v>
      </c>
      <c r="H95" s="174" t="s">
        <v>144</v>
      </c>
      <c r="I95" s="165" t="s">
        <v>43</v>
      </c>
      <c r="J95" s="16" t="s">
        <v>235</v>
      </c>
      <c r="K95" s="164" t="s">
        <v>663</v>
      </c>
      <c r="L95" s="164" t="s">
        <v>44</v>
      </c>
      <c r="M95" s="358"/>
      <c r="N95" s="324"/>
    </row>
    <row r="96" spans="1:14" s="2" customFormat="1" ht="15" customHeight="1" x14ac:dyDescent="0.25">
      <c r="A96" s="34">
        <v>45357</v>
      </c>
      <c r="B96" s="16" t="s">
        <v>126</v>
      </c>
      <c r="C96" s="149" t="s">
        <v>126</v>
      </c>
      <c r="D96" s="16" t="s">
        <v>121</v>
      </c>
      <c r="E96" s="471">
        <v>3000</v>
      </c>
      <c r="F96" s="323">
        <v>3866</v>
      </c>
      <c r="G96" s="295">
        <f t="shared" si="1"/>
        <v>0.7759958613554061</v>
      </c>
      <c r="H96" s="174" t="s">
        <v>144</v>
      </c>
      <c r="I96" s="165" t="s">
        <v>43</v>
      </c>
      <c r="J96" s="16" t="s">
        <v>235</v>
      </c>
      <c r="K96" s="164" t="s">
        <v>663</v>
      </c>
      <c r="L96" s="164" t="s">
        <v>44</v>
      </c>
      <c r="M96" s="358"/>
      <c r="N96" s="324"/>
    </row>
    <row r="97" spans="1:14" s="2" customFormat="1" ht="15" customHeight="1" x14ac:dyDescent="0.25">
      <c r="A97" s="560">
        <v>45357</v>
      </c>
      <c r="B97" s="549" t="s">
        <v>112</v>
      </c>
      <c r="C97" s="549" t="s">
        <v>113</v>
      </c>
      <c r="D97" s="549" t="s">
        <v>121</v>
      </c>
      <c r="E97" s="557">
        <v>13000</v>
      </c>
      <c r="F97" s="323">
        <v>3866</v>
      </c>
      <c r="G97" s="295">
        <f t="shared" si="1"/>
        <v>3.3626487325400931</v>
      </c>
      <c r="H97" s="420" t="s">
        <v>147</v>
      </c>
      <c r="I97" s="165" t="s">
        <v>43</v>
      </c>
      <c r="J97" s="149" t="s">
        <v>240</v>
      </c>
      <c r="K97" s="164" t="s">
        <v>663</v>
      </c>
      <c r="L97" s="164" t="s">
        <v>44</v>
      </c>
      <c r="M97" s="358"/>
      <c r="N97" s="324"/>
    </row>
    <row r="98" spans="1:14" s="2" customFormat="1" ht="15" customHeight="1" x14ac:dyDescent="0.25">
      <c r="A98" s="560">
        <v>45357</v>
      </c>
      <c r="B98" s="549" t="s">
        <v>112</v>
      </c>
      <c r="C98" s="549" t="s">
        <v>113</v>
      </c>
      <c r="D98" s="549" t="s">
        <v>121</v>
      </c>
      <c r="E98" s="557">
        <v>4000</v>
      </c>
      <c r="F98" s="323">
        <v>3866</v>
      </c>
      <c r="G98" s="295">
        <f t="shared" si="1"/>
        <v>1.0346611484738748</v>
      </c>
      <c r="H98" s="420" t="s">
        <v>147</v>
      </c>
      <c r="I98" s="165" t="s">
        <v>43</v>
      </c>
      <c r="J98" s="149" t="s">
        <v>240</v>
      </c>
      <c r="K98" s="164" t="s">
        <v>663</v>
      </c>
      <c r="L98" s="164" t="s">
        <v>44</v>
      </c>
      <c r="M98" s="358"/>
      <c r="N98" s="324"/>
    </row>
    <row r="99" spans="1:14" s="2" customFormat="1" ht="15" customHeight="1" x14ac:dyDescent="0.25">
      <c r="A99" s="560">
        <v>45357</v>
      </c>
      <c r="B99" s="549" t="s">
        <v>112</v>
      </c>
      <c r="C99" s="549" t="s">
        <v>113</v>
      </c>
      <c r="D99" s="549" t="s">
        <v>121</v>
      </c>
      <c r="E99" s="557">
        <v>10000</v>
      </c>
      <c r="F99" s="323">
        <v>3866</v>
      </c>
      <c r="G99" s="295">
        <f t="shared" si="1"/>
        <v>2.586652871184687</v>
      </c>
      <c r="H99" s="420" t="s">
        <v>147</v>
      </c>
      <c r="I99" s="165" t="s">
        <v>43</v>
      </c>
      <c r="J99" s="149" t="s">
        <v>240</v>
      </c>
      <c r="K99" s="164" t="s">
        <v>663</v>
      </c>
      <c r="L99" s="164" t="s">
        <v>44</v>
      </c>
      <c r="M99" s="358"/>
      <c r="N99" s="324"/>
    </row>
    <row r="100" spans="1:14" s="2" customFormat="1" ht="15" customHeight="1" x14ac:dyDescent="0.25">
      <c r="A100" s="560">
        <v>45357</v>
      </c>
      <c r="B100" s="549" t="s">
        <v>112</v>
      </c>
      <c r="C100" s="549" t="s">
        <v>113</v>
      </c>
      <c r="D100" s="549" t="s">
        <v>121</v>
      </c>
      <c r="E100" s="557">
        <v>8000</v>
      </c>
      <c r="F100" s="323">
        <v>3866</v>
      </c>
      <c r="G100" s="295">
        <f t="shared" si="1"/>
        <v>2.0693222969477496</v>
      </c>
      <c r="H100" s="420" t="s">
        <v>147</v>
      </c>
      <c r="I100" s="165" t="s">
        <v>43</v>
      </c>
      <c r="J100" s="149" t="s">
        <v>240</v>
      </c>
      <c r="K100" s="164" t="s">
        <v>663</v>
      </c>
      <c r="L100" s="164" t="s">
        <v>44</v>
      </c>
      <c r="M100" s="358"/>
      <c r="N100" s="324"/>
    </row>
    <row r="101" spans="1:14" s="2" customFormat="1" ht="15" customHeight="1" x14ac:dyDescent="0.25">
      <c r="A101" s="560">
        <v>45357</v>
      </c>
      <c r="B101" s="549" t="s">
        <v>112</v>
      </c>
      <c r="C101" s="549" t="s">
        <v>113</v>
      </c>
      <c r="D101" s="549" t="s">
        <v>121</v>
      </c>
      <c r="E101" s="557">
        <v>4000</v>
      </c>
      <c r="F101" s="323">
        <v>3866</v>
      </c>
      <c r="G101" s="295">
        <f t="shared" si="1"/>
        <v>1.0346611484738748</v>
      </c>
      <c r="H101" s="420" t="s">
        <v>147</v>
      </c>
      <c r="I101" s="165" t="s">
        <v>43</v>
      </c>
      <c r="J101" s="149" t="s">
        <v>240</v>
      </c>
      <c r="K101" s="164" t="s">
        <v>663</v>
      </c>
      <c r="L101" s="164" t="s">
        <v>44</v>
      </c>
      <c r="M101" s="358"/>
      <c r="N101" s="324"/>
    </row>
    <row r="102" spans="1:14" s="2" customFormat="1" ht="15" customHeight="1" x14ac:dyDescent="0.25">
      <c r="A102" s="560">
        <v>45357</v>
      </c>
      <c r="B102" s="549" t="s">
        <v>112</v>
      </c>
      <c r="C102" s="549" t="s">
        <v>113</v>
      </c>
      <c r="D102" s="549" t="s">
        <v>121</v>
      </c>
      <c r="E102" s="557">
        <v>3000</v>
      </c>
      <c r="F102" s="323">
        <v>3866</v>
      </c>
      <c r="G102" s="295">
        <f t="shared" si="1"/>
        <v>0.7759958613554061</v>
      </c>
      <c r="H102" s="420" t="s">
        <v>147</v>
      </c>
      <c r="I102" s="165" t="s">
        <v>43</v>
      </c>
      <c r="J102" s="149" t="s">
        <v>240</v>
      </c>
      <c r="K102" s="164" t="s">
        <v>663</v>
      </c>
      <c r="L102" s="164" t="s">
        <v>44</v>
      </c>
      <c r="M102" s="358"/>
      <c r="N102" s="324"/>
    </row>
    <row r="103" spans="1:14" s="2" customFormat="1" ht="15" customHeight="1" x14ac:dyDescent="0.25">
      <c r="A103" s="560">
        <v>45357</v>
      </c>
      <c r="B103" s="549" t="s">
        <v>112</v>
      </c>
      <c r="C103" s="549" t="s">
        <v>113</v>
      </c>
      <c r="D103" s="549" t="s">
        <v>121</v>
      </c>
      <c r="E103" s="557">
        <v>14000</v>
      </c>
      <c r="F103" s="323">
        <v>3866</v>
      </c>
      <c r="G103" s="295">
        <f t="shared" si="1"/>
        <v>3.6213140196585618</v>
      </c>
      <c r="H103" s="420" t="s">
        <v>147</v>
      </c>
      <c r="I103" s="165" t="s">
        <v>43</v>
      </c>
      <c r="J103" s="149" t="s">
        <v>240</v>
      </c>
      <c r="K103" s="164" t="s">
        <v>663</v>
      </c>
      <c r="L103" s="164" t="s">
        <v>44</v>
      </c>
      <c r="M103" s="358"/>
      <c r="N103" s="324"/>
    </row>
    <row r="104" spans="1:14" s="2" customFormat="1" ht="15" customHeight="1" x14ac:dyDescent="0.25">
      <c r="A104" s="560">
        <v>45357</v>
      </c>
      <c r="B104" s="549" t="s">
        <v>146</v>
      </c>
      <c r="C104" s="149" t="s">
        <v>126</v>
      </c>
      <c r="D104" s="549" t="s">
        <v>121</v>
      </c>
      <c r="E104" s="557">
        <v>5000</v>
      </c>
      <c r="F104" s="323">
        <v>3866</v>
      </c>
      <c r="G104" s="295">
        <f t="shared" si="1"/>
        <v>1.2933264355923435</v>
      </c>
      <c r="H104" s="420" t="s">
        <v>147</v>
      </c>
      <c r="I104" s="165" t="s">
        <v>43</v>
      </c>
      <c r="J104" s="149" t="s">
        <v>240</v>
      </c>
      <c r="K104" s="164" t="s">
        <v>663</v>
      </c>
      <c r="L104" s="164" t="s">
        <v>44</v>
      </c>
      <c r="M104" s="358"/>
      <c r="N104" s="324"/>
    </row>
    <row r="105" spans="1:14" s="2" customFormat="1" ht="15" customHeight="1" x14ac:dyDescent="0.25">
      <c r="A105" s="560">
        <v>45357</v>
      </c>
      <c r="B105" s="549" t="s">
        <v>146</v>
      </c>
      <c r="C105" s="149" t="s">
        <v>126</v>
      </c>
      <c r="D105" s="549" t="s">
        <v>121</v>
      </c>
      <c r="E105" s="557">
        <v>3000</v>
      </c>
      <c r="F105" s="323">
        <v>3866</v>
      </c>
      <c r="G105" s="295">
        <f t="shared" si="1"/>
        <v>0.7759958613554061</v>
      </c>
      <c r="H105" s="420" t="s">
        <v>147</v>
      </c>
      <c r="I105" s="165" t="s">
        <v>43</v>
      </c>
      <c r="J105" s="149" t="s">
        <v>240</v>
      </c>
      <c r="K105" s="164" t="s">
        <v>663</v>
      </c>
      <c r="L105" s="164" t="s">
        <v>44</v>
      </c>
      <c r="M105" s="358"/>
      <c r="N105" s="324"/>
    </row>
    <row r="106" spans="1:14" s="2" customFormat="1" ht="15" customHeight="1" x14ac:dyDescent="0.25">
      <c r="A106" s="560">
        <v>45357</v>
      </c>
      <c r="B106" s="549" t="s">
        <v>146</v>
      </c>
      <c r="C106" s="149" t="s">
        <v>126</v>
      </c>
      <c r="D106" s="549" t="s">
        <v>121</v>
      </c>
      <c r="E106" s="557">
        <v>2000</v>
      </c>
      <c r="F106" s="323">
        <v>3866</v>
      </c>
      <c r="G106" s="295">
        <f t="shared" si="1"/>
        <v>0.5173305742369374</v>
      </c>
      <c r="H106" s="420" t="s">
        <v>147</v>
      </c>
      <c r="I106" s="165" t="s">
        <v>43</v>
      </c>
      <c r="J106" s="149" t="s">
        <v>240</v>
      </c>
      <c r="K106" s="164" t="s">
        <v>663</v>
      </c>
      <c r="L106" s="164" t="s">
        <v>44</v>
      </c>
      <c r="M106" s="358"/>
      <c r="N106" s="324"/>
    </row>
    <row r="107" spans="1:14" s="2" customFormat="1" ht="15" customHeight="1" x14ac:dyDescent="0.25">
      <c r="A107" s="163">
        <v>45357</v>
      </c>
      <c r="B107" s="164" t="s">
        <v>261</v>
      </c>
      <c r="C107" s="164" t="s">
        <v>116</v>
      </c>
      <c r="D107" s="165" t="s">
        <v>79</v>
      </c>
      <c r="E107" s="160">
        <v>70000</v>
      </c>
      <c r="F107" s="323">
        <v>3866</v>
      </c>
      <c r="G107" s="295">
        <f t="shared" si="1"/>
        <v>18.10657009829281</v>
      </c>
      <c r="H107" s="174" t="s">
        <v>41</v>
      </c>
      <c r="I107" s="165" t="s">
        <v>43</v>
      </c>
      <c r="J107" s="354" t="s">
        <v>183</v>
      </c>
      <c r="K107" s="164" t="s">
        <v>663</v>
      </c>
      <c r="L107" s="164" t="s">
        <v>44</v>
      </c>
      <c r="M107" s="358"/>
      <c r="N107" s="324"/>
    </row>
    <row r="108" spans="1:14" s="2" customFormat="1" ht="15" customHeight="1" x14ac:dyDescent="0.25">
      <c r="A108" s="163">
        <v>45357</v>
      </c>
      <c r="B108" s="164" t="s">
        <v>112</v>
      </c>
      <c r="C108" s="164" t="s">
        <v>113</v>
      </c>
      <c r="D108" s="165" t="s">
        <v>121</v>
      </c>
      <c r="E108" s="147">
        <v>2000</v>
      </c>
      <c r="F108" s="323">
        <v>3866</v>
      </c>
      <c r="G108" s="295">
        <f t="shared" si="1"/>
        <v>0.5173305742369374</v>
      </c>
      <c r="H108" s="174" t="s">
        <v>127</v>
      </c>
      <c r="I108" s="165" t="s">
        <v>43</v>
      </c>
      <c r="J108" s="354" t="s">
        <v>217</v>
      </c>
      <c r="K108" s="164" t="s">
        <v>663</v>
      </c>
      <c r="L108" s="164" t="s">
        <v>44</v>
      </c>
      <c r="M108" s="358"/>
      <c r="N108" s="324"/>
    </row>
    <row r="109" spans="1:14" s="2" customFormat="1" ht="15" customHeight="1" x14ac:dyDescent="0.25">
      <c r="A109" s="163">
        <v>45357</v>
      </c>
      <c r="B109" s="164" t="s">
        <v>112</v>
      </c>
      <c r="C109" s="164" t="s">
        <v>113</v>
      </c>
      <c r="D109" s="165" t="s">
        <v>121</v>
      </c>
      <c r="E109" s="168">
        <v>4000</v>
      </c>
      <c r="F109" s="323">
        <v>3866</v>
      </c>
      <c r="G109" s="295">
        <f t="shared" si="1"/>
        <v>1.0346611484738748</v>
      </c>
      <c r="H109" s="174" t="s">
        <v>127</v>
      </c>
      <c r="I109" s="165" t="s">
        <v>43</v>
      </c>
      <c r="J109" s="354" t="s">
        <v>217</v>
      </c>
      <c r="K109" s="164" t="s">
        <v>663</v>
      </c>
      <c r="L109" s="164" t="s">
        <v>44</v>
      </c>
      <c r="M109" s="358"/>
      <c r="N109" s="324"/>
    </row>
    <row r="110" spans="1:14" s="2" customFormat="1" ht="15" customHeight="1" x14ac:dyDescent="0.25">
      <c r="A110" s="163">
        <v>45357</v>
      </c>
      <c r="B110" s="164" t="s">
        <v>112</v>
      </c>
      <c r="C110" s="164" t="s">
        <v>113</v>
      </c>
      <c r="D110" s="165" t="s">
        <v>121</v>
      </c>
      <c r="E110" s="168">
        <v>4000</v>
      </c>
      <c r="F110" s="323">
        <v>3866</v>
      </c>
      <c r="G110" s="295">
        <f t="shared" si="1"/>
        <v>1.0346611484738748</v>
      </c>
      <c r="H110" s="174" t="s">
        <v>127</v>
      </c>
      <c r="I110" s="165" t="s">
        <v>43</v>
      </c>
      <c r="J110" s="354" t="s">
        <v>217</v>
      </c>
      <c r="K110" s="164" t="s">
        <v>663</v>
      </c>
      <c r="L110" s="164" t="s">
        <v>44</v>
      </c>
      <c r="M110" s="358"/>
      <c r="N110" s="324"/>
    </row>
    <row r="111" spans="1:14" s="2" customFormat="1" ht="15" customHeight="1" x14ac:dyDescent="0.25">
      <c r="A111" s="163">
        <v>45357</v>
      </c>
      <c r="B111" s="164" t="s">
        <v>112</v>
      </c>
      <c r="C111" s="164" t="s">
        <v>113</v>
      </c>
      <c r="D111" s="165" t="s">
        <v>121</v>
      </c>
      <c r="E111" s="168">
        <v>3000</v>
      </c>
      <c r="F111" s="323">
        <v>3866</v>
      </c>
      <c r="G111" s="295">
        <f t="shared" si="1"/>
        <v>0.7759958613554061</v>
      </c>
      <c r="H111" s="174" t="s">
        <v>127</v>
      </c>
      <c r="I111" s="165" t="s">
        <v>43</v>
      </c>
      <c r="J111" s="354" t="s">
        <v>217</v>
      </c>
      <c r="K111" s="164" t="s">
        <v>663</v>
      </c>
      <c r="L111" s="164" t="s">
        <v>44</v>
      </c>
      <c r="M111" s="358"/>
      <c r="N111" s="324"/>
    </row>
    <row r="112" spans="1:14" s="2" customFormat="1" ht="15" customHeight="1" x14ac:dyDescent="0.25">
      <c r="A112" s="163">
        <v>45357</v>
      </c>
      <c r="B112" s="164" t="s">
        <v>112</v>
      </c>
      <c r="C112" s="164" t="s">
        <v>113</v>
      </c>
      <c r="D112" s="165" t="s">
        <v>121</v>
      </c>
      <c r="E112" s="168">
        <v>3000</v>
      </c>
      <c r="F112" s="323">
        <v>3866</v>
      </c>
      <c r="G112" s="295">
        <f t="shared" ref="G112:G196" si="2">E112/F112</f>
        <v>0.7759958613554061</v>
      </c>
      <c r="H112" s="174" t="s">
        <v>127</v>
      </c>
      <c r="I112" s="165" t="s">
        <v>43</v>
      </c>
      <c r="J112" s="354" t="s">
        <v>217</v>
      </c>
      <c r="K112" s="164" t="s">
        <v>663</v>
      </c>
      <c r="L112" s="164" t="s">
        <v>44</v>
      </c>
      <c r="M112" s="358"/>
      <c r="N112" s="324"/>
    </row>
    <row r="113" spans="1:14" s="2" customFormat="1" ht="15" customHeight="1" x14ac:dyDescent="0.25">
      <c r="A113" s="163">
        <v>45357</v>
      </c>
      <c r="B113" s="164" t="s">
        <v>112</v>
      </c>
      <c r="C113" s="164" t="s">
        <v>113</v>
      </c>
      <c r="D113" s="165" t="s">
        <v>121</v>
      </c>
      <c r="E113" s="168">
        <v>3000</v>
      </c>
      <c r="F113" s="323">
        <v>3866</v>
      </c>
      <c r="G113" s="295">
        <f t="shared" si="2"/>
        <v>0.7759958613554061</v>
      </c>
      <c r="H113" s="174" t="s">
        <v>127</v>
      </c>
      <c r="I113" s="165" t="s">
        <v>43</v>
      </c>
      <c r="J113" s="354" t="s">
        <v>217</v>
      </c>
      <c r="K113" s="164" t="s">
        <v>663</v>
      </c>
      <c r="L113" s="164" t="s">
        <v>44</v>
      </c>
      <c r="M113" s="358"/>
      <c r="N113" s="324"/>
    </row>
    <row r="114" spans="1:14" s="2" customFormat="1" ht="15" customHeight="1" x14ac:dyDescent="0.25">
      <c r="A114" s="163">
        <v>45357</v>
      </c>
      <c r="B114" s="164" t="s">
        <v>112</v>
      </c>
      <c r="C114" s="164" t="s">
        <v>113</v>
      </c>
      <c r="D114" s="165" t="s">
        <v>121</v>
      </c>
      <c r="E114" s="168">
        <v>3000</v>
      </c>
      <c r="F114" s="323">
        <v>3866</v>
      </c>
      <c r="G114" s="295">
        <f t="shared" si="2"/>
        <v>0.7759958613554061</v>
      </c>
      <c r="H114" s="174" t="s">
        <v>127</v>
      </c>
      <c r="I114" s="165" t="s">
        <v>43</v>
      </c>
      <c r="J114" s="354" t="s">
        <v>217</v>
      </c>
      <c r="K114" s="164" t="s">
        <v>663</v>
      </c>
      <c r="L114" s="164" t="s">
        <v>44</v>
      </c>
      <c r="M114" s="358"/>
      <c r="N114" s="324"/>
    </row>
    <row r="115" spans="1:14" s="2" customFormat="1" ht="15" customHeight="1" x14ac:dyDescent="0.25">
      <c r="A115" s="163">
        <v>45357</v>
      </c>
      <c r="B115" s="164" t="s">
        <v>112</v>
      </c>
      <c r="C115" s="164" t="s">
        <v>113</v>
      </c>
      <c r="D115" s="165" t="s">
        <v>121</v>
      </c>
      <c r="E115" s="168">
        <v>4000</v>
      </c>
      <c r="F115" s="323">
        <v>3866</v>
      </c>
      <c r="G115" s="295">
        <f t="shared" si="2"/>
        <v>1.0346611484738748</v>
      </c>
      <c r="H115" s="174" t="s">
        <v>127</v>
      </c>
      <c r="I115" s="165" t="s">
        <v>43</v>
      </c>
      <c r="J115" s="354" t="s">
        <v>217</v>
      </c>
      <c r="K115" s="164" t="s">
        <v>663</v>
      </c>
      <c r="L115" s="164" t="s">
        <v>44</v>
      </c>
      <c r="M115" s="358"/>
      <c r="N115" s="324"/>
    </row>
    <row r="116" spans="1:14" s="2" customFormat="1" ht="15" customHeight="1" x14ac:dyDescent="0.25">
      <c r="A116" s="163">
        <v>45357</v>
      </c>
      <c r="B116" s="164" t="s">
        <v>262</v>
      </c>
      <c r="C116" s="149" t="s">
        <v>126</v>
      </c>
      <c r="D116" s="165" t="s">
        <v>121</v>
      </c>
      <c r="E116" s="168">
        <v>20000</v>
      </c>
      <c r="F116" s="323">
        <v>3866</v>
      </c>
      <c r="G116" s="295">
        <f t="shared" si="2"/>
        <v>5.173305742369374</v>
      </c>
      <c r="H116" s="174" t="s">
        <v>127</v>
      </c>
      <c r="I116" s="165" t="s">
        <v>43</v>
      </c>
      <c r="J116" s="354" t="s">
        <v>217</v>
      </c>
      <c r="K116" s="164" t="s">
        <v>663</v>
      </c>
      <c r="L116" s="164" t="s">
        <v>44</v>
      </c>
      <c r="M116" s="358"/>
      <c r="N116" s="324"/>
    </row>
    <row r="117" spans="1:14" s="2" customFormat="1" ht="15" customHeight="1" x14ac:dyDescent="0.25">
      <c r="A117" s="163">
        <v>45357</v>
      </c>
      <c r="B117" s="164" t="s">
        <v>263</v>
      </c>
      <c r="C117" s="164" t="s">
        <v>216</v>
      </c>
      <c r="D117" s="165" t="s">
        <v>121</v>
      </c>
      <c r="E117" s="168">
        <v>8000</v>
      </c>
      <c r="F117" s="323">
        <v>3866</v>
      </c>
      <c r="G117" s="295">
        <f t="shared" si="2"/>
        <v>2.0693222969477496</v>
      </c>
      <c r="H117" s="174" t="s">
        <v>127</v>
      </c>
      <c r="I117" s="165" t="s">
        <v>43</v>
      </c>
      <c r="J117" s="354" t="s">
        <v>217</v>
      </c>
      <c r="K117" s="164" t="s">
        <v>663</v>
      </c>
      <c r="L117" s="164" t="s">
        <v>44</v>
      </c>
      <c r="M117" s="358"/>
      <c r="N117" s="324"/>
    </row>
    <row r="118" spans="1:14" s="2" customFormat="1" ht="15" customHeight="1" x14ac:dyDescent="0.25">
      <c r="A118" s="163">
        <v>45357</v>
      </c>
      <c r="B118" s="164" t="s">
        <v>213</v>
      </c>
      <c r="C118" s="164" t="s">
        <v>216</v>
      </c>
      <c r="D118" s="165" t="s">
        <v>121</v>
      </c>
      <c r="E118" s="168">
        <v>8000</v>
      </c>
      <c r="F118" s="323">
        <v>3866</v>
      </c>
      <c r="G118" s="295">
        <f t="shared" si="2"/>
        <v>2.0693222969477496</v>
      </c>
      <c r="H118" s="174" t="s">
        <v>127</v>
      </c>
      <c r="I118" s="165" t="s">
        <v>43</v>
      </c>
      <c r="J118" s="354" t="s">
        <v>217</v>
      </c>
      <c r="K118" s="164" t="s">
        <v>663</v>
      </c>
      <c r="L118" s="164" t="s">
        <v>44</v>
      </c>
      <c r="M118" s="358"/>
      <c r="N118" s="324"/>
    </row>
    <row r="119" spans="1:14" s="2" customFormat="1" ht="15" customHeight="1" x14ac:dyDescent="0.25">
      <c r="A119" s="163">
        <v>45357</v>
      </c>
      <c r="B119" s="164" t="s">
        <v>214</v>
      </c>
      <c r="C119" s="164" t="s">
        <v>216</v>
      </c>
      <c r="D119" s="165" t="s">
        <v>121</v>
      </c>
      <c r="E119" s="168">
        <v>8000</v>
      </c>
      <c r="F119" s="323">
        <v>3866</v>
      </c>
      <c r="G119" s="295">
        <f t="shared" si="2"/>
        <v>2.0693222969477496</v>
      </c>
      <c r="H119" s="174" t="s">
        <v>127</v>
      </c>
      <c r="I119" s="165" t="s">
        <v>43</v>
      </c>
      <c r="J119" s="354" t="s">
        <v>217</v>
      </c>
      <c r="K119" s="164" t="s">
        <v>663</v>
      </c>
      <c r="L119" s="164" t="s">
        <v>44</v>
      </c>
      <c r="M119" s="358"/>
      <c r="N119" s="324"/>
    </row>
    <row r="120" spans="1:14" s="2" customFormat="1" ht="15" customHeight="1" x14ac:dyDescent="0.25">
      <c r="A120" s="163">
        <v>45357</v>
      </c>
      <c r="B120" s="164" t="s">
        <v>215</v>
      </c>
      <c r="C120" s="164" t="s">
        <v>216</v>
      </c>
      <c r="D120" s="165" t="s">
        <v>121</v>
      </c>
      <c r="E120" s="168">
        <v>6000</v>
      </c>
      <c r="F120" s="323">
        <v>3866</v>
      </c>
      <c r="G120" s="295">
        <f t="shared" si="2"/>
        <v>1.5519917227108122</v>
      </c>
      <c r="H120" s="174" t="s">
        <v>127</v>
      </c>
      <c r="I120" s="165" t="s">
        <v>43</v>
      </c>
      <c r="J120" s="354" t="s">
        <v>217</v>
      </c>
      <c r="K120" s="164" t="s">
        <v>663</v>
      </c>
      <c r="L120" s="164" t="s">
        <v>44</v>
      </c>
      <c r="M120" s="358"/>
      <c r="N120" s="324"/>
    </row>
    <row r="121" spans="1:14" s="2" customFormat="1" ht="15" customHeight="1" x14ac:dyDescent="0.25">
      <c r="A121" s="163">
        <v>45357</v>
      </c>
      <c r="B121" s="164" t="s">
        <v>264</v>
      </c>
      <c r="C121" s="164" t="s">
        <v>216</v>
      </c>
      <c r="D121" s="165" t="s">
        <v>121</v>
      </c>
      <c r="E121" s="168">
        <v>60000</v>
      </c>
      <c r="F121" s="323">
        <v>3866</v>
      </c>
      <c r="G121" s="295">
        <f t="shared" si="2"/>
        <v>15.519917227108122</v>
      </c>
      <c r="H121" s="174" t="s">
        <v>127</v>
      </c>
      <c r="I121" s="165" t="s">
        <v>43</v>
      </c>
      <c r="J121" s="354" t="s">
        <v>219</v>
      </c>
      <c r="K121" s="164" t="s">
        <v>663</v>
      </c>
      <c r="L121" s="164" t="s">
        <v>44</v>
      </c>
      <c r="M121" s="358"/>
      <c r="N121" s="324"/>
    </row>
    <row r="122" spans="1:14" s="2" customFormat="1" ht="15" customHeight="1" x14ac:dyDescent="0.25">
      <c r="A122" s="163">
        <v>45357</v>
      </c>
      <c r="B122" s="164" t="s">
        <v>297</v>
      </c>
      <c r="C122" s="164" t="s">
        <v>120</v>
      </c>
      <c r="D122" s="165" t="s">
        <v>79</v>
      </c>
      <c r="E122" s="168">
        <v>2000</v>
      </c>
      <c r="F122" s="323">
        <v>3866</v>
      </c>
      <c r="G122" s="295">
        <f t="shared" si="2"/>
        <v>0.5173305742369374</v>
      </c>
      <c r="H122" s="174" t="s">
        <v>124</v>
      </c>
      <c r="I122" s="165" t="s">
        <v>43</v>
      </c>
      <c r="J122" s="354" t="s">
        <v>610</v>
      </c>
      <c r="K122" s="164" t="s">
        <v>663</v>
      </c>
      <c r="L122" s="164" t="s">
        <v>44</v>
      </c>
      <c r="M122" s="358"/>
      <c r="N122" s="324"/>
    </row>
    <row r="123" spans="1:14" s="2" customFormat="1" ht="15" customHeight="1" x14ac:dyDescent="0.25">
      <c r="A123" s="163">
        <v>45357</v>
      </c>
      <c r="B123" s="164" t="s">
        <v>601</v>
      </c>
      <c r="C123" s="164" t="s">
        <v>116</v>
      </c>
      <c r="D123" s="165" t="s">
        <v>79</v>
      </c>
      <c r="E123" s="168">
        <v>1888000</v>
      </c>
      <c r="F123" s="323">
        <v>3866</v>
      </c>
      <c r="G123" s="295">
        <f t="shared" si="2"/>
        <v>488.36006207966892</v>
      </c>
      <c r="H123" s="174" t="s">
        <v>399</v>
      </c>
      <c r="I123" s="165" t="s">
        <v>43</v>
      </c>
      <c r="J123" s="354" t="s">
        <v>611</v>
      </c>
      <c r="K123" s="164" t="s">
        <v>663</v>
      </c>
      <c r="L123" s="164" t="s">
        <v>44</v>
      </c>
      <c r="M123" s="358"/>
      <c r="N123" s="324"/>
    </row>
    <row r="124" spans="1:14" s="2" customFormat="1" ht="15" customHeight="1" x14ac:dyDescent="0.25">
      <c r="A124" s="163">
        <v>45357</v>
      </c>
      <c r="B124" s="164" t="s">
        <v>135</v>
      </c>
      <c r="C124" s="164" t="s">
        <v>120</v>
      </c>
      <c r="D124" s="165" t="s">
        <v>79</v>
      </c>
      <c r="E124" s="168">
        <v>3000</v>
      </c>
      <c r="F124" s="323">
        <v>3866</v>
      </c>
      <c r="G124" s="295">
        <f t="shared" si="2"/>
        <v>0.7759958613554061</v>
      </c>
      <c r="H124" s="174" t="s">
        <v>399</v>
      </c>
      <c r="I124" s="165" t="s">
        <v>43</v>
      </c>
      <c r="J124" s="354" t="s">
        <v>612</v>
      </c>
      <c r="K124" s="164" t="s">
        <v>663</v>
      </c>
      <c r="L124" s="164" t="s">
        <v>44</v>
      </c>
      <c r="M124" s="358"/>
      <c r="N124" s="324"/>
    </row>
    <row r="125" spans="1:14" s="2" customFormat="1" ht="15" customHeight="1" x14ac:dyDescent="0.25">
      <c r="A125" s="34">
        <v>45358</v>
      </c>
      <c r="B125" s="16" t="s">
        <v>112</v>
      </c>
      <c r="C125" s="16" t="s">
        <v>113</v>
      </c>
      <c r="D125" s="16" t="s">
        <v>121</v>
      </c>
      <c r="E125" s="471">
        <v>15000</v>
      </c>
      <c r="F125" s="323">
        <v>3866</v>
      </c>
      <c r="G125" s="295">
        <f t="shared" si="2"/>
        <v>3.8799793067770305</v>
      </c>
      <c r="H125" s="174" t="s">
        <v>144</v>
      </c>
      <c r="I125" s="165" t="s">
        <v>43</v>
      </c>
      <c r="J125" s="16" t="s">
        <v>249</v>
      </c>
      <c r="K125" s="164" t="s">
        <v>663</v>
      </c>
      <c r="L125" s="164" t="s">
        <v>44</v>
      </c>
      <c r="M125" s="358"/>
      <c r="N125" s="324"/>
    </row>
    <row r="126" spans="1:14" s="2" customFormat="1" ht="15" customHeight="1" x14ac:dyDescent="0.25">
      <c r="A126" s="34">
        <v>45358</v>
      </c>
      <c r="B126" s="16" t="s">
        <v>112</v>
      </c>
      <c r="C126" s="16" t="s">
        <v>113</v>
      </c>
      <c r="D126" s="16" t="s">
        <v>121</v>
      </c>
      <c r="E126" s="471">
        <v>11000</v>
      </c>
      <c r="F126" s="323">
        <v>3866</v>
      </c>
      <c r="G126" s="295">
        <f t="shared" si="2"/>
        <v>2.8453181583031557</v>
      </c>
      <c r="H126" s="174" t="s">
        <v>144</v>
      </c>
      <c r="I126" s="165" t="s">
        <v>43</v>
      </c>
      <c r="J126" s="16" t="s">
        <v>249</v>
      </c>
      <c r="K126" s="164" t="s">
        <v>663</v>
      </c>
      <c r="L126" s="164" t="s">
        <v>44</v>
      </c>
      <c r="M126" s="358"/>
      <c r="N126" s="324"/>
    </row>
    <row r="127" spans="1:14" s="2" customFormat="1" ht="15" customHeight="1" x14ac:dyDescent="0.25">
      <c r="A127" s="34">
        <v>45358</v>
      </c>
      <c r="B127" s="16" t="s">
        <v>112</v>
      </c>
      <c r="C127" s="16" t="s">
        <v>113</v>
      </c>
      <c r="D127" s="16" t="s">
        <v>121</v>
      </c>
      <c r="E127" s="471">
        <v>6000</v>
      </c>
      <c r="F127" s="323">
        <v>3866</v>
      </c>
      <c r="G127" s="295">
        <f t="shared" si="2"/>
        <v>1.5519917227108122</v>
      </c>
      <c r="H127" s="174" t="s">
        <v>144</v>
      </c>
      <c r="I127" s="165" t="s">
        <v>43</v>
      </c>
      <c r="J127" s="16" t="s">
        <v>249</v>
      </c>
      <c r="K127" s="164" t="s">
        <v>663</v>
      </c>
      <c r="L127" s="164" t="s">
        <v>44</v>
      </c>
      <c r="M127" s="358"/>
      <c r="N127" s="324"/>
    </row>
    <row r="128" spans="1:14" s="2" customFormat="1" ht="15" customHeight="1" x14ac:dyDescent="0.25">
      <c r="A128" s="34">
        <v>45358</v>
      </c>
      <c r="B128" s="16" t="s">
        <v>112</v>
      </c>
      <c r="C128" s="16" t="s">
        <v>113</v>
      </c>
      <c r="D128" s="16" t="s">
        <v>121</v>
      </c>
      <c r="E128" s="471">
        <v>12000</v>
      </c>
      <c r="F128" s="323">
        <v>3866</v>
      </c>
      <c r="G128" s="295">
        <f t="shared" si="2"/>
        <v>3.1039834454216244</v>
      </c>
      <c r="H128" s="174" t="s">
        <v>144</v>
      </c>
      <c r="I128" s="165" t="s">
        <v>43</v>
      </c>
      <c r="J128" s="16" t="s">
        <v>249</v>
      </c>
      <c r="K128" s="164" t="s">
        <v>663</v>
      </c>
      <c r="L128" s="164" t="s">
        <v>44</v>
      </c>
      <c r="M128" s="358"/>
      <c r="N128" s="324"/>
    </row>
    <row r="129" spans="1:14" s="2" customFormat="1" ht="15" customHeight="1" x14ac:dyDescent="0.25">
      <c r="A129" s="34">
        <v>45358</v>
      </c>
      <c r="B129" s="16" t="s">
        <v>112</v>
      </c>
      <c r="C129" s="16" t="s">
        <v>113</v>
      </c>
      <c r="D129" s="16" t="s">
        <v>121</v>
      </c>
      <c r="E129" s="471">
        <v>18000</v>
      </c>
      <c r="F129" s="323">
        <v>3866</v>
      </c>
      <c r="G129" s="295">
        <f t="shared" si="2"/>
        <v>4.6559751681324366</v>
      </c>
      <c r="H129" s="174" t="s">
        <v>144</v>
      </c>
      <c r="I129" s="165" t="s">
        <v>43</v>
      </c>
      <c r="J129" s="16" t="s">
        <v>249</v>
      </c>
      <c r="K129" s="164" t="s">
        <v>663</v>
      </c>
      <c r="L129" s="164" t="s">
        <v>44</v>
      </c>
      <c r="M129" s="358"/>
      <c r="N129" s="324"/>
    </row>
    <row r="130" spans="1:14" s="2" customFormat="1" ht="15" customHeight="1" x14ac:dyDescent="0.25">
      <c r="A130" s="34">
        <v>45358</v>
      </c>
      <c r="B130" s="16" t="s">
        <v>126</v>
      </c>
      <c r="C130" s="149" t="s">
        <v>126</v>
      </c>
      <c r="D130" s="16" t="s">
        <v>121</v>
      </c>
      <c r="E130" s="471">
        <v>3000</v>
      </c>
      <c r="F130" s="323">
        <v>3866</v>
      </c>
      <c r="G130" s="295">
        <f t="shared" si="2"/>
        <v>0.7759958613554061</v>
      </c>
      <c r="H130" s="174" t="s">
        <v>144</v>
      </c>
      <c r="I130" s="165" t="s">
        <v>43</v>
      </c>
      <c r="J130" s="16" t="s">
        <v>249</v>
      </c>
      <c r="K130" s="164" t="s">
        <v>663</v>
      </c>
      <c r="L130" s="164" t="s">
        <v>44</v>
      </c>
      <c r="M130" s="358"/>
      <c r="N130" s="324"/>
    </row>
    <row r="131" spans="1:14" s="2" customFormat="1" ht="15" customHeight="1" x14ac:dyDescent="0.25">
      <c r="A131" s="34">
        <v>45358</v>
      </c>
      <c r="B131" s="16" t="s">
        <v>126</v>
      </c>
      <c r="C131" s="149" t="s">
        <v>126</v>
      </c>
      <c r="D131" s="16" t="s">
        <v>121</v>
      </c>
      <c r="E131" s="471">
        <v>7000</v>
      </c>
      <c r="F131" s="323">
        <v>3866</v>
      </c>
      <c r="G131" s="295">
        <f t="shared" si="2"/>
        <v>1.8106570098292809</v>
      </c>
      <c r="H131" s="174" t="s">
        <v>144</v>
      </c>
      <c r="I131" s="165" t="s">
        <v>43</v>
      </c>
      <c r="J131" s="16" t="s">
        <v>249</v>
      </c>
      <c r="K131" s="164" t="s">
        <v>663</v>
      </c>
      <c r="L131" s="164" t="s">
        <v>44</v>
      </c>
      <c r="M131" s="358"/>
      <c r="N131" s="324"/>
    </row>
    <row r="132" spans="1:14" s="2" customFormat="1" ht="15" customHeight="1" x14ac:dyDescent="0.25">
      <c r="A132" s="34">
        <v>45358</v>
      </c>
      <c r="B132" s="16" t="s">
        <v>126</v>
      </c>
      <c r="C132" s="149" t="s">
        <v>126</v>
      </c>
      <c r="D132" s="16" t="s">
        <v>121</v>
      </c>
      <c r="E132" s="471">
        <v>2000</v>
      </c>
      <c r="F132" s="323">
        <v>3866</v>
      </c>
      <c r="G132" s="295">
        <f t="shared" si="2"/>
        <v>0.5173305742369374</v>
      </c>
      <c r="H132" s="174" t="s">
        <v>144</v>
      </c>
      <c r="I132" s="165" t="s">
        <v>43</v>
      </c>
      <c r="J132" s="16" t="s">
        <v>249</v>
      </c>
      <c r="K132" s="164" t="s">
        <v>663</v>
      </c>
      <c r="L132" s="164" t="s">
        <v>44</v>
      </c>
      <c r="M132" s="358"/>
      <c r="N132" s="324"/>
    </row>
    <row r="133" spans="1:14" s="2" customFormat="1" ht="15" customHeight="1" x14ac:dyDescent="0.25">
      <c r="A133" s="560">
        <v>45358</v>
      </c>
      <c r="B133" s="549" t="s">
        <v>112</v>
      </c>
      <c r="C133" s="549" t="s">
        <v>113</v>
      </c>
      <c r="D133" s="549" t="s">
        <v>121</v>
      </c>
      <c r="E133" s="557">
        <v>14000</v>
      </c>
      <c r="F133" s="323">
        <v>3866</v>
      </c>
      <c r="G133" s="295">
        <f t="shared" si="2"/>
        <v>3.6213140196585618</v>
      </c>
      <c r="H133" s="174" t="s">
        <v>147</v>
      </c>
      <c r="I133" s="165" t="s">
        <v>43</v>
      </c>
      <c r="J133" s="149" t="s">
        <v>251</v>
      </c>
      <c r="K133" s="164" t="s">
        <v>663</v>
      </c>
      <c r="L133" s="164" t="s">
        <v>44</v>
      </c>
      <c r="M133" s="358"/>
      <c r="N133" s="324"/>
    </row>
    <row r="134" spans="1:14" s="2" customFormat="1" ht="15" customHeight="1" x14ac:dyDescent="0.25">
      <c r="A134" s="560">
        <v>45358</v>
      </c>
      <c r="B134" s="549" t="s">
        <v>112</v>
      </c>
      <c r="C134" s="549" t="s">
        <v>113</v>
      </c>
      <c r="D134" s="549" t="s">
        <v>121</v>
      </c>
      <c r="E134" s="557">
        <v>3000</v>
      </c>
      <c r="F134" s="323">
        <v>3866</v>
      </c>
      <c r="G134" s="295">
        <f t="shared" si="2"/>
        <v>0.7759958613554061</v>
      </c>
      <c r="H134" s="174" t="s">
        <v>147</v>
      </c>
      <c r="I134" s="165" t="s">
        <v>43</v>
      </c>
      <c r="J134" s="149" t="s">
        <v>251</v>
      </c>
      <c r="K134" s="164" t="s">
        <v>663</v>
      </c>
      <c r="L134" s="164" t="s">
        <v>44</v>
      </c>
      <c r="M134" s="358"/>
      <c r="N134" s="324"/>
    </row>
    <row r="135" spans="1:14" s="2" customFormat="1" ht="15" customHeight="1" x14ac:dyDescent="0.25">
      <c r="A135" s="560">
        <v>45358</v>
      </c>
      <c r="B135" s="549" t="s">
        <v>112</v>
      </c>
      <c r="C135" s="549" t="s">
        <v>113</v>
      </c>
      <c r="D135" s="549" t="s">
        <v>121</v>
      </c>
      <c r="E135" s="557">
        <v>13000</v>
      </c>
      <c r="F135" s="323">
        <v>3866</v>
      </c>
      <c r="G135" s="295">
        <f t="shared" si="2"/>
        <v>3.3626487325400931</v>
      </c>
      <c r="H135" s="174" t="s">
        <v>147</v>
      </c>
      <c r="I135" s="165" t="s">
        <v>43</v>
      </c>
      <c r="J135" s="149" t="s">
        <v>251</v>
      </c>
      <c r="K135" s="164" t="s">
        <v>663</v>
      </c>
      <c r="L135" s="164" t="s">
        <v>44</v>
      </c>
      <c r="M135" s="358"/>
      <c r="N135" s="324"/>
    </row>
    <row r="136" spans="1:14" s="2" customFormat="1" ht="15" customHeight="1" x14ac:dyDescent="0.25">
      <c r="A136" s="560">
        <v>45358</v>
      </c>
      <c r="B136" s="549" t="s">
        <v>112</v>
      </c>
      <c r="C136" s="549" t="s">
        <v>113</v>
      </c>
      <c r="D136" s="549" t="s">
        <v>121</v>
      </c>
      <c r="E136" s="557">
        <v>10000</v>
      </c>
      <c r="F136" s="323">
        <v>3866</v>
      </c>
      <c r="G136" s="295">
        <f t="shared" si="2"/>
        <v>2.586652871184687</v>
      </c>
      <c r="H136" s="174" t="s">
        <v>147</v>
      </c>
      <c r="I136" s="165" t="s">
        <v>43</v>
      </c>
      <c r="J136" s="149" t="s">
        <v>251</v>
      </c>
      <c r="K136" s="164" t="s">
        <v>663</v>
      </c>
      <c r="L136" s="164" t="s">
        <v>44</v>
      </c>
      <c r="M136" s="358"/>
      <c r="N136" s="324"/>
    </row>
    <row r="137" spans="1:14" s="2" customFormat="1" ht="15" customHeight="1" x14ac:dyDescent="0.25">
      <c r="A137" s="560">
        <v>45358</v>
      </c>
      <c r="B137" s="549" t="s">
        <v>112</v>
      </c>
      <c r="C137" s="549" t="s">
        <v>113</v>
      </c>
      <c r="D137" s="549" t="s">
        <v>121</v>
      </c>
      <c r="E137" s="557">
        <v>10000</v>
      </c>
      <c r="F137" s="323">
        <v>3866</v>
      </c>
      <c r="G137" s="295">
        <f t="shared" si="2"/>
        <v>2.586652871184687</v>
      </c>
      <c r="H137" s="174" t="s">
        <v>147</v>
      </c>
      <c r="I137" s="165" t="s">
        <v>43</v>
      </c>
      <c r="J137" s="149" t="s">
        <v>251</v>
      </c>
      <c r="K137" s="164" t="s">
        <v>663</v>
      </c>
      <c r="L137" s="164" t="s">
        <v>44</v>
      </c>
      <c r="M137" s="358"/>
      <c r="N137" s="324"/>
    </row>
    <row r="138" spans="1:14" s="2" customFormat="1" ht="15" customHeight="1" x14ac:dyDescent="0.25">
      <c r="A138" s="560">
        <v>45358</v>
      </c>
      <c r="B138" s="549" t="s">
        <v>112</v>
      </c>
      <c r="C138" s="549" t="s">
        <v>113</v>
      </c>
      <c r="D138" s="549" t="s">
        <v>121</v>
      </c>
      <c r="E138" s="557">
        <v>10000</v>
      </c>
      <c r="F138" s="323">
        <v>3866</v>
      </c>
      <c r="G138" s="295">
        <f t="shared" si="2"/>
        <v>2.586652871184687</v>
      </c>
      <c r="H138" s="174" t="s">
        <v>147</v>
      </c>
      <c r="I138" s="165" t="s">
        <v>43</v>
      </c>
      <c r="J138" s="149" t="s">
        <v>251</v>
      </c>
      <c r="K138" s="164" t="s">
        <v>663</v>
      </c>
      <c r="L138" s="164" t="s">
        <v>44</v>
      </c>
      <c r="M138" s="358"/>
      <c r="N138" s="324"/>
    </row>
    <row r="139" spans="1:14" s="2" customFormat="1" ht="15" customHeight="1" x14ac:dyDescent="0.25">
      <c r="A139" s="560">
        <v>45358</v>
      </c>
      <c r="B139" s="549" t="s">
        <v>146</v>
      </c>
      <c r="C139" s="149" t="s">
        <v>126</v>
      </c>
      <c r="D139" s="549" t="s">
        <v>121</v>
      </c>
      <c r="E139" s="557">
        <v>5000</v>
      </c>
      <c r="F139" s="323">
        <v>3866</v>
      </c>
      <c r="G139" s="295">
        <f t="shared" si="2"/>
        <v>1.2933264355923435</v>
      </c>
      <c r="H139" s="174" t="s">
        <v>147</v>
      </c>
      <c r="I139" s="165" t="s">
        <v>43</v>
      </c>
      <c r="J139" s="149" t="s">
        <v>251</v>
      </c>
      <c r="K139" s="164" t="s">
        <v>663</v>
      </c>
      <c r="L139" s="164" t="s">
        <v>44</v>
      </c>
      <c r="M139" s="358"/>
      <c r="N139" s="324"/>
    </row>
    <row r="140" spans="1:14" s="2" customFormat="1" ht="15" customHeight="1" x14ac:dyDescent="0.25">
      <c r="A140" s="560">
        <v>45358</v>
      </c>
      <c r="B140" s="549" t="s">
        <v>146</v>
      </c>
      <c r="C140" s="149" t="s">
        <v>126</v>
      </c>
      <c r="D140" s="549" t="s">
        <v>121</v>
      </c>
      <c r="E140" s="557">
        <v>5000</v>
      </c>
      <c r="F140" s="323">
        <v>3866</v>
      </c>
      <c r="G140" s="295">
        <f t="shared" si="2"/>
        <v>1.2933264355923435</v>
      </c>
      <c r="H140" s="174" t="s">
        <v>147</v>
      </c>
      <c r="I140" s="165" t="s">
        <v>43</v>
      </c>
      <c r="J140" s="149" t="s">
        <v>251</v>
      </c>
      <c r="K140" s="164" t="s">
        <v>663</v>
      </c>
      <c r="L140" s="164" t="s">
        <v>44</v>
      </c>
      <c r="M140" s="358"/>
      <c r="N140" s="324"/>
    </row>
    <row r="141" spans="1:14" s="2" customFormat="1" ht="15" customHeight="1" x14ac:dyDescent="0.25">
      <c r="A141" s="163">
        <v>45358</v>
      </c>
      <c r="B141" s="164" t="s">
        <v>112</v>
      </c>
      <c r="C141" s="164" t="s">
        <v>113</v>
      </c>
      <c r="D141" s="165" t="s">
        <v>14</v>
      </c>
      <c r="E141" s="147">
        <v>7000</v>
      </c>
      <c r="F141" s="323">
        <v>3866</v>
      </c>
      <c r="G141" s="295">
        <f t="shared" si="2"/>
        <v>1.8106570098292809</v>
      </c>
      <c r="H141" s="174" t="s">
        <v>41</v>
      </c>
      <c r="I141" s="165" t="s">
        <v>43</v>
      </c>
      <c r="J141" s="420" t="s">
        <v>303</v>
      </c>
      <c r="K141" s="164" t="s">
        <v>663</v>
      </c>
      <c r="L141" s="164" t="s">
        <v>44</v>
      </c>
      <c r="M141" s="358"/>
      <c r="N141" s="324"/>
    </row>
    <row r="142" spans="1:14" s="2" customFormat="1" ht="15" customHeight="1" x14ac:dyDescent="0.25">
      <c r="A142" s="163">
        <v>45358</v>
      </c>
      <c r="B142" s="164" t="s">
        <v>112</v>
      </c>
      <c r="C142" s="164" t="s">
        <v>113</v>
      </c>
      <c r="D142" s="165" t="s">
        <v>14</v>
      </c>
      <c r="E142" s="147">
        <v>7000</v>
      </c>
      <c r="F142" s="323">
        <v>3866</v>
      </c>
      <c r="G142" s="295">
        <f t="shared" si="2"/>
        <v>1.8106570098292809</v>
      </c>
      <c r="H142" s="174" t="s">
        <v>41</v>
      </c>
      <c r="I142" s="165" t="s">
        <v>43</v>
      </c>
      <c r="J142" s="420" t="s">
        <v>303</v>
      </c>
      <c r="K142" s="164" t="s">
        <v>663</v>
      </c>
      <c r="L142" s="164" t="s">
        <v>44</v>
      </c>
      <c r="M142" s="358"/>
      <c r="N142" s="324"/>
    </row>
    <row r="143" spans="1:14" s="2" customFormat="1" ht="15" customHeight="1" x14ac:dyDescent="0.25">
      <c r="A143" s="163">
        <v>45358</v>
      </c>
      <c r="B143" s="164" t="s">
        <v>112</v>
      </c>
      <c r="C143" s="164" t="s">
        <v>113</v>
      </c>
      <c r="D143" s="165" t="s">
        <v>121</v>
      </c>
      <c r="E143" s="168">
        <v>3000</v>
      </c>
      <c r="F143" s="323">
        <v>3866</v>
      </c>
      <c r="G143" s="295">
        <f t="shared" si="2"/>
        <v>0.7759958613554061</v>
      </c>
      <c r="H143" s="174" t="s">
        <v>127</v>
      </c>
      <c r="I143" s="165" t="s">
        <v>43</v>
      </c>
      <c r="J143" s="354" t="s">
        <v>217</v>
      </c>
      <c r="K143" s="164" t="s">
        <v>663</v>
      </c>
      <c r="L143" s="164" t="s">
        <v>44</v>
      </c>
      <c r="M143" s="358"/>
      <c r="N143" s="324"/>
    </row>
    <row r="144" spans="1:14" s="2" customFormat="1" ht="15" customHeight="1" x14ac:dyDescent="0.25">
      <c r="A144" s="163">
        <v>45358</v>
      </c>
      <c r="B144" s="164" t="s">
        <v>112</v>
      </c>
      <c r="C144" s="164" t="s">
        <v>113</v>
      </c>
      <c r="D144" s="165" t="s">
        <v>121</v>
      </c>
      <c r="E144" s="168">
        <v>4000</v>
      </c>
      <c r="F144" s="323">
        <v>3866</v>
      </c>
      <c r="G144" s="295">
        <f t="shared" si="2"/>
        <v>1.0346611484738748</v>
      </c>
      <c r="H144" s="174" t="s">
        <v>127</v>
      </c>
      <c r="I144" s="165" t="s">
        <v>43</v>
      </c>
      <c r="J144" s="354" t="s">
        <v>217</v>
      </c>
      <c r="K144" s="164" t="s">
        <v>663</v>
      </c>
      <c r="L144" s="164" t="s">
        <v>44</v>
      </c>
      <c r="M144" s="358"/>
      <c r="N144" s="324"/>
    </row>
    <row r="145" spans="1:14" s="2" customFormat="1" ht="15" customHeight="1" x14ac:dyDescent="0.25">
      <c r="A145" s="163">
        <v>45358</v>
      </c>
      <c r="B145" s="164" t="s">
        <v>112</v>
      </c>
      <c r="C145" s="164" t="s">
        <v>113</v>
      </c>
      <c r="D145" s="165" t="s">
        <v>121</v>
      </c>
      <c r="E145" s="168">
        <v>4000</v>
      </c>
      <c r="F145" s="323">
        <v>3866</v>
      </c>
      <c r="G145" s="295">
        <f t="shared" si="2"/>
        <v>1.0346611484738748</v>
      </c>
      <c r="H145" s="174" t="s">
        <v>127</v>
      </c>
      <c r="I145" s="165" t="s">
        <v>43</v>
      </c>
      <c r="J145" s="354" t="s">
        <v>217</v>
      </c>
      <c r="K145" s="164" t="s">
        <v>663</v>
      </c>
      <c r="L145" s="164" t="s">
        <v>44</v>
      </c>
      <c r="M145" s="358"/>
      <c r="N145" s="324"/>
    </row>
    <row r="146" spans="1:14" s="2" customFormat="1" ht="15" customHeight="1" x14ac:dyDescent="0.25">
      <c r="A146" s="163">
        <v>45358</v>
      </c>
      <c r="B146" s="164" t="s">
        <v>112</v>
      </c>
      <c r="C146" s="164" t="s">
        <v>113</v>
      </c>
      <c r="D146" s="165" t="s">
        <v>121</v>
      </c>
      <c r="E146" s="168">
        <v>2000</v>
      </c>
      <c r="F146" s="323">
        <v>3866</v>
      </c>
      <c r="G146" s="295">
        <f t="shared" si="2"/>
        <v>0.5173305742369374</v>
      </c>
      <c r="H146" s="174" t="s">
        <v>127</v>
      </c>
      <c r="I146" s="165" t="s">
        <v>43</v>
      </c>
      <c r="J146" s="354" t="s">
        <v>217</v>
      </c>
      <c r="K146" s="164" t="s">
        <v>663</v>
      </c>
      <c r="L146" s="164" t="s">
        <v>44</v>
      </c>
      <c r="M146" s="358"/>
      <c r="N146" s="324"/>
    </row>
    <row r="147" spans="1:14" s="2" customFormat="1" ht="15" customHeight="1" x14ac:dyDescent="0.25">
      <c r="A147" s="163">
        <v>45358</v>
      </c>
      <c r="B147" s="164" t="s">
        <v>112</v>
      </c>
      <c r="C147" s="164" t="s">
        <v>113</v>
      </c>
      <c r="D147" s="165" t="s">
        <v>121</v>
      </c>
      <c r="E147" s="168">
        <v>4000</v>
      </c>
      <c r="F147" s="323">
        <v>3866</v>
      </c>
      <c r="G147" s="295">
        <f t="shared" si="2"/>
        <v>1.0346611484738748</v>
      </c>
      <c r="H147" s="174" t="s">
        <v>127</v>
      </c>
      <c r="I147" s="165" t="s">
        <v>43</v>
      </c>
      <c r="J147" s="354" t="s">
        <v>217</v>
      </c>
      <c r="K147" s="164" t="s">
        <v>663</v>
      </c>
      <c r="L147" s="164" t="s">
        <v>44</v>
      </c>
      <c r="M147" s="358"/>
      <c r="N147" s="324"/>
    </row>
    <row r="148" spans="1:14" s="2" customFormat="1" ht="15" customHeight="1" x14ac:dyDescent="0.25">
      <c r="A148" s="163">
        <v>45358</v>
      </c>
      <c r="B148" s="164" t="s">
        <v>112</v>
      </c>
      <c r="C148" s="164" t="s">
        <v>113</v>
      </c>
      <c r="D148" s="165" t="s">
        <v>121</v>
      </c>
      <c r="E148" s="168">
        <v>4000</v>
      </c>
      <c r="F148" s="323">
        <v>3866</v>
      </c>
      <c r="G148" s="295">
        <f t="shared" si="2"/>
        <v>1.0346611484738748</v>
      </c>
      <c r="H148" s="174" t="s">
        <v>127</v>
      </c>
      <c r="I148" s="165" t="s">
        <v>43</v>
      </c>
      <c r="J148" s="354" t="s">
        <v>217</v>
      </c>
      <c r="K148" s="164" t="s">
        <v>663</v>
      </c>
      <c r="L148" s="164" t="s">
        <v>44</v>
      </c>
      <c r="M148" s="358"/>
      <c r="N148" s="324"/>
    </row>
    <row r="149" spans="1:14" s="2" customFormat="1" ht="15" customHeight="1" x14ac:dyDescent="0.25">
      <c r="A149" s="163">
        <v>45358</v>
      </c>
      <c r="B149" s="164" t="s">
        <v>211</v>
      </c>
      <c r="C149" s="164" t="s">
        <v>216</v>
      </c>
      <c r="D149" s="165" t="s">
        <v>121</v>
      </c>
      <c r="E149" s="168">
        <v>60000</v>
      </c>
      <c r="F149" s="323">
        <v>3866</v>
      </c>
      <c r="G149" s="295">
        <f t="shared" si="2"/>
        <v>15.519917227108122</v>
      </c>
      <c r="H149" s="174" t="s">
        <v>127</v>
      </c>
      <c r="I149" s="165" t="s">
        <v>43</v>
      </c>
      <c r="J149" s="354" t="s">
        <v>219</v>
      </c>
      <c r="K149" s="164" t="s">
        <v>663</v>
      </c>
      <c r="L149" s="164" t="s">
        <v>44</v>
      </c>
      <c r="M149" s="358"/>
      <c r="N149" s="324"/>
    </row>
    <row r="150" spans="1:14" s="2" customFormat="1" ht="15" customHeight="1" x14ac:dyDescent="0.25">
      <c r="A150" s="163">
        <v>45358</v>
      </c>
      <c r="B150" s="164" t="s">
        <v>212</v>
      </c>
      <c r="C150" s="164" t="s">
        <v>216</v>
      </c>
      <c r="D150" s="165" t="s">
        <v>121</v>
      </c>
      <c r="E150" s="168">
        <v>6000</v>
      </c>
      <c r="F150" s="323">
        <v>3866</v>
      </c>
      <c r="G150" s="295">
        <f t="shared" si="2"/>
        <v>1.5519917227108122</v>
      </c>
      <c r="H150" s="174" t="s">
        <v>127</v>
      </c>
      <c r="I150" s="165" t="s">
        <v>43</v>
      </c>
      <c r="J150" s="354" t="s">
        <v>217</v>
      </c>
      <c r="K150" s="164" t="s">
        <v>663</v>
      </c>
      <c r="L150" s="164" t="s">
        <v>44</v>
      </c>
      <c r="M150" s="358"/>
      <c r="N150" s="324"/>
    </row>
    <row r="151" spans="1:14" s="2" customFormat="1" ht="15" customHeight="1" x14ac:dyDescent="0.25">
      <c r="A151" s="163">
        <v>45358</v>
      </c>
      <c r="B151" s="164" t="s">
        <v>213</v>
      </c>
      <c r="C151" s="164" t="s">
        <v>216</v>
      </c>
      <c r="D151" s="165" t="s">
        <v>121</v>
      </c>
      <c r="E151" s="168">
        <v>10000</v>
      </c>
      <c r="F151" s="323">
        <v>3866</v>
      </c>
      <c r="G151" s="295">
        <f t="shared" si="2"/>
        <v>2.586652871184687</v>
      </c>
      <c r="H151" s="174" t="s">
        <v>127</v>
      </c>
      <c r="I151" s="165" t="s">
        <v>43</v>
      </c>
      <c r="J151" s="354" t="s">
        <v>217</v>
      </c>
      <c r="K151" s="164" t="s">
        <v>663</v>
      </c>
      <c r="L151" s="164" t="s">
        <v>44</v>
      </c>
      <c r="M151" s="358"/>
      <c r="N151" s="324"/>
    </row>
    <row r="152" spans="1:14" s="2" customFormat="1" ht="15" customHeight="1" x14ac:dyDescent="0.25">
      <c r="A152" s="163">
        <v>45358</v>
      </c>
      <c r="B152" s="164" t="s">
        <v>214</v>
      </c>
      <c r="C152" s="164" t="s">
        <v>216</v>
      </c>
      <c r="D152" s="165" t="s">
        <v>121</v>
      </c>
      <c r="E152" s="168">
        <v>10000</v>
      </c>
      <c r="F152" s="323">
        <v>3866</v>
      </c>
      <c r="G152" s="295">
        <f t="shared" si="2"/>
        <v>2.586652871184687</v>
      </c>
      <c r="H152" s="174" t="s">
        <v>127</v>
      </c>
      <c r="I152" s="165" t="s">
        <v>43</v>
      </c>
      <c r="J152" s="354" t="s">
        <v>217</v>
      </c>
      <c r="K152" s="164" t="s">
        <v>663</v>
      </c>
      <c r="L152" s="164" t="s">
        <v>44</v>
      </c>
      <c r="M152" s="358"/>
      <c r="N152" s="324"/>
    </row>
    <row r="153" spans="1:14" s="2" customFormat="1" ht="15" customHeight="1" x14ac:dyDescent="0.25">
      <c r="A153" s="163">
        <v>45358</v>
      </c>
      <c r="B153" s="164" t="s">
        <v>215</v>
      </c>
      <c r="C153" s="164" t="s">
        <v>216</v>
      </c>
      <c r="D153" s="165" t="s">
        <v>121</v>
      </c>
      <c r="E153" s="168">
        <v>4000</v>
      </c>
      <c r="F153" s="323">
        <v>3866</v>
      </c>
      <c r="G153" s="295">
        <f t="shared" si="2"/>
        <v>1.0346611484738748</v>
      </c>
      <c r="H153" s="174" t="s">
        <v>127</v>
      </c>
      <c r="I153" s="165" t="s">
        <v>43</v>
      </c>
      <c r="J153" s="354" t="s">
        <v>217</v>
      </c>
      <c r="K153" s="164" t="s">
        <v>663</v>
      </c>
      <c r="L153" s="164" t="s">
        <v>44</v>
      </c>
      <c r="M153" s="358"/>
      <c r="N153" s="324"/>
    </row>
    <row r="154" spans="1:14" s="2" customFormat="1" ht="15" customHeight="1" x14ac:dyDescent="0.25">
      <c r="A154" s="163">
        <v>45358</v>
      </c>
      <c r="B154" s="164" t="s">
        <v>275</v>
      </c>
      <c r="C154" s="149" t="s">
        <v>126</v>
      </c>
      <c r="D154" s="165" t="s">
        <v>121</v>
      </c>
      <c r="E154" s="168">
        <v>15000</v>
      </c>
      <c r="F154" s="323">
        <v>3866</v>
      </c>
      <c r="G154" s="295">
        <f t="shared" si="2"/>
        <v>3.8799793067770305</v>
      </c>
      <c r="H154" s="174" t="s">
        <v>127</v>
      </c>
      <c r="I154" s="165" t="s">
        <v>43</v>
      </c>
      <c r="J154" s="354" t="s">
        <v>217</v>
      </c>
      <c r="K154" s="164" t="s">
        <v>663</v>
      </c>
      <c r="L154" s="164" t="s">
        <v>44</v>
      </c>
      <c r="M154" s="358"/>
      <c r="N154" s="324"/>
    </row>
    <row r="155" spans="1:14" s="2" customFormat="1" ht="15" customHeight="1" x14ac:dyDescent="0.25">
      <c r="A155" s="163">
        <v>45358</v>
      </c>
      <c r="B155" s="164" t="s">
        <v>276</v>
      </c>
      <c r="C155" s="149" t="s">
        <v>126</v>
      </c>
      <c r="D155" s="165" t="s">
        <v>121</v>
      </c>
      <c r="E155" s="168">
        <v>5000</v>
      </c>
      <c r="F155" s="323">
        <v>3866</v>
      </c>
      <c r="G155" s="295">
        <f t="shared" si="2"/>
        <v>1.2933264355923435</v>
      </c>
      <c r="H155" s="174" t="s">
        <v>127</v>
      </c>
      <c r="I155" s="165" t="s">
        <v>43</v>
      </c>
      <c r="J155" s="354" t="s">
        <v>217</v>
      </c>
      <c r="K155" s="164" t="s">
        <v>663</v>
      </c>
      <c r="L155" s="164" t="s">
        <v>44</v>
      </c>
      <c r="M155" s="358"/>
      <c r="N155" s="324"/>
    </row>
    <row r="156" spans="1:14" s="2" customFormat="1" ht="15" customHeight="1" x14ac:dyDescent="0.25">
      <c r="A156" s="163">
        <v>45358</v>
      </c>
      <c r="B156" s="164" t="s">
        <v>416</v>
      </c>
      <c r="C156" s="164" t="s">
        <v>120</v>
      </c>
      <c r="D156" s="165" t="s">
        <v>79</v>
      </c>
      <c r="E156" s="168">
        <v>20000</v>
      </c>
      <c r="F156" s="323">
        <v>3866</v>
      </c>
      <c r="G156" s="295">
        <f t="shared" si="2"/>
        <v>5.173305742369374</v>
      </c>
      <c r="H156" s="174" t="s">
        <v>129</v>
      </c>
      <c r="I156" s="165" t="s">
        <v>43</v>
      </c>
      <c r="J156" s="354" t="s">
        <v>659</v>
      </c>
      <c r="K156" s="164" t="s">
        <v>663</v>
      </c>
      <c r="L156" s="164" t="s">
        <v>44</v>
      </c>
      <c r="M156" s="358"/>
      <c r="N156" s="324"/>
    </row>
    <row r="157" spans="1:14" s="2" customFormat="1" ht="15" customHeight="1" x14ac:dyDescent="0.25">
      <c r="A157" s="163">
        <v>45359</v>
      </c>
      <c r="B157" s="164" t="s">
        <v>112</v>
      </c>
      <c r="C157" s="164" t="s">
        <v>113</v>
      </c>
      <c r="D157" s="165" t="s">
        <v>121</v>
      </c>
      <c r="E157" s="168">
        <v>3000</v>
      </c>
      <c r="F157" s="323">
        <v>3866</v>
      </c>
      <c r="G157" s="295">
        <f t="shared" si="2"/>
        <v>0.7759958613554061</v>
      </c>
      <c r="H157" s="174" t="s">
        <v>127</v>
      </c>
      <c r="I157" s="165" t="s">
        <v>43</v>
      </c>
      <c r="J157" s="354" t="s">
        <v>217</v>
      </c>
      <c r="K157" s="164" t="s">
        <v>663</v>
      </c>
      <c r="L157" s="164" t="s">
        <v>44</v>
      </c>
      <c r="M157" s="358"/>
      <c r="N157" s="324"/>
    </row>
    <row r="158" spans="1:14" s="2" customFormat="1" ht="15" customHeight="1" x14ac:dyDescent="0.25">
      <c r="A158" s="163">
        <v>45359</v>
      </c>
      <c r="B158" s="164" t="s">
        <v>112</v>
      </c>
      <c r="C158" s="164" t="s">
        <v>113</v>
      </c>
      <c r="D158" s="165" t="s">
        <v>121</v>
      </c>
      <c r="E158" s="168">
        <v>2000</v>
      </c>
      <c r="F158" s="323">
        <v>3866</v>
      </c>
      <c r="G158" s="295">
        <f t="shared" si="2"/>
        <v>0.5173305742369374</v>
      </c>
      <c r="H158" s="174" t="s">
        <v>127</v>
      </c>
      <c r="I158" s="165" t="s">
        <v>43</v>
      </c>
      <c r="J158" s="354" t="s">
        <v>217</v>
      </c>
      <c r="K158" s="164" t="s">
        <v>663</v>
      </c>
      <c r="L158" s="164" t="s">
        <v>44</v>
      </c>
      <c r="M158" s="358"/>
      <c r="N158" s="324"/>
    </row>
    <row r="159" spans="1:14" s="2" customFormat="1" ht="15" customHeight="1" x14ac:dyDescent="0.25">
      <c r="A159" s="163">
        <v>45359</v>
      </c>
      <c r="B159" s="164" t="s">
        <v>112</v>
      </c>
      <c r="C159" s="164" t="s">
        <v>113</v>
      </c>
      <c r="D159" s="165" t="s">
        <v>121</v>
      </c>
      <c r="E159" s="168">
        <v>2000</v>
      </c>
      <c r="F159" s="323">
        <v>3866</v>
      </c>
      <c r="G159" s="295">
        <f t="shared" si="2"/>
        <v>0.5173305742369374</v>
      </c>
      <c r="H159" s="174" t="s">
        <v>127</v>
      </c>
      <c r="I159" s="165" t="s">
        <v>43</v>
      </c>
      <c r="J159" s="354" t="s">
        <v>217</v>
      </c>
      <c r="K159" s="164" t="s">
        <v>663</v>
      </c>
      <c r="L159" s="164" t="s">
        <v>44</v>
      </c>
      <c r="M159" s="358"/>
      <c r="N159" s="324"/>
    </row>
    <row r="160" spans="1:14" s="2" customFormat="1" ht="15" customHeight="1" x14ac:dyDescent="0.25">
      <c r="A160" s="163">
        <v>45359</v>
      </c>
      <c r="B160" s="164" t="s">
        <v>112</v>
      </c>
      <c r="C160" s="164" t="s">
        <v>113</v>
      </c>
      <c r="D160" s="165" t="s">
        <v>121</v>
      </c>
      <c r="E160" s="168">
        <v>90000</v>
      </c>
      <c r="F160" s="323">
        <v>3866</v>
      </c>
      <c r="G160" s="295">
        <f t="shared" si="2"/>
        <v>23.279875840662182</v>
      </c>
      <c r="H160" s="174" t="s">
        <v>127</v>
      </c>
      <c r="I160" s="165" t="s">
        <v>43</v>
      </c>
      <c r="J160" s="354" t="s">
        <v>217</v>
      </c>
      <c r="K160" s="164" t="s">
        <v>663</v>
      </c>
      <c r="L160" s="164" t="s">
        <v>44</v>
      </c>
      <c r="M160" s="358"/>
      <c r="N160" s="324"/>
    </row>
    <row r="161" spans="1:14" s="2" customFormat="1" ht="15" customHeight="1" x14ac:dyDescent="0.25">
      <c r="A161" s="163">
        <v>45359</v>
      </c>
      <c r="B161" s="164" t="s">
        <v>112</v>
      </c>
      <c r="C161" s="164" t="s">
        <v>113</v>
      </c>
      <c r="D161" s="165" t="s">
        <v>121</v>
      </c>
      <c r="E161" s="168">
        <v>3000</v>
      </c>
      <c r="F161" s="323">
        <v>3866</v>
      </c>
      <c r="G161" s="295">
        <f t="shared" si="2"/>
        <v>0.7759958613554061</v>
      </c>
      <c r="H161" s="174" t="s">
        <v>127</v>
      </c>
      <c r="I161" s="165" t="s">
        <v>43</v>
      </c>
      <c r="J161" s="354" t="s">
        <v>217</v>
      </c>
      <c r="K161" s="164" t="s">
        <v>663</v>
      </c>
      <c r="L161" s="164" t="s">
        <v>44</v>
      </c>
      <c r="M161" s="358"/>
      <c r="N161" s="324"/>
    </row>
    <row r="162" spans="1:14" s="2" customFormat="1" ht="15" customHeight="1" x14ac:dyDescent="0.25">
      <c r="A162" s="163">
        <v>45359</v>
      </c>
      <c r="B162" s="164" t="s">
        <v>112</v>
      </c>
      <c r="C162" s="164" t="s">
        <v>113</v>
      </c>
      <c r="D162" s="165" t="s">
        <v>121</v>
      </c>
      <c r="E162" s="168">
        <v>3000</v>
      </c>
      <c r="F162" s="323">
        <v>3866</v>
      </c>
      <c r="G162" s="295">
        <f t="shared" si="2"/>
        <v>0.7759958613554061</v>
      </c>
      <c r="H162" s="174" t="s">
        <v>127</v>
      </c>
      <c r="I162" s="165" t="s">
        <v>43</v>
      </c>
      <c r="J162" s="354" t="s">
        <v>217</v>
      </c>
      <c r="K162" s="164" t="s">
        <v>663</v>
      </c>
      <c r="L162" s="164" t="s">
        <v>44</v>
      </c>
      <c r="M162" s="358"/>
      <c r="N162" s="324"/>
    </row>
    <row r="163" spans="1:14" s="2" customFormat="1" ht="15" customHeight="1" x14ac:dyDescent="0.25">
      <c r="A163" s="163">
        <v>45359</v>
      </c>
      <c r="B163" s="164" t="s">
        <v>291</v>
      </c>
      <c r="C163" s="164" t="s">
        <v>113</v>
      </c>
      <c r="D163" s="165" t="s">
        <v>121</v>
      </c>
      <c r="E163" s="168">
        <v>35000</v>
      </c>
      <c r="F163" s="323">
        <v>3866</v>
      </c>
      <c r="G163" s="295">
        <f t="shared" si="2"/>
        <v>9.053285049146405</v>
      </c>
      <c r="H163" s="174" t="s">
        <v>127</v>
      </c>
      <c r="I163" s="165" t="s">
        <v>43</v>
      </c>
      <c r="J163" s="354" t="s">
        <v>293</v>
      </c>
      <c r="K163" s="164" t="s">
        <v>663</v>
      </c>
      <c r="L163" s="164" t="s">
        <v>44</v>
      </c>
      <c r="M163" s="358"/>
      <c r="N163" s="324"/>
    </row>
    <row r="164" spans="1:14" s="2" customFormat="1" ht="15" customHeight="1" x14ac:dyDescent="0.25">
      <c r="A164" s="163">
        <v>45359</v>
      </c>
      <c r="B164" s="164" t="s">
        <v>292</v>
      </c>
      <c r="C164" s="164" t="s">
        <v>113</v>
      </c>
      <c r="D164" s="165" t="s">
        <v>121</v>
      </c>
      <c r="E164" s="168">
        <v>15000</v>
      </c>
      <c r="F164" s="323">
        <v>3866</v>
      </c>
      <c r="G164" s="295">
        <f t="shared" si="2"/>
        <v>3.8799793067770305</v>
      </c>
      <c r="H164" s="174" t="s">
        <v>127</v>
      </c>
      <c r="I164" s="165" t="s">
        <v>43</v>
      </c>
      <c r="J164" s="354" t="s">
        <v>217</v>
      </c>
      <c r="K164" s="164" t="s">
        <v>663</v>
      </c>
      <c r="L164" s="164" t="s">
        <v>44</v>
      </c>
      <c r="M164" s="358"/>
      <c r="N164" s="324"/>
    </row>
    <row r="165" spans="1:14" s="2" customFormat="1" ht="15" customHeight="1" x14ac:dyDescent="0.25">
      <c r="A165" s="163">
        <v>45359</v>
      </c>
      <c r="B165" s="164" t="s">
        <v>213</v>
      </c>
      <c r="C165" s="164" t="s">
        <v>216</v>
      </c>
      <c r="D165" s="165" t="s">
        <v>121</v>
      </c>
      <c r="E165" s="168">
        <v>12000</v>
      </c>
      <c r="F165" s="323">
        <v>3866</v>
      </c>
      <c r="G165" s="295">
        <f t="shared" si="2"/>
        <v>3.1039834454216244</v>
      </c>
      <c r="H165" s="174" t="s">
        <v>127</v>
      </c>
      <c r="I165" s="165" t="s">
        <v>43</v>
      </c>
      <c r="J165" s="354" t="s">
        <v>217</v>
      </c>
      <c r="K165" s="164" t="s">
        <v>663</v>
      </c>
      <c r="L165" s="164" t="s">
        <v>44</v>
      </c>
      <c r="M165" s="358"/>
      <c r="N165" s="324"/>
    </row>
    <row r="166" spans="1:14" s="2" customFormat="1" ht="15" customHeight="1" x14ac:dyDescent="0.25">
      <c r="A166" s="163">
        <v>45359</v>
      </c>
      <c r="B166" s="164" t="s">
        <v>214</v>
      </c>
      <c r="C166" s="164" t="s">
        <v>216</v>
      </c>
      <c r="D166" s="165" t="s">
        <v>121</v>
      </c>
      <c r="E166" s="168">
        <v>10000</v>
      </c>
      <c r="F166" s="323">
        <v>3866</v>
      </c>
      <c r="G166" s="295">
        <f t="shared" si="2"/>
        <v>2.586652871184687</v>
      </c>
      <c r="H166" s="174" t="s">
        <v>127</v>
      </c>
      <c r="I166" s="165" t="s">
        <v>43</v>
      </c>
      <c r="J166" s="354" t="s">
        <v>217</v>
      </c>
      <c r="K166" s="164" t="s">
        <v>663</v>
      </c>
      <c r="L166" s="164" t="s">
        <v>44</v>
      </c>
      <c r="M166" s="358"/>
      <c r="N166" s="324"/>
    </row>
    <row r="167" spans="1:14" s="2" customFormat="1" ht="15" customHeight="1" x14ac:dyDescent="0.25">
      <c r="A167" s="163">
        <v>45359</v>
      </c>
      <c r="B167" s="164" t="s">
        <v>215</v>
      </c>
      <c r="C167" s="164" t="s">
        <v>216</v>
      </c>
      <c r="D167" s="165" t="s">
        <v>121</v>
      </c>
      <c r="E167" s="168">
        <v>8000</v>
      </c>
      <c r="F167" s="323">
        <v>3866</v>
      </c>
      <c r="G167" s="295">
        <f t="shared" si="2"/>
        <v>2.0693222969477496</v>
      </c>
      <c r="H167" s="174" t="s">
        <v>127</v>
      </c>
      <c r="I167" s="165" t="s">
        <v>43</v>
      </c>
      <c r="J167" s="354" t="s">
        <v>217</v>
      </c>
      <c r="K167" s="164" t="s">
        <v>663</v>
      </c>
      <c r="L167" s="164" t="s">
        <v>44</v>
      </c>
      <c r="M167" s="358"/>
      <c r="N167" s="324"/>
    </row>
    <row r="168" spans="1:14" s="2" customFormat="1" ht="15" customHeight="1" x14ac:dyDescent="0.25">
      <c r="A168" s="163">
        <v>45359</v>
      </c>
      <c r="B168" s="164" t="s">
        <v>126</v>
      </c>
      <c r="C168" s="149" t="s">
        <v>126</v>
      </c>
      <c r="D168" s="165" t="s">
        <v>121</v>
      </c>
      <c r="E168" s="168">
        <v>7000</v>
      </c>
      <c r="F168" s="323">
        <v>3866</v>
      </c>
      <c r="G168" s="295">
        <f t="shared" si="2"/>
        <v>1.8106570098292809</v>
      </c>
      <c r="H168" s="174" t="s">
        <v>127</v>
      </c>
      <c r="I168" s="165" t="s">
        <v>43</v>
      </c>
      <c r="J168" s="354" t="s">
        <v>217</v>
      </c>
      <c r="K168" s="164" t="s">
        <v>663</v>
      </c>
      <c r="L168" s="164" t="s">
        <v>44</v>
      </c>
      <c r="M168" s="358"/>
      <c r="N168" s="324"/>
    </row>
    <row r="169" spans="1:14" s="2" customFormat="1" ht="15" customHeight="1" x14ac:dyDescent="0.25">
      <c r="A169" s="163">
        <v>45359</v>
      </c>
      <c r="B169" s="164" t="s">
        <v>126</v>
      </c>
      <c r="C169" s="149" t="s">
        <v>126</v>
      </c>
      <c r="D169" s="165" t="s">
        <v>121</v>
      </c>
      <c r="E169" s="168">
        <v>14000</v>
      </c>
      <c r="F169" s="323">
        <v>3866</v>
      </c>
      <c r="G169" s="295">
        <f t="shared" si="2"/>
        <v>3.6213140196585618</v>
      </c>
      <c r="H169" s="174" t="s">
        <v>127</v>
      </c>
      <c r="I169" s="165" t="s">
        <v>43</v>
      </c>
      <c r="J169" s="354" t="s">
        <v>217</v>
      </c>
      <c r="K169" s="164" t="s">
        <v>663</v>
      </c>
      <c r="L169" s="164" t="s">
        <v>44</v>
      </c>
      <c r="M169" s="358"/>
      <c r="N169" s="324"/>
    </row>
    <row r="170" spans="1:14" s="2" customFormat="1" ht="15" customHeight="1" x14ac:dyDescent="0.25">
      <c r="A170" s="163">
        <v>45361</v>
      </c>
      <c r="B170" s="164" t="s">
        <v>313</v>
      </c>
      <c r="C170" s="164" t="s">
        <v>216</v>
      </c>
      <c r="D170" s="165" t="s">
        <v>14</v>
      </c>
      <c r="E170" s="147">
        <v>45000</v>
      </c>
      <c r="F170" s="323">
        <v>3866</v>
      </c>
      <c r="G170" s="295">
        <f t="shared" si="2"/>
        <v>11.639937920331091</v>
      </c>
      <c r="H170" s="174" t="s">
        <v>41</v>
      </c>
      <c r="I170" s="165" t="s">
        <v>43</v>
      </c>
      <c r="J170" s="354" t="s">
        <v>616</v>
      </c>
      <c r="K170" s="164" t="s">
        <v>663</v>
      </c>
      <c r="L170" s="164" t="s">
        <v>44</v>
      </c>
      <c r="M170" s="358"/>
      <c r="N170" s="324"/>
    </row>
    <row r="171" spans="1:14" s="2" customFormat="1" ht="15" customHeight="1" x14ac:dyDescent="0.25">
      <c r="A171" s="163">
        <v>45361</v>
      </c>
      <c r="B171" s="164" t="s">
        <v>605</v>
      </c>
      <c r="C171" s="164" t="s">
        <v>216</v>
      </c>
      <c r="D171" s="165" t="s">
        <v>14</v>
      </c>
      <c r="E171" s="147">
        <v>45000</v>
      </c>
      <c r="F171" s="323">
        <v>3866</v>
      </c>
      <c r="G171" s="295">
        <f t="shared" si="2"/>
        <v>11.639937920331091</v>
      </c>
      <c r="H171" s="174" t="s">
        <v>41</v>
      </c>
      <c r="I171" s="165" t="s">
        <v>43</v>
      </c>
      <c r="J171" s="354" t="s">
        <v>616</v>
      </c>
      <c r="K171" s="164" t="s">
        <v>663</v>
      </c>
      <c r="L171" s="164" t="s">
        <v>44</v>
      </c>
      <c r="M171" s="358"/>
      <c r="N171" s="324"/>
    </row>
    <row r="172" spans="1:14" s="2" customFormat="1" ht="15" customHeight="1" x14ac:dyDescent="0.25">
      <c r="A172" s="163">
        <v>45361</v>
      </c>
      <c r="B172" s="164" t="s">
        <v>606</v>
      </c>
      <c r="C172" s="164" t="s">
        <v>216</v>
      </c>
      <c r="D172" s="165" t="s">
        <v>14</v>
      </c>
      <c r="E172" s="147">
        <v>17000</v>
      </c>
      <c r="F172" s="323">
        <v>3866</v>
      </c>
      <c r="G172" s="295">
        <f t="shared" si="2"/>
        <v>4.3973098810139684</v>
      </c>
      <c r="H172" s="174" t="s">
        <v>41</v>
      </c>
      <c r="I172" s="165" t="s">
        <v>43</v>
      </c>
      <c r="J172" s="354" t="s">
        <v>616</v>
      </c>
      <c r="K172" s="164" t="s">
        <v>663</v>
      </c>
      <c r="L172" s="164" t="s">
        <v>44</v>
      </c>
      <c r="M172" s="358"/>
      <c r="N172" s="324"/>
    </row>
    <row r="173" spans="1:14" s="2" customFormat="1" ht="15" customHeight="1" x14ac:dyDescent="0.25">
      <c r="A173" s="163">
        <v>45362</v>
      </c>
      <c r="B173" s="164" t="s">
        <v>295</v>
      </c>
      <c r="C173" s="164" t="s">
        <v>296</v>
      </c>
      <c r="D173" s="165" t="s">
        <v>79</v>
      </c>
      <c r="E173" s="403">
        <v>36000</v>
      </c>
      <c r="F173" s="323">
        <v>3866</v>
      </c>
      <c r="G173" s="295">
        <f t="shared" si="2"/>
        <v>9.3119503362648732</v>
      </c>
      <c r="H173" s="174" t="s">
        <v>41</v>
      </c>
      <c r="I173" s="165" t="s">
        <v>43</v>
      </c>
      <c r="J173" s="354" t="s">
        <v>617</v>
      </c>
      <c r="K173" s="164" t="s">
        <v>663</v>
      </c>
      <c r="L173" s="164" t="s">
        <v>44</v>
      </c>
      <c r="M173" s="358"/>
      <c r="N173" s="324"/>
    </row>
    <row r="174" spans="1:14" s="2" customFormat="1" ht="15" customHeight="1" x14ac:dyDescent="0.25">
      <c r="A174" s="163">
        <v>45362</v>
      </c>
      <c r="B174" s="164" t="s">
        <v>297</v>
      </c>
      <c r="C174" s="164" t="s">
        <v>298</v>
      </c>
      <c r="D174" s="165" t="s">
        <v>79</v>
      </c>
      <c r="E174" s="147">
        <v>2100</v>
      </c>
      <c r="F174" s="323">
        <v>3866</v>
      </c>
      <c r="G174" s="295">
        <f t="shared" si="2"/>
        <v>0.54319710294878432</v>
      </c>
      <c r="H174" s="174" t="s">
        <v>41</v>
      </c>
      <c r="I174" s="165" t="s">
        <v>43</v>
      </c>
      <c r="J174" s="354" t="s">
        <v>617</v>
      </c>
      <c r="K174" s="164" t="s">
        <v>663</v>
      </c>
      <c r="L174" s="164" t="s">
        <v>44</v>
      </c>
      <c r="M174" s="358"/>
      <c r="N174" s="324"/>
    </row>
    <row r="175" spans="1:14" s="2" customFormat="1" ht="15" customHeight="1" x14ac:dyDescent="0.25">
      <c r="A175" s="163">
        <v>45362</v>
      </c>
      <c r="B175" s="164" t="s">
        <v>299</v>
      </c>
      <c r="C175" s="164" t="s">
        <v>300</v>
      </c>
      <c r="D175" s="165" t="s">
        <v>79</v>
      </c>
      <c r="E175" s="147">
        <v>70000</v>
      </c>
      <c r="F175" s="323">
        <v>3866</v>
      </c>
      <c r="G175" s="295">
        <f t="shared" si="2"/>
        <v>18.10657009829281</v>
      </c>
      <c r="H175" s="174" t="s">
        <v>41</v>
      </c>
      <c r="I175" s="165" t="s">
        <v>43</v>
      </c>
      <c r="J175" s="420" t="s">
        <v>618</v>
      </c>
      <c r="K175" s="164" t="s">
        <v>663</v>
      </c>
      <c r="L175" s="164" t="s">
        <v>44</v>
      </c>
      <c r="M175" s="358"/>
      <c r="N175" s="324"/>
    </row>
    <row r="176" spans="1:14" s="2" customFormat="1" ht="15" customHeight="1" x14ac:dyDescent="0.25">
      <c r="A176" s="163">
        <v>45362</v>
      </c>
      <c r="B176" s="164" t="s">
        <v>301</v>
      </c>
      <c r="C176" s="164" t="s">
        <v>300</v>
      </c>
      <c r="D176" s="165" t="s">
        <v>79</v>
      </c>
      <c r="E176" s="147">
        <v>26000</v>
      </c>
      <c r="F176" s="323">
        <v>3866</v>
      </c>
      <c r="G176" s="295">
        <f t="shared" si="2"/>
        <v>6.7252974650801862</v>
      </c>
      <c r="H176" s="174" t="s">
        <v>41</v>
      </c>
      <c r="I176" s="165" t="s">
        <v>43</v>
      </c>
      <c r="J176" s="420" t="s">
        <v>619</v>
      </c>
      <c r="K176" s="164" t="s">
        <v>663</v>
      </c>
      <c r="L176" s="164" t="s">
        <v>44</v>
      </c>
      <c r="M176" s="358"/>
      <c r="N176" s="324"/>
    </row>
    <row r="177" spans="1:14" s="2" customFormat="1" ht="15" customHeight="1" x14ac:dyDescent="0.25">
      <c r="A177" s="163">
        <v>45362</v>
      </c>
      <c r="B177" s="151" t="s">
        <v>148</v>
      </c>
      <c r="C177" s="151" t="s">
        <v>114</v>
      </c>
      <c r="D177" s="170" t="s">
        <v>14</v>
      </c>
      <c r="E177" s="160">
        <v>40000</v>
      </c>
      <c r="F177" s="323">
        <v>3866</v>
      </c>
      <c r="G177" s="295">
        <f t="shared" si="2"/>
        <v>10.346611484738748</v>
      </c>
      <c r="H177" s="174" t="s">
        <v>41</v>
      </c>
      <c r="I177" s="165" t="s">
        <v>43</v>
      </c>
      <c r="J177" s="354" t="s">
        <v>608</v>
      </c>
      <c r="K177" s="164" t="s">
        <v>663</v>
      </c>
      <c r="L177" s="164" t="s">
        <v>44</v>
      </c>
      <c r="M177" s="358"/>
      <c r="N177" s="324"/>
    </row>
    <row r="178" spans="1:14" s="2" customFormat="1" ht="15" customHeight="1" x14ac:dyDescent="0.25">
      <c r="A178" s="163">
        <v>45362</v>
      </c>
      <c r="B178" s="151" t="s">
        <v>149</v>
      </c>
      <c r="C178" s="151" t="s">
        <v>114</v>
      </c>
      <c r="D178" s="170" t="s">
        <v>111</v>
      </c>
      <c r="E178" s="168">
        <v>20000</v>
      </c>
      <c r="F178" s="323">
        <v>3866</v>
      </c>
      <c r="G178" s="295">
        <f t="shared" si="2"/>
        <v>5.173305742369374</v>
      </c>
      <c r="H178" s="174" t="s">
        <v>130</v>
      </c>
      <c r="I178" s="165" t="s">
        <v>43</v>
      </c>
      <c r="J178" s="354" t="s">
        <v>608</v>
      </c>
      <c r="K178" s="164" t="s">
        <v>663</v>
      </c>
      <c r="L178" s="164" t="s">
        <v>44</v>
      </c>
      <c r="M178" s="358"/>
      <c r="N178" s="324"/>
    </row>
    <row r="179" spans="1:14" s="2" customFormat="1" ht="15" customHeight="1" x14ac:dyDescent="0.25">
      <c r="A179" s="163">
        <v>45362</v>
      </c>
      <c r="B179" s="151" t="s">
        <v>150</v>
      </c>
      <c r="C179" s="151" t="s">
        <v>114</v>
      </c>
      <c r="D179" s="170" t="s">
        <v>121</v>
      </c>
      <c r="E179" s="406">
        <v>25000</v>
      </c>
      <c r="F179" s="323">
        <v>3866</v>
      </c>
      <c r="G179" s="295">
        <f t="shared" si="2"/>
        <v>6.466632177961718</v>
      </c>
      <c r="H179" s="174" t="s">
        <v>127</v>
      </c>
      <c r="I179" s="165" t="s">
        <v>43</v>
      </c>
      <c r="J179" s="354" t="s">
        <v>608</v>
      </c>
      <c r="K179" s="164" t="s">
        <v>663</v>
      </c>
      <c r="L179" s="164" t="s">
        <v>44</v>
      </c>
      <c r="M179" s="358"/>
      <c r="N179" s="324"/>
    </row>
    <row r="180" spans="1:14" s="2" customFormat="1" ht="15" customHeight="1" x14ac:dyDescent="0.25">
      <c r="A180" s="163">
        <v>45362</v>
      </c>
      <c r="B180" s="151" t="s">
        <v>209</v>
      </c>
      <c r="C180" s="151" t="s">
        <v>114</v>
      </c>
      <c r="D180" s="170" t="s">
        <v>121</v>
      </c>
      <c r="E180" s="160">
        <v>25000</v>
      </c>
      <c r="F180" s="323">
        <v>3866</v>
      </c>
      <c r="G180" s="295">
        <f t="shared" si="2"/>
        <v>6.466632177961718</v>
      </c>
      <c r="H180" s="174" t="s">
        <v>144</v>
      </c>
      <c r="I180" s="165" t="s">
        <v>43</v>
      </c>
      <c r="J180" s="354" t="s">
        <v>608</v>
      </c>
      <c r="K180" s="164" t="s">
        <v>663</v>
      </c>
      <c r="L180" s="164" t="s">
        <v>44</v>
      </c>
      <c r="M180" s="358"/>
      <c r="N180" s="324"/>
    </row>
    <row r="181" spans="1:14" s="2" customFormat="1" ht="15" customHeight="1" x14ac:dyDescent="0.25">
      <c r="A181" s="163">
        <v>45362</v>
      </c>
      <c r="B181" s="164" t="s">
        <v>305</v>
      </c>
      <c r="C181" s="164" t="s">
        <v>114</v>
      </c>
      <c r="D181" s="165" t="s">
        <v>121</v>
      </c>
      <c r="E181" s="168">
        <v>50000</v>
      </c>
      <c r="F181" s="323">
        <v>3866</v>
      </c>
      <c r="G181" s="295">
        <f t="shared" si="2"/>
        <v>12.933264355923436</v>
      </c>
      <c r="H181" s="174" t="s">
        <v>156</v>
      </c>
      <c r="I181" s="165" t="s">
        <v>43</v>
      </c>
      <c r="J181" s="354" t="s">
        <v>620</v>
      </c>
      <c r="K181" s="164" t="s">
        <v>663</v>
      </c>
      <c r="L181" s="164" t="s">
        <v>44</v>
      </c>
      <c r="M181" s="358"/>
      <c r="N181" s="324"/>
    </row>
    <row r="182" spans="1:14" s="2" customFormat="1" ht="15" customHeight="1" x14ac:dyDescent="0.25">
      <c r="A182" s="163">
        <v>45362</v>
      </c>
      <c r="B182" s="164" t="s">
        <v>307</v>
      </c>
      <c r="C182" s="164" t="s">
        <v>113</v>
      </c>
      <c r="D182" s="165" t="s">
        <v>14</v>
      </c>
      <c r="E182" s="160">
        <v>200000</v>
      </c>
      <c r="F182" s="323">
        <v>3866</v>
      </c>
      <c r="G182" s="295">
        <f t="shared" si="2"/>
        <v>51.733057423693744</v>
      </c>
      <c r="H182" s="174" t="s">
        <v>41</v>
      </c>
      <c r="I182" s="165" t="s">
        <v>43</v>
      </c>
      <c r="J182" s="354" t="s">
        <v>621</v>
      </c>
      <c r="K182" s="164" t="s">
        <v>663</v>
      </c>
      <c r="L182" s="164" t="s">
        <v>44</v>
      </c>
      <c r="M182" s="358"/>
      <c r="N182" s="324"/>
    </row>
    <row r="183" spans="1:14" s="2" customFormat="1" ht="15" customHeight="1" x14ac:dyDescent="0.25">
      <c r="A183" s="163">
        <v>45362</v>
      </c>
      <c r="B183" s="164" t="s">
        <v>308</v>
      </c>
      <c r="C183" s="164" t="s">
        <v>309</v>
      </c>
      <c r="D183" s="165" t="s">
        <v>14</v>
      </c>
      <c r="E183" s="160">
        <v>203000</v>
      </c>
      <c r="F183" s="323">
        <v>3866</v>
      </c>
      <c r="G183" s="295">
        <f t="shared" si="2"/>
        <v>52.509053285049148</v>
      </c>
      <c r="H183" s="174" t="s">
        <v>41</v>
      </c>
      <c r="I183" s="165" t="s">
        <v>43</v>
      </c>
      <c r="J183" s="354" t="s">
        <v>433</v>
      </c>
      <c r="K183" s="164" t="s">
        <v>663</v>
      </c>
      <c r="L183" s="164" t="s">
        <v>44</v>
      </c>
      <c r="M183" s="358"/>
      <c r="N183" s="324"/>
    </row>
    <row r="184" spans="1:14" s="2" customFormat="1" ht="15" customHeight="1" x14ac:dyDescent="0.25">
      <c r="A184" s="163">
        <v>45362</v>
      </c>
      <c r="B184" s="164" t="s">
        <v>311</v>
      </c>
      <c r="C184" s="839" t="s">
        <v>216</v>
      </c>
      <c r="D184" s="165" t="s">
        <v>121</v>
      </c>
      <c r="E184" s="147">
        <v>10000</v>
      </c>
      <c r="F184" s="323">
        <v>3866</v>
      </c>
      <c r="G184" s="295">
        <f t="shared" si="2"/>
        <v>2.586652871184687</v>
      </c>
      <c r="H184" s="174" t="s">
        <v>156</v>
      </c>
      <c r="I184" s="165" t="s">
        <v>43</v>
      </c>
      <c r="J184" s="354" t="s">
        <v>314</v>
      </c>
      <c r="K184" s="164" t="s">
        <v>663</v>
      </c>
      <c r="L184" s="164" t="s">
        <v>44</v>
      </c>
      <c r="M184" s="358"/>
      <c r="N184" s="324"/>
    </row>
    <row r="185" spans="1:14" s="2" customFormat="1" ht="15" customHeight="1" x14ac:dyDescent="0.25">
      <c r="A185" s="163">
        <v>45362</v>
      </c>
      <c r="B185" s="164" t="s">
        <v>312</v>
      </c>
      <c r="C185" s="839" t="s">
        <v>216</v>
      </c>
      <c r="D185" s="165" t="s">
        <v>121</v>
      </c>
      <c r="E185" s="147">
        <v>20000</v>
      </c>
      <c r="F185" s="323">
        <v>3866</v>
      </c>
      <c r="G185" s="295">
        <f t="shared" si="2"/>
        <v>5.173305742369374</v>
      </c>
      <c r="H185" s="174" t="s">
        <v>156</v>
      </c>
      <c r="I185" s="165" t="s">
        <v>43</v>
      </c>
      <c r="J185" s="354" t="s">
        <v>314</v>
      </c>
      <c r="K185" s="164" t="s">
        <v>663</v>
      </c>
      <c r="L185" s="164" t="s">
        <v>44</v>
      </c>
      <c r="M185" s="358"/>
      <c r="N185" s="324"/>
    </row>
    <row r="186" spans="1:14" s="2" customFormat="1" ht="15" customHeight="1" x14ac:dyDescent="0.25">
      <c r="A186" s="163">
        <v>45362</v>
      </c>
      <c r="B186" s="164" t="s">
        <v>313</v>
      </c>
      <c r="C186" s="839" t="s">
        <v>216</v>
      </c>
      <c r="D186" s="165" t="s">
        <v>121</v>
      </c>
      <c r="E186" s="147">
        <v>20000</v>
      </c>
      <c r="F186" s="323">
        <v>3866</v>
      </c>
      <c r="G186" s="295">
        <f t="shared" si="2"/>
        <v>5.173305742369374</v>
      </c>
      <c r="H186" s="174" t="s">
        <v>156</v>
      </c>
      <c r="I186" s="165" t="s">
        <v>43</v>
      </c>
      <c r="J186" s="354" t="s">
        <v>314</v>
      </c>
      <c r="K186" s="164" t="s">
        <v>663</v>
      </c>
      <c r="L186" s="164" t="s">
        <v>44</v>
      </c>
      <c r="M186" s="358"/>
      <c r="N186" s="324"/>
    </row>
    <row r="187" spans="1:14" s="2" customFormat="1" ht="15" customHeight="1" x14ac:dyDescent="0.25">
      <c r="A187" s="163">
        <v>45362</v>
      </c>
      <c r="B187" s="164" t="s">
        <v>112</v>
      </c>
      <c r="C187" s="164" t="s">
        <v>113</v>
      </c>
      <c r="D187" s="165" t="s">
        <v>121</v>
      </c>
      <c r="E187" s="147">
        <v>4000</v>
      </c>
      <c r="F187" s="323">
        <v>3866</v>
      </c>
      <c r="G187" s="295">
        <f t="shared" si="2"/>
        <v>1.0346611484738748</v>
      </c>
      <c r="H187" s="174" t="s">
        <v>156</v>
      </c>
      <c r="I187" s="165" t="s">
        <v>43</v>
      </c>
      <c r="J187" s="354" t="s">
        <v>314</v>
      </c>
      <c r="K187" s="164" t="s">
        <v>663</v>
      </c>
      <c r="L187" s="164" t="s">
        <v>44</v>
      </c>
      <c r="M187" s="358"/>
      <c r="N187" s="324"/>
    </row>
    <row r="188" spans="1:14" s="2" customFormat="1" ht="15" customHeight="1" x14ac:dyDescent="0.25">
      <c r="A188" s="163">
        <v>45362</v>
      </c>
      <c r="B188" s="164" t="s">
        <v>112</v>
      </c>
      <c r="C188" s="164" t="s">
        <v>113</v>
      </c>
      <c r="D188" s="165" t="s">
        <v>121</v>
      </c>
      <c r="E188" s="147">
        <v>4000</v>
      </c>
      <c r="F188" s="323">
        <v>3866</v>
      </c>
      <c r="G188" s="295">
        <f t="shared" si="2"/>
        <v>1.0346611484738748</v>
      </c>
      <c r="H188" s="174" t="s">
        <v>156</v>
      </c>
      <c r="I188" s="165" t="s">
        <v>43</v>
      </c>
      <c r="J188" s="354" t="s">
        <v>314</v>
      </c>
      <c r="K188" s="164" t="s">
        <v>663</v>
      </c>
      <c r="L188" s="164" t="s">
        <v>44</v>
      </c>
      <c r="M188" s="358"/>
      <c r="N188" s="324"/>
    </row>
    <row r="189" spans="1:14" s="2" customFormat="1" ht="15" customHeight="1" x14ac:dyDescent="0.25">
      <c r="A189" s="163">
        <v>45362</v>
      </c>
      <c r="B189" s="164" t="s">
        <v>112</v>
      </c>
      <c r="C189" s="164" t="s">
        <v>113</v>
      </c>
      <c r="D189" s="165" t="s">
        <v>121</v>
      </c>
      <c r="E189" s="168">
        <v>8000</v>
      </c>
      <c r="F189" s="323">
        <v>3866</v>
      </c>
      <c r="G189" s="295">
        <f t="shared" si="2"/>
        <v>2.0693222969477496</v>
      </c>
      <c r="H189" s="174" t="s">
        <v>127</v>
      </c>
      <c r="I189" s="165" t="s">
        <v>43</v>
      </c>
      <c r="J189" s="354" t="s">
        <v>320</v>
      </c>
      <c r="K189" s="164" t="s">
        <v>663</v>
      </c>
      <c r="L189" s="164" t="s">
        <v>44</v>
      </c>
      <c r="M189" s="358"/>
      <c r="N189" s="324"/>
    </row>
    <row r="190" spans="1:14" s="2" customFormat="1" ht="15" customHeight="1" x14ac:dyDescent="0.25">
      <c r="A190" s="163">
        <v>45362</v>
      </c>
      <c r="B190" s="164" t="s">
        <v>112</v>
      </c>
      <c r="C190" s="164" t="s">
        <v>113</v>
      </c>
      <c r="D190" s="165" t="s">
        <v>121</v>
      </c>
      <c r="E190" s="168">
        <v>8000</v>
      </c>
      <c r="F190" s="323">
        <v>3866</v>
      </c>
      <c r="G190" s="295">
        <f t="shared" si="2"/>
        <v>2.0693222969477496</v>
      </c>
      <c r="H190" s="174" t="s">
        <v>127</v>
      </c>
      <c r="I190" s="165" t="s">
        <v>43</v>
      </c>
      <c r="J190" s="354" t="s">
        <v>320</v>
      </c>
      <c r="K190" s="164" t="s">
        <v>663</v>
      </c>
      <c r="L190" s="164" t="s">
        <v>44</v>
      </c>
      <c r="M190" s="358"/>
      <c r="N190" s="324"/>
    </row>
    <row r="191" spans="1:14" s="2" customFormat="1" ht="15" customHeight="1" x14ac:dyDescent="0.25">
      <c r="A191" s="163">
        <v>45362</v>
      </c>
      <c r="B191" s="16" t="s">
        <v>112</v>
      </c>
      <c r="C191" s="16" t="s">
        <v>113</v>
      </c>
      <c r="D191" s="16" t="s">
        <v>121</v>
      </c>
      <c r="E191" s="471">
        <v>15000</v>
      </c>
      <c r="F191" s="323">
        <v>3866</v>
      </c>
      <c r="G191" s="295">
        <f t="shared" si="2"/>
        <v>3.8799793067770305</v>
      </c>
      <c r="H191" s="174" t="s">
        <v>144</v>
      </c>
      <c r="I191" s="165" t="s">
        <v>43</v>
      </c>
      <c r="J191" s="16" t="s">
        <v>322</v>
      </c>
      <c r="K191" s="164" t="s">
        <v>663</v>
      </c>
      <c r="L191" s="164" t="s">
        <v>44</v>
      </c>
      <c r="M191" s="358"/>
      <c r="N191" s="324"/>
    </row>
    <row r="192" spans="1:14" s="2" customFormat="1" ht="15" customHeight="1" x14ac:dyDescent="0.25">
      <c r="A192" s="163">
        <v>45362</v>
      </c>
      <c r="B192" s="16" t="s">
        <v>112</v>
      </c>
      <c r="C192" s="16" t="s">
        <v>113</v>
      </c>
      <c r="D192" s="16" t="s">
        <v>121</v>
      </c>
      <c r="E192" s="471">
        <v>13000</v>
      </c>
      <c r="F192" s="323">
        <v>3866</v>
      </c>
      <c r="G192" s="295">
        <f t="shared" si="2"/>
        <v>3.3626487325400931</v>
      </c>
      <c r="H192" s="174" t="s">
        <v>144</v>
      </c>
      <c r="I192" s="165" t="s">
        <v>43</v>
      </c>
      <c r="J192" s="16" t="s">
        <v>322</v>
      </c>
      <c r="K192" s="164" t="s">
        <v>663</v>
      </c>
      <c r="L192" s="164" t="s">
        <v>44</v>
      </c>
      <c r="M192" s="358"/>
      <c r="N192" s="324"/>
    </row>
    <row r="193" spans="1:14" s="2" customFormat="1" ht="15" customHeight="1" x14ac:dyDescent="0.25">
      <c r="A193" s="34">
        <v>45363</v>
      </c>
      <c r="B193" s="16" t="s">
        <v>112</v>
      </c>
      <c r="C193" s="16" t="s">
        <v>113</v>
      </c>
      <c r="D193" s="16" t="s">
        <v>121</v>
      </c>
      <c r="E193" s="471">
        <v>14000</v>
      </c>
      <c r="F193" s="323">
        <v>3866</v>
      </c>
      <c r="G193" s="295">
        <f t="shared" si="2"/>
        <v>3.6213140196585618</v>
      </c>
      <c r="H193" s="174" t="s">
        <v>144</v>
      </c>
      <c r="I193" s="165" t="s">
        <v>43</v>
      </c>
      <c r="J193" s="16" t="s">
        <v>322</v>
      </c>
      <c r="K193" s="164" t="s">
        <v>663</v>
      </c>
      <c r="L193" s="164" t="s">
        <v>44</v>
      </c>
      <c r="M193" s="358"/>
      <c r="N193" s="324"/>
    </row>
    <row r="194" spans="1:14" s="2" customFormat="1" ht="15" customHeight="1" x14ac:dyDescent="0.25">
      <c r="A194" s="34">
        <v>45363</v>
      </c>
      <c r="B194" s="16" t="s">
        <v>112</v>
      </c>
      <c r="C194" s="16" t="s">
        <v>113</v>
      </c>
      <c r="D194" s="16" t="s">
        <v>121</v>
      </c>
      <c r="E194" s="471">
        <v>9000</v>
      </c>
      <c r="F194" s="323">
        <v>3866</v>
      </c>
      <c r="G194" s="295">
        <f t="shared" si="2"/>
        <v>2.3279875840662183</v>
      </c>
      <c r="H194" s="174" t="s">
        <v>144</v>
      </c>
      <c r="I194" s="165" t="s">
        <v>43</v>
      </c>
      <c r="J194" s="16" t="s">
        <v>322</v>
      </c>
      <c r="K194" s="164" t="s">
        <v>663</v>
      </c>
      <c r="L194" s="164" t="s">
        <v>44</v>
      </c>
      <c r="M194" s="358"/>
      <c r="N194" s="324"/>
    </row>
    <row r="195" spans="1:14" s="2" customFormat="1" ht="15" customHeight="1" x14ac:dyDescent="0.25">
      <c r="A195" s="34">
        <v>45363</v>
      </c>
      <c r="B195" s="16" t="s">
        <v>112</v>
      </c>
      <c r="C195" s="16" t="s">
        <v>113</v>
      </c>
      <c r="D195" s="16" t="s">
        <v>121</v>
      </c>
      <c r="E195" s="471">
        <v>13000</v>
      </c>
      <c r="F195" s="323">
        <v>3866</v>
      </c>
      <c r="G195" s="295">
        <f t="shared" si="2"/>
        <v>3.3626487325400931</v>
      </c>
      <c r="H195" s="174" t="s">
        <v>144</v>
      </c>
      <c r="I195" s="165" t="s">
        <v>43</v>
      </c>
      <c r="J195" s="16" t="s">
        <v>322</v>
      </c>
      <c r="K195" s="164" t="s">
        <v>663</v>
      </c>
      <c r="L195" s="164" t="s">
        <v>44</v>
      </c>
      <c r="M195" s="358"/>
      <c r="N195" s="324"/>
    </row>
    <row r="196" spans="1:14" s="2" customFormat="1" ht="15" customHeight="1" x14ac:dyDescent="0.25">
      <c r="A196" s="34">
        <v>45363</v>
      </c>
      <c r="B196" s="16" t="s">
        <v>112</v>
      </c>
      <c r="C196" s="16" t="s">
        <v>113</v>
      </c>
      <c r="D196" s="16" t="s">
        <v>121</v>
      </c>
      <c r="E196" s="471">
        <v>18000</v>
      </c>
      <c r="F196" s="323">
        <v>3866</v>
      </c>
      <c r="G196" s="295">
        <f t="shared" si="2"/>
        <v>4.6559751681324366</v>
      </c>
      <c r="H196" s="174" t="s">
        <v>144</v>
      </c>
      <c r="I196" s="165" t="s">
        <v>43</v>
      </c>
      <c r="J196" s="16" t="s">
        <v>322</v>
      </c>
      <c r="K196" s="164" t="s">
        <v>663</v>
      </c>
      <c r="L196" s="164" t="s">
        <v>44</v>
      </c>
      <c r="M196" s="358"/>
      <c r="N196" s="324"/>
    </row>
    <row r="197" spans="1:14" s="2" customFormat="1" ht="15" customHeight="1" x14ac:dyDescent="0.25">
      <c r="A197" s="34">
        <v>45363</v>
      </c>
      <c r="B197" s="16" t="s">
        <v>112</v>
      </c>
      <c r="C197" s="16" t="s">
        <v>113</v>
      </c>
      <c r="D197" s="16" t="s">
        <v>121</v>
      </c>
      <c r="E197" s="471">
        <v>13000</v>
      </c>
      <c r="F197" s="323">
        <v>3866</v>
      </c>
      <c r="G197" s="295">
        <f t="shared" ref="G197:G234" si="3">E197/F197</f>
        <v>3.3626487325400931</v>
      </c>
      <c r="H197" s="174" t="s">
        <v>144</v>
      </c>
      <c r="I197" s="165" t="s">
        <v>43</v>
      </c>
      <c r="J197" s="16" t="s">
        <v>322</v>
      </c>
      <c r="K197" s="164" t="s">
        <v>663</v>
      </c>
      <c r="L197" s="164" t="s">
        <v>44</v>
      </c>
      <c r="M197" s="358"/>
      <c r="N197" s="324"/>
    </row>
    <row r="198" spans="1:14" s="2" customFormat="1" ht="15" customHeight="1" x14ac:dyDescent="0.25">
      <c r="A198" s="34">
        <v>45363</v>
      </c>
      <c r="B198" s="16" t="s">
        <v>126</v>
      </c>
      <c r="C198" s="149" t="s">
        <v>126</v>
      </c>
      <c r="D198" s="16" t="s">
        <v>121</v>
      </c>
      <c r="E198" s="471">
        <v>7000</v>
      </c>
      <c r="F198" s="323">
        <v>3866</v>
      </c>
      <c r="G198" s="295">
        <f t="shared" si="3"/>
        <v>1.8106570098292809</v>
      </c>
      <c r="H198" s="174" t="s">
        <v>144</v>
      </c>
      <c r="I198" s="165" t="s">
        <v>43</v>
      </c>
      <c r="J198" s="16" t="s">
        <v>322</v>
      </c>
      <c r="K198" s="164" t="s">
        <v>663</v>
      </c>
      <c r="L198" s="164" t="s">
        <v>44</v>
      </c>
      <c r="M198" s="358"/>
      <c r="N198" s="324"/>
    </row>
    <row r="199" spans="1:14" s="2" customFormat="1" ht="15" customHeight="1" x14ac:dyDescent="0.25">
      <c r="A199" s="34">
        <v>45363</v>
      </c>
      <c r="B199" s="16" t="s">
        <v>126</v>
      </c>
      <c r="C199" s="149" t="s">
        <v>126</v>
      </c>
      <c r="D199" s="16" t="s">
        <v>121</v>
      </c>
      <c r="E199" s="471">
        <v>3000</v>
      </c>
      <c r="F199" s="323">
        <v>3866</v>
      </c>
      <c r="G199" s="295">
        <f t="shared" si="3"/>
        <v>0.7759958613554061</v>
      </c>
      <c r="H199" s="174" t="s">
        <v>144</v>
      </c>
      <c r="I199" s="165" t="s">
        <v>43</v>
      </c>
      <c r="J199" s="16" t="s">
        <v>322</v>
      </c>
      <c r="K199" s="164" t="s">
        <v>663</v>
      </c>
      <c r="L199" s="164" t="s">
        <v>44</v>
      </c>
      <c r="M199" s="358"/>
      <c r="N199" s="324"/>
    </row>
    <row r="200" spans="1:14" s="2" customFormat="1" ht="15" customHeight="1" x14ac:dyDescent="0.25">
      <c r="A200" s="560">
        <v>45363</v>
      </c>
      <c r="B200" s="549" t="s">
        <v>112</v>
      </c>
      <c r="C200" s="549" t="s">
        <v>113</v>
      </c>
      <c r="D200" s="549" t="s">
        <v>121</v>
      </c>
      <c r="E200" s="557">
        <v>8000</v>
      </c>
      <c r="F200" s="323">
        <v>3866</v>
      </c>
      <c r="G200" s="295">
        <f t="shared" si="3"/>
        <v>2.0693222969477496</v>
      </c>
      <c r="H200" s="174" t="s">
        <v>147</v>
      </c>
      <c r="I200" s="165" t="s">
        <v>43</v>
      </c>
      <c r="J200" s="16" t="s">
        <v>326</v>
      </c>
      <c r="K200" s="164" t="s">
        <v>663</v>
      </c>
      <c r="L200" s="164" t="s">
        <v>44</v>
      </c>
      <c r="M200" s="358"/>
      <c r="N200" s="324"/>
    </row>
    <row r="201" spans="1:14" s="2" customFormat="1" ht="15" customHeight="1" x14ac:dyDescent="0.25">
      <c r="A201" s="560">
        <v>45363</v>
      </c>
      <c r="B201" s="549" t="s">
        <v>112</v>
      </c>
      <c r="C201" s="549" t="s">
        <v>113</v>
      </c>
      <c r="D201" s="549" t="s">
        <v>121</v>
      </c>
      <c r="E201" s="557">
        <v>13000</v>
      </c>
      <c r="F201" s="323">
        <v>3866</v>
      </c>
      <c r="G201" s="295">
        <f t="shared" si="3"/>
        <v>3.3626487325400931</v>
      </c>
      <c r="H201" s="174" t="s">
        <v>147</v>
      </c>
      <c r="I201" s="165" t="s">
        <v>43</v>
      </c>
      <c r="J201" s="16" t="s">
        <v>326</v>
      </c>
      <c r="K201" s="164" t="s">
        <v>663</v>
      </c>
      <c r="L201" s="164" t="s">
        <v>44</v>
      </c>
      <c r="M201" s="358"/>
      <c r="N201" s="324"/>
    </row>
    <row r="202" spans="1:14" s="2" customFormat="1" ht="15" customHeight="1" x14ac:dyDescent="0.25">
      <c r="A202" s="560">
        <v>45363</v>
      </c>
      <c r="B202" s="549" t="s">
        <v>112</v>
      </c>
      <c r="C202" s="549" t="s">
        <v>113</v>
      </c>
      <c r="D202" s="549" t="s">
        <v>121</v>
      </c>
      <c r="E202" s="557">
        <v>14000</v>
      </c>
      <c r="F202" s="323">
        <v>3866</v>
      </c>
      <c r="G202" s="295">
        <f t="shared" si="3"/>
        <v>3.6213140196585618</v>
      </c>
      <c r="H202" s="174" t="s">
        <v>147</v>
      </c>
      <c r="I202" s="165" t="s">
        <v>43</v>
      </c>
      <c r="J202" s="16" t="s">
        <v>326</v>
      </c>
      <c r="K202" s="164" t="s">
        <v>663</v>
      </c>
      <c r="L202" s="164" t="s">
        <v>44</v>
      </c>
      <c r="M202" s="358"/>
      <c r="N202" s="324"/>
    </row>
    <row r="203" spans="1:14" s="2" customFormat="1" ht="15" customHeight="1" x14ac:dyDescent="0.25">
      <c r="A203" s="560">
        <v>45363</v>
      </c>
      <c r="B203" s="549" t="s">
        <v>146</v>
      </c>
      <c r="C203" s="149" t="s">
        <v>126</v>
      </c>
      <c r="D203" s="549" t="s">
        <v>121</v>
      </c>
      <c r="E203" s="557">
        <v>5000</v>
      </c>
      <c r="F203" s="323">
        <v>3866</v>
      </c>
      <c r="G203" s="295">
        <f t="shared" si="3"/>
        <v>1.2933264355923435</v>
      </c>
      <c r="H203" s="174" t="s">
        <v>147</v>
      </c>
      <c r="I203" s="165" t="s">
        <v>43</v>
      </c>
      <c r="J203" s="16" t="s">
        <v>326</v>
      </c>
      <c r="K203" s="164" t="s">
        <v>663</v>
      </c>
      <c r="L203" s="164" t="s">
        <v>44</v>
      </c>
      <c r="M203" s="358"/>
      <c r="N203" s="324"/>
    </row>
    <row r="204" spans="1:14" s="2" customFormat="1" ht="15" customHeight="1" x14ac:dyDescent="0.25">
      <c r="A204" s="560">
        <v>45363</v>
      </c>
      <c r="B204" s="549" t="s">
        <v>146</v>
      </c>
      <c r="C204" s="149" t="s">
        <v>126</v>
      </c>
      <c r="D204" s="549" t="s">
        <v>121</v>
      </c>
      <c r="E204" s="557">
        <v>5000</v>
      </c>
      <c r="F204" s="323">
        <v>3866</v>
      </c>
      <c r="G204" s="295">
        <f t="shared" si="3"/>
        <v>1.2933264355923435</v>
      </c>
      <c r="H204" s="174" t="s">
        <v>147</v>
      </c>
      <c r="I204" s="165" t="s">
        <v>43</v>
      </c>
      <c r="J204" s="16" t="s">
        <v>326</v>
      </c>
      <c r="K204" s="164" t="s">
        <v>663</v>
      </c>
      <c r="L204" s="164" t="s">
        <v>44</v>
      </c>
      <c r="M204" s="358"/>
      <c r="N204" s="324"/>
    </row>
    <row r="205" spans="1:14" s="2" customFormat="1" ht="15" customHeight="1" x14ac:dyDescent="0.25">
      <c r="A205" s="163">
        <v>45363</v>
      </c>
      <c r="B205" s="164" t="s">
        <v>311</v>
      </c>
      <c r="C205" s="164" t="s">
        <v>216</v>
      </c>
      <c r="D205" s="165" t="s">
        <v>121</v>
      </c>
      <c r="E205" s="147">
        <v>10000</v>
      </c>
      <c r="F205" s="323">
        <v>3866</v>
      </c>
      <c r="G205" s="295">
        <f t="shared" si="3"/>
        <v>2.586652871184687</v>
      </c>
      <c r="H205" s="174" t="s">
        <v>156</v>
      </c>
      <c r="I205" s="165" t="s">
        <v>43</v>
      </c>
      <c r="J205" s="354" t="s">
        <v>314</v>
      </c>
      <c r="K205" s="164" t="s">
        <v>663</v>
      </c>
      <c r="L205" s="164" t="s">
        <v>44</v>
      </c>
      <c r="M205" s="358"/>
      <c r="N205" s="324"/>
    </row>
    <row r="206" spans="1:14" s="2" customFormat="1" ht="15" customHeight="1" x14ac:dyDescent="0.25">
      <c r="A206" s="163">
        <v>45363</v>
      </c>
      <c r="B206" s="164" t="s">
        <v>312</v>
      </c>
      <c r="C206" s="164" t="s">
        <v>216</v>
      </c>
      <c r="D206" s="165" t="s">
        <v>121</v>
      </c>
      <c r="E206" s="147">
        <v>20000</v>
      </c>
      <c r="F206" s="323">
        <v>3866</v>
      </c>
      <c r="G206" s="295">
        <f t="shared" si="3"/>
        <v>5.173305742369374</v>
      </c>
      <c r="H206" s="174" t="s">
        <v>156</v>
      </c>
      <c r="I206" s="165" t="s">
        <v>43</v>
      </c>
      <c r="J206" s="354" t="s">
        <v>314</v>
      </c>
      <c r="K206" s="164" t="s">
        <v>663</v>
      </c>
      <c r="L206" s="164" t="s">
        <v>44</v>
      </c>
      <c r="M206" s="358"/>
      <c r="N206" s="324"/>
    </row>
    <row r="207" spans="1:14" s="2" customFormat="1" ht="15" customHeight="1" x14ac:dyDescent="0.25">
      <c r="A207" s="163">
        <v>45363</v>
      </c>
      <c r="B207" s="164" t="s">
        <v>313</v>
      </c>
      <c r="C207" s="164" t="s">
        <v>216</v>
      </c>
      <c r="D207" s="165" t="s">
        <v>121</v>
      </c>
      <c r="E207" s="147">
        <v>20000</v>
      </c>
      <c r="F207" s="323">
        <v>3866</v>
      </c>
      <c r="G207" s="295">
        <f t="shared" si="3"/>
        <v>5.173305742369374</v>
      </c>
      <c r="H207" s="174" t="s">
        <v>156</v>
      </c>
      <c r="I207" s="165" t="s">
        <v>43</v>
      </c>
      <c r="J207" s="354" t="s">
        <v>314</v>
      </c>
      <c r="K207" s="164" t="s">
        <v>663</v>
      </c>
      <c r="L207" s="164" t="s">
        <v>44</v>
      </c>
      <c r="M207" s="358"/>
      <c r="N207" s="324"/>
    </row>
    <row r="208" spans="1:14" s="2" customFormat="1" ht="15" customHeight="1" x14ac:dyDescent="0.25">
      <c r="A208" s="163">
        <v>45363</v>
      </c>
      <c r="B208" s="164" t="s">
        <v>112</v>
      </c>
      <c r="C208" s="164" t="s">
        <v>113</v>
      </c>
      <c r="D208" s="165" t="s">
        <v>121</v>
      </c>
      <c r="E208" s="147">
        <v>1000</v>
      </c>
      <c r="F208" s="323">
        <v>3866</v>
      </c>
      <c r="G208" s="295">
        <f t="shared" si="3"/>
        <v>0.2586652871184687</v>
      </c>
      <c r="H208" s="174" t="s">
        <v>156</v>
      </c>
      <c r="I208" s="165" t="s">
        <v>43</v>
      </c>
      <c r="J208" s="354" t="s">
        <v>314</v>
      </c>
      <c r="K208" s="164" t="s">
        <v>663</v>
      </c>
      <c r="L208" s="164" t="s">
        <v>44</v>
      </c>
      <c r="M208" s="358"/>
      <c r="N208" s="324"/>
    </row>
    <row r="209" spans="1:14" s="2" customFormat="1" ht="15" customHeight="1" x14ac:dyDescent="0.25">
      <c r="A209" s="163">
        <v>45363</v>
      </c>
      <c r="B209" s="164" t="s">
        <v>112</v>
      </c>
      <c r="C209" s="164" t="s">
        <v>113</v>
      </c>
      <c r="D209" s="165" t="s">
        <v>121</v>
      </c>
      <c r="E209" s="147">
        <v>1000</v>
      </c>
      <c r="F209" s="323">
        <v>3866</v>
      </c>
      <c r="G209" s="295">
        <f t="shared" si="3"/>
        <v>0.2586652871184687</v>
      </c>
      <c r="H209" s="174" t="s">
        <v>156</v>
      </c>
      <c r="I209" s="165" t="s">
        <v>43</v>
      </c>
      <c r="J209" s="354" t="s">
        <v>314</v>
      </c>
      <c r="K209" s="164" t="s">
        <v>663</v>
      </c>
      <c r="L209" s="164" t="s">
        <v>44</v>
      </c>
      <c r="M209" s="358"/>
      <c r="N209" s="324"/>
    </row>
    <row r="210" spans="1:14" s="2" customFormat="1" ht="15" customHeight="1" x14ac:dyDescent="0.25">
      <c r="A210" s="163">
        <v>45363</v>
      </c>
      <c r="B210" s="164" t="s">
        <v>331</v>
      </c>
      <c r="C210" s="149" t="s">
        <v>126</v>
      </c>
      <c r="D210" s="165" t="s">
        <v>121</v>
      </c>
      <c r="E210" s="147">
        <v>45000</v>
      </c>
      <c r="F210" s="323">
        <v>3866</v>
      </c>
      <c r="G210" s="295">
        <f t="shared" si="3"/>
        <v>11.639937920331091</v>
      </c>
      <c r="H210" s="174" t="s">
        <v>156</v>
      </c>
      <c r="I210" s="165" t="s">
        <v>43</v>
      </c>
      <c r="J210" s="354" t="s">
        <v>334</v>
      </c>
      <c r="K210" s="164" t="s">
        <v>663</v>
      </c>
      <c r="L210" s="164" t="s">
        <v>44</v>
      </c>
      <c r="M210" s="358"/>
      <c r="N210" s="324"/>
    </row>
    <row r="211" spans="1:14" s="2" customFormat="1" ht="15" customHeight="1" x14ac:dyDescent="0.25">
      <c r="A211" s="163">
        <v>45363</v>
      </c>
      <c r="B211" s="164" t="s">
        <v>126</v>
      </c>
      <c r="C211" s="149" t="s">
        <v>126</v>
      </c>
      <c r="D211" s="165" t="s">
        <v>121</v>
      </c>
      <c r="E211" s="147">
        <v>30000</v>
      </c>
      <c r="F211" s="323">
        <v>3866</v>
      </c>
      <c r="G211" s="295">
        <f t="shared" si="3"/>
        <v>7.759958613554061</v>
      </c>
      <c r="H211" s="174" t="s">
        <v>156</v>
      </c>
      <c r="I211" s="165" t="s">
        <v>43</v>
      </c>
      <c r="J211" s="354" t="s">
        <v>334</v>
      </c>
      <c r="K211" s="164" t="s">
        <v>663</v>
      </c>
      <c r="L211" s="164" t="s">
        <v>44</v>
      </c>
      <c r="M211" s="358"/>
      <c r="N211" s="324"/>
    </row>
    <row r="212" spans="1:14" s="2" customFormat="1" ht="15" customHeight="1" x14ac:dyDescent="0.25">
      <c r="A212" s="163">
        <v>45363</v>
      </c>
      <c r="B212" s="164" t="s">
        <v>126</v>
      </c>
      <c r="C212" s="149" t="s">
        <v>126</v>
      </c>
      <c r="D212" s="165" t="s">
        <v>121</v>
      </c>
      <c r="E212" s="147">
        <v>30000</v>
      </c>
      <c r="F212" s="323">
        <v>3866</v>
      </c>
      <c r="G212" s="295">
        <f t="shared" si="3"/>
        <v>7.759958613554061</v>
      </c>
      <c r="H212" s="174" t="s">
        <v>156</v>
      </c>
      <c r="I212" s="165" t="s">
        <v>43</v>
      </c>
      <c r="J212" s="354" t="s">
        <v>334</v>
      </c>
      <c r="K212" s="164" t="s">
        <v>663</v>
      </c>
      <c r="L212" s="164" t="s">
        <v>44</v>
      </c>
      <c r="M212" s="358"/>
      <c r="N212" s="324"/>
    </row>
    <row r="213" spans="1:14" s="2" customFormat="1" ht="15" customHeight="1" x14ac:dyDescent="0.25">
      <c r="A213" s="163">
        <v>45363</v>
      </c>
      <c r="B213" s="164" t="s">
        <v>126</v>
      </c>
      <c r="C213" s="149" t="s">
        <v>126</v>
      </c>
      <c r="D213" s="165" t="s">
        <v>121</v>
      </c>
      <c r="E213" s="147">
        <v>40000</v>
      </c>
      <c r="F213" s="323">
        <v>3866</v>
      </c>
      <c r="G213" s="295">
        <f t="shared" si="3"/>
        <v>10.346611484738748</v>
      </c>
      <c r="H213" s="174" t="s">
        <v>156</v>
      </c>
      <c r="I213" s="165" t="s">
        <v>43</v>
      </c>
      <c r="J213" s="354" t="s">
        <v>334</v>
      </c>
      <c r="K213" s="164" t="s">
        <v>663</v>
      </c>
      <c r="L213" s="164" t="s">
        <v>44</v>
      </c>
      <c r="M213" s="358"/>
      <c r="N213" s="324"/>
    </row>
    <row r="214" spans="1:14" s="2" customFormat="1" ht="15" customHeight="1" x14ac:dyDescent="0.25">
      <c r="A214" s="163">
        <v>45363</v>
      </c>
      <c r="B214" s="164" t="s">
        <v>126</v>
      </c>
      <c r="C214" s="149" t="s">
        <v>126</v>
      </c>
      <c r="D214" s="165" t="s">
        <v>121</v>
      </c>
      <c r="E214" s="147">
        <v>20000</v>
      </c>
      <c r="F214" s="323">
        <v>3866</v>
      </c>
      <c r="G214" s="295">
        <f t="shared" si="3"/>
        <v>5.173305742369374</v>
      </c>
      <c r="H214" s="174" t="s">
        <v>156</v>
      </c>
      <c r="I214" s="165" t="s">
        <v>43</v>
      </c>
      <c r="J214" s="354" t="s">
        <v>335</v>
      </c>
      <c r="K214" s="164" t="s">
        <v>663</v>
      </c>
      <c r="L214" s="164" t="s">
        <v>44</v>
      </c>
      <c r="M214" s="358"/>
      <c r="N214" s="324"/>
    </row>
    <row r="215" spans="1:14" s="2" customFormat="1" ht="15" customHeight="1" x14ac:dyDescent="0.25">
      <c r="A215" s="163">
        <v>45363</v>
      </c>
      <c r="B215" s="164" t="s">
        <v>126</v>
      </c>
      <c r="C215" s="149" t="s">
        <v>126</v>
      </c>
      <c r="D215" s="165" t="s">
        <v>121</v>
      </c>
      <c r="E215" s="147">
        <v>24000</v>
      </c>
      <c r="F215" s="323">
        <v>3866</v>
      </c>
      <c r="G215" s="295">
        <f t="shared" si="3"/>
        <v>6.2079668908432488</v>
      </c>
      <c r="H215" s="174" t="s">
        <v>156</v>
      </c>
      <c r="I215" s="165" t="s">
        <v>43</v>
      </c>
      <c r="J215" s="354" t="s">
        <v>335</v>
      </c>
      <c r="K215" s="164" t="s">
        <v>663</v>
      </c>
      <c r="L215" s="164" t="s">
        <v>44</v>
      </c>
      <c r="M215" s="358"/>
      <c r="N215" s="324"/>
    </row>
    <row r="216" spans="1:14" s="2" customFormat="1" ht="15" customHeight="1" x14ac:dyDescent="0.25">
      <c r="A216" s="163">
        <v>45363</v>
      </c>
      <c r="B216" s="164" t="s">
        <v>332</v>
      </c>
      <c r="C216" s="149" t="s">
        <v>126</v>
      </c>
      <c r="D216" s="165" t="s">
        <v>121</v>
      </c>
      <c r="E216" s="147">
        <v>4000</v>
      </c>
      <c r="F216" s="323">
        <v>3866</v>
      </c>
      <c r="G216" s="295">
        <f t="shared" si="3"/>
        <v>1.0346611484738748</v>
      </c>
      <c r="H216" s="174" t="s">
        <v>156</v>
      </c>
      <c r="I216" s="165" t="s">
        <v>43</v>
      </c>
      <c r="J216" s="354" t="s">
        <v>335</v>
      </c>
      <c r="K216" s="164" t="s">
        <v>663</v>
      </c>
      <c r="L216" s="164" t="s">
        <v>44</v>
      </c>
      <c r="M216" s="358"/>
      <c r="N216" s="324"/>
    </row>
    <row r="217" spans="1:14" s="2" customFormat="1" ht="15" customHeight="1" x14ac:dyDescent="0.25">
      <c r="A217" s="163">
        <v>45363</v>
      </c>
      <c r="B217" s="164" t="s">
        <v>333</v>
      </c>
      <c r="C217" s="149" t="s">
        <v>126</v>
      </c>
      <c r="D217" s="165" t="s">
        <v>121</v>
      </c>
      <c r="E217" s="147">
        <v>28000</v>
      </c>
      <c r="F217" s="323">
        <v>3866</v>
      </c>
      <c r="G217" s="295">
        <f t="shared" si="3"/>
        <v>7.2426280393171236</v>
      </c>
      <c r="H217" s="174" t="s">
        <v>156</v>
      </c>
      <c r="I217" s="165" t="s">
        <v>43</v>
      </c>
      <c r="J217" s="354" t="s">
        <v>330</v>
      </c>
      <c r="K217" s="164" t="s">
        <v>663</v>
      </c>
      <c r="L217" s="164" t="s">
        <v>44</v>
      </c>
      <c r="M217" s="358"/>
      <c r="N217" s="324"/>
    </row>
    <row r="218" spans="1:14" s="2" customFormat="1" ht="15" customHeight="1" x14ac:dyDescent="0.25">
      <c r="A218" s="163">
        <v>45363</v>
      </c>
      <c r="B218" s="164" t="s">
        <v>112</v>
      </c>
      <c r="C218" s="164" t="s">
        <v>113</v>
      </c>
      <c r="D218" s="165" t="s">
        <v>121</v>
      </c>
      <c r="E218" s="168">
        <v>8000</v>
      </c>
      <c r="F218" s="323">
        <v>3866</v>
      </c>
      <c r="G218" s="295">
        <f t="shared" si="3"/>
        <v>2.0693222969477496</v>
      </c>
      <c r="H218" s="174" t="s">
        <v>127</v>
      </c>
      <c r="I218" s="165" t="s">
        <v>43</v>
      </c>
      <c r="J218" s="354" t="s">
        <v>336</v>
      </c>
      <c r="K218" s="164" t="s">
        <v>663</v>
      </c>
      <c r="L218" s="164" t="s">
        <v>44</v>
      </c>
      <c r="M218" s="358"/>
      <c r="N218" s="324"/>
    </row>
    <row r="219" spans="1:14" s="2" customFormat="1" ht="15" customHeight="1" x14ac:dyDescent="0.25">
      <c r="A219" s="163">
        <v>45363</v>
      </c>
      <c r="B219" s="164" t="s">
        <v>112</v>
      </c>
      <c r="C219" s="164" t="s">
        <v>113</v>
      </c>
      <c r="D219" s="165" t="s">
        <v>121</v>
      </c>
      <c r="E219" s="168">
        <v>30000</v>
      </c>
      <c r="F219" s="323">
        <v>3866</v>
      </c>
      <c r="G219" s="295">
        <f t="shared" si="3"/>
        <v>7.759958613554061</v>
      </c>
      <c r="H219" s="174" t="s">
        <v>127</v>
      </c>
      <c r="I219" s="165" t="s">
        <v>43</v>
      </c>
      <c r="J219" s="354" t="s">
        <v>336</v>
      </c>
      <c r="K219" s="164" t="s">
        <v>663</v>
      </c>
      <c r="L219" s="164" t="s">
        <v>44</v>
      </c>
      <c r="M219" s="358"/>
      <c r="N219" s="324"/>
    </row>
    <row r="220" spans="1:14" s="2" customFormat="1" ht="15" customHeight="1" x14ac:dyDescent="0.25">
      <c r="A220" s="163">
        <v>45363</v>
      </c>
      <c r="B220" s="164" t="s">
        <v>112</v>
      </c>
      <c r="C220" s="164" t="s">
        <v>113</v>
      </c>
      <c r="D220" s="165" t="s">
        <v>121</v>
      </c>
      <c r="E220" s="168">
        <v>10000</v>
      </c>
      <c r="F220" s="323">
        <v>3866</v>
      </c>
      <c r="G220" s="295">
        <f t="shared" si="3"/>
        <v>2.586652871184687</v>
      </c>
      <c r="H220" s="174" t="s">
        <v>127</v>
      </c>
      <c r="I220" s="165" t="s">
        <v>43</v>
      </c>
      <c r="J220" s="354" t="s">
        <v>336</v>
      </c>
      <c r="K220" s="164" t="s">
        <v>663</v>
      </c>
      <c r="L220" s="164" t="s">
        <v>44</v>
      </c>
      <c r="M220" s="358"/>
      <c r="N220" s="324"/>
    </row>
    <row r="221" spans="1:14" s="2" customFormat="1" ht="15" customHeight="1" x14ac:dyDescent="0.25">
      <c r="A221" s="163">
        <v>45363</v>
      </c>
      <c r="B221" s="164" t="s">
        <v>112</v>
      </c>
      <c r="C221" s="164" t="s">
        <v>113</v>
      </c>
      <c r="D221" s="165" t="s">
        <v>121</v>
      </c>
      <c r="E221" s="168">
        <v>10000</v>
      </c>
      <c r="F221" s="323">
        <v>3866</v>
      </c>
      <c r="G221" s="295">
        <f t="shared" si="3"/>
        <v>2.586652871184687</v>
      </c>
      <c r="H221" s="174" t="s">
        <v>127</v>
      </c>
      <c r="I221" s="165" t="s">
        <v>43</v>
      </c>
      <c r="J221" s="354" t="s">
        <v>336</v>
      </c>
      <c r="K221" s="164" t="s">
        <v>663</v>
      </c>
      <c r="L221" s="164" t="s">
        <v>44</v>
      </c>
      <c r="M221" s="358"/>
      <c r="N221" s="324"/>
    </row>
    <row r="222" spans="1:14" s="2" customFormat="1" ht="15" customHeight="1" x14ac:dyDescent="0.25">
      <c r="A222" s="163">
        <v>45363</v>
      </c>
      <c r="B222" s="164" t="s">
        <v>112</v>
      </c>
      <c r="C222" s="164" t="s">
        <v>113</v>
      </c>
      <c r="D222" s="165" t="s">
        <v>121</v>
      </c>
      <c r="E222" s="168">
        <v>15000</v>
      </c>
      <c r="F222" s="323">
        <v>3866</v>
      </c>
      <c r="G222" s="295">
        <f t="shared" si="3"/>
        <v>3.8799793067770305</v>
      </c>
      <c r="H222" s="174" t="s">
        <v>127</v>
      </c>
      <c r="I222" s="165" t="s">
        <v>43</v>
      </c>
      <c r="J222" s="354" t="s">
        <v>336</v>
      </c>
      <c r="K222" s="164" t="s">
        <v>663</v>
      </c>
      <c r="L222" s="164" t="s">
        <v>44</v>
      </c>
      <c r="M222" s="358"/>
      <c r="N222" s="324"/>
    </row>
    <row r="223" spans="1:14" s="2" customFormat="1" ht="15" customHeight="1" x14ac:dyDescent="0.25">
      <c r="A223" s="163">
        <v>45363</v>
      </c>
      <c r="B223" s="164" t="s">
        <v>112</v>
      </c>
      <c r="C223" s="164" t="s">
        <v>113</v>
      </c>
      <c r="D223" s="165" t="s">
        <v>121</v>
      </c>
      <c r="E223" s="168">
        <v>15000</v>
      </c>
      <c r="F223" s="323">
        <v>3866</v>
      </c>
      <c r="G223" s="295">
        <f t="shared" si="3"/>
        <v>3.8799793067770305</v>
      </c>
      <c r="H223" s="174" t="s">
        <v>127</v>
      </c>
      <c r="I223" s="165" t="s">
        <v>43</v>
      </c>
      <c r="J223" s="354" t="s">
        <v>336</v>
      </c>
      <c r="K223" s="164" t="s">
        <v>663</v>
      </c>
      <c r="L223" s="164" t="s">
        <v>44</v>
      </c>
      <c r="M223" s="358"/>
      <c r="N223" s="324"/>
    </row>
    <row r="224" spans="1:14" s="2" customFormat="1" ht="15" customHeight="1" x14ac:dyDescent="0.25">
      <c r="A224" s="163">
        <v>45363</v>
      </c>
      <c r="B224" s="164" t="s">
        <v>112</v>
      </c>
      <c r="C224" s="164" t="s">
        <v>113</v>
      </c>
      <c r="D224" s="165" t="s">
        <v>121</v>
      </c>
      <c r="E224" s="168">
        <v>14000</v>
      </c>
      <c r="F224" s="323">
        <v>3866</v>
      </c>
      <c r="G224" s="295">
        <f t="shared" si="3"/>
        <v>3.6213140196585618</v>
      </c>
      <c r="H224" s="174" t="s">
        <v>127</v>
      </c>
      <c r="I224" s="165" t="s">
        <v>43</v>
      </c>
      <c r="J224" s="354" t="s">
        <v>336</v>
      </c>
      <c r="K224" s="164" t="s">
        <v>663</v>
      </c>
      <c r="L224" s="164" t="s">
        <v>44</v>
      </c>
      <c r="M224" s="358"/>
      <c r="N224" s="324"/>
    </row>
    <row r="225" spans="1:16" s="2" customFormat="1" ht="15" customHeight="1" x14ac:dyDescent="0.25">
      <c r="A225" s="163">
        <v>45363</v>
      </c>
      <c r="B225" s="164" t="s">
        <v>112</v>
      </c>
      <c r="C225" s="164" t="s">
        <v>113</v>
      </c>
      <c r="D225" s="165" t="s">
        <v>121</v>
      </c>
      <c r="E225" s="168">
        <v>10000</v>
      </c>
      <c r="F225" s="323">
        <v>3866</v>
      </c>
      <c r="G225" s="295">
        <f t="shared" si="3"/>
        <v>2.586652871184687</v>
      </c>
      <c r="H225" s="174" t="s">
        <v>127</v>
      </c>
      <c r="I225" s="165" t="s">
        <v>43</v>
      </c>
      <c r="J225" s="354" t="s">
        <v>336</v>
      </c>
      <c r="K225" s="164" t="s">
        <v>663</v>
      </c>
      <c r="L225" s="164" t="s">
        <v>44</v>
      </c>
      <c r="M225" s="358"/>
      <c r="N225" s="324"/>
    </row>
    <row r="226" spans="1:16" s="2" customFormat="1" ht="15" customHeight="1" x14ac:dyDescent="0.25">
      <c r="A226" s="163">
        <v>45363</v>
      </c>
      <c r="B226" s="164" t="s">
        <v>344</v>
      </c>
      <c r="C226" s="164" t="s">
        <v>120</v>
      </c>
      <c r="D226" s="165" t="s">
        <v>79</v>
      </c>
      <c r="E226" s="147">
        <f>F226*G226</f>
        <v>77320</v>
      </c>
      <c r="F226" s="323">
        <v>3866</v>
      </c>
      <c r="G226" s="295">
        <v>20</v>
      </c>
      <c r="H226" s="174" t="s">
        <v>134</v>
      </c>
      <c r="I226" s="165" t="s">
        <v>43</v>
      </c>
      <c r="J226" s="354" t="s">
        <v>614</v>
      </c>
      <c r="K226" s="164" t="s">
        <v>663</v>
      </c>
      <c r="L226" s="164" t="s">
        <v>44</v>
      </c>
      <c r="M226" s="358"/>
      <c r="N226" s="324"/>
    </row>
    <row r="227" spans="1:16" s="2" customFormat="1" ht="15" customHeight="1" x14ac:dyDescent="0.25">
      <c r="A227" s="163">
        <v>45363</v>
      </c>
      <c r="B227" s="164" t="s">
        <v>345</v>
      </c>
      <c r="C227" s="164" t="s">
        <v>120</v>
      </c>
      <c r="D227" s="165" t="s">
        <v>79</v>
      </c>
      <c r="E227" s="147">
        <f>G227*F227</f>
        <v>31778.520000000004</v>
      </c>
      <c r="F227" s="323">
        <v>3866</v>
      </c>
      <c r="G227" s="295">
        <v>8.2200000000000006</v>
      </c>
      <c r="H227" s="174" t="s">
        <v>134</v>
      </c>
      <c r="I227" s="165" t="s">
        <v>43</v>
      </c>
      <c r="J227" s="354" t="s">
        <v>623</v>
      </c>
      <c r="K227" s="164" t="s">
        <v>663</v>
      </c>
      <c r="L227" s="164" t="s">
        <v>44</v>
      </c>
      <c r="M227" s="358"/>
      <c r="N227" s="324"/>
    </row>
    <row r="228" spans="1:16" s="2" customFormat="1" ht="15" customHeight="1" x14ac:dyDescent="0.25">
      <c r="A228" s="34">
        <v>45364</v>
      </c>
      <c r="B228" s="16" t="s">
        <v>112</v>
      </c>
      <c r="C228" s="16" t="s">
        <v>113</v>
      </c>
      <c r="D228" s="16" t="s">
        <v>121</v>
      </c>
      <c r="E228" s="471">
        <v>13000</v>
      </c>
      <c r="F228" s="323">
        <v>3866</v>
      </c>
      <c r="G228" s="295">
        <f t="shared" si="3"/>
        <v>3.3626487325400931</v>
      </c>
      <c r="H228" s="174" t="s">
        <v>144</v>
      </c>
      <c r="I228" s="165" t="s">
        <v>43</v>
      </c>
      <c r="J228" s="16" t="s">
        <v>346</v>
      </c>
      <c r="K228" s="164" t="s">
        <v>663</v>
      </c>
      <c r="L228" s="164" t="s">
        <v>44</v>
      </c>
      <c r="M228" s="358"/>
      <c r="N228" s="324"/>
    </row>
    <row r="229" spans="1:16" s="2" customFormat="1" ht="15" customHeight="1" x14ac:dyDescent="0.25">
      <c r="A229" s="34">
        <v>45364</v>
      </c>
      <c r="B229" s="16" t="s">
        <v>112</v>
      </c>
      <c r="C229" s="16" t="s">
        <v>113</v>
      </c>
      <c r="D229" s="16" t="s">
        <v>121</v>
      </c>
      <c r="E229" s="471">
        <v>8000</v>
      </c>
      <c r="F229" s="323">
        <v>3866</v>
      </c>
      <c r="G229" s="295">
        <f t="shared" si="3"/>
        <v>2.0693222969477496</v>
      </c>
      <c r="H229" s="174" t="s">
        <v>144</v>
      </c>
      <c r="I229" s="165" t="s">
        <v>43</v>
      </c>
      <c r="J229" s="16" t="s">
        <v>346</v>
      </c>
      <c r="K229" s="164" t="s">
        <v>663</v>
      </c>
      <c r="L229" s="164" t="s">
        <v>44</v>
      </c>
      <c r="M229" s="358"/>
      <c r="N229" s="324"/>
    </row>
    <row r="230" spans="1:16" s="2" customFormat="1" ht="15" customHeight="1" x14ac:dyDescent="0.25">
      <c r="A230" s="34">
        <v>45364</v>
      </c>
      <c r="B230" s="16" t="s">
        <v>112</v>
      </c>
      <c r="C230" s="16" t="s">
        <v>113</v>
      </c>
      <c r="D230" s="16" t="s">
        <v>121</v>
      </c>
      <c r="E230" s="471">
        <v>4000</v>
      </c>
      <c r="F230" s="323">
        <v>3866</v>
      </c>
      <c r="G230" s="295">
        <f t="shared" si="3"/>
        <v>1.0346611484738748</v>
      </c>
      <c r="H230" s="174" t="s">
        <v>144</v>
      </c>
      <c r="I230" s="165" t="s">
        <v>43</v>
      </c>
      <c r="J230" s="16" t="s">
        <v>346</v>
      </c>
      <c r="K230" s="164" t="s">
        <v>663</v>
      </c>
      <c r="L230" s="164" t="s">
        <v>44</v>
      </c>
      <c r="M230" s="358"/>
      <c r="N230" s="324"/>
    </row>
    <row r="231" spans="1:16" s="2" customFormat="1" ht="15" customHeight="1" x14ac:dyDescent="0.25">
      <c r="A231" s="34">
        <v>45364</v>
      </c>
      <c r="B231" s="16" t="s">
        <v>112</v>
      </c>
      <c r="C231" s="16" t="s">
        <v>113</v>
      </c>
      <c r="D231" s="16" t="s">
        <v>121</v>
      </c>
      <c r="E231" s="471">
        <v>18000</v>
      </c>
      <c r="F231" s="323">
        <v>3866</v>
      </c>
      <c r="G231" s="295">
        <f t="shared" si="3"/>
        <v>4.6559751681324366</v>
      </c>
      <c r="H231" s="174" t="s">
        <v>144</v>
      </c>
      <c r="I231" s="165" t="s">
        <v>43</v>
      </c>
      <c r="J231" s="16" t="s">
        <v>346</v>
      </c>
      <c r="K231" s="164" t="s">
        <v>663</v>
      </c>
      <c r="L231" s="164" t="s">
        <v>44</v>
      </c>
      <c r="M231" s="358"/>
      <c r="N231" s="324"/>
    </row>
    <row r="232" spans="1:16" s="2" customFormat="1" ht="15" customHeight="1" x14ac:dyDescent="0.25">
      <c r="A232" s="34">
        <v>45364</v>
      </c>
      <c r="B232" s="16" t="s">
        <v>126</v>
      </c>
      <c r="C232" s="149" t="s">
        <v>126</v>
      </c>
      <c r="D232" s="16" t="s">
        <v>121</v>
      </c>
      <c r="E232" s="471">
        <v>2000</v>
      </c>
      <c r="F232" s="323">
        <v>3866</v>
      </c>
      <c r="G232" s="295">
        <f t="shared" si="3"/>
        <v>0.5173305742369374</v>
      </c>
      <c r="H232" s="174" t="s">
        <v>144</v>
      </c>
      <c r="I232" s="165" t="s">
        <v>43</v>
      </c>
      <c r="J232" s="16" t="s">
        <v>346</v>
      </c>
      <c r="K232" s="164" t="s">
        <v>663</v>
      </c>
      <c r="L232" s="164" t="s">
        <v>44</v>
      </c>
      <c r="M232" s="358"/>
      <c r="N232" s="324"/>
    </row>
    <row r="233" spans="1:16" s="2" customFormat="1" ht="15" customHeight="1" x14ac:dyDescent="0.25">
      <c r="A233" s="34">
        <v>45364</v>
      </c>
      <c r="B233" s="16" t="s">
        <v>126</v>
      </c>
      <c r="C233" s="149" t="s">
        <v>126</v>
      </c>
      <c r="D233" s="16" t="s">
        <v>121</v>
      </c>
      <c r="E233" s="471">
        <v>3000</v>
      </c>
      <c r="F233" s="323">
        <v>3866</v>
      </c>
      <c r="G233" s="295">
        <f t="shared" si="3"/>
        <v>0.7759958613554061</v>
      </c>
      <c r="H233" s="174" t="s">
        <v>144</v>
      </c>
      <c r="I233" s="165" t="s">
        <v>43</v>
      </c>
      <c r="J233" s="16" t="s">
        <v>346</v>
      </c>
      <c r="K233" s="164" t="s">
        <v>663</v>
      </c>
      <c r="L233" s="164" t="s">
        <v>44</v>
      </c>
      <c r="M233" s="358"/>
      <c r="N233" s="324"/>
    </row>
    <row r="234" spans="1:16" s="2" customFormat="1" ht="14.25" customHeight="1" x14ac:dyDescent="0.25">
      <c r="A234" s="560">
        <v>45364</v>
      </c>
      <c r="B234" s="549" t="s">
        <v>112</v>
      </c>
      <c r="C234" s="549" t="s">
        <v>113</v>
      </c>
      <c r="D234" s="549" t="s">
        <v>121</v>
      </c>
      <c r="E234" s="557">
        <v>14000</v>
      </c>
      <c r="F234" s="323">
        <v>3866</v>
      </c>
      <c r="G234" s="295">
        <f t="shared" si="3"/>
        <v>3.6213140196585618</v>
      </c>
      <c r="H234" s="174" t="s">
        <v>147</v>
      </c>
      <c r="I234" s="165" t="s">
        <v>43</v>
      </c>
      <c r="J234" s="149" t="s">
        <v>350</v>
      </c>
      <c r="K234" s="164" t="s">
        <v>663</v>
      </c>
      <c r="L234" s="164" t="s">
        <v>44</v>
      </c>
      <c r="M234" s="358"/>
      <c r="N234" s="324"/>
    </row>
    <row r="235" spans="1:16" x14ac:dyDescent="0.25">
      <c r="A235" s="560">
        <v>45364</v>
      </c>
      <c r="B235" s="549" t="s">
        <v>112</v>
      </c>
      <c r="C235" s="549" t="s">
        <v>113</v>
      </c>
      <c r="D235" s="549" t="s">
        <v>121</v>
      </c>
      <c r="E235" s="557">
        <v>5000</v>
      </c>
      <c r="F235" s="323">
        <v>3866</v>
      </c>
      <c r="G235" s="295">
        <f t="shared" ref="G235:G303" si="4">E235/F235</f>
        <v>1.2933264355923435</v>
      </c>
      <c r="H235" s="174" t="s">
        <v>147</v>
      </c>
      <c r="I235" s="165" t="s">
        <v>43</v>
      </c>
      <c r="J235" s="149" t="s">
        <v>350</v>
      </c>
      <c r="K235" s="164" t="s">
        <v>663</v>
      </c>
      <c r="L235" s="164" t="s">
        <v>44</v>
      </c>
      <c r="M235" s="467"/>
      <c r="N235" s="468"/>
      <c r="O235" s="487"/>
      <c r="P235" s="487"/>
    </row>
    <row r="236" spans="1:16" x14ac:dyDescent="0.25">
      <c r="A236" s="560">
        <v>45364</v>
      </c>
      <c r="B236" s="549" t="s">
        <v>112</v>
      </c>
      <c r="C236" s="549" t="s">
        <v>113</v>
      </c>
      <c r="D236" s="549" t="s">
        <v>121</v>
      </c>
      <c r="E236" s="557">
        <v>5000</v>
      </c>
      <c r="F236" s="323">
        <v>3866</v>
      </c>
      <c r="G236" s="295">
        <f t="shared" si="4"/>
        <v>1.2933264355923435</v>
      </c>
      <c r="H236" s="174" t="s">
        <v>147</v>
      </c>
      <c r="I236" s="165" t="s">
        <v>43</v>
      </c>
      <c r="J236" s="149" t="s">
        <v>350</v>
      </c>
      <c r="K236" s="164" t="s">
        <v>663</v>
      </c>
      <c r="L236" s="164" t="s">
        <v>44</v>
      </c>
      <c r="M236" s="467"/>
      <c r="N236" s="468"/>
      <c r="O236" s="487"/>
      <c r="P236" s="487"/>
    </row>
    <row r="237" spans="1:16" x14ac:dyDescent="0.25">
      <c r="A237" s="560">
        <v>45364</v>
      </c>
      <c r="B237" s="549" t="s">
        <v>112</v>
      </c>
      <c r="C237" s="549" t="s">
        <v>113</v>
      </c>
      <c r="D237" s="549" t="s">
        <v>121</v>
      </c>
      <c r="E237" s="557">
        <v>18000</v>
      </c>
      <c r="F237" s="323">
        <v>3866</v>
      </c>
      <c r="G237" s="295">
        <f t="shared" si="4"/>
        <v>4.6559751681324366</v>
      </c>
      <c r="H237" s="174" t="s">
        <v>147</v>
      </c>
      <c r="I237" s="165" t="s">
        <v>43</v>
      </c>
      <c r="J237" s="149" t="s">
        <v>350</v>
      </c>
      <c r="K237" s="164" t="s">
        <v>663</v>
      </c>
      <c r="L237" s="164" t="s">
        <v>44</v>
      </c>
      <c r="M237" s="467"/>
      <c r="N237" s="468"/>
      <c r="O237" s="487"/>
      <c r="P237" s="487"/>
    </row>
    <row r="238" spans="1:16" x14ac:dyDescent="0.25">
      <c r="A238" s="560">
        <v>45364</v>
      </c>
      <c r="B238" s="549" t="s">
        <v>112</v>
      </c>
      <c r="C238" s="549" t="s">
        <v>113</v>
      </c>
      <c r="D238" s="549" t="s">
        <v>121</v>
      </c>
      <c r="E238" s="557">
        <v>15000</v>
      </c>
      <c r="F238" s="323">
        <v>3866</v>
      </c>
      <c r="G238" s="295">
        <f t="shared" si="4"/>
        <v>3.8799793067770305</v>
      </c>
      <c r="H238" s="174" t="s">
        <v>147</v>
      </c>
      <c r="I238" s="165" t="s">
        <v>43</v>
      </c>
      <c r="J238" s="149" t="s">
        <v>350</v>
      </c>
      <c r="K238" s="164" t="s">
        <v>663</v>
      </c>
      <c r="L238" s="164" t="s">
        <v>44</v>
      </c>
      <c r="M238" s="467"/>
      <c r="N238" s="468"/>
      <c r="O238" s="487"/>
      <c r="P238" s="487"/>
    </row>
    <row r="239" spans="1:16" x14ac:dyDescent="0.25">
      <c r="A239" s="560">
        <v>45364</v>
      </c>
      <c r="B239" s="549" t="s">
        <v>146</v>
      </c>
      <c r="C239" s="149" t="s">
        <v>126</v>
      </c>
      <c r="D239" s="549" t="s">
        <v>121</v>
      </c>
      <c r="E239" s="557">
        <v>10000</v>
      </c>
      <c r="F239" s="323">
        <v>3866</v>
      </c>
      <c r="G239" s="295">
        <f t="shared" si="4"/>
        <v>2.586652871184687</v>
      </c>
      <c r="H239" s="174" t="s">
        <v>147</v>
      </c>
      <c r="I239" s="165" t="s">
        <v>43</v>
      </c>
      <c r="J239" s="149" t="s">
        <v>350</v>
      </c>
      <c r="K239" s="164" t="s">
        <v>663</v>
      </c>
      <c r="L239" s="164" t="s">
        <v>44</v>
      </c>
      <c r="M239" s="467"/>
      <c r="N239" s="468"/>
      <c r="O239" s="487"/>
      <c r="P239" s="487"/>
    </row>
    <row r="240" spans="1:16" ht="19.5" customHeight="1" x14ac:dyDescent="0.25">
      <c r="A240" s="163">
        <v>45364</v>
      </c>
      <c r="B240" s="340" t="s">
        <v>311</v>
      </c>
      <c r="C240" s="340" t="s">
        <v>216</v>
      </c>
      <c r="D240" s="540" t="s">
        <v>121</v>
      </c>
      <c r="E240" s="147">
        <v>10000</v>
      </c>
      <c r="F240" s="323">
        <v>3866</v>
      </c>
      <c r="G240" s="295">
        <f t="shared" si="4"/>
        <v>2.586652871184687</v>
      </c>
      <c r="H240" s="174" t="s">
        <v>156</v>
      </c>
      <c r="I240" s="165" t="s">
        <v>43</v>
      </c>
      <c r="J240" s="354" t="s">
        <v>314</v>
      </c>
      <c r="K240" s="164" t="s">
        <v>663</v>
      </c>
      <c r="L240" s="164" t="s">
        <v>44</v>
      </c>
      <c r="M240" s="467"/>
      <c r="N240" s="468"/>
      <c r="O240" s="487"/>
      <c r="P240" s="487"/>
    </row>
    <row r="241" spans="1:16" ht="18.75" customHeight="1" x14ac:dyDescent="0.25">
      <c r="A241" s="163">
        <v>45364</v>
      </c>
      <c r="B241" s="340" t="s">
        <v>312</v>
      </c>
      <c r="C241" s="340" t="s">
        <v>216</v>
      </c>
      <c r="D241" s="540" t="s">
        <v>121</v>
      </c>
      <c r="E241" s="147">
        <v>20000</v>
      </c>
      <c r="F241" s="323">
        <v>3866</v>
      </c>
      <c r="G241" s="295">
        <f t="shared" si="4"/>
        <v>5.173305742369374</v>
      </c>
      <c r="H241" s="174" t="s">
        <v>156</v>
      </c>
      <c r="I241" s="165" t="s">
        <v>43</v>
      </c>
      <c r="J241" s="354" t="s">
        <v>314</v>
      </c>
      <c r="K241" s="164" t="s">
        <v>663</v>
      </c>
      <c r="L241" s="164" t="s">
        <v>44</v>
      </c>
      <c r="M241" s="467"/>
      <c r="N241" s="468"/>
      <c r="O241" s="487"/>
      <c r="P241" s="487"/>
    </row>
    <row r="242" spans="1:16" ht="21" customHeight="1" x14ac:dyDescent="0.25">
      <c r="A242" s="163">
        <v>45364</v>
      </c>
      <c r="B242" s="340" t="s">
        <v>313</v>
      </c>
      <c r="C242" s="340" t="s">
        <v>216</v>
      </c>
      <c r="D242" s="540" t="s">
        <v>121</v>
      </c>
      <c r="E242" s="147">
        <v>20000</v>
      </c>
      <c r="F242" s="323">
        <v>3866</v>
      </c>
      <c r="G242" s="295">
        <f t="shared" si="4"/>
        <v>5.173305742369374</v>
      </c>
      <c r="H242" s="174" t="s">
        <v>156</v>
      </c>
      <c r="I242" s="165" t="s">
        <v>43</v>
      </c>
      <c r="J242" s="354" t="s">
        <v>314</v>
      </c>
      <c r="K242" s="164" t="s">
        <v>663</v>
      </c>
      <c r="L242" s="164" t="s">
        <v>44</v>
      </c>
      <c r="M242" s="467"/>
      <c r="N242" s="468"/>
      <c r="O242" s="487"/>
      <c r="P242" s="487"/>
    </row>
    <row r="243" spans="1:16" x14ac:dyDescent="0.25">
      <c r="A243" s="163">
        <v>45364</v>
      </c>
      <c r="B243" s="340" t="s">
        <v>112</v>
      </c>
      <c r="C243" s="340" t="s">
        <v>113</v>
      </c>
      <c r="D243" s="540" t="s">
        <v>121</v>
      </c>
      <c r="E243" s="147">
        <v>3000</v>
      </c>
      <c r="F243" s="323">
        <v>3866</v>
      </c>
      <c r="G243" s="295">
        <f t="shared" si="4"/>
        <v>0.7759958613554061</v>
      </c>
      <c r="H243" s="174" t="s">
        <v>156</v>
      </c>
      <c r="I243" s="165" t="s">
        <v>43</v>
      </c>
      <c r="J243" s="354" t="s">
        <v>314</v>
      </c>
      <c r="K243" s="164" t="s">
        <v>663</v>
      </c>
      <c r="L243" s="164" t="s">
        <v>44</v>
      </c>
      <c r="M243" s="467"/>
      <c r="N243" s="468"/>
      <c r="O243" s="487"/>
      <c r="P243" s="487"/>
    </row>
    <row r="244" spans="1:16" x14ac:dyDescent="0.25">
      <c r="A244" s="163">
        <v>45364</v>
      </c>
      <c r="B244" s="340" t="s">
        <v>112</v>
      </c>
      <c r="C244" s="340" t="s">
        <v>113</v>
      </c>
      <c r="D244" s="540" t="s">
        <v>121</v>
      </c>
      <c r="E244" s="147">
        <v>4000</v>
      </c>
      <c r="F244" s="323">
        <v>3866</v>
      </c>
      <c r="G244" s="295">
        <f t="shared" si="4"/>
        <v>1.0346611484738748</v>
      </c>
      <c r="H244" s="174" t="s">
        <v>156</v>
      </c>
      <c r="I244" s="165" t="s">
        <v>43</v>
      </c>
      <c r="J244" s="354" t="s">
        <v>314</v>
      </c>
      <c r="K244" s="164" t="s">
        <v>663</v>
      </c>
      <c r="L244" s="164" t="s">
        <v>44</v>
      </c>
      <c r="M244" s="467"/>
      <c r="N244" s="468"/>
      <c r="O244" s="487"/>
      <c r="P244" s="487"/>
    </row>
    <row r="245" spans="1:16" x14ac:dyDescent="0.25">
      <c r="A245" s="163">
        <v>45364</v>
      </c>
      <c r="B245" s="164" t="s">
        <v>112</v>
      </c>
      <c r="C245" s="164" t="s">
        <v>113</v>
      </c>
      <c r="D245" s="165" t="s">
        <v>121</v>
      </c>
      <c r="E245" s="168">
        <v>8000</v>
      </c>
      <c r="F245" s="323">
        <v>3866</v>
      </c>
      <c r="G245" s="295">
        <f t="shared" si="4"/>
        <v>2.0693222969477496</v>
      </c>
      <c r="H245" s="174" t="s">
        <v>127</v>
      </c>
      <c r="I245" s="165" t="s">
        <v>43</v>
      </c>
      <c r="J245" s="354" t="s">
        <v>358</v>
      </c>
      <c r="K245" s="164" t="s">
        <v>663</v>
      </c>
      <c r="L245" s="164" t="s">
        <v>44</v>
      </c>
      <c r="M245" s="467"/>
      <c r="N245" s="468"/>
      <c r="O245" s="487"/>
      <c r="P245" s="487"/>
    </row>
    <row r="246" spans="1:16" x14ac:dyDescent="0.25">
      <c r="A246" s="163">
        <v>45364</v>
      </c>
      <c r="B246" s="164" t="s">
        <v>112</v>
      </c>
      <c r="C246" s="164" t="s">
        <v>113</v>
      </c>
      <c r="D246" s="165" t="s">
        <v>121</v>
      </c>
      <c r="E246" s="168">
        <v>16000</v>
      </c>
      <c r="F246" s="323">
        <v>3866</v>
      </c>
      <c r="G246" s="295">
        <f t="shared" si="4"/>
        <v>4.1386445938954992</v>
      </c>
      <c r="H246" s="174" t="s">
        <v>127</v>
      </c>
      <c r="I246" s="165" t="s">
        <v>43</v>
      </c>
      <c r="J246" s="354" t="s">
        <v>358</v>
      </c>
      <c r="K246" s="164" t="s">
        <v>663</v>
      </c>
      <c r="L246" s="164" t="s">
        <v>44</v>
      </c>
      <c r="M246" s="467"/>
      <c r="N246" s="468"/>
      <c r="O246" s="487"/>
      <c r="P246" s="487"/>
    </row>
    <row r="247" spans="1:16" x14ac:dyDescent="0.25">
      <c r="A247" s="163">
        <v>45364</v>
      </c>
      <c r="B247" s="164" t="s">
        <v>112</v>
      </c>
      <c r="C247" s="164" t="s">
        <v>113</v>
      </c>
      <c r="D247" s="165" t="s">
        <v>121</v>
      </c>
      <c r="E247" s="168">
        <v>20000</v>
      </c>
      <c r="F247" s="323">
        <v>3866</v>
      </c>
      <c r="G247" s="295">
        <f t="shared" si="4"/>
        <v>5.173305742369374</v>
      </c>
      <c r="H247" s="174" t="s">
        <v>127</v>
      </c>
      <c r="I247" s="165" t="s">
        <v>43</v>
      </c>
      <c r="J247" s="354" t="s">
        <v>358</v>
      </c>
      <c r="K247" s="164" t="s">
        <v>663</v>
      </c>
      <c r="L247" s="164" t="s">
        <v>44</v>
      </c>
      <c r="M247" s="467"/>
      <c r="N247" s="468"/>
      <c r="O247" s="487"/>
      <c r="P247" s="487"/>
    </row>
    <row r="248" spans="1:16" x14ac:dyDescent="0.25">
      <c r="A248" s="163">
        <v>45364</v>
      </c>
      <c r="B248" s="164" t="s">
        <v>112</v>
      </c>
      <c r="C248" s="164" t="s">
        <v>113</v>
      </c>
      <c r="D248" s="165" t="s">
        <v>121</v>
      </c>
      <c r="E248" s="168">
        <v>5000</v>
      </c>
      <c r="F248" s="323">
        <v>3866</v>
      </c>
      <c r="G248" s="295">
        <f t="shared" si="4"/>
        <v>1.2933264355923435</v>
      </c>
      <c r="H248" s="174" t="s">
        <v>127</v>
      </c>
      <c r="I248" s="165" t="s">
        <v>43</v>
      </c>
      <c r="J248" s="354" t="s">
        <v>358</v>
      </c>
      <c r="K248" s="164" t="s">
        <v>663</v>
      </c>
      <c r="L248" s="164" t="s">
        <v>44</v>
      </c>
      <c r="M248" s="467"/>
      <c r="N248" s="468"/>
      <c r="O248" s="487"/>
      <c r="P248" s="487"/>
    </row>
    <row r="249" spans="1:16" x14ac:dyDescent="0.25">
      <c r="A249" s="163">
        <v>45364</v>
      </c>
      <c r="B249" s="164" t="s">
        <v>112</v>
      </c>
      <c r="C249" s="164" t="s">
        <v>113</v>
      </c>
      <c r="D249" s="165" t="s">
        <v>121</v>
      </c>
      <c r="E249" s="168">
        <v>5000</v>
      </c>
      <c r="F249" s="323">
        <v>3866</v>
      </c>
      <c r="G249" s="295">
        <f t="shared" si="4"/>
        <v>1.2933264355923435</v>
      </c>
      <c r="H249" s="174" t="s">
        <v>127</v>
      </c>
      <c r="I249" s="165" t="s">
        <v>43</v>
      </c>
      <c r="J249" s="354" t="s">
        <v>358</v>
      </c>
      <c r="K249" s="164" t="s">
        <v>663</v>
      </c>
      <c r="L249" s="164" t="s">
        <v>44</v>
      </c>
      <c r="M249" s="467"/>
      <c r="N249" s="468"/>
      <c r="O249" s="487"/>
      <c r="P249" s="487"/>
    </row>
    <row r="250" spans="1:16" x14ac:dyDescent="0.25">
      <c r="A250" s="163">
        <v>45364</v>
      </c>
      <c r="B250" s="164" t="s">
        <v>357</v>
      </c>
      <c r="C250" s="164" t="s">
        <v>113</v>
      </c>
      <c r="D250" s="165" t="s">
        <v>121</v>
      </c>
      <c r="E250" s="168">
        <v>10000</v>
      </c>
      <c r="F250" s="323">
        <v>3866</v>
      </c>
      <c r="G250" s="295">
        <f t="shared" si="4"/>
        <v>2.586652871184687</v>
      </c>
      <c r="H250" s="174" t="s">
        <v>127</v>
      </c>
      <c r="I250" s="165" t="s">
        <v>43</v>
      </c>
      <c r="J250" s="354" t="s">
        <v>358</v>
      </c>
      <c r="K250" s="164" t="s">
        <v>663</v>
      </c>
      <c r="L250" s="164" t="s">
        <v>44</v>
      </c>
      <c r="M250" s="467"/>
      <c r="N250" s="468"/>
      <c r="O250" s="487"/>
      <c r="P250" s="487"/>
    </row>
    <row r="251" spans="1:16" x14ac:dyDescent="0.25">
      <c r="A251" s="163">
        <v>45364</v>
      </c>
      <c r="B251" s="164" t="s">
        <v>112</v>
      </c>
      <c r="C251" s="164" t="s">
        <v>113</v>
      </c>
      <c r="D251" s="165" t="s">
        <v>121</v>
      </c>
      <c r="E251" s="147">
        <v>5000</v>
      </c>
      <c r="F251" s="323">
        <v>3866</v>
      </c>
      <c r="G251" s="295">
        <f t="shared" si="4"/>
        <v>1.2933264355923435</v>
      </c>
      <c r="H251" s="174" t="s">
        <v>156</v>
      </c>
      <c r="I251" s="165" t="s">
        <v>43</v>
      </c>
      <c r="J251" s="354" t="s">
        <v>362</v>
      </c>
      <c r="K251" s="164" t="s">
        <v>663</v>
      </c>
      <c r="L251" s="164" t="s">
        <v>44</v>
      </c>
      <c r="M251" s="467"/>
      <c r="N251" s="468"/>
      <c r="O251" s="487"/>
      <c r="P251" s="487"/>
    </row>
    <row r="252" spans="1:16" x14ac:dyDescent="0.25">
      <c r="A252" s="163">
        <v>45364</v>
      </c>
      <c r="B252" s="164" t="s">
        <v>112</v>
      </c>
      <c r="C252" s="164" t="s">
        <v>113</v>
      </c>
      <c r="D252" s="165" t="s">
        <v>121</v>
      </c>
      <c r="E252" s="147">
        <v>5000</v>
      </c>
      <c r="F252" s="323">
        <v>3866</v>
      </c>
      <c r="G252" s="295">
        <f t="shared" si="4"/>
        <v>1.2933264355923435</v>
      </c>
      <c r="H252" s="174" t="s">
        <v>156</v>
      </c>
      <c r="I252" s="165" t="s">
        <v>43</v>
      </c>
      <c r="J252" s="354" t="s">
        <v>362</v>
      </c>
      <c r="K252" s="164" t="s">
        <v>663</v>
      </c>
      <c r="L252" s="164" t="s">
        <v>44</v>
      </c>
      <c r="M252" s="467"/>
      <c r="N252" s="468"/>
      <c r="O252" s="487"/>
      <c r="P252" s="487"/>
    </row>
    <row r="253" spans="1:16" x14ac:dyDescent="0.25">
      <c r="A253" s="163">
        <v>45364</v>
      </c>
      <c r="B253" s="164" t="s">
        <v>112</v>
      </c>
      <c r="C253" s="164" t="s">
        <v>113</v>
      </c>
      <c r="D253" s="165" t="s">
        <v>121</v>
      </c>
      <c r="E253" s="147">
        <v>18000</v>
      </c>
      <c r="F253" s="323">
        <v>3866</v>
      </c>
      <c r="G253" s="295">
        <f t="shared" si="4"/>
        <v>4.6559751681324366</v>
      </c>
      <c r="H253" s="174" t="s">
        <v>156</v>
      </c>
      <c r="I253" s="165" t="s">
        <v>43</v>
      </c>
      <c r="J253" s="354" t="s">
        <v>362</v>
      </c>
      <c r="K253" s="164" t="s">
        <v>663</v>
      </c>
      <c r="L253" s="164" t="s">
        <v>44</v>
      </c>
      <c r="M253" s="467"/>
      <c r="N253" s="468"/>
      <c r="O253" s="487"/>
      <c r="P253" s="487"/>
    </row>
    <row r="254" spans="1:16" x14ac:dyDescent="0.25">
      <c r="A254" s="163">
        <v>45364</v>
      </c>
      <c r="B254" s="164" t="s">
        <v>126</v>
      </c>
      <c r="C254" s="149" t="s">
        <v>126</v>
      </c>
      <c r="D254" s="165" t="s">
        <v>121</v>
      </c>
      <c r="E254" s="147">
        <v>32000</v>
      </c>
      <c r="F254" s="323">
        <v>3866</v>
      </c>
      <c r="G254" s="295">
        <f t="shared" si="4"/>
        <v>8.2772891877909984</v>
      </c>
      <c r="H254" s="174" t="s">
        <v>156</v>
      </c>
      <c r="I254" s="165" t="s">
        <v>43</v>
      </c>
      <c r="J254" s="354" t="s">
        <v>363</v>
      </c>
      <c r="K254" s="164" t="s">
        <v>663</v>
      </c>
      <c r="L254" s="164" t="s">
        <v>44</v>
      </c>
      <c r="M254" s="467"/>
      <c r="N254" s="468"/>
      <c r="O254" s="487"/>
      <c r="P254" s="487"/>
    </row>
    <row r="255" spans="1:16" x14ac:dyDescent="0.25">
      <c r="A255" s="163">
        <v>45364</v>
      </c>
      <c r="B255" s="164" t="s">
        <v>126</v>
      </c>
      <c r="C255" s="149" t="s">
        <v>126</v>
      </c>
      <c r="D255" s="165" t="s">
        <v>121</v>
      </c>
      <c r="E255" s="147">
        <v>20000</v>
      </c>
      <c r="F255" s="323">
        <v>3866</v>
      </c>
      <c r="G255" s="295">
        <f t="shared" si="4"/>
        <v>5.173305742369374</v>
      </c>
      <c r="H255" s="174" t="s">
        <v>156</v>
      </c>
      <c r="I255" s="165" t="s">
        <v>43</v>
      </c>
      <c r="J255" s="354" t="s">
        <v>363</v>
      </c>
      <c r="K255" s="164" t="s">
        <v>663</v>
      </c>
      <c r="L255" s="164" t="s">
        <v>44</v>
      </c>
      <c r="M255" s="467"/>
      <c r="N255" s="468"/>
      <c r="O255" s="487"/>
      <c r="P255" s="487"/>
    </row>
    <row r="256" spans="1:16" x14ac:dyDescent="0.25">
      <c r="A256" s="163">
        <v>45364</v>
      </c>
      <c r="B256" s="164" t="s">
        <v>126</v>
      </c>
      <c r="C256" s="149" t="s">
        <v>126</v>
      </c>
      <c r="D256" s="165" t="s">
        <v>121</v>
      </c>
      <c r="E256" s="147">
        <v>26000</v>
      </c>
      <c r="F256" s="323">
        <v>3866</v>
      </c>
      <c r="G256" s="295">
        <f t="shared" si="4"/>
        <v>6.7252974650801862</v>
      </c>
      <c r="H256" s="174" t="s">
        <v>156</v>
      </c>
      <c r="I256" s="165" t="s">
        <v>43</v>
      </c>
      <c r="J256" s="354" t="s">
        <v>363</v>
      </c>
      <c r="K256" s="164" t="s">
        <v>663</v>
      </c>
      <c r="L256" s="164" t="s">
        <v>44</v>
      </c>
      <c r="M256" s="467"/>
      <c r="N256" s="468"/>
      <c r="O256" s="487"/>
      <c r="P256" s="487"/>
    </row>
    <row r="257" spans="1:16" x14ac:dyDescent="0.25">
      <c r="A257" s="163">
        <v>45364</v>
      </c>
      <c r="B257" s="164" t="s">
        <v>126</v>
      </c>
      <c r="C257" s="149" t="s">
        <v>126</v>
      </c>
      <c r="D257" s="165" t="s">
        <v>121</v>
      </c>
      <c r="E257" s="147">
        <v>15000</v>
      </c>
      <c r="F257" s="323">
        <v>3866</v>
      </c>
      <c r="G257" s="295">
        <f t="shared" si="4"/>
        <v>3.8799793067770305</v>
      </c>
      <c r="H257" s="174" t="s">
        <v>156</v>
      </c>
      <c r="I257" s="165" t="s">
        <v>43</v>
      </c>
      <c r="J257" s="354" t="s">
        <v>365</v>
      </c>
      <c r="K257" s="164" t="s">
        <v>663</v>
      </c>
      <c r="L257" s="164" t="s">
        <v>44</v>
      </c>
      <c r="M257" s="467"/>
      <c r="N257" s="468"/>
      <c r="O257" s="487"/>
      <c r="P257" s="487"/>
    </row>
    <row r="258" spans="1:16" x14ac:dyDescent="0.25">
      <c r="A258" s="163">
        <v>45364</v>
      </c>
      <c r="B258" s="164" t="s">
        <v>126</v>
      </c>
      <c r="C258" s="149" t="s">
        <v>126</v>
      </c>
      <c r="D258" s="165" t="s">
        <v>121</v>
      </c>
      <c r="E258" s="147">
        <v>16000</v>
      </c>
      <c r="F258" s="323">
        <v>3866</v>
      </c>
      <c r="G258" s="295">
        <f t="shared" si="4"/>
        <v>4.1386445938954992</v>
      </c>
      <c r="H258" s="174" t="s">
        <v>156</v>
      </c>
      <c r="I258" s="165" t="s">
        <v>43</v>
      </c>
      <c r="J258" s="354" t="s">
        <v>365</v>
      </c>
      <c r="K258" s="164" t="s">
        <v>663</v>
      </c>
      <c r="L258" s="164" t="s">
        <v>44</v>
      </c>
      <c r="M258" s="467"/>
      <c r="N258" s="468"/>
      <c r="O258" s="487"/>
      <c r="P258" s="487"/>
    </row>
    <row r="259" spans="1:16" x14ac:dyDescent="0.25">
      <c r="A259" s="163">
        <v>45364</v>
      </c>
      <c r="B259" s="164" t="s">
        <v>126</v>
      </c>
      <c r="C259" s="149" t="s">
        <v>126</v>
      </c>
      <c r="D259" s="165" t="s">
        <v>121</v>
      </c>
      <c r="E259" s="147">
        <v>12000</v>
      </c>
      <c r="F259" s="323">
        <v>3866</v>
      </c>
      <c r="G259" s="295">
        <f t="shared" si="4"/>
        <v>3.1039834454216244</v>
      </c>
      <c r="H259" s="174" t="s">
        <v>156</v>
      </c>
      <c r="I259" s="165" t="s">
        <v>43</v>
      </c>
      <c r="J259" s="354" t="s">
        <v>366</v>
      </c>
      <c r="K259" s="164" t="s">
        <v>663</v>
      </c>
      <c r="L259" s="164" t="s">
        <v>44</v>
      </c>
      <c r="M259" s="467"/>
      <c r="N259" s="468"/>
      <c r="O259" s="487"/>
      <c r="P259" s="487"/>
    </row>
    <row r="260" spans="1:16" x14ac:dyDescent="0.25">
      <c r="A260" s="163">
        <v>45364</v>
      </c>
      <c r="B260" s="164" t="s">
        <v>126</v>
      </c>
      <c r="C260" s="149" t="s">
        <v>126</v>
      </c>
      <c r="D260" s="165" t="s">
        <v>121</v>
      </c>
      <c r="E260" s="147">
        <v>6000</v>
      </c>
      <c r="F260" s="323">
        <v>3866</v>
      </c>
      <c r="G260" s="295">
        <f t="shared" si="4"/>
        <v>1.5519917227108122</v>
      </c>
      <c r="H260" s="174" t="s">
        <v>156</v>
      </c>
      <c r="I260" s="165" t="s">
        <v>43</v>
      </c>
      <c r="J260" s="354" t="s">
        <v>366</v>
      </c>
      <c r="K260" s="164" t="s">
        <v>663</v>
      </c>
      <c r="L260" s="164" t="s">
        <v>44</v>
      </c>
      <c r="M260" s="467"/>
      <c r="N260" s="468"/>
      <c r="O260" s="487"/>
      <c r="P260" s="487"/>
    </row>
    <row r="261" spans="1:16" x14ac:dyDescent="0.25">
      <c r="A261" s="163">
        <v>45364</v>
      </c>
      <c r="B261" s="164" t="s">
        <v>126</v>
      </c>
      <c r="C261" s="149" t="s">
        <v>126</v>
      </c>
      <c r="D261" s="165" t="s">
        <v>121</v>
      </c>
      <c r="E261" s="147">
        <v>30000</v>
      </c>
      <c r="F261" s="323">
        <v>3866</v>
      </c>
      <c r="G261" s="295">
        <f t="shared" si="4"/>
        <v>7.759958613554061</v>
      </c>
      <c r="H261" s="174" t="s">
        <v>156</v>
      </c>
      <c r="I261" s="165" t="s">
        <v>43</v>
      </c>
      <c r="J261" s="354" t="s">
        <v>364</v>
      </c>
      <c r="K261" s="164" t="s">
        <v>663</v>
      </c>
      <c r="L261" s="164" t="s">
        <v>44</v>
      </c>
      <c r="M261" s="467"/>
      <c r="N261" s="468"/>
      <c r="O261" s="487"/>
      <c r="P261" s="487"/>
    </row>
    <row r="262" spans="1:16" x14ac:dyDescent="0.25">
      <c r="A262" s="163">
        <v>45364</v>
      </c>
      <c r="B262" s="164" t="s">
        <v>126</v>
      </c>
      <c r="C262" s="149" t="s">
        <v>126</v>
      </c>
      <c r="D262" s="165" t="s">
        <v>121</v>
      </c>
      <c r="E262" s="147">
        <v>40000</v>
      </c>
      <c r="F262" s="323">
        <v>3866</v>
      </c>
      <c r="G262" s="295">
        <f t="shared" si="4"/>
        <v>10.346611484738748</v>
      </c>
      <c r="H262" s="174" t="s">
        <v>156</v>
      </c>
      <c r="I262" s="165" t="s">
        <v>43</v>
      </c>
      <c r="J262" s="354" t="s">
        <v>366</v>
      </c>
      <c r="K262" s="164" t="s">
        <v>663</v>
      </c>
      <c r="L262" s="164" t="s">
        <v>44</v>
      </c>
      <c r="M262" s="467"/>
      <c r="N262" s="468"/>
      <c r="O262" s="487"/>
      <c r="P262" s="487"/>
    </row>
    <row r="263" spans="1:16" x14ac:dyDescent="0.25">
      <c r="A263" s="163">
        <v>45364</v>
      </c>
      <c r="B263" s="164" t="s">
        <v>112</v>
      </c>
      <c r="C263" s="164" t="s">
        <v>113</v>
      </c>
      <c r="D263" s="165" t="s">
        <v>14</v>
      </c>
      <c r="E263" s="160">
        <v>2000</v>
      </c>
      <c r="F263" s="323">
        <v>3866</v>
      </c>
      <c r="G263" s="295">
        <f t="shared" si="4"/>
        <v>0.5173305742369374</v>
      </c>
      <c r="H263" s="537" t="s">
        <v>41</v>
      </c>
      <c r="I263" s="165" t="s">
        <v>43</v>
      </c>
      <c r="J263" s="420" t="s">
        <v>402</v>
      </c>
      <c r="K263" s="164" t="s">
        <v>663</v>
      </c>
      <c r="L263" s="164" t="s">
        <v>44</v>
      </c>
      <c r="M263" s="467"/>
      <c r="N263" s="468"/>
      <c r="O263" s="487"/>
      <c r="P263" s="487"/>
    </row>
    <row r="264" spans="1:16" x14ac:dyDescent="0.25">
      <c r="A264" s="163">
        <v>45364</v>
      </c>
      <c r="B264" s="164" t="s">
        <v>369</v>
      </c>
      <c r="C264" s="164" t="s">
        <v>113</v>
      </c>
      <c r="D264" s="165" t="s">
        <v>14</v>
      </c>
      <c r="E264" s="160">
        <v>7000</v>
      </c>
      <c r="F264" s="323">
        <v>3866</v>
      </c>
      <c r="G264" s="295">
        <f t="shared" si="4"/>
        <v>1.8106570098292809</v>
      </c>
      <c r="H264" s="537" t="s">
        <v>41</v>
      </c>
      <c r="I264" s="165" t="s">
        <v>43</v>
      </c>
      <c r="J264" s="420" t="s">
        <v>402</v>
      </c>
      <c r="K264" s="164" t="s">
        <v>663</v>
      </c>
      <c r="L264" s="164" t="s">
        <v>44</v>
      </c>
      <c r="M264" s="467"/>
      <c r="N264" s="468"/>
      <c r="O264" s="487"/>
      <c r="P264" s="487"/>
    </row>
    <row r="265" spans="1:16" x14ac:dyDescent="0.25">
      <c r="A265" s="163">
        <v>45364</v>
      </c>
      <c r="B265" s="164" t="s">
        <v>112</v>
      </c>
      <c r="C265" s="164" t="s">
        <v>113</v>
      </c>
      <c r="D265" s="165" t="s">
        <v>14</v>
      </c>
      <c r="E265" s="155">
        <v>7000</v>
      </c>
      <c r="F265" s="323">
        <v>3866</v>
      </c>
      <c r="G265" s="295">
        <f t="shared" si="4"/>
        <v>1.8106570098292809</v>
      </c>
      <c r="H265" s="537" t="s">
        <v>41</v>
      </c>
      <c r="I265" s="165" t="s">
        <v>43</v>
      </c>
      <c r="J265" s="420" t="s">
        <v>402</v>
      </c>
      <c r="K265" s="164" t="s">
        <v>663</v>
      </c>
      <c r="L265" s="164" t="s">
        <v>44</v>
      </c>
      <c r="M265" s="467"/>
      <c r="N265" s="468"/>
      <c r="O265" s="487"/>
      <c r="P265" s="487"/>
    </row>
    <row r="266" spans="1:16" x14ac:dyDescent="0.25">
      <c r="A266" s="163">
        <v>45364</v>
      </c>
      <c r="B266" s="164" t="s">
        <v>112</v>
      </c>
      <c r="C266" s="164" t="s">
        <v>113</v>
      </c>
      <c r="D266" s="165" t="s">
        <v>14</v>
      </c>
      <c r="E266" s="147">
        <v>7000</v>
      </c>
      <c r="F266" s="323">
        <v>3866</v>
      </c>
      <c r="G266" s="295">
        <f t="shared" si="4"/>
        <v>1.8106570098292809</v>
      </c>
      <c r="H266" s="537" t="s">
        <v>41</v>
      </c>
      <c r="I266" s="165" t="s">
        <v>43</v>
      </c>
      <c r="J266" s="420" t="s">
        <v>402</v>
      </c>
      <c r="K266" s="164" t="s">
        <v>663</v>
      </c>
      <c r="L266" s="164" t="s">
        <v>44</v>
      </c>
      <c r="M266" s="467"/>
      <c r="N266" s="468"/>
      <c r="O266" s="487"/>
      <c r="P266" s="487"/>
    </row>
    <row r="267" spans="1:16" x14ac:dyDescent="0.25">
      <c r="A267" s="163">
        <v>45364</v>
      </c>
      <c r="B267" s="164" t="s">
        <v>369</v>
      </c>
      <c r="C267" s="164" t="s">
        <v>113</v>
      </c>
      <c r="D267" s="165" t="s">
        <v>14</v>
      </c>
      <c r="E267" s="160">
        <v>20000</v>
      </c>
      <c r="F267" s="323">
        <v>3866</v>
      </c>
      <c r="G267" s="295">
        <f t="shared" si="4"/>
        <v>5.173305742369374</v>
      </c>
      <c r="H267" s="537" t="s">
        <v>41</v>
      </c>
      <c r="I267" s="165" t="s">
        <v>43</v>
      </c>
      <c r="J267" s="420" t="s">
        <v>402</v>
      </c>
      <c r="K267" s="164" t="s">
        <v>663</v>
      </c>
      <c r="L267" s="164" t="s">
        <v>44</v>
      </c>
      <c r="M267" s="467"/>
      <c r="N267" s="468"/>
      <c r="O267" s="487"/>
      <c r="P267" s="487"/>
    </row>
    <row r="268" spans="1:16" x14ac:dyDescent="0.25">
      <c r="A268" s="163">
        <v>45365</v>
      </c>
      <c r="B268" s="164" t="s">
        <v>112</v>
      </c>
      <c r="C268" s="164" t="s">
        <v>113</v>
      </c>
      <c r="D268" s="165" t="s">
        <v>14</v>
      </c>
      <c r="E268" s="160">
        <v>7000</v>
      </c>
      <c r="F268" s="323">
        <v>3866</v>
      </c>
      <c r="G268" s="295">
        <f t="shared" si="4"/>
        <v>1.8106570098292809</v>
      </c>
      <c r="H268" s="537" t="s">
        <v>41</v>
      </c>
      <c r="I268" s="165" t="s">
        <v>43</v>
      </c>
      <c r="J268" s="420" t="s">
        <v>403</v>
      </c>
      <c r="K268" s="164" t="s">
        <v>663</v>
      </c>
      <c r="L268" s="164" t="s">
        <v>44</v>
      </c>
      <c r="M268" s="467"/>
      <c r="N268" s="468"/>
      <c r="O268" s="487"/>
      <c r="P268" s="487"/>
    </row>
    <row r="269" spans="1:16" x14ac:dyDescent="0.25">
      <c r="A269" s="163">
        <v>45365</v>
      </c>
      <c r="B269" s="164" t="s">
        <v>112</v>
      </c>
      <c r="C269" s="164" t="s">
        <v>113</v>
      </c>
      <c r="D269" s="165" t="s">
        <v>14</v>
      </c>
      <c r="E269" s="160">
        <v>7000</v>
      </c>
      <c r="F269" s="323">
        <v>3866</v>
      </c>
      <c r="G269" s="295">
        <f t="shared" si="4"/>
        <v>1.8106570098292809</v>
      </c>
      <c r="H269" s="537" t="s">
        <v>41</v>
      </c>
      <c r="I269" s="165" t="s">
        <v>43</v>
      </c>
      <c r="J269" s="420" t="s">
        <v>403</v>
      </c>
      <c r="K269" s="164" t="s">
        <v>663</v>
      </c>
      <c r="L269" s="164" t="s">
        <v>44</v>
      </c>
      <c r="M269" s="467"/>
      <c r="N269" s="468"/>
      <c r="O269" s="487"/>
      <c r="P269" s="487"/>
    </row>
    <row r="270" spans="1:16" x14ac:dyDescent="0.25">
      <c r="A270" s="560">
        <v>45365</v>
      </c>
      <c r="B270" s="549" t="s">
        <v>112</v>
      </c>
      <c r="C270" s="549" t="s">
        <v>113</v>
      </c>
      <c r="D270" s="549" t="s">
        <v>121</v>
      </c>
      <c r="E270" s="557">
        <v>8000</v>
      </c>
      <c r="F270" s="323">
        <v>3866</v>
      </c>
      <c r="G270" s="295">
        <f t="shared" si="4"/>
        <v>2.0693222969477496</v>
      </c>
      <c r="H270" s="537" t="s">
        <v>147</v>
      </c>
      <c r="I270" s="165" t="s">
        <v>43</v>
      </c>
      <c r="J270" s="149" t="s">
        <v>376</v>
      </c>
      <c r="K270" s="164" t="s">
        <v>663</v>
      </c>
      <c r="L270" s="164" t="s">
        <v>44</v>
      </c>
      <c r="M270" s="467"/>
      <c r="N270" s="468"/>
      <c r="O270" s="487"/>
      <c r="P270" s="487"/>
    </row>
    <row r="271" spans="1:16" x14ac:dyDescent="0.25">
      <c r="A271" s="560">
        <v>45365</v>
      </c>
      <c r="B271" s="549" t="s">
        <v>112</v>
      </c>
      <c r="C271" s="549" t="s">
        <v>113</v>
      </c>
      <c r="D271" s="549" t="s">
        <v>121</v>
      </c>
      <c r="E271" s="557">
        <v>2000</v>
      </c>
      <c r="F271" s="323">
        <v>3866</v>
      </c>
      <c r="G271" s="295">
        <f t="shared" si="4"/>
        <v>0.5173305742369374</v>
      </c>
      <c r="H271" s="537" t="s">
        <v>147</v>
      </c>
      <c r="I271" s="165" t="s">
        <v>43</v>
      </c>
      <c r="J271" s="149" t="s">
        <v>376</v>
      </c>
      <c r="K271" s="164" t="s">
        <v>663</v>
      </c>
      <c r="L271" s="164" t="s">
        <v>44</v>
      </c>
      <c r="M271" s="467"/>
      <c r="N271" s="468"/>
      <c r="O271" s="487"/>
      <c r="P271" s="487"/>
    </row>
    <row r="272" spans="1:16" x14ac:dyDescent="0.25">
      <c r="A272" s="560">
        <v>45365</v>
      </c>
      <c r="B272" s="549" t="s">
        <v>112</v>
      </c>
      <c r="C272" s="549" t="s">
        <v>113</v>
      </c>
      <c r="D272" s="549" t="s">
        <v>121</v>
      </c>
      <c r="E272" s="557">
        <v>8000</v>
      </c>
      <c r="F272" s="323">
        <v>3866</v>
      </c>
      <c r="G272" s="295">
        <f t="shared" si="4"/>
        <v>2.0693222969477496</v>
      </c>
      <c r="H272" s="537" t="s">
        <v>147</v>
      </c>
      <c r="I272" s="165" t="s">
        <v>43</v>
      </c>
      <c r="J272" s="149" t="s">
        <v>376</v>
      </c>
      <c r="K272" s="164" t="s">
        <v>663</v>
      </c>
      <c r="L272" s="164" t="s">
        <v>44</v>
      </c>
      <c r="M272" s="467"/>
      <c r="N272" s="468"/>
      <c r="O272" s="487"/>
      <c r="P272" s="487"/>
    </row>
    <row r="273" spans="1:16" x14ac:dyDescent="0.25">
      <c r="A273" s="560">
        <v>45365</v>
      </c>
      <c r="B273" s="549" t="s">
        <v>146</v>
      </c>
      <c r="C273" s="149" t="s">
        <v>126</v>
      </c>
      <c r="D273" s="549" t="s">
        <v>121</v>
      </c>
      <c r="E273" s="557">
        <v>4000</v>
      </c>
      <c r="F273" s="323">
        <v>3866</v>
      </c>
      <c r="G273" s="295">
        <f t="shared" si="4"/>
        <v>1.0346611484738748</v>
      </c>
      <c r="H273" s="537" t="s">
        <v>147</v>
      </c>
      <c r="I273" s="165" t="s">
        <v>43</v>
      </c>
      <c r="J273" s="149" t="s">
        <v>376</v>
      </c>
      <c r="K273" s="164" t="s">
        <v>663</v>
      </c>
      <c r="L273" s="164" t="s">
        <v>44</v>
      </c>
      <c r="M273" s="467"/>
      <c r="N273" s="468"/>
      <c r="O273" s="487"/>
      <c r="P273" s="487"/>
    </row>
    <row r="274" spans="1:16" x14ac:dyDescent="0.25">
      <c r="A274" s="560">
        <v>45365</v>
      </c>
      <c r="B274" s="549" t="s">
        <v>146</v>
      </c>
      <c r="C274" s="149" t="s">
        <v>126</v>
      </c>
      <c r="D274" s="549" t="s">
        <v>121</v>
      </c>
      <c r="E274" s="557">
        <v>3000</v>
      </c>
      <c r="F274" s="323">
        <v>3866</v>
      </c>
      <c r="G274" s="295">
        <f t="shared" si="4"/>
        <v>0.7759958613554061</v>
      </c>
      <c r="H274" s="537" t="s">
        <v>147</v>
      </c>
      <c r="I274" s="165" t="s">
        <v>43</v>
      </c>
      <c r="J274" s="149" t="s">
        <v>376</v>
      </c>
      <c r="K274" s="164" t="s">
        <v>663</v>
      </c>
      <c r="L274" s="164" t="s">
        <v>44</v>
      </c>
      <c r="M274" s="467"/>
      <c r="N274" s="468"/>
      <c r="O274" s="487"/>
      <c r="P274" s="487"/>
    </row>
    <row r="275" spans="1:16" x14ac:dyDescent="0.25">
      <c r="A275" s="34">
        <v>45365</v>
      </c>
      <c r="B275" s="16" t="s">
        <v>112</v>
      </c>
      <c r="C275" s="16" t="s">
        <v>113</v>
      </c>
      <c r="D275" s="16" t="s">
        <v>121</v>
      </c>
      <c r="E275" s="471">
        <v>14000</v>
      </c>
      <c r="F275" s="323">
        <v>3866</v>
      </c>
      <c r="G275" s="295">
        <f t="shared" si="4"/>
        <v>3.6213140196585618</v>
      </c>
      <c r="H275" s="537" t="s">
        <v>144</v>
      </c>
      <c r="I275" s="165" t="s">
        <v>43</v>
      </c>
      <c r="J275" s="16" t="s">
        <v>380</v>
      </c>
      <c r="K275" s="164" t="s">
        <v>663</v>
      </c>
      <c r="L275" s="164" t="s">
        <v>44</v>
      </c>
      <c r="M275" s="467"/>
      <c r="N275" s="468"/>
      <c r="O275" s="487"/>
      <c r="P275" s="487"/>
    </row>
    <row r="276" spans="1:16" x14ac:dyDescent="0.25">
      <c r="A276" s="34">
        <v>45365</v>
      </c>
      <c r="B276" s="16" t="s">
        <v>112</v>
      </c>
      <c r="C276" s="16" t="s">
        <v>113</v>
      </c>
      <c r="D276" s="16" t="s">
        <v>121</v>
      </c>
      <c r="E276" s="471">
        <v>13000</v>
      </c>
      <c r="F276" s="323">
        <v>3866</v>
      </c>
      <c r="G276" s="295">
        <f t="shared" si="4"/>
        <v>3.3626487325400931</v>
      </c>
      <c r="H276" s="537" t="s">
        <v>144</v>
      </c>
      <c r="I276" s="165" t="s">
        <v>43</v>
      </c>
      <c r="J276" s="16" t="s">
        <v>380</v>
      </c>
      <c r="K276" s="164" t="s">
        <v>663</v>
      </c>
      <c r="L276" s="164" t="s">
        <v>44</v>
      </c>
      <c r="M276" s="467"/>
      <c r="N276" s="468"/>
      <c r="O276" s="487"/>
      <c r="P276" s="487"/>
    </row>
    <row r="277" spans="1:16" x14ac:dyDescent="0.25">
      <c r="A277" s="34">
        <v>45365</v>
      </c>
      <c r="B277" s="16" t="s">
        <v>112</v>
      </c>
      <c r="C277" s="16" t="s">
        <v>113</v>
      </c>
      <c r="D277" s="16" t="s">
        <v>121</v>
      </c>
      <c r="E277" s="471">
        <v>6000</v>
      </c>
      <c r="F277" s="323">
        <v>3866</v>
      </c>
      <c r="G277" s="295">
        <f t="shared" si="4"/>
        <v>1.5519917227108122</v>
      </c>
      <c r="H277" s="537" t="s">
        <v>144</v>
      </c>
      <c r="I277" s="165" t="s">
        <v>43</v>
      </c>
      <c r="J277" s="16" t="s">
        <v>380</v>
      </c>
      <c r="K277" s="164" t="s">
        <v>663</v>
      </c>
      <c r="L277" s="164" t="s">
        <v>44</v>
      </c>
      <c r="M277" s="467"/>
      <c r="N277" s="468"/>
      <c r="O277" s="487"/>
      <c r="P277" s="487"/>
    </row>
    <row r="278" spans="1:16" x14ac:dyDescent="0.25">
      <c r="A278" s="34">
        <v>45365</v>
      </c>
      <c r="B278" s="16" t="s">
        <v>112</v>
      </c>
      <c r="C278" s="16" t="s">
        <v>113</v>
      </c>
      <c r="D278" s="16" t="s">
        <v>121</v>
      </c>
      <c r="E278" s="471">
        <v>21000</v>
      </c>
      <c r="F278" s="323">
        <v>3866</v>
      </c>
      <c r="G278" s="295">
        <f t="shared" si="4"/>
        <v>5.4319710294878432</v>
      </c>
      <c r="H278" s="537" t="s">
        <v>144</v>
      </c>
      <c r="I278" s="165" t="s">
        <v>43</v>
      </c>
      <c r="J278" s="16" t="s">
        <v>380</v>
      </c>
      <c r="K278" s="164" t="s">
        <v>663</v>
      </c>
      <c r="L278" s="164" t="s">
        <v>44</v>
      </c>
      <c r="M278" s="467"/>
      <c r="N278" s="468"/>
      <c r="O278" s="487"/>
      <c r="P278" s="487"/>
    </row>
    <row r="279" spans="1:16" x14ac:dyDescent="0.25">
      <c r="A279" s="34">
        <v>45365</v>
      </c>
      <c r="B279" s="16" t="s">
        <v>126</v>
      </c>
      <c r="C279" s="149" t="s">
        <v>126</v>
      </c>
      <c r="D279" s="16" t="s">
        <v>121</v>
      </c>
      <c r="E279" s="471">
        <v>2000</v>
      </c>
      <c r="F279" s="323">
        <v>3866</v>
      </c>
      <c r="G279" s="295">
        <f t="shared" si="4"/>
        <v>0.5173305742369374</v>
      </c>
      <c r="H279" s="537" t="s">
        <v>144</v>
      </c>
      <c r="I279" s="165" t="s">
        <v>43</v>
      </c>
      <c r="J279" s="16" t="s">
        <v>380</v>
      </c>
      <c r="K279" s="164" t="s">
        <v>663</v>
      </c>
      <c r="L279" s="164" t="s">
        <v>44</v>
      </c>
      <c r="M279" s="467"/>
      <c r="N279" s="468"/>
      <c r="O279" s="487"/>
      <c r="P279" s="487"/>
    </row>
    <row r="280" spans="1:16" x14ac:dyDescent="0.25">
      <c r="A280" s="34">
        <v>45365</v>
      </c>
      <c r="B280" s="16" t="s">
        <v>126</v>
      </c>
      <c r="C280" s="149" t="s">
        <v>126</v>
      </c>
      <c r="D280" s="16" t="s">
        <v>121</v>
      </c>
      <c r="E280" s="471">
        <v>2000</v>
      </c>
      <c r="F280" s="323">
        <v>3866</v>
      </c>
      <c r="G280" s="295">
        <f t="shared" si="4"/>
        <v>0.5173305742369374</v>
      </c>
      <c r="H280" s="537" t="s">
        <v>144</v>
      </c>
      <c r="I280" s="165" t="s">
        <v>43</v>
      </c>
      <c r="J280" s="16" t="s">
        <v>380</v>
      </c>
      <c r="K280" s="164" t="s">
        <v>663</v>
      </c>
      <c r="L280" s="164" t="s">
        <v>44</v>
      </c>
      <c r="M280" s="467"/>
      <c r="N280" s="468"/>
      <c r="O280" s="487"/>
      <c r="P280" s="487"/>
    </row>
    <row r="281" spans="1:16" x14ac:dyDescent="0.25">
      <c r="A281" s="34">
        <v>45365</v>
      </c>
      <c r="B281" s="16" t="s">
        <v>126</v>
      </c>
      <c r="C281" s="149" t="s">
        <v>126</v>
      </c>
      <c r="D281" s="16" t="s">
        <v>121</v>
      </c>
      <c r="E281" s="471">
        <v>5000</v>
      </c>
      <c r="F281" s="323">
        <v>3866</v>
      </c>
      <c r="G281" s="295">
        <f t="shared" si="4"/>
        <v>1.2933264355923435</v>
      </c>
      <c r="H281" s="537" t="s">
        <v>144</v>
      </c>
      <c r="I281" s="165" t="s">
        <v>43</v>
      </c>
      <c r="J281" s="16" t="s">
        <v>380</v>
      </c>
      <c r="K281" s="164" t="s">
        <v>663</v>
      </c>
      <c r="L281" s="164" t="s">
        <v>44</v>
      </c>
      <c r="M281" s="467"/>
      <c r="N281" s="468"/>
      <c r="O281" s="487"/>
      <c r="P281" s="487"/>
    </row>
    <row r="282" spans="1:16" ht="19.5" customHeight="1" x14ac:dyDescent="0.25">
      <c r="A282" s="163">
        <v>45365</v>
      </c>
      <c r="B282" s="164" t="s">
        <v>311</v>
      </c>
      <c r="C282" s="164" t="s">
        <v>216</v>
      </c>
      <c r="D282" s="165" t="s">
        <v>121</v>
      </c>
      <c r="E282" s="147">
        <v>10000</v>
      </c>
      <c r="F282" s="323">
        <v>3866</v>
      </c>
      <c r="G282" s="295">
        <f t="shared" si="4"/>
        <v>2.586652871184687</v>
      </c>
      <c r="H282" s="537" t="s">
        <v>156</v>
      </c>
      <c r="I282" s="165" t="s">
        <v>43</v>
      </c>
      <c r="J282" s="354" t="s">
        <v>314</v>
      </c>
      <c r="K282" s="164" t="s">
        <v>663</v>
      </c>
      <c r="L282" s="164" t="s">
        <v>44</v>
      </c>
      <c r="M282" s="467"/>
      <c r="N282" s="468"/>
      <c r="O282" s="487"/>
      <c r="P282" s="487"/>
    </row>
    <row r="283" spans="1:16" ht="15.75" customHeight="1" x14ac:dyDescent="0.25">
      <c r="A283" s="163">
        <v>45365</v>
      </c>
      <c r="B283" s="164" t="s">
        <v>312</v>
      </c>
      <c r="C283" s="164" t="s">
        <v>216</v>
      </c>
      <c r="D283" s="165" t="s">
        <v>121</v>
      </c>
      <c r="E283" s="147">
        <v>20000</v>
      </c>
      <c r="F283" s="323">
        <v>3866</v>
      </c>
      <c r="G283" s="295">
        <f t="shared" si="4"/>
        <v>5.173305742369374</v>
      </c>
      <c r="H283" s="537" t="s">
        <v>156</v>
      </c>
      <c r="I283" s="165" t="s">
        <v>43</v>
      </c>
      <c r="J283" s="354" t="s">
        <v>314</v>
      </c>
      <c r="K283" s="164" t="s">
        <v>663</v>
      </c>
      <c r="L283" s="164" t="s">
        <v>44</v>
      </c>
      <c r="M283" s="467"/>
      <c r="N283" s="468"/>
      <c r="O283" s="487"/>
      <c r="P283" s="487"/>
    </row>
    <row r="284" spans="1:16" ht="19.5" customHeight="1" x14ac:dyDescent="0.25">
      <c r="A284" s="163">
        <v>45365</v>
      </c>
      <c r="B284" s="164" t="s">
        <v>313</v>
      </c>
      <c r="C284" s="164" t="s">
        <v>216</v>
      </c>
      <c r="D284" s="165" t="s">
        <v>121</v>
      </c>
      <c r="E284" s="147">
        <v>20000</v>
      </c>
      <c r="F284" s="323">
        <v>3866</v>
      </c>
      <c r="G284" s="295">
        <f t="shared" si="4"/>
        <v>5.173305742369374</v>
      </c>
      <c r="H284" s="537" t="s">
        <v>156</v>
      </c>
      <c r="I284" s="165" t="s">
        <v>43</v>
      </c>
      <c r="J284" s="354" t="s">
        <v>314</v>
      </c>
      <c r="K284" s="164" t="s">
        <v>663</v>
      </c>
      <c r="L284" s="164" t="s">
        <v>44</v>
      </c>
      <c r="M284" s="467"/>
      <c r="N284" s="468"/>
      <c r="O284" s="487"/>
      <c r="P284" s="487"/>
    </row>
    <row r="285" spans="1:16" x14ac:dyDescent="0.25">
      <c r="A285" s="163">
        <v>45365</v>
      </c>
      <c r="B285" s="164" t="s">
        <v>112</v>
      </c>
      <c r="C285" s="164" t="s">
        <v>113</v>
      </c>
      <c r="D285" s="165" t="s">
        <v>121</v>
      </c>
      <c r="E285" s="147">
        <v>4000</v>
      </c>
      <c r="F285" s="323">
        <v>3866</v>
      </c>
      <c r="G285" s="295">
        <f t="shared" si="4"/>
        <v>1.0346611484738748</v>
      </c>
      <c r="H285" s="537" t="s">
        <v>156</v>
      </c>
      <c r="I285" s="165" t="s">
        <v>43</v>
      </c>
      <c r="J285" s="354" t="s">
        <v>314</v>
      </c>
      <c r="K285" s="164" t="s">
        <v>663</v>
      </c>
      <c r="L285" s="164" t="s">
        <v>44</v>
      </c>
      <c r="M285" s="467"/>
      <c r="N285" s="468"/>
      <c r="O285" s="487"/>
      <c r="P285" s="487"/>
    </row>
    <row r="286" spans="1:16" x14ac:dyDescent="0.25">
      <c r="A286" s="163">
        <v>45365</v>
      </c>
      <c r="B286" s="164" t="s">
        <v>112</v>
      </c>
      <c r="C286" s="164" t="s">
        <v>113</v>
      </c>
      <c r="D286" s="165" t="s">
        <v>121</v>
      </c>
      <c r="E286" s="147">
        <v>4000</v>
      </c>
      <c r="F286" s="323">
        <v>3866</v>
      </c>
      <c r="G286" s="295">
        <f t="shared" si="4"/>
        <v>1.0346611484738748</v>
      </c>
      <c r="H286" s="537" t="s">
        <v>156</v>
      </c>
      <c r="I286" s="165" t="s">
        <v>43</v>
      </c>
      <c r="J286" s="354" t="s">
        <v>314</v>
      </c>
      <c r="K286" s="164" t="s">
        <v>663</v>
      </c>
      <c r="L286" s="164" t="s">
        <v>44</v>
      </c>
      <c r="M286" s="467"/>
      <c r="N286" s="468"/>
      <c r="O286" s="487"/>
      <c r="P286" s="487"/>
    </row>
    <row r="287" spans="1:16" x14ac:dyDescent="0.25">
      <c r="A287" s="163">
        <v>45365</v>
      </c>
      <c r="B287" s="164" t="s">
        <v>126</v>
      </c>
      <c r="C287" s="149" t="s">
        <v>126</v>
      </c>
      <c r="D287" s="165" t="s">
        <v>121</v>
      </c>
      <c r="E287" s="147">
        <v>16000</v>
      </c>
      <c r="F287" s="323">
        <v>3866</v>
      </c>
      <c r="G287" s="295">
        <f t="shared" si="4"/>
        <v>4.1386445938954992</v>
      </c>
      <c r="H287" s="537" t="s">
        <v>156</v>
      </c>
      <c r="I287" s="165" t="s">
        <v>43</v>
      </c>
      <c r="J287" s="354" t="s">
        <v>385</v>
      </c>
      <c r="K287" s="164" t="s">
        <v>663</v>
      </c>
      <c r="L287" s="164" t="s">
        <v>44</v>
      </c>
      <c r="M287" s="467"/>
      <c r="N287" s="468"/>
      <c r="O287" s="487"/>
      <c r="P287" s="487"/>
    </row>
    <row r="288" spans="1:16" x14ac:dyDescent="0.25">
      <c r="A288" s="163">
        <v>45365</v>
      </c>
      <c r="B288" s="164" t="s">
        <v>126</v>
      </c>
      <c r="C288" s="149" t="s">
        <v>126</v>
      </c>
      <c r="D288" s="165" t="s">
        <v>121</v>
      </c>
      <c r="E288" s="147">
        <v>18000</v>
      </c>
      <c r="F288" s="323">
        <v>3866</v>
      </c>
      <c r="G288" s="295">
        <f t="shared" si="4"/>
        <v>4.6559751681324366</v>
      </c>
      <c r="H288" s="537" t="s">
        <v>156</v>
      </c>
      <c r="I288" s="165" t="s">
        <v>43</v>
      </c>
      <c r="J288" s="354" t="s">
        <v>385</v>
      </c>
      <c r="K288" s="164" t="s">
        <v>663</v>
      </c>
      <c r="L288" s="164" t="s">
        <v>44</v>
      </c>
      <c r="M288" s="467"/>
      <c r="N288" s="468"/>
      <c r="O288" s="487"/>
      <c r="P288" s="487"/>
    </row>
    <row r="289" spans="1:16" x14ac:dyDescent="0.25">
      <c r="A289" s="163">
        <v>45365</v>
      </c>
      <c r="B289" s="164" t="s">
        <v>126</v>
      </c>
      <c r="C289" s="149" t="s">
        <v>126</v>
      </c>
      <c r="D289" s="165" t="s">
        <v>121</v>
      </c>
      <c r="E289" s="147">
        <v>10000</v>
      </c>
      <c r="F289" s="323">
        <v>3866</v>
      </c>
      <c r="G289" s="295">
        <f t="shared" si="4"/>
        <v>2.586652871184687</v>
      </c>
      <c r="H289" s="537" t="s">
        <v>156</v>
      </c>
      <c r="I289" s="165" t="s">
        <v>43</v>
      </c>
      <c r="J289" s="354" t="s">
        <v>385</v>
      </c>
      <c r="K289" s="164" t="s">
        <v>663</v>
      </c>
      <c r="L289" s="164" t="s">
        <v>44</v>
      </c>
      <c r="M289" s="467"/>
      <c r="N289" s="468"/>
      <c r="O289" s="487"/>
      <c r="P289" s="487"/>
    </row>
    <row r="290" spans="1:16" x14ac:dyDescent="0.25">
      <c r="A290" s="163">
        <v>45365</v>
      </c>
      <c r="B290" s="164" t="s">
        <v>126</v>
      </c>
      <c r="C290" s="149" t="s">
        <v>126</v>
      </c>
      <c r="D290" s="165" t="s">
        <v>121</v>
      </c>
      <c r="E290" s="147">
        <v>5000</v>
      </c>
      <c r="F290" s="323">
        <v>3866</v>
      </c>
      <c r="G290" s="295">
        <f t="shared" si="4"/>
        <v>1.2933264355923435</v>
      </c>
      <c r="H290" s="537" t="s">
        <v>156</v>
      </c>
      <c r="I290" s="165" t="s">
        <v>43</v>
      </c>
      <c r="J290" s="354" t="s">
        <v>385</v>
      </c>
      <c r="K290" s="164" t="s">
        <v>663</v>
      </c>
      <c r="L290" s="164" t="s">
        <v>44</v>
      </c>
      <c r="M290" s="467"/>
      <c r="N290" s="468"/>
      <c r="O290" s="487"/>
      <c r="P290" s="487"/>
    </row>
    <row r="291" spans="1:16" x14ac:dyDescent="0.25">
      <c r="A291" s="163">
        <v>45365</v>
      </c>
      <c r="B291" s="164" t="s">
        <v>126</v>
      </c>
      <c r="C291" s="149" t="s">
        <v>126</v>
      </c>
      <c r="D291" s="165" t="s">
        <v>121</v>
      </c>
      <c r="E291" s="147">
        <v>10000</v>
      </c>
      <c r="F291" s="323">
        <v>3866</v>
      </c>
      <c r="G291" s="295">
        <f t="shared" si="4"/>
        <v>2.586652871184687</v>
      </c>
      <c r="H291" s="537" t="s">
        <v>156</v>
      </c>
      <c r="I291" s="165" t="s">
        <v>43</v>
      </c>
      <c r="J291" s="354" t="s">
        <v>385</v>
      </c>
      <c r="K291" s="164" t="s">
        <v>663</v>
      </c>
      <c r="L291" s="164" t="s">
        <v>44</v>
      </c>
      <c r="M291" s="467"/>
      <c r="N291" s="468"/>
      <c r="O291" s="487"/>
      <c r="P291" s="487"/>
    </row>
    <row r="292" spans="1:16" x14ac:dyDescent="0.25">
      <c r="A292" s="163">
        <v>45365</v>
      </c>
      <c r="B292" s="164" t="s">
        <v>126</v>
      </c>
      <c r="C292" s="149" t="s">
        <v>126</v>
      </c>
      <c r="D292" s="165" t="s">
        <v>121</v>
      </c>
      <c r="E292" s="147">
        <v>30000</v>
      </c>
      <c r="F292" s="323">
        <v>3866</v>
      </c>
      <c r="G292" s="295">
        <f t="shared" si="4"/>
        <v>7.759958613554061</v>
      </c>
      <c r="H292" s="537" t="s">
        <v>156</v>
      </c>
      <c r="I292" s="165" t="s">
        <v>43</v>
      </c>
      <c r="J292" s="354" t="s">
        <v>384</v>
      </c>
      <c r="K292" s="164" t="s">
        <v>663</v>
      </c>
      <c r="L292" s="164" t="s">
        <v>44</v>
      </c>
      <c r="M292" s="467"/>
      <c r="N292" s="468"/>
      <c r="O292" s="487"/>
      <c r="P292" s="487"/>
    </row>
    <row r="293" spans="1:16" x14ac:dyDescent="0.25">
      <c r="A293" s="163">
        <v>45365</v>
      </c>
      <c r="B293" s="164" t="s">
        <v>126</v>
      </c>
      <c r="C293" s="149" t="s">
        <v>126</v>
      </c>
      <c r="D293" s="165" t="s">
        <v>121</v>
      </c>
      <c r="E293" s="147">
        <v>6000</v>
      </c>
      <c r="F293" s="323">
        <v>3866</v>
      </c>
      <c r="G293" s="295">
        <f t="shared" si="4"/>
        <v>1.5519917227108122</v>
      </c>
      <c r="H293" s="537" t="s">
        <v>156</v>
      </c>
      <c r="I293" s="165" t="s">
        <v>43</v>
      </c>
      <c r="J293" s="354" t="s">
        <v>384</v>
      </c>
      <c r="K293" s="164" t="s">
        <v>663</v>
      </c>
      <c r="L293" s="164" t="s">
        <v>44</v>
      </c>
      <c r="M293" s="467"/>
      <c r="N293" s="468"/>
      <c r="O293" s="487"/>
      <c r="P293" s="487"/>
    </row>
    <row r="294" spans="1:16" x14ac:dyDescent="0.25">
      <c r="A294" s="163">
        <v>45365</v>
      </c>
      <c r="B294" s="164" t="s">
        <v>126</v>
      </c>
      <c r="C294" s="149" t="s">
        <v>126</v>
      </c>
      <c r="D294" s="165" t="s">
        <v>121</v>
      </c>
      <c r="E294" s="147">
        <v>4000</v>
      </c>
      <c r="F294" s="323">
        <v>3866</v>
      </c>
      <c r="G294" s="295">
        <f t="shared" si="4"/>
        <v>1.0346611484738748</v>
      </c>
      <c r="H294" s="537" t="s">
        <v>156</v>
      </c>
      <c r="I294" s="165" t="s">
        <v>43</v>
      </c>
      <c r="J294" s="354" t="s">
        <v>384</v>
      </c>
      <c r="K294" s="164" t="s">
        <v>663</v>
      </c>
      <c r="L294" s="164" t="s">
        <v>44</v>
      </c>
      <c r="M294" s="467"/>
      <c r="N294" s="468"/>
      <c r="O294" s="576"/>
      <c r="P294" s="487"/>
    </row>
    <row r="295" spans="1:16" ht="17.25" customHeight="1" x14ac:dyDescent="0.25">
      <c r="A295" s="163">
        <v>45365</v>
      </c>
      <c r="B295" s="164" t="s">
        <v>126</v>
      </c>
      <c r="C295" s="149" t="s">
        <v>126</v>
      </c>
      <c r="D295" s="165" t="s">
        <v>121</v>
      </c>
      <c r="E295" s="147">
        <v>12000</v>
      </c>
      <c r="F295" s="323">
        <v>3866</v>
      </c>
      <c r="G295" s="295">
        <f t="shared" si="4"/>
        <v>3.1039834454216244</v>
      </c>
      <c r="H295" s="537" t="s">
        <v>156</v>
      </c>
      <c r="I295" s="165" t="s">
        <v>43</v>
      </c>
      <c r="J295" s="354" t="s">
        <v>384</v>
      </c>
      <c r="K295" s="164" t="s">
        <v>663</v>
      </c>
      <c r="L295" s="164" t="s">
        <v>44</v>
      </c>
      <c r="M295" s="467"/>
      <c r="N295" s="468"/>
    </row>
    <row r="296" spans="1:16" x14ac:dyDescent="0.25">
      <c r="A296" s="163">
        <v>45365</v>
      </c>
      <c r="B296" s="164" t="s">
        <v>126</v>
      </c>
      <c r="C296" s="149" t="s">
        <v>126</v>
      </c>
      <c r="D296" s="165" t="s">
        <v>121</v>
      </c>
      <c r="E296" s="147">
        <v>26000</v>
      </c>
      <c r="F296" s="323">
        <v>3866</v>
      </c>
      <c r="G296" s="295">
        <f t="shared" si="4"/>
        <v>6.7252974650801862</v>
      </c>
      <c r="H296" s="537" t="s">
        <v>156</v>
      </c>
      <c r="I296" s="165" t="s">
        <v>43</v>
      </c>
      <c r="J296" s="354" t="s">
        <v>386</v>
      </c>
      <c r="K296" s="164" t="s">
        <v>663</v>
      </c>
      <c r="L296" s="164" t="s">
        <v>44</v>
      </c>
      <c r="M296" s="467"/>
      <c r="N296" s="468"/>
    </row>
    <row r="297" spans="1:16" x14ac:dyDescent="0.25">
      <c r="A297" s="163">
        <v>45365</v>
      </c>
      <c r="B297" s="164" t="s">
        <v>126</v>
      </c>
      <c r="C297" s="149" t="s">
        <v>126</v>
      </c>
      <c r="D297" s="165" t="s">
        <v>121</v>
      </c>
      <c r="E297" s="147">
        <v>20000</v>
      </c>
      <c r="F297" s="323">
        <v>3866</v>
      </c>
      <c r="G297" s="295">
        <f t="shared" si="4"/>
        <v>5.173305742369374</v>
      </c>
      <c r="H297" s="537" t="s">
        <v>156</v>
      </c>
      <c r="I297" s="165" t="s">
        <v>43</v>
      </c>
      <c r="J297" s="354" t="s">
        <v>386</v>
      </c>
      <c r="K297" s="164" t="s">
        <v>663</v>
      </c>
      <c r="L297" s="164" t="s">
        <v>44</v>
      </c>
      <c r="M297" s="467"/>
      <c r="N297" s="468"/>
    </row>
    <row r="298" spans="1:16" x14ac:dyDescent="0.25">
      <c r="A298" s="163">
        <v>45365</v>
      </c>
      <c r="B298" s="164" t="s">
        <v>126</v>
      </c>
      <c r="C298" s="149" t="s">
        <v>126</v>
      </c>
      <c r="D298" s="165" t="s">
        <v>121</v>
      </c>
      <c r="E298" s="147">
        <v>10000</v>
      </c>
      <c r="F298" s="323">
        <v>3866</v>
      </c>
      <c r="G298" s="295">
        <f t="shared" si="4"/>
        <v>2.586652871184687</v>
      </c>
      <c r="H298" s="537" t="s">
        <v>156</v>
      </c>
      <c r="I298" s="165" t="s">
        <v>43</v>
      </c>
      <c r="J298" s="354" t="s">
        <v>387</v>
      </c>
      <c r="K298" s="164" t="s">
        <v>663</v>
      </c>
      <c r="L298" s="164" t="s">
        <v>44</v>
      </c>
      <c r="M298" s="467"/>
      <c r="N298" s="468"/>
    </row>
    <row r="299" spans="1:16" x14ac:dyDescent="0.25">
      <c r="A299" s="163">
        <v>45365</v>
      </c>
      <c r="B299" s="164" t="s">
        <v>126</v>
      </c>
      <c r="C299" s="149" t="s">
        <v>126</v>
      </c>
      <c r="D299" s="165" t="s">
        <v>121</v>
      </c>
      <c r="E299" s="147">
        <v>7000</v>
      </c>
      <c r="F299" s="323">
        <v>3866</v>
      </c>
      <c r="G299" s="295">
        <f t="shared" si="4"/>
        <v>1.8106570098292809</v>
      </c>
      <c r="H299" s="537" t="s">
        <v>156</v>
      </c>
      <c r="I299" s="165" t="s">
        <v>43</v>
      </c>
      <c r="J299" s="354" t="s">
        <v>388</v>
      </c>
      <c r="K299" s="164" t="s">
        <v>663</v>
      </c>
      <c r="L299" s="164" t="s">
        <v>44</v>
      </c>
      <c r="M299" s="467"/>
      <c r="N299" s="468"/>
    </row>
    <row r="300" spans="1:16" x14ac:dyDescent="0.25">
      <c r="A300" s="163">
        <v>45365</v>
      </c>
      <c r="B300" s="151" t="s">
        <v>305</v>
      </c>
      <c r="C300" s="151" t="s">
        <v>114</v>
      </c>
      <c r="D300" s="170" t="s">
        <v>121</v>
      </c>
      <c r="E300" s="155">
        <v>60000</v>
      </c>
      <c r="F300" s="323">
        <v>3866</v>
      </c>
      <c r="G300" s="295">
        <f t="shared" si="4"/>
        <v>15.519917227108122</v>
      </c>
      <c r="H300" s="537" t="s">
        <v>156</v>
      </c>
      <c r="I300" s="165" t="s">
        <v>43</v>
      </c>
      <c r="J300" s="354" t="s">
        <v>625</v>
      </c>
      <c r="K300" s="164" t="s">
        <v>663</v>
      </c>
      <c r="L300" s="164" t="s">
        <v>44</v>
      </c>
      <c r="M300" s="467"/>
      <c r="N300" s="468"/>
    </row>
    <row r="301" spans="1:16" x14ac:dyDescent="0.25">
      <c r="A301" s="163">
        <v>45365</v>
      </c>
      <c r="B301" s="164" t="s">
        <v>112</v>
      </c>
      <c r="C301" s="164" t="s">
        <v>113</v>
      </c>
      <c r="D301" s="165" t="s">
        <v>121</v>
      </c>
      <c r="E301" s="168">
        <v>8000</v>
      </c>
      <c r="F301" s="323">
        <v>3866</v>
      </c>
      <c r="G301" s="295">
        <f t="shared" si="4"/>
        <v>2.0693222969477496</v>
      </c>
      <c r="H301" s="537" t="s">
        <v>127</v>
      </c>
      <c r="I301" s="165" t="s">
        <v>43</v>
      </c>
      <c r="J301" s="354" t="s">
        <v>389</v>
      </c>
      <c r="K301" s="164" t="s">
        <v>663</v>
      </c>
      <c r="L301" s="164" t="s">
        <v>44</v>
      </c>
      <c r="M301" s="467"/>
      <c r="N301" s="468"/>
    </row>
    <row r="302" spans="1:16" x14ac:dyDescent="0.25">
      <c r="A302" s="163">
        <v>45365</v>
      </c>
      <c r="B302" s="164" t="s">
        <v>112</v>
      </c>
      <c r="C302" s="164" t="s">
        <v>113</v>
      </c>
      <c r="D302" s="165" t="s">
        <v>121</v>
      </c>
      <c r="E302" s="168">
        <v>16500</v>
      </c>
      <c r="F302" s="323">
        <v>3866</v>
      </c>
      <c r="G302" s="295">
        <f t="shared" si="4"/>
        <v>4.2679772374547333</v>
      </c>
      <c r="H302" s="537" t="s">
        <v>127</v>
      </c>
      <c r="I302" s="165" t="s">
        <v>43</v>
      </c>
      <c r="J302" s="354" t="s">
        <v>389</v>
      </c>
      <c r="K302" s="164" t="s">
        <v>663</v>
      </c>
      <c r="L302" s="164" t="s">
        <v>44</v>
      </c>
      <c r="M302" s="467"/>
      <c r="N302" s="468"/>
    </row>
    <row r="303" spans="1:16" x14ac:dyDescent="0.25">
      <c r="A303" s="163">
        <v>45365</v>
      </c>
      <c r="B303" s="164" t="s">
        <v>112</v>
      </c>
      <c r="C303" s="164" t="s">
        <v>113</v>
      </c>
      <c r="D303" s="165" t="s">
        <v>121</v>
      </c>
      <c r="E303" s="168">
        <v>14000</v>
      </c>
      <c r="F303" s="323">
        <v>3866</v>
      </c>
      <c r="G303" s="295">
        <f t="shared" si="4"/>
        <v>3.6213140196585618</v>
      </c>
      <c r="H303" s="537" t="s">
        <v>127</v>
      </c>
      <c r="I303" s="165" t="s">
        <v>43</v>
      </c>
      <c r="J303" s="354" t="s">
        <v>389</v>
      </c>
      <c r="K303" s="164" t="s">
        <v>663</v>
      </c>
      <c r="L303" s="164" t="s">
        <v>44</v>
      </c>
      <c r="M303" s="467"/>
      <c r="N303" s="468"/>
    </row>
    <row r="304" spans="1:16" x14ac:dyDescent="0.25">
      <c r="A304" s="163">
        <v>45365</v>
      </c>
      <c r="B304" s="164" t="s">
        <v>112</v>
      </c>
      <c r="C304" s="164" t="s">
        <v>113</v>
      </c>
      <c r="D304" s="165" t="s">
        <v>121</v>
      </c>
      <c r="E304" s="168">
        <v>18000</v>
      </c>
      <c r="F304" s="323">
        <v>3866</v>
      </c>
      <c r="G304" s="295">
        <f t="shared" ref="G304:G372" si="5">E304/F304</f>
        <v>4.6559751681324366</v>
      </c>
      <c r="H304" s="537" t="s">
        <v>127</v>
      </c>
      <c r="I304" s="165" t="s">
        <v>43</v>
      </c>
      <c r="J304" s="354" t="s">
        <v>389</v>
      </c>
      <c r="K304" s="164" t="s">
        <v>663</v>
      </c>
      <c r="L304" s="164" t="s">
        <v>44</v>
      </c>
      <c r="M304" s="467"/>
      <c r="N304" s="468"/>
    </row>
    <row r="305" spans="1:14" x14ac:dyDescent="0.25">
      <c r="A305" s="163">
        <v>45365</v>
      </c>
      <c r="B305" s="164" t="s">
        <v>112</v>
      </c>
      <c r="C305" s="164" t="s">
        <v>113</v>
      </c>
      <c r="D305" s="165" t="s">
        <v>121</v>
      </c>
      <c r="E305" s="168">
        <v>18000</v>
      </c>
      <c r="F305" s="323">
        <v>3866</v>
      </c>
      <c r="G305" s="295">
        <f t="shared" si="5"/>
        <v>4.6559751681324366</v>
      </c>
      <c r="H305" s="537" t="s">
        <v>127</v>
      </c>
      <c r="I305" s="165" t="s">
        <v>43</v>
      </c>
      <c r="J305" s="354" t="s">
        <v>389</v>
      </c>
      <c r="K305" s="164" t="s">
        <v>663</v>
      </c>
      <c r="L305" s="164" t="s">
        <v>44</v>
      </c>
      <c r="M305" s="467"/>
      <c r="N305" s="468"/>
    </row>
    <row r="306" spans="1:14" x14ac:dyDescent="0.25">
      <c r="A306" s="163">
        <v>45365</v>
      </c>
      <c r="B306" s="164" t="s">
        <v>112</v>
      </c>
      <c r="C306" s="164" t="s">
        <v>113</v>
      </c>
      <c r="D306" s="165" t="s">
        <v>121</v>
      </c>
      <c r="E306" s="168">
        <v>20000</v>
      </c>
      <c r="F306" s="323">
        <v>3866</v>
      </c>
      <c r="G306" s="295">
        <f t="shared" si="5"/>
        <v>5.173305742369374</v>
      </c>
      <c r="H306" s="537" t="s">
        <v>127</v>
      </c>
      <c r="I306" s="165" t="s">
        <v>43</v>
      </c>
      <c r="J306" s="354" t="s">
        <v>389</v>
      </c>
      <c r="K306" s="164" t="s">
        <v>663</v>
      </c>
      <c r="L306" s="164" t="s">
        <v>44</v>
      </c>
      <c r="M306" s="467"/>
      <c r="N306" s="468"/>
    </row>
    <row r="307" spans="1:14" x14ac:dyDescent="0.25">
      <c r="A307" s="163">
        <v>45365</v>
      </c>
      <c r="B307" s="164" t="s">
        <v>112</v>
      </c>
      <c r="C307" s="164" t="s">
        <v>113</v>
      </c>
      <c r="D307" s="165" t="s">
        <v>121</v>
      </c>
      <c r="E307" s="168">
        <v>10000</v>
      </c>
      <c r="F307" s="323">
        <v>3866</v>
      </c>
      <c r="G307" s="295">
        <f t="shared" si="5"/>
        <v>2.586652871184687</v>
      </c>
      <c r="H307" s="537" t="s">
        <v>127</v>
      </c>
      <c r="I307" s="165" t="s">
        <v>43</v>
      </c>
      <c r="J307" s="354" t="s">
        <v>389</v>
      </c>
      <c r="K307" s="164" t="s">
        <v>663</v>
      </c>
      <c r="L307" s="164" t="s">
        <v>44</v>
      </c>
      <c r="M307" s="467"/>
      <c r="N307" s="468"/>
    </row>
    <row r="308" spans="1:14" x14ac:dyDescent="0.25">
      <c r="A308" s="163">
        <v>45365</v>
      </c>
      <c r="B308" s="164" t="s">
        <v>126</v>
      </c>
      <c r="C308" s="149" t="s">
        <v>126</v>
      </c>
      <c r="D308" s="165" t="s">
        <v>121</v>
      </c>
      <c r="E308" s="168">
        <v>5000</v>
      </c>
      <c r="F308" s="323">
        <v>3866</v>
      </c>
      <c r="G308" s="295">
        <f t="shared" si="5"/>
        <v>1.2933264355923435</v>
      </c>
      <c r="H308" s="537" t="s">
        <v>127</v>
      </c>
      <c r="I308" s="165" t="s">
        <v>43</v>
      </c>
      <c r="J308" s="354" t="s">
        <v>389</v>
      </c>
      <c r="K308" s="164" t="s">
        <v>663</v>
      </c>
      <c r="L308" s="164" t="s">
        <v>44</v>
      </c>
      <c r="M308" s="467"/>
      <c r="N308" s="468"/>
    </row>
    <row r="309" spans="1:14" x14ac:dyDescent="0.25">
      <c r="A309" s="163">
        <v>45365</v>
      </c>
      <c r="B309" s="164" t="s">
        <v>126</v>
      </c>
      <c r="C309" s="149" t="s">
        <v>126</v>
      </c>
      <c r="D309" s="165" t="s">
        <v>121</v>
      </c>
      <c r="E309" s="168">
        <v>5000</v>
      </c>
      <c r="F309" s="323">
        <v>3866</v>
      </c>
      <c r="G309" s="295">
        <f t="shared" si="5"/>
        <v>1.2933264355923435</v>
      </c>
      <c r="H309" s="537" t="s">
        <v>127</v>
      </c>
      <c r="I309" s="165" t="s">
        <v>43</v>
      </c>
      <c r="J309" s="354" t="s">
        <v>389</v>
      </c>
      <c r="K309" s="164" t="s">
        <v>663</v>
      </c>
      <c r="L309" s="164" t="s">
        <v>44</v>
      </c>
      <c r="M309" s="467"/>
      <c r="N309" s="468"/>
    </row>
    <row r="310" spans="1:14" x14ac:dyDescent="0.25">
      <c r="A310" s="163">
        <v>45365</v>
      </c>
      <c r="B310" s="164" t="s">
        <v>435</v>
      </c>
      <c r="C310" s="164" t="s">
        <v>300</v>
      </c>
      <c r="D310" s="165" t="s">
        <v>79</v>
      </c>
      <c r="E310" s="160">
        <v>60000</v>
      </c>
      <c r="F310" s="323">
        <v>3866</v>
      </c>
      <c r="G310" s="295">
        <f t="shared" si="5"/>
        <v>15.519917227108122</v>
      </c>
      <c r="H310" s="537" t="s">
        <v>41</v>
      </c>
      <c r="I310" s="165" t="s">
        <v>43</v>
      </c>
      <c r="J310" s="420" t="s">
        <v>624</v>
      </c>
      <c r="K310" s="164" t="s">
        <v>663</v>
      </c>
      <c r="L310" s="164" t="s">
        <v>44</v>
      </c>
      <c r="M310" s="467"/>
      <c r="N310" s="468"/>
    </row>
    <row r="311" spans="1:14" x14ac:dyDescent="0.25">
      <c r="A311" s="163">
        <v>45365</v>
      </c>
      <c r="B311" s="164" t="s">
        <v>436</v>
      </c>
      <c r="C311" s="164" t="s">
        <v>300</v>
      </c>
      <c r="D311" s="165" t="s">
        <v>79</v>
      </c>
      <c r="E311" s="160">
        <v>3700</v>
      </c>
      <c r="F311" s="323">
        <v>3866</v>
      </c>
      <c r="G311" s="295">
        <f t="shared" si="5"/>
        <v>0.95706156233833417</v>
      </c>
      <c r="H311" s="537" t="s">
        <v>41</v>
      </c>
      <c r="I311" s="165" t="s">
        <v>43</v>
      </c>
      <c r="J311" s="420" t="s">
        <v>624</v>
      </c>
      <c r="K311" s="164" t="s">
        <v>663</v>
      </c>
      <c r="L311" s="164" t="s">
        <v>44</v>
      </c>
      <c r="M311" s="467"/>
      <c r="N311" s="468"/>
    </row>
    <row r="312" spans="1:14" x14ac:dyDescent="0.25">
      <c r="A312" s="163">
        <v>45365</v>
      </c>
      <c r="B312" s="164" t="s">
        <v>436</v>
      </c>
      <c r="C312" s="164" t="s">
        <v>300</v>
      </c>
      <c r="D312" s="165" t="s">
        <v>79</v>
      </c>
      <c r="E312" s="160">
        <v>3700</v>
      </c>
      <c r="F312" s="323">
        <v>3866</v>
      </c>
      <c r="G312" s="295">
        <f t="shared" si="5"/>
        <v>0.95706156233833417</v>
      </c>
      <c r="H312" s="537" t="s">
        <v>41</v>
      </c>
      <c r="I312" s="165" t="s">
        <v>43</v>
      </c>
      <c r="J312" s="420" t="s">
        <v>624</v>
      </c>
      <c r="K312" s="164" t="s">
        <v>663</v>
      </c>
      <c r="L312" s="164" t="s">
        <v>44</v>
      </c>
      <c r="M312" s="467"/>
      <c r="N312" s="468"/>
    </row>
    <row r="313" spans="1:14" x14ac:dyDescent="0.25">
      <c r="A313" s="163">
        <v>45365</v>
      </c>
      <c r="B313" s="164" t="s">
        <v>437</v>
      </c>
      <c r="C313" s="164" t="s">
        <v>300</v>
      </c>
      <c r="D313" s="165" t="s">
        <v>79</v>
      </c>
      <c r="E313" s="160">
        <v>14500</v>
      </c>
      <c r="F313" s="323">
        <v>3866</v>
      </c>
      <c r="G313" s="295">
        <f t="shared" si="5"/>
        <v>3.7506466632177964</v>
      </c>
      <c r="H313" s="537" t="s">
        <v>41</v>
      </c>
      <c r="I313" s="165" t="s">
        <v>43</v>
      </c>
      <c r="J313" s="420" t="s">
        <v>624</v>
      </c>
      <c r="K313" s="164" t="s">
        <v>663</v>
      </c>
      <c r="L313" s="164" t="s">
        <v>44</v>
      </c>
      <c r="M313" s="467"/>
      <c r="N313" s="468"/>
    </row>
    <row r="314" spans="1:14" x14ac:dyDescent="0.25">
      <c r="A314" s="560">
        <v>45366</v>
      </c>
      <c r="B314" s="549" t="s">
        <v>395</v>
      </c>
      <c r="C314" s="549" t="s">
        <v>296</v>
      </c>
      <c r="D314" s="549" t="s">
        <v>79</v>
      </c>
      <c r="E314" s="559">
        <f>G314*F314</f>
        <v>9278400</v>
      </c>
      <c r="F314" s="323">
        <v>3866</v>
      </c>
      <c r="G314" s="295">
        <v>2400</v>
      </c>
      <c r="H314" s="537" t="s">
        <v>134</v>
      </c>
      <c r="I314" s="165" t="s">
        <v>43</v>
      </c>
      <c r="J314" s="354" t="s">
        <v>626</v>
      </c>
      <c r="K314" s="164" t="s">
        <v>663</v>
      </c>
      <c r="L314" s="164" t="s">
        <v>44</v>
      </c>
      <c r="M314" s="467"/>
      <c r="N314" s="468"/>
    </row>
    <row r="315" spans="1:14" x14ac:dyDescent="0.25">
      <c r="A315" s="560">
        <v>45366</v>
      </c>
      <c r="B315" s="549" t="s">
        <v>396</v>
      </c>
      <c r="C315" s="549" t="s">
        <v>132</v>
      </c>
      <c r="D315" s="549" t="s">
        <v>14</v>
      </c>
      <c r="E315" s="559">
        <v>1402000</v>
      </c>
      <c r="F315" s="323">
        <v>3866</v>
      </c>
      <c r="G315" s="295">
        <f t="shared" si="5"/>
        <v>362.64873254009314</v>
      </c>
      <c r="H315" s="537" t="s">
        <v>399</v>
      </c>
      <c r="I315" s="165" t="s">
        <v>43</v>
      </c>
      <c r="J315" s="354" t="s">
        <v>628</v>
      </c>
      <c r="K315" s="164" t="s">
        <v>663</v>
      </c>
      <c r="L315" s="164" t="s">
        <v>44</v>
      </c>
      <c r="M315" s="467"/>
      <c r="N315" s="468"/>
    </row>
    <row r="316" spans="1:14" x14ac:dyDescent="0.25">
      <c r="A316" s="560">
        <v>45366</v>
      </c>
      <c r="B316" s="16" t="s">
        <v>397</v>
      </c>
      <c r="C316" s="16" t="s">
        <v>132</v>
      </c>
      <c r="D316" s="16" t="s">
        <v>111</v>
      </c>
      <c r="E316" s="557">
        <v>572585</v>
      </c>
      <c r="F316" s="323">
        <v>3866</v>
      </c>
      <c r="G316" s="295">
        <f t="shared" si="5"/>
        <v>148.10786342472841</v>
      </c>
      <c r="H316" s="537" t="s">
        <v>399</v>
      </c>
      <c r="I316" s="165" t="s">
        <v>43</v>
      </c>
      <c r="J316" s="354" t="s">
        <v>628</v>
      </c>
      <c r="K316" s="164" t="s">
        <v>663</v>
      </c>
      <c r="L316" s="164" t="s">
        <v>44</v>
      </c>
      <c r="M316" s="467"/>
      <c r="N316" s="468"/>
    </row>
    <row r="317" spans="1:14" x14ac:dyDescent="0.25">
      <c r="A317" s="560">
        <v>45366</v>
      </c>
      <c r="B317" s="16" t="s">
        <v>398</v>
      </c>
      <c r="C317" s="16" t="s">
        <v>120</v>
      </c>
      <c r="D317" s="16" t="s">
        <v>79</v>
      </c>
      <c r="E317" s="557">
        <v>2500</v>
      </c>
      <c r="F317" s="323">
        <v>3808</v>
      </c>
      <c r="G317" s="295">
        <f t="shared" si="5"/>
        <v>0.65651260504201681</v>
      </c>
      <c r="H317" s="537" t="s">
        <v>399</v>
      </c>
      <c r="I317" s="165" t="s">
        <v>43</v>
      </c>
      <c r="J317" s="354" t="s">
        <v>629</v>
      </c>
      <c r="K317" s="164" t="s">
        <v>663</v>
      </c>
      <c r="L317" s="164" t="s">
        <v>44</v>
      </c>
      <c r="M317" s="467"/>
      <c r="N317" s="468"/>
    </row>
    <row r="318" spans="1:14" x14ac:dyDescent="0.25">
      <c r="A318" s="560">
        <v>45366</v>
      </c>
      <c r="B318" s="16" t="s">
        <v>400</v>
      </c>
      <c r="C318" s="16" t="s">
        <v>132</v>
      </c>
      <c r="D318" s="16" t="s">
        <v>14</v>
      </c>
      <c r="E318" s="557">
        <v>750000</v>
      </c>
      <c r="F318" s="323">
        <v>3866</v>
      </c>
      <c r="G318" s="295">
        <f t="shared" si="5"/>
        <v>193.99896533885152</v>
      </c>
      <c r="H318" s="537" t="s">
        <v>399</v>
      </c>
      <c r="I318" s="165" t="s">
        <v>43</v>
      </c>
      <c r="J318" s="354" t="s">
        <v>630</v>
      </c>
      <c r="K318" s="164" t="s">
        <v>663</v>
      </c>
      <c r="L318" s="164" t="s">
        <v>44</v>
      </c>
      <c r="M318" s="467"/>
      <c r="N318" s="468"/>
    </row>
    <row r="319" spans="1:14" x14ac:dyDescent="0.25">
      <c r="A319" s="560">
        <v>45366</v>
      </c>
      <c r="B319" s="16" t="s">
        <v>401</v>
      </c>
      <c r="C319" s="16" t="s">
        <v>132</v>
      </c>
      <c r="D319" s="16" t="s">
        <v>111</v>
      </c>
      <c r="E319" s="557">
        <v>323543</v>
      </c>
      <c r="F319" s="323">
        <v>3866</v>
      </c>
      <c r="G319" s="295">
        <f t="shared" si="5"/>
        <v>83.689342990170715</v>
      </c>
      <c r="H319" s="537" t="s">
        <v>399</v>
      </c>
      <c r="I319" s="165" t="s">
        <v>43</v>
      </c>
      <c r="J319" s="354" t="s">
        <v>630</v>
      </c>
      <c r="K319" s="164" t="s">
        <v>663</v>
      </c>
      <c r="L319" s="164" t="s">
        <v>44</v>
      </c>
      <c r="M319" s="467"/>
      <c r="N319" s="468"/>
    </row>
    <row r="320" spans="1:14" x14ac:dyDescent="0.25">
      <c r="A320" s="560">
        <v>45366</v>
      </c>
      <c r="B320" s="16" t="s">
        <v>135</v>
      </c>
      <c r="C320" s="16" t="s">
        <v>120</v>
      </c>
      <c r="D320" s="16" t="s">
        <v>79</v>
      </c>
      <c r="E320" s="557">
        <f>F320*G320</f>
        <v>2126.3000000000002</v>
      </c>
      <c r="F320" s="323">
        <v>3866</v>
      </c>
      <c r="G320" s="295">
        <v>0.55000000000000004</v>
      </c>
      <c r="H320" s="537" t="s">
        <v>134</v>
      </c>
      <c r="I320" s="165" t="s">
        <v>43</v>
      </c>
      <c r="J320" s="354" t="s">
        <v>631</v>
      </c>
      <c r="K320" s="164" t="s">
        <v>663</v>
      </c>
      <c r="L320" s="164" t="s">
        <v>44</v>
      </c>
      <c r="M320" s="467"/>
      <c r="N320" s="468"/>
    </row>
    <row r="321" spans="1:14" x14ac:dyDescent="0.25">
      <c r="A321" s="163">
        <v>45366</v>
      </c>
      <c r="B321" s="164" t="s">
        <v>112</v>
      </c>
      <c r="C321" s="164" t="s">
        <v>113</v>
      </c>
      <c r="D321" s="165" t="s">
        <v>14</v>
      </c>
      <c r="E321" s="160">
        <v>7000</v>
      </c>
      <c r="F321" s="323">
        <v>3866</v>
      </c>
      <c r="G321" s="295">
        <f t="shared" si="5"/>
        <v>1.8106570098292809</v>
      </c>
      <c r="H321" s="537" t="s">
        <v>41</v>
      </c>
      <c r="I321" s="165" t="s">
        <v>43</v>
      </c>
      <c r="J321" s="420" t="s">
        <v>434</v>
      </c>
      <c r="K321" s="164" t="s">
        <v>663</v>
      </c>
      <c r="L321" s="164" t="s">
        <v>44</v>
      </c>
      <c r="M321" s="467"/>
      <c r="N321" s="468"/>
    </row>
    <row r="322" spans="1:14" x14ac:dyDescent="0.25">
      <c r="A322" s="163">
        <v>45366</v>
      </c>
      <c r="B322" s="164" t="s">
        <v>112</v>
      </c>
      <c r="C322" s="164" t="s">
        <v>113</v>
      </c>
      <c r="D322" s="165" t="s">
        <v>14</v>
      </c>
      <c r="E322" s="160">
        <v>7000</v>
      </c>
      <c r="F322" s="323">
        <v>3866</v>
      </c>
      <c r="G322" s="295">
        <f t="shared" si="5"/>
        <v>1.8106570098292809</v>
      </c>
      <c r="H322" s="537" t="s">
        <v>41</v>
      </c>
      <c r="I322" s="165" t="s">
        <v>43</v>
      </c>
      <c r="J322" s="420" t="s">
        <v>434</v>
      </c>
      <c r="K322" s="164" t="s">
        <v>663</v>
      </c>
      <c r="L322" s="164" t="s">
        <v>44</v>
      </c>
      <c r="M322" s="467"/>
      <c r="N322" s="468"/>
    </row>
    <row r="323" spans="1:14" ht="18.75" customHeight="1" x14ac:dyDescent="0.25">
      <c r="A323" s="163">
        <v>45366</v>
      </c>
      <c r="B323" s="164" t="s">
        <v>311</v>
      </c>
      <c r="C323" s="164" t="s">
        <v>216</v>
      </c>
      <c r="D323" s="165" t="s">
        <v>121</v>
      </c>
      <c r="E323" s="147">
        <v>10000</v>
      </c>
      <c r="F323" s="323">
        <v>3866</v>
      </c>
      <c r="G323" s="295">
        <f t="shared" si="5"/>
        <v>2.586652871184687</v>
      </c>
      <c r="H323" s="537" t="s">
        <v>156</v>
      </c>
      <c r="I323" s="165" t="s">
        <v>43</v>
      </c>
      <c r="J323" s="354" t="s">
        <v>314</v>
      </c>
      <c r="K323" s="164" t="s">
        <v>663</v>
      </c>
      <c r="L323" s="164" t="s">
        <v>44</v>
      </c>
      <c r="M323" s="467"/>
      <c r="N323" s="468"/>
    </row>
    <row r="324" spans="1:14" ht="22.5" customHeight="1" x14ac:dyDescent="0.25">
      <c r="A324" s="163">
        <v>45366</v>
      </c>
      <c r="B324" s="164" t="s">
        <v>312</v>
      </c>
      <c r="C324" s="164" t="s">
        <v>216</v>
      </c>
      <c r="D324" s="165" t="s">
        <v>121</v>
      </c>
      <c r="E324" s="147">
        <v>20000</v>
      </c>
      <c r="F324" s="323">
        <v>3866</v>
      </c>
      <c r="G324" s="295">
        <f t="shared" si="5"/>
        <v>5.173305742369374</v>
      </c>
      <c r="H324" s="537" t="s">
        <v>156</v>
      </c>
      <c r="I324" s="165" t="s">
        <v>43</v>
      </c>
      <c r="J324" s="354" t="s">
        <v>314</v>
      </c>
      <c r="K324" s="164" t="s">
        <v>663</v>
      </c>
      <c r="L324" s="164" t="s">
        <v>44</v>
      </c>
      <c r="M324" s="467"/>
      <c r="N324" s="468"/>
    </row>
    <row r="325" spans="1:14" ht="21" customHeight="1" x14ac:dyDescent="0.25">
      <c r="A325" s="163">
        <v>45366</v>
      </c>
      <c r="B325" s="164" t="s">
        <v>313</v>
      </c>
      <c r="C325" s="164" t="s">
        <v>216</v>
      </c>
      <c r="D325" s="165" t="s">
        <v>121</v>
      </c>
      <c r="E325" s="470">
        <v>20000</v>
      </c>
      <c r="F325" s="323">
        <v>3866</v>
      </c>
      <c r="G325" s="295">
        <f t="shared" si="5"/>
        <v>5.173305742369374</v>
      </c>
      <c r="H325" s="537" t="s">
        <v>156</v>
      </c>
      <c r="I325" s="165" t="s">
        <v>43</v>
      </c>
      <c r="J325" s="354" t="s">
        <v>314</v>
      </c>
      <c r="K325" s="164" t="s">
        <v>663</v>
      </c>
      <c r="L325" s="164" t="s">
        <v>44</v>
      </c>
      <c r="M325" s="467"/>
      <c r="N325" s="468"/>
    </row>
    <row r="326" spans="1:14" ht="22.5" customHeight="1" x14ac:dyDescent="0.25">
      <c r="A326" s="163">
        <v>45366</v>
      </c>
      <c r="B326" s="164" t="s">
        <v>112</v>
      </c>
      <c r="C326" s="164" t="s">
        <v>113</v>
      </c>
      <c r="D326" s="165" t="s">
        <v>121</v>
      </c>
      <c r="E326" s="470">
        <v>4000</v>
      </c>
      <c r="F326" s="323">
        <v>3866</v>
      </c>
      <c r="G326" s="295">
        <f t="shared" si="5"/>
        <v>1.0346611484738748</v>
      </c>
      <c r="H326" s="537" t="s">
        <v>156</v>
      </c>
      <c r="I326" s="618" t="s">
        <v>43</v>
      </c>
      <c r="J326" s="354" t="s">
        <v>314</v>
      </c>
      <c r="K326" s="164" t="s">
        <v>663</v>
      </c>
      <c r="L326" s="466" t="s">
        <v>44</v>
      </c>
      <c r="M326" s="467"/>
      <c r="N326" s="468"/>
    </row>
    <row r="327" spans="1:14" x14ac:dyDescent="0.25">
      <c r="A327" s="163">
        <v>45366</v>
      </c>
      <c r="B327" s="164" t="s">
        <v>112</v>
      </c>
      <c r="C327" s="164" t="s">
        <v>113</v>
      </c>
      <c r="D327" s="165" t="s">
        <v>121</v>
      </c>
      <c r="E327" s="470">
        <v>5000</v>
      </c>
      <c r="F327" s="323">
        <v>3866</v>
      </c>
      <c r="G327" s="295">
        <f t="shared" si="5"/>
        <v>1.2933264355923435</v>
      </c>
      <c r="H327" s="537" t="s">
        <v>156</v>
      </c>
      <c r="I327" s="582" t="s">
        <v>43</v>
      </c>
      <c r="J327" s="354" t="s">
        <v>314</v>
      </c>
      <c r="K327" s="164" t="s">
        <v>663</v>
      </c>
      <c r="L327" s="164" t="s">
        <v>44</v>
      </c>
      <c r="M327" s="467"/>
      <c r="N327" s="468"/>
    </row>
    <row r="328" spans="1:14" x14ac:dyDescent="0.25">
      <c r="A328" s="163">
        <v>45366</v>
      </c>
      <c r="B328" s="164" t="s">
        <v>126</v>
      </c>
      <c r="C328" s="149" t="s">
        <v>126</v>
      </c>
      <c r="D328" s="165" t="s">
        <v>121</v>
      </c>
      <c r="E328" s="470">
        <v>25000</v>
      </c>
      <c r="F328" s="323">
        <v>3866</v>
      </c>
      <c r="G328" s="469">
        <f t="shared" si="5"/>
        <v>6.466632177961718</v>
      </c>
      <c r="H328" s="537" t="s">
        <v>156</v>
      </c>
      <c r="I328" s="582" t="s">
        <v>43</v>
      </c>
      <c r="J328" s="354" t="s">
        <v>406</v>
      </c>
      <c r="K328" s="164" t="s">
        <v>663</v>
      </c>
      <c r="L328" s="164" t="s">
        <v>44</v>
      </c>
      <c r="M328" s="467"/>
      <c r="N328" s="468"/>
    </row>
    <row r="329" spans="1:14" ht="17.25" customHeight="1" x14ac:dyDescent="0.25">
      <c r="A329" s="163">
        <v>45366</v>
      </c>
      <c r="B329" s="164" t="s">
        <v>126</v>
      </c>
      <c r="C329" s="149" t="s">
        <v>126</v>
      </c>
      <c r="D329" s="165" t="s">
        <v>121</v>
      </c>
      <c r="E329" s="470">
        <v>7000</v>
      </c>
      <c r="F329" s="323">
        <v>3866</v>
      </c>
      <c r="G329" s="469">
        <f t="shared" si="5"/>
        <v>1.8106570098292809</v>
      </c>
      <c r="H329" s="537" t="s">
        <v>156</v>
      </c>
      <c r="I329" s="582" t="s">
        <v>43</v>
      </c>
      <c r="J329" s="354" t="s">
        <v>406</v>
      </c>
      <c r="K329" s="164" t="s">
        <v>663</v>
      </c>
      <c r="L329" s="164" t="s">
        <v>44</v>
      </c>
      <c r="M329" s="467"/>
      <c r="N329" s="468"/>
    </row>
    <row r="330" spans="1:14" x14ac:dyDescent="0.25">
      <c r="A330" s="163">
        <v>45366</v>
      </c>
      <c r="B330" s="164" t="s">
        <v>126</v>
      </c>
      <c r="C330" s="149" t="s">
        <v>126</v>
      </c>
      <c r="D330" s="165" t="s">
        <v>121</v>
      </c>
      <c r="E330" s="470">
        <v>7000</v>
      </c>
      <c r="F330" s="323">
        <v>3866</v>
      </c>
      <c r="G330" s="469">
        <f t="shared" si="5"/>
        <v>1.8106570098292809</v>
      </c>
      <c r="H330" s="537" t="s">
        <v>156</v>
      </c>
      <c r="I330" s="582" t="s">
        <v>43</v>
      </c>
      <c r="J330" s="354" t="s">
        <v>406</v>
      </c>
      <c r="K330" s="164" t="s">
        <v>663</v>
      </c>
      <c r="L330" s="164" t="s">
        <v>44</v>
      </c>
      <c r="M330" s="467"/>
      <c r="N330" s="468"/>
    </row>
    <row r="331" spans="1:14" x14ac:dyDescent="0.25">
      <c r="A331" s="163">
        <v>45366</v>
      </c>
      <c r="B331" s="164" t="s">
        <v>126</v>
      </c>
      <c r="C331" s="149" t="s">
        <v>126</v>
      </c>
      <c r="D331" s="165" t="s">
        <v>121</v>
      </c>
      <c r="E331" s="470">
        <v>25000</v>
      </c>
      <c r="F331" s="323">
        <v>3866</v>
      </c>
      <c r="G331" s="469">
        <f t="shared" si="5"/>
        <v>6.466632177961718</v>
      </c>
      <c r="H331" s="537" t="s">
        <v>156</v>
      </c>
      <c r="I331" s="582" t="s">
        <v>43</v>
      </c>
      <c r="J331" s="354" t="s">
        <v>406</v>
      </c>
      <c r="K331" s="164" t="s">
        <v>663</v>
      </c>
      <c r="L331" s="164" t="s">
        <v>44</v>
      </c>
      <c r="M331" s="467"/>
      <c r="N331" s="468"/>
    </row>
    <row r="332" spans="1:14" x14ac:dyDescent="0.25">
      <c r="A332" s="163">
        <v>45366</v>
      </c>
      <c r="B332" s="164" t="s">
        <v>126</v>
      </c>
      <c r="C332" s="149" t="s">
        <v>126</v>
      </c>
      <c r="D332" s="165" t="s">
        <v>121</v>
      </c>
      <c r="E332" s="470">
        <v>2000</v>
      </c>
      <c r="F332" s="323">
        <v>3866</v>
      </c>
      <c r="G332" s="469">
        <f t="shared" si="5"/>
        <v>0.5173305742369374</v>
      </c>
      <c r="H332" s="537" t="s">
        <v>156</v>
      </c>
      <c r="I332" s="582" t="s">
        <v>43</v>
      </c>
      <c r="J332" s="354" t="s">
        <v>406</v>
      </c>
      <c r="K332" s="164" t="s">
        <v>663</v>
      </c>
      <c r="L332" s="164" t="s">
        <v>44</v>
      </c>
      <c r="M332" s="467"/>
      <c r="N332" s="468"/>
    </row>
    <row r="333" spans="1:14" x14ac:dyDescent="0.25">
      <c r="A333" s="163">
        <v>45366</v>
      </c>
      <c r="B333" s="164" t="s">
        <v>126</v>
      </c>
      <c r="C333" s="149" t="s">
        <v>126</v>
      </c>
      <c r="D333" s="165" t="s">
        <v>121</v>
      </c>
      <c r="E333" s="470">
        <v>2000</v>
      </c>
      <c r="F333" s="323">
        <v>3866</v>
      </c>
      <c r="G333" s="469">
        <f t="shared" si="5"/>
        <v>0.5173305742369374</v>
      </c>
      <c r="H333" s="537" t="s">
        <v>156</v>
      </c>
      <c r="I333" s="582" t="s">
        <v>43</v>
      </c>
      <c r="J333" s="354" t="s">
        <v>406</v>
      </c>
      <c r="K333" s="164" t="s">
        <v>663</v>
      </c>
      <c r="L333" s="164" t="s">
        <v>44</v>
      </c>
      <c r="M333" s="467"/>
      <c r="N333" s="468"/>
    </row>
    <row r="334" spans="1:14" x14ac:dyDescent="0.25">
      <c r="A334" s="163">
        <v>45366</v>
      </c>
      <c r="B334" s="164" t="s">
        <v>126</v>
      </c>
      <c r="C334" s="149" t="s">
        <v>126</v>
      </c>
      <c r="D334" s="165" t="s">
        <v>121</v>
      </c>
      <c r="E334" s="470">
        <v>35000</v>
      </c>
      <c r="F334" s="323">
        <v>3866</v>
      </c>
      <c r="G334" s="469">
        <f t="shared" si="5"/>
        <v>9.053285049146405</v>
      </c>
      <c r="H334" s="537" t="s">
        <v>156</v>
      </c>
      <c r="I334" s="582" t="s">
        <v>43</v>
      </c>
      <c r="J334" s="354" t="s">
        <v>407</v>
      </c>
      <c r="K334" s="164" t="s">
        <v>663</v>
      </c>
      <c r="L334" s="164" t="s">
        <v>44</v>
      </c>
      <c r="M334" s="467"/>
      <c r="N334" s="468"/>
    </row>
    <row r="335" spans="1:14" x14ac:dyDescent="0.25">
      <c r="A335" s="163">
        <v>45366</v>
      </c>
      <c r="B335" s="164" t="s">
        <v>126</v>
      </c>
      <c r="C335" s="149" t="s">
        <v>126</v>
      </c>
      <c r="D335" s="165" t="s">
        <v>121</v>
      </c>
      <c r="E335" s="470">
        <v>5000</v>
      </c>
      <c r="F335" s="323">
        <v>3866</v>
      </c>
      <c r="G335" s="469">
        <f t="shared" si="5"/>
        <v>1.2933264355923435</v>
      </c>
      <c r="H335" s="537" t="s">
        <v>156</v>
      </c>
      <c r="I335" s="582" t="s">
        <v>43</v>
      </c>
      <c r="J335" s="354" t="s">
        <v>407</v>
      </c>
      <c r="K335" s="164" t="s">
        <v>663</v>
      </c>
      <c r="L335" s="164" t="s">
        <v>44</v>
      </c>
      <c r="M335" s="467"/>
      <c r="N335" s="468"/>
    </row>
    <row r="336" spans="1:14" x14ac:dyDescent="0.25">
      <c r="A336" s="163">
        <v>45366</v>
      </c>
      <c r="B336" s="164" t="s">
        <v>126</v>
      </c>
      <c r="C336" s="149" t="s">
        <v>126</v>
      </c>
      <c r="D336" s="165" t="s">
        <v>121</v>
      </c>
      <c r="E336" s="470">
        <v>5000</v>
      </c>
      <c r="F336" s="323">
        <v>3866</v>
      </c>
      <c r="G336" s="469">
        <f t="shared" si="5"/>
        <v>1.2933264355923435</v>
      </c>
      <c r="H336" s="537" t="s">
        <v>156</v>
      </c>
      <c r="I336" s="582" t="s">
        <v>43</v>
      </c>
      <c r="J336" s="354" t="s">
        <v>407</v>
      </c>
      <c r="K336" s="164" t="s">
        <v>663</v>
      </c>
      <c r="L336" s="164" t="s">
        <v>44</v>
      </c>
      <c r="M336" s="467"/>
      <c r="N336" s="468"/>
    </row>
    <row r="337" spans="1:14" x14ac:dyDescent="0.25">
      <c r="A337" s="163">
        <v>45366</v>
      </c>
      <c r="B337" s="164" t="s">
        <v>126</v>
      </c>
      <c r="C337" s="149" t="s">
        <v>126</v>
      </c>
      <c r="D337" s="165" t="s">
        <v>121</v>
      </c>
      <c r="E337" s="470">
        <v>50000</v>
      </c>
      <c r="F337" s="323">
        <v>3866</v>
      </c>
      <c r="G337" s="469">
        <f t="shared" si="5"/>
        <v>12.933264355923436</v>
      </c>
      <c r="H337" s="537" t="s">
        <v>156</v>
      </c>
      <c r="I337" s="582" t="s">
        <v>43</v>
      </c>
      <c r="J337" s="354" t="s">
        <v>407</v>
      </c>
      <c r="K337" s="164" t="s">
        <v>663</v>
      </c>
      <c r="L337" s="164" t="s">
        <v>44</v>
      </c>
      <c r="M337" s="467"/>
      <c r="N337" s="468"/>
    </row>
    <row r="338" spans="1:14" x14ac:dyDescent="0.25">
      <c r="A338" s="34">
        <v>45366</v>
      </c>
      <c r="B338" s="16" t="s">
        <v>112</v>
      </c>
      <c r="C338" s="16" t="s">
        <v>113</v>
      </c>
      <c r="D338" s="16" t="s">
        <v>121</v>
      </c>
      <c r="E338" s="471">
        <v>14000</v>
      </c>
      <c r="F338" s="323">
        <v>3866</v>
      </c>
      <c r="G338" s="469">
        <f t="shared" si="5"/>
        <v>3.6213140196585618</v>
      </c>
      <c r="H338" s="537" t="s">
        <v>144</v>
      </c>
      <c r="I338" s="582" t="s">
        <v>43</v>
      </c>
      <c r="J338" s="16" t="s">
        <v>409</v>
      </c>
      <c r="K338" s="164" t="s">
        <v>663</v>
      </c>
      <c r="L338" s="164" t="s">
        <v>44</v>
      </c>
      <c r="M338" s="467"/>
      <c r="N338" s="468"/>
    </row>
    <row r="339" spans="1:14" x14ac:dyDescent="0.25">
      <c r="A339" s="34">
        <v>45366</v>
      </c>
      <c r="B339" s="16" t="s">
        <v>112</v>
      </c>
      <c r="C339" s="16" t="s">
        <v>113</v>
      </c>
      <c r="D339" s="16" t="s">
        <v>121</v>
      </c>
      <c r="E339" s="471">
        <v>12000</v>
      </c>
      <c r="F339" s="323">
        <v>3866</v>
      </c>
      <c r="G339" s="469">
        <f t="shared" si="5"/>
        <v>3.1039834454216244</v>
      </c>
      <c r="H339" s="537" t="s">
        <v>144</v>
      </c>
      <c r="I339" s="582" t="s">
        <v>43</v>
      </c>
      <c r="J339" s="16" t="s">
        <v>409</v>
      </c>
      <c r="K339" s="164" t="s">
        <v>663</v>
      </c>
      <c r="L339" s="164" t="s">
        <v>44</v>
      </c>
      <c r="M339" s="467"/>
      <c r="N339" s="468"/>
    </row>
    <row r="340" spans="1:14" x14ac:dyDescent="0.25">
      <c r="A340" s="163">
        <v>45366</v>
      </c>
      <c r="B340" s="164" t="s">
        <v>112</v>
      </c>
      <c r="C340" s="164" t="s">
        <v>113</v>
      </c>
      <c r="D340" s="165" t="s">
        <v>121</v>
      </c>
      <c r="E340" s="168">
        <v>8000</v>
      </c>
      <c r="F340" s="323">
        <v>3866</v>
      </c>
      <c r="G340" s="469">
        <f t="shared" si="5"/>
        <v>2.0693222969477496</v>
      </c>
      <c r="H340" s="537" t="s">
        <v>127</v>
      </c>
      <c r="I340" s="582" t="s">
        <v>43</v>
      </c>
      <c r="J340" s="354" t="s">
        <v>410</v>
      </c>
      <c r="K340" s="164" t="s">
        <v>663</v>
      </c>
      <c r="L340" s="164" t="s">
        <v>44</v>
      </c>
      <c r="M340" s="467"/>
      <c r="N340" s="468"/>
    </row>
    <row r="341" spans="1:14" x14ac:dyDescent="0.25">
      <c r="A341" s="163">
        <v>45366</v>
      </c>
      <c r="B341" s="164" t="s">
        <v>112</v>
      </c>
      <c r="C341" s="164" t="s">
        <v>113</v>
      </c>
      <c r="D341" s="165" t="s">
        <v>121</v>
      </c>
      <c r="E341" s="168">
        <v>25000</v>
      </c>
      <c r="F341" s="323">
        <v>3866</v>
      </c>
      <c r="G341" s="469">
        <f t="shared" si="5"/>
        <v>6.466632177961718</v>
      </c>
      <c r="H341" s="537" t="s">
        <v>127</v>
      </c>
      <c r="I341" s="582" t="s">
        <v>43</v>
      </c>
      <c r="J341" s="354" t="s">
        <v>410</v>
      </c>
      <c r="K341" s="164" t="s">
        <v>663</v>
      </c>
      <c r="L341" s="164" t="s">
        <v>44</v>
      </c>
      <c r="M341" s="467"/>
      <c r="N341" s="468"/>
    </row>
    <row r="342" spans="1:14" x14ac:dyDescent="0.25">
      <c r="A342" s="163">
        <v>45366</v>
      </c>
      <c r="B342" s="164" t="s">
        <v>112</v>
      </c>
      <c r="C342" s="164" t="s">
        <v>113</v>
      </c>
      <c r="D342" s="165" t="s">
        <v>121</v>
      </c>
      <c r="E342" s="168">
        <v>10000</v>
      </c>
      <c r="F342" s="323">
        <v>3866</v>
      </c>
      <c r="G342" s="469">
        <f t="shared" si="5"/>
        <v>2.586652871184687</v>
      </c>
      <c r="H342" s="537" t="s">
        <v>127</v>
      </c>
      <c r="I342" s="582" t="s">
        <v>43</v>
      </c>
      <c r="J342" s="354" t="s">
        <v>410</v>
      </c>
      <c r="K342" s="164" t="s">
        <v>663</v>
      </c>
      <c r="L342" s="164" t="s">
        <v>44</v>
      </c>
      <c r="M342" s="467"/>
      <c r="N342" s="468"/>
    </row>
    <row r="343" spans="1:14" x14ac:dyDescent="0.25">
      <c r="A343" s="163">
        <v>45366</v>
      </c>
      <c r="B343" s="164" t="s">
        <v>112</v>
      </c>
      <c r="C343" s="164" t="s">
        <v>113</v>
      </c>
      <c r="D343" s="165" t="s">
        <v>121</v>
      </c>
      <c r="E343" s="168">
        <v>32500</v>
      </c>
      <c r="F343" s="323">
        <v>3866</v>
      </c>
      <c r="G343" s="469">
        <f t="shared" si="5"/>
        <v>8.4066218313502326</v>
      </c>
      <c r="H343" s="537" t="s">
        <v>127</v>
      </c>
      <c r="I343" s="582" t="s">
        <v>43</v>
      </c>
      <c r="J343" s="354" t="s">
        <v>410</v>
      </c>
      <c r="K343" s="164" t="s">
        <v>663</v>
      </c>
      <c r="L343" s="164" t="s">
        <v>44</v>
      </c>
      <c r="M343" s="467"/>
      <c r="N343" s="468"/>
    </row>
    <row r="344" spans="1:14" x14ac:dyDescent="0.25">
      <c r="A344" s="163">
        <v>45366</v>
      </c>
      <c r="B344" s="164" t="s">
        <v>112</v>
      </c>
      <c r="C344" s="164" t="s">
        <v>113</v>
      </c>
      <c r="D344" s="165" t="s">
        <v>121</v>
      </c>
      <c r="E344" s="168">
        <v>4000</v>
      </c>
      <c r="F344" s="323">
        <v>3866</v>
      </c>
      <c r="G344" s="469">
        <f t="shared" si="5"/>
        <v>1.0346611484738748</v>
      </c>
      <c r="H344" s="537" t="s">
        <v>127</v>
      </c>
      <c r="I344" s="582" t="s">
        <v>43</v>
      </c>
      <c r="J344" s="354" t="s">
        <v>410</v>
      </c>
      <c r="K344" s="164" t="s">
        <v>663</v>
      </c>
      <c r="L344" s="164" t="s">
        <v>44</v>
      </c>
      <c r="M344" s="467"/>
      <c r="N344" s="468"/>
    </row>
    <row r="345" spans="1:14" x14ac:dyDescent="0.25">
      <c r="A345" s="163">
        <v>45366</v>
      </c>
      <c r="B345" s="164" t="s">
        <v>112</v>
      </c>
      <c r="C345" s="164" t="s">
        <v>113</v>
      </c>
      <c r="D345" s="165" t="s">
        <v>121</v>
      </c>
      <c r="E345" s="168">
        <v>15000</v>
      </c>
      <c r="F345" s="323">
        <v>3866</v>
      </c>
      <c r="G345" s="469">
        <f t="shared" si="5"/>
        <v>3.8799793067770305</v>
      </c>
      <c r="H345" s="537" t="s">
        <v>127</v>
      </c>
      <c r="I345" s="582" t="s">
        <v>43</v>
      </c>
      <c r="J345" s="354" t="s">
        <v>410</v>
      </c>
      <c r="K345" s="164" t="s">
        <v>663</v>
      </c>
      <c r="L345" s="164" t="s">
        <v>44</v>
      </c>
      <c r="M345" s="467"/>
      <c r="N345" s="468"/>
    </row>
    <row r="346" spans="1:14" x14ac:dyDescent="0.25">
      <c r="A346" s="163">
        <v>45366</v>
      </c>
      <c r="B346" s="164" t="s">
        <v>126</v>
      </c>
      <c r="C346" s="149" t="s">
        <v>126</v>
      </c>
      <c r="D346" s="165" t="s">
        <v>121</v>
      </c>
      <c r="E346" s="168">
        <v>10000</v>
      </c>
      <c r="F346" s="323">
        <v>3866</v>
      </c>
      <c r="G346" s="469">
        <f t="shared" si="5"/>
        <v>2.586652871184687</v>
      </c>
      <c r="H346" s="537" t="s">
        <v>127</v>
      </c>
      <c r="I346" s="582" t="s">
        <v>43</v>
      </c>
      <c r="J346" s="354" t="s">
        <v>410</v>
      </c>
      <c r="K346" s="164" t="s">
        <v>663</v>
      </c>
      <c r="L346" s="164" t="s">
        <v>44</v>
      </c>
      <c r="M346" s="467"/>
      <c r="N346" s="468"/>
    </row>
    <row r="347" spans="1:14" x14ac:dyDescent="0.25">
      <c r="A347" s="163">
        <v>45367</v>
      </c>
      <c r="B347" s="164" t="s">
        <v>112</v>
      </c>
      <c r="C347" s="164" t="s">
        <v>113</v>
      </c>
      <c r="D347" s="165" t="s">
        <v>14</v>
      </c>
      <c r="E347" s="160">
        <v>1000</v>
      </c>
      <c r="F347" s="323">
        <v>3866</v>
      </c>
      <c r="G347" s="469">
        <f t="shared" si="5"/>
        <v>0.2586652871184687</v>
      </c>
      <c r="H347" s="537" t="s">
        <v>41</v>
      </c>
      <c r="I347" s="582" t="s">
        <v>43</v>
      </c>
      <c r="J347" s="420" t="s">
        <v>440</v>
      </c>
      <c r="K347" s="164" t="s">
        <v>663</v>
      </c>
      <c r="L347" s="164" t="s">
        <v>44</v>
      </c>
      <c r="M347" s="467"/>
      <c r="N347" s="468"/>
    </row>
    <row r="348" spans="1:14" x14ac:dyDescent="0.25">
      <c r="A348" s="163">
        <v>45367</v>
      </c>
      <c r="B348" s="164" t="s">
        <v>112</v>
      </c>
      <c r="C348" s="164" t="s">
        <v>113</v>
      </c>
      <c r="D348" s="165" t="s">
        <v>14</v>
      </c>
      <c r="E348" s="160">
        <v>10000</v>
      </c>
      <c r="F348" s="323">
        <v>3866</v>
      </c>
      <c r="G348" s="469">
        <f t="shared" si="5"/>
        <v>2.586652871184687</v>
      </c>
      <c r="H348" s="537" t="s">
        <v>41</v>
      </c>
      <c r="I348" s="582" t="s">
        <v>43</v>
      </c>
      <c r="J348" s="420" t="s">
        <v>440</v>
      </c>
      <c r="K348" s="164" t="s">
        <v>663</v>
      </c>
      <c r="L348" s="164" t="s">
        <v>44</v>
      </c>
      <c r="M348" s="467"/>
      <c r="N348" s="468"/>
    </row>
    <row r="349" spans="1:14" x14ac:dyDescent="0.25">
      <c r="A349" s="560">
        <v>45367</v>
      </c>
      <c r="B349" s="549" t="s">
        <v>112</v>
      </c>
      <c r="C349" s="549" t="s">
        <v>113</v>
      </c>
      <c r="D349" s="549" t="s">
        <v>121</v>
      </c>
      <c r="E349" s="557">
        <v>8000</v>
      </c>
      <c r="F349" s="323">
        <v>3866</v>
      </c>
      <c r="G349" s="469">
        <f t="shared" si="5"/>
        <v>2.0693222969477496</v>
      </c>
      <c r="H349" s="537" t="s">
        <v>147</v>
      </c>
      <c r="I349" s="582" t="s">
        <v>43</v>
      </c>
      <c r="J349" s="149" t="s">
        <v>421</v>
      </c>
      <c r="K349" s="164" t="s">
        <v>663</v>
      </c>
      <c r="L349" s="164" t="s">
        <v>44</v>
      </c>
      <c r="M349" s="467"/>
      <c r="N349" s="468"/>
    </row>
    <row r="350" spans="1:14" x14ac:dyDescent="0.25">
      <c r="A350" s="560">
        <v>45367</v>
      </c>
      <c r="B350" s="549" t="s">
        <v>112</v>
      </c>
      <c r="C350" s="549" t="s">
        <v>113</v>
      </c>
      <c r="D350" s="549" t="s">
        <v>121</v>
      </c>
      <c r="E350" s="557">
        <v>2000</v>
      </c>
      <c r="F350" s="323">
        <v>3866</v>
      </c>
      <c r="G350" s="469">
        <f t="shared" si="5"/>
        <v>0.5173305742369374</v>
      </c>
      <c r="H350" s="537" t="s">
        <v>147</v>
      </c>
      <c r="I350" s="582" t="s">
        <v>43</v>
      </c>
      <c r="J350" s="149" t="s">
        <v>421</v>
      </c>
      <c r="K350" s="164" t="s">
        <v>663</v>
      </c>
      <c r="L350" s="164" t="s">
        <v>44</v>
      </c>
      <c r="M350" s="467"/>
      <c r="N350" s="468"/>
    </row>
    <row r="351" spans="1:14" x14ac:dyDescent="0.25">
      <c r="A351" s="560">
        <v>45367</v>
      </c>
      <c r="B351" s="549" t="s">
        <v>112</v>
      </c>
      <c r="C351" s="549" t="s">
        <v>113</v>
      </c>
      <c r="D351" s="549" t="s">
        <v>121</v>
      </c>
      <c r="E351" s="557">
        <v>10000</v>
      </c>
      <c r="F351" s="323">
        <v>3866</v>
      </c>
      <c r="G351" s="469">
        <f t="shared" si="5"/>
        <v>2.586652871184687</v>
      </c>
      <c r="H351" s="537" t="s">
        <v>147</v>
      </c>
      <c r="I351" s="582" t="s">
        <v>43</v>
      </c>
      <c r="J351" s="149" t="s">
        <v>421</v>
      </c>
      <c r="K351" s="164" t="s">
        <v>663</v>
      </c>
      <c r="L351" s="164" t="s">
        <v>44</v>
      </c>
      <c r="M351" s="467"/>
      <c r="N351" s="468"/>
    </row>
    <row r="352" spans="1:14" x14ac:dyDescent="0.25">
      <c r="A352" s="560">
        <v>45367</v>
      </c>
      <c r="B352" s="549" t="s">
        <v>146</v>
      </c>
      <c r="C352" s="149" t="s">
        <v>126</v>
      </c>
      <c r="D352" s="549" t="s">
        <v>121</v>
      </c>
      <c r="E352" s="557">
        <v>10000</v>
      </c>
      <c r="F352" s="323">
        <v>3866</v>
      </c>
      <c r="G352" s="469">
        <f t="shared" si="5"/>
        <v>2.586652871184687</v>
      </c>
      <c r="H352" s="537" t="s">
        <v>147</v>
      </c>
      <c r="I352" s="582" t="s">
        <v>43</v>
      </c>
      <c r="J352" s="149" t="s">
        <v>421</v>
      </c>
      <c r="K352" s="164" t="s">
        <v>663</v>
      </c>
      <c r="L352" s="164" t="s">
        <v>44</v>
      </c>
      <c r="M352" s="467"/>
      <c r="N352" s="468"/>
    </row>
    <row r="353" spans="1:14" x14ac:dyDescent="0.25">
      <c r="A353" s="34">
        <v>45367</v>
      </c>
      <c r="B353" s="16" t="s">
        <v>112</v>
      </c>
      <c r="C353" s="16" t="s">
        <v>113</v>
      </c>
      <c r="D353" s="16" t="s">
        <v>121</v>
      </c>
      <c r="E353" s="471">
        <v>13000</v>
      </c>
      <c r="F353" s="323">
        <v>3866</v>
      </c>
      <c r="G353" s="469">
        <f t="shared" si="5"/>
        <v>3.3626487325400931</v>
      </c>
      <c r="H353" s="537" t="s">
        <v>144</v>
      </c>
      <c r="I353" s="582" t="s">
        <v>43</v>
      </c>
      <c r="J353" s="16" t="s">
        <v>424</v>
      </c>
      <c r="K353" s="164" t="s">
        <v>663</v>
      </c>
      <c r="L353" s="164" t="s">
        <v>44</v>
      </c>
      <c r="M353" s="467"/>
      <c r="N353" s="468"/>
    </row>
    <row r="354" spans="1:14" x14ac:dyDescent="0.25">
      <c r="A354" s="34">
        <v>45367</v>
      </c>
      <c r="B354" s="16" t="s">
        <v>112</v>
      </c>
      <c r="C354" s="16" t="s">
        <v>113</v>
      </c>
      <c r="D354" s="16" t="s">
        <v>121</v>
      </c>
      <c r="E354" s="471">
        <v>12000</v>
      </c>
      <c r="F354" s="323">
        <v>3866</v>
      </c>
      <c r="G354" s="469">
        <f t="shared" si="5"/>
        <v>3.1039834454216244</v>
      </c>
      <c r="H354" s="537" t="s">
        <v>144</v>
      </c>
      <c r="I354" s="582" t="s">
        <v>43</v>
      </c>
      <c r="J354" s="16" t="s">
        <v>424</v>
      </c>
      <c r="K354" s="164" t="s">
        <v>663</v>
      </c>
      <c r="L354" s="164" t="s">
        <v>44</v>
      </c>
      <c r="M354" s="467"/>
      <c r="N354" s="468"/>
    </row>
    <row r="355" spans="1:14" x14ac:dyDescent="0.25">
      <c r="A355" s="163">
        <v>45367</v>
      </c>
      <c r="B355" s="164" t="s">
        <v>311</v>
      </c>
      <c r="C355" s="149" t="s">
        <v>216</v>
      </c>
      <c r="D355" s="149" t="s">
        <v>121</v>
      </c>
      <c r="E355" s="470">
        <v>10000</v>
      </c>
      <c r="F355" s="323">
        <v>3866</v>
      </c>
      <c r="G355" s="469">
        <f t="shared" si="5"/>
        <v>2.586652871184687</v>
      </c>
      <c r="H355" s="537" t="s">
        <v>156</v>
      </c>
      <c r="I355" s="582" t="s">
        <v>43</v>
      </c>
      <c r="J355" s="354" t="s">
        <v>314</v>
      </c>
      <c r="K355" s="164" t="s">
        <v>663</v>
      </c>
      <c r="L355" s="164" t="s">
        <v>44</v>
      </c>
      <c r="M355" s="467"/>
      <c r="N355" s="468"/>
    </row>
    <row r="356" spans="1:14" x14ac:dyDescent="0.25">
      <c r="A356" s="163">
        <v>45367</v>
      </c>
      <c r="B356" s="164" t="s">
        <v>312</v>
      </c>
      <c r="C356" s="149" t="s">
        <v>216</v>
      </c>
      <c r="D356" s="149" t="s">
        <v>121</v>
      </c>
      <c r="E356" s="470">
        <v>20000</v>
      </c>
      <c r="F356" s="323">
        <v>3866</v>
      </c>
      <c r="G356" s="469">
        <f t="shared" si="5"/>
        <v>5.173305742369374</v>
      </c>
      <c r="H356" s="537" t="s">
        <v>156</v>
      </c>
      <c r="I356" s="582" t="s">
        <v>43</v>
      </c>
      <c r="J356" s="354" t="s">
        <v>314</v>
      </c>
      <c r="K356" s="164" t="s">
        <v>663</v>
      </c>
      <c r="L356" s="164" t="s">
        <v>44</v>
      </c>
      <c r="M356" s="467"/>
      <c r="N356" s="468"/>
    </row>
    <row r="357" spans="1:14" x14ac:dyDescent="0.25">
      <c r="A357" s="163">
        <v>45367</v>
      </c>
      <c r="B357" s="164" t="s">
        <v>313</v>
      </c>
      <c r="C357" s="149" t="s">
        <v>216</v>
      </c>
      <c r="D357" s="149" t="s">
        <v>121</v>
      </c>
      <c r="E357" s="470">
        <v>20000</v>
      </c>
      <c r="F357" s="323">
        <v>3866</v>
      </c>
      <c r="G357" s="469">
        <f t="shared" si="5"/>
        <v>5.173305742369374</v>
      </c>
      <c r="H357" s="537" t="s">
        <v>156</v>
      </c>
      <c r="I357" s="582" t="s">
        <v>43</v>
      </c>
      <c r="J357" s="354" t="s">
        <v>314</v>
      </c>
      <c r="K357" s="164" t="s">
        <v>663</v>
      </c>
      <c r="L357" s="164" t="s">
        <v>44</v>
      </c>
      <c r="M357" s="467"/>
      <c r="N357" s="468"/>
    </row>
    <row r="358" spans="1:14" x14ac:dyDescent="0.25">
      <c r="A358" s="163">
        <v>45367</v>
      </c>
      <c r="B358" s="164" t="s">
        <v>112</v>
      </c>
      <c r="C358" s="149" t="s">
        <v>113</v>
      </c>
      <c r="D358" s="149" t="s">
        <v>121</v>
      </c>
      <c r="E358" s="470">
        <v>3000</v>
      </c>
      <c r="F358" s="323">
        <v>3866</v>
      </c>
      <c r="G358" s="469">
        <f t="shared" si="5"/>
        <v>0.7759958613554061</v>
      </c>
      <c r="H358" s="537" t="s">
        <v>156</v>
      </c>
      <c r="I358" s="582" t="s">
        <v>43</v>
      </c>
      <c r="J358" s="354" t="s">
        <v>314</v>
      </c>
      <c r="K358" s="164" t="s">
        <v>663</v>
      </c>
      <c r="L358" s="164" t="s">
        <v>44</v>
      </c>
      <c r="M358" s="467"/>
      <c r="N358" s="468"/>
    </row>
    <row r="359" spans="1:14" x14ac:dyDescent="0.25">
      <c r="A359" s="163">
        <v>45367</v>
      </c>
      <c r="B359" s="164" t="s">
        <v>112</v>
      </c>
      <c r="C359" s="149" t="s">
        <v>113</v>
      </c>
      <c r="D359" s="149" t="s">
        <v>121</v>
      </c>
      <c r="E359" s="470">
        <v>4000</v>
      </c>
      <c r="F359" s="323">
        <v>3866</v>
      </c>
      <c r="G359" s="469">
        <f t="shared" si="5"/>
        <v>1.0346611484738748</v>
      </c>
      <c r="H359" s="537" t="s">
        <v>156</v>
      </c>
      <c r="I359" s="582" t="s">
        <v>43</v>
      </c>
      <c r="J359" s="354" t="s">
        <v>314</v>
      </c>
      <c r="K359" s="164" t="s">
        <v>663</v>
      </c>
      <c r="L359" s="164" t="s">
        <v>44</v>
      </c>
      <c r="M359" s="467"/>
      <c r="N359" s="468"/>
    </row>
    <row r="360" spans="1:14" x14ac:dyDescent="0.25">
      <c r="A360" s="163">
        <v>45368</v>
      </c>
      <c r="B360" s="164" t="s">
        <v>311</v>
      </c>
      <c r="C360" s="149" t="s">
        <v>216</v>
      </c>
      <c r="D360" s="149" t="s">
        <v>121</v>
      </c>
      <c r="E360" s="470">
        <v>10000</v>
      </c>
      <c r="F360" s="323">
        <v>3866</v>
      </c>
      <c r="G360" s="469">
        <f t="shared" si="5"/>
        <v>2.586652871184687</v>
      </c>
      <c r="H360" s="537" t="s">
        <v>156</v>
      </c>
      <c r="I360" s="582" t="s">
        <v>43</v>
      </c>
      <c r="J360" s="354" t="s">
        <v>314</v>
      </c>
      <c r="K360" s="164" t="s">
        <v>663</v>
      </c>
      <c r="L360" s="164" t="s">
        <v>44</v>
      </c>
      <c r="M360" s="467"/>
      <c r="N360" s="468"/>
    </row>
    <row r="361" spans="1:14" x14ac:dyDescent="0.25">
      <c r="A361" s="163">
        <v>45368</v>
      </c>
      <c r="B361" s="164" t="s">
        <v>312</v>
      </c>
      <c r="C361" s="149" t="s">
        <v>216</v>
      </c>
      <c r="D361" s="149" t="s">
        <v>121</v>
      </c>
      <c r="E361" s="470">
        <v>20000</v>
      </c>
      <c r="F361" s="323">
        <v>3866</v>
      </c>
      <c r="G361" s="469">
        <f t="shared" si="5"/>
        <v>5.173305742369374</v>
      </c>
      <c r="H361" s="537" t="s">
        <v>156</v>
      </c>
      <c r="I361" s="582" t="s">
        <v>43</v>
      </c>
      <c r="J361" s="354" t="s">
        <v>314</v>
      </c>
      <c r="K361" s="164" t="s">
        <v>663</v>
      </c>
      <c r="L361" s="164" t="s">
        <v>44</v>
      </c>
      <c r="M361" s="467"/>
      <c r="N361" s="468"/>
    </row>
    <row r="362" spans="1:14" x14ac:dyDescent="0.25">
      <c r="A362" s="163">
        <v>45368</v>
      </c>
      <c r="B362" s="164" t="s">
        <v>313</v>
      </c>
      <c r="C362" s="149" t="s">
        <v>216</v>
      </c>
      <c r="D362" s="149" t="s">
        <v>121</v>
      </c>
      <c r="E362" s="470">
        <v>20000</v>
      </c>
      <c r="F362" s="323">
        <v>3866</v>
      </c>
      <c r="G362" s="469">
        <f t="shared" si="5"/>
        <v>5.173305742369374</v>
      </c>
      <c r="H362" s="537" t="s">
        <v>156</v>
      </c>
      <c r="I362" s="582" t="s">
        <v>43</v>
      </c>
      <c r="J362" s="354" t="s">
        <v>314</v>
      </c>
      <c r="K362" s="164" t="s">
        <v>663</v>
      </c>
      <c r="L362" s="164" t="s">
        <v>44</v>
      </c>
      <c r="M362" s="467"/>
      <c r="N362" s="468"/>
    </row>
    <row r="363" spans="1:14" x14ac:dyDescent="0.25">
      <c r="A363" s="163">
        <v>45368</v>
      </c>
      <c r="B363" s="164" t="s">
        <v>112</v>
      </c>
      <c r="C363" s="149" t="s">
        <v>113</v>
      </c>
      <c r="D363" s="149" t="s">
        <v>121</v>
      </c>
      <c r="E363" s="470">
        <v>5000</v>
      </c>
      <c r="F363" s="323">
        <v>3866</v>
      </c>
      <c r="G363" s="469">
        <f t="shared" si="5"/>
        <v>1.2933264355923435</v>
      </c>
      <c r="H363" s="537" t="s">
        <v>156</v>
      </c>
      <c r="I363" s="582" t="s">
        <v>43</v>
      </c>
      <c r="J363" s="354" t="s">
        <v>314</v>
      </c>
      <c r="K363" s="164" t="s">
        <v>663</v>
      </c>
      <c r="L363" s="164" t="s">
        <v>44</v>
      </c>
      <c r="M363" s="467"/>
      <c r="N363" s="468"/>
    </row>
    <row r="364" spans="1:14" x14ac:dyDescent="0.25">
      <c r="A364" s="163">
        <v>45368</v>
      </c>
      <c r="B364" s="164" t="s">
        <v>112</v>
      </c>
      <c r="C364" s="149" t="s">
        <v>113</v>
      </c>
      <c r="D364" s="149" t="s">
        <v>121</v>
      </c>
      <c r="E364" s="470">
        <v>7000</v>
      </c>
      <c r="F364" s="323">
        <v>3866</v>
      </c>
      <c r="G364" s="469">
        <f t="shared" si="5"/>
        <v>1.8106570098292809</v>
      </c>
      <c r="H364" s="537" t="s">
        <v>156</v>
      </c>
      <c r="I364" s="582" t="s">
        <v>43</v>
      </c>
      <c r="J364" s="354" t="s">
        <v>314</v>
      </c>
      <c r="K364" s="164" t="s">
        <v>663</v>
      </c>
      <c r="L364" s="164" t="s">
        <v>44</v>
      </c>
      <c r="M364" s="467"/>
      <c r="N364" s="468"/>
    </row>
    <row r="365" spans="1:14" x14ac:dyDescent="0.25">
      <c r="A365" s="485">
        <v>45368</v>
      </c>
      <c r="B365" s="149" t="s">
        <v>112</v>
      </c>
      <c r="C365" s="149" t="s">
        <v>113</v>
      </c>
      <c r="D365" s="149" t="s">
        <v>121</v>
      </c>
      <c r="E365" s="470">
        <v>18500</v>
      </c>
      <c r="F365" s="323">
        <v>3866</v>
      </c>
      <c r="G365" s="469">
        <f t="shared" si="5"/>
        <v>4.7853078116916707</v>
      </c>
      <c r="H365" s="537" t="s">
        <v>156</v>
      </c>
      <c r="I365" s="582" t="s">
        <v>43</v>
      </c>
      <c r="J365" s="149" t="s">
        <v>481</v>
      </c>
      <c r="K365" s="164" t="s">
        <v>663</v>
      </c>
      <c r="L365" s="164" t="s">
        <v>44</v>
      </c>
      <c r="M365" s="467"/>
      <c r="N365" s="468"/>
    </row>
    <row r="366" spans="1:14" x14ac:dyDescent="0.25">
      <c r="A366" s="485">
        <v>45368</v>
      </c>
      <c r="B366" s="149" t="s">
        <v>112</v>
      </c>
      <c r="C366" s="149" t="s">
        <v>113</v>
      </c>
      <c r="D366" s="149" t="s">
        <v>121</v>
      </c>
      <c r="E366" s="470">
        <v>22500</v>
      </c>
      <c r="F366" s="323">
        <v>3866</v>
      </c>
      <c r="G366" s="469">
        <f t="shared" si="5"/>
        <v>5.8199689601655455</v>
      </c>
      <c r="H366" s="537" t="s">
        <v>156</v>
      </c>
      <c r="I366" s="582" t="s">
        <v>43</v>
      </c>
      <c r="J366" s="149" t="s">
        <v>481</v>
      </c>
      <c r="K366" s="164" t="s">
        <v>663</v>
      </c>
      <c r="L366" s="164" t="s">
        <v>44</v>
      </c>
      <c r="M366" s="467"/>
      <c r="N366" s="468"/>
    </row>
    <row r="367" spans="1:14" x14ac:dyDescent="0.25">
      <c r="A367" s="485">
        <v>45368</v>
      </c>
      <c r="B367" s="149" t="s">
        <v>112</v>
      </c>
      <c r="C367" s="149" t="s">
        <v>113</v>
      </c>
      <c r="D367" s="149" t="s">
        <v>121</v>
      </c>
      <c r="E367" s="470">
        <v>7000</v>
      </c>
      <c r="F367" s="323">
        <v>3866</v>
      </c>
      <c r="G367" s="469">
        <f t="shared" si="5"/>
        <v>1.8106570098292809</v>
      </c>
      <c r="H367" s="537" t="s">
        <v>156</v>
      </c>
      <c r="I367" s="582" t="s">
        <v>43</v>
      </c>
      <c r="J367" s="149" t="s">
        <v>481</v>
      </c>
      <c r="K367" s="164" t="s">
        <v>663</v>
      </c>
      <c r="L367" s="164" t="s">
        <v>44</v>
      </c>
      <c r="M367" s="467"/>
      <c r="N367" s="468"/>
    </row>
    <row r="368" spans="1:14" x14ac:dyDescent="0.25">
      <c r="A368" s="485">
        <v>45368</v>
      </c>
      <c r="B368" s="149" t="s">
        <v>112</v>
      </c>
      <c r="C368" s="149" t="s">
        <v>113</v>
      </c>
      <c r="D368" s="149" t="s">
        <v>121</v>
      </c>
      <c r="E368" s="470">
        <v>8000</v>
      </c>
      <c r="F368" s="323">
        <v>3866</v>
      </c>
      <c r="G368" s="469">
        <f t="shared" si="5"/>
        <v>2.0693222969477496</v>
      </c>
      <c r="H368" s="537" t="s">
        <v>156</v>
      </c>
      <c r="I368" s="582" t="s">
        <v>43</v>
      </c>
      <c r="J368" s="149" t="s">
        <v>481</v>
      </c>
      <c r="K368" s="164" t="s">
        <v>663</v>
      </c>
      <c r="L368" s="164" t="s">
        <v>44</v>
      </c>
      <c r="M368" s="467"/>
      <c r="N368" s="468"/>
    </row>
    <row r="369" spans="1:14" x14ac:dyDescent="0.25">
      <c r="A369" s="485">
        <v>45368</v>
      </c>
      <c r="B369" s="149" t="s">
        <v>112</v>
      </c>
      <c r="C369" s="149" t="s">
        <v>113</v>
      </c>
      <c r="D369" s="149" t="s">
        <v>121</v>
      </c>
      <c r="E369" s="470">
        <v>2000</v>
      </c>
      <c r="F369" s="323">
        <v>3866</v>
      </c>
      <c r="G369" s="469">
        <f t="shared" si="5"/>
        <v>0.5173305742369374</v>
      </c>
      <c r="H369" s="537" t="s">
        <v>156</v>
      </c>
      <c r="I369" s="582" t="s">
        <v>43</v>
      </c>
      <c r="J369" s="149" t="s">
        <v>481</v>
      </c>
      <c r="K369" s="164" t="s">
        <v>663</v>
      </c>
      <c r="L369" s="164" t="s">
        <v>44</v>
      </c>
      <c r="M369" s="467"/>
      <c r="N369" s="468"/>
    </row>
    <row r="370" spans="1:14" x14ac:dyDescent="0.25">
      <c r="A370" s="485">
        <v>45368</v>
      </c>
      <c r="B370" s="149" t="s">
        <v>430</v>
      </c>
      <c r="C370" s="149" t="s">
        <v>126</v>
      </c>
      <c r="D370" s="149" t="s">
        <v>121</v>
      </c>
      <c r="E370" s="470">
        <v>113000</v>
      </c>
      <c r="F370" s="323">
        <v>3866</v>
      </c>
      <c r="G370" s="469">
        <f t="shared" si="5"/>
        <v>29.229177444386963</v>
      </c>
      <c r="H370" s="537" t="s">
        <v>156</v>
      </c>
      <c r="I370" s="582" t="s">
        <v>43</v>
      </c>
      <c r="J370" s="149" t="s">
        <v>636</v>
      </c>
      <c r="K370" s="164" t="s">
        <v>663</v>
      </c>
      <c r="L370" s="164" t="s">
        <v>44</v>
      </c>
      <c r="M370" s="467"/>
      <c r="N370" s="468"/>
    </row>
    <row r="371" spans="1:14" x14ac:dyDescent="0.25">
      <c r="A371" s="485">
        <v>45368</v>
      </c>
      <c r="B371" s="149" t="s">
        <v>431</v>
      </c>
      <c r="C371" s="149" t="s">
        <v>126</v>
      </c>
      <c r="D371" s="149" t="s">
        <v>121</v>
      </c>
      <c r="E371" s="470">
        <v>78000</v>
      </c>
      <c r="F371" s="323">
        <v>3866</v>
      </c>
      <c r="G371" s="469">
        <f t="shared" si="5"/>
        <v>20.17589239524056</v>
      </c>
      <c r="H371" s="537" t="s">
        <v>156</v>
      </c>
      <c r="I371" s="582" t="s">
        <v>43</v>
      </c>
      <c r="J371" s="149" t="s">
        <v>481</v>
      </c>
      <c r="K371" s="164" t="s">
        <v>663</v>
      </c>
      <c r="L371" s="164" t="s">
        <v>44</v>
      </c>
      <c r="M371" s="467"/>
      <c r="N371" s="468"/>
    </row>
    <row r="372" spans="1:14" x14ac:dyDescent="0.25">
      <c r="A372" s="163">
        <v>45368</v>
      </c>
      <c r="B372" s="164" t="s">
        <v>112</v>
      </c>
      <c r="C372" s="164" t="s">
        <v>113</v>
      </c>
      <c r="D372" s="165" t="s">
        <v>14</v>
      </c>
      <c r="E372" s="160">
        <v>10000</v>
      </c>
      <c r="F372" s="323">
        <v>3866</v>
      </c>
      <c r="G372" s="469">
        <f t="shared" si="5"/>
        <v>2.586652871184687</v>
      </c>
      <c r="H372" s="537" t="s">
        <v>41</v>
      </c>
      <c r="I372" s="582" t="s">
        <v>43</v>
      </c>
      <c r="J372" s="420" t="s">
        <v>466</v>
      </c>
      <c r="K372" s="164" t="s">
        <v>663</v>
      </c>
      <c r="L372" s="164" t="s">
        <v>44</v>
      </c>
      <c r="M372" s="467"/>
      <c r="N372" s="468"/>
    </row>
    <row r="373" spans="1:14" x14ac:dyDescent="0.25">
      <c r="A373" s="163">
        <v>45368</v>
      </c>
      <c r="B373" s="164" t="s">
        <v>112</v>
      </c>
      <c r="C373" s="164" t="s">
        <v>113</v>
      </c>
      <c r="D373" s="428" t="s">
        <v>14</v>
      </c>
      <c r="E373" s="160">
        <v>10000</v>
      </c>
      <c r="F373" s="323">
        <v>3866</v>
      </c>
      <c r="G373" s="469">
        <f t="shared" ref="G373:G440" si="6">E373/F373</f>
        <v>2.586652871184687</v>
      </c>
      <c r="H373" s="537" t="s">
        <v>41</v>
      </c>
      <c r="I373" s="582" t="s">
        <v>43</v>
      </c>
      <c r="J373" s="420" t="s">
        <v>466</v>
      </c>
      <c r="K373" s="164" t="s">
        <v>663</v>
      </c>
      <c r="L373" s="164" t="s">
        <v>44</v>
      </c>
      <c r="M373" s="467"/>
      <c r="N373" s="468"/>
    </row>
    <row r="374" spans="1:14" x14ac:dyDescent="0.25">
      <c r="A374" s="641">
        <v>45369</v>
      </c>
      <c r="B374" s="582" t="s">
        <v>438</v>
      </c>
      <c r="C374" s="582" t="s">
        <v>120</v>
      </c>
      <c r="D374" s="537" t="s">
        <v>79</v>
      </c>
      <c r="E374" s="642">
        <v>2000</v>
      </c>
      <c r="F374" s="323">
        <v>3866</v>
      </c>
      <c r="G374" s="469">
        <f t="shared" si="6"/>
        <v>0.5173305742369374</v>
      </c>
      <c r="H374" s="537" t="s">
        <v>124</v>
      </c>
      <c r="I374" s="582" t="s">
        <v>43</v>
      </c>
      <c r="J374" s="706" t="s">
        <v>615</v>
      </c>
      <c r="K374" s="164" t="s">
        <v>663</v>
      </c>
      <c r="L374" s="164" t="s">
        <v>44</v>
      </c>
      <c r="M374" s="467"/>
      <c r="N374" s="468"/>
    </row>
    <row r="375" spans="1:14" x14ac:dyDescent="0.25">
      <c r="A375" s="641">
        <v>45369</v>
      </c>
      <c r="B375" s="582" t="s">
        <v>439</v>
      </c>
      <c r="C375" s="582" t="s">
        <v>120</v>
      </c>
      <c r="D375" s="537" t="s">
        <v>79</v>
      </c>
      <c r="E375" s="642">
        <v>30000</v>
      </c>
      <c r="F375" s="323">
        <v>3866</v>
      </c>
      <c r="G375" s="469">
        <f t="shared" si="6"/>
        <v>7.759958613554061</v>
      </c>
      <c r="H375" s="537" t="s">
        <v>399</v>
      </c>
      <c r="I375" s="582" t="s">
        <v>43</v>
      </c>
      <c r="J375" s="582" t="s">
        <v>632</v>
      </c>
      <c r="K375" s="164" t="s">
        <v>663</v>
      </c>
      <c r="L375" s="164" t="s">
        <v>44</v>
      </c>
      <c r="M375" s="467"/>
      <c r="N375" s="468"/>
    </row>
    <row r="376" spans="1:14" x14ac:dyDescent="0.25">
      <c r="A376" s="163">
        <v>45369</v>
      </c>
      <c r="B376" s="164" t="s">
        <v>112</v>
      </c>
      <c r="C376" s="164" t="s">
        <v>113</v>
      </c>
      <c r="D376" s="428" t="s">
        <v>14</v>
      </c>
      <c r="E376" s="160">
        <v>6000</v>
      </c>
      <c r="F376" s="323">
        <v>3866</v>
      </c>
      <c r="G376" s="469">
        <f t="shared" si="6"/>
        <v>1.5519917227108122</v>
      </c>
      <c r="H376" s="537" t="s">
        <v>41</v>
      </c>
      <c r="I376" s="582" t="s">
        <v>43</v>
      </c>
      <c r="J376" s="420" t="s">
        <v>468</v>
      </c>
      <c r="K376" s="164" t="s">
        <v>663</v>
      </c>
      <c r="L376" s="164" t="s">
        <v>44</v>
      </c>
      <c r="M376" s="467"/>
      <c r="N376" s="468"/>
    </row>
    <row r="377" spans="1:14" x14ac:dyDescent="0.25">
      <c r="A377" s="163">
        <v>45369</v>
      </c>
      <c r="B377" s="164" t="s">
        <v>112</v>
      </c>
      <c r="C377" s="164" t="s">
        <v>113</v>
      </c>
      <c r="D377" s="428" t="s">
        <v>14</v>
      </c>
      <c r="E377" s="160">
        <v>4000</v>
      </c>
      <c r="F377" s="323">
        <v>3866</v>
      </c>
      <c r="G377" s="469">
        <f t="shared" si="6"/>
        <v>1.0346611484738748</v>
      </c>
      <c r="H377" s="537" t="s">
        <v>41</v>
      </c>
      <c r="I377" s="582" t="s">
        <v>43</v>
      </c>
      <c r="J377" s="420" t="s">
        <v>468</v>
      </c>
      <c r="K377" s="164" t="s">
        <v>663</v>
      </c>
      <c r="L377" s="164" t="s">
        <v>44</v>
      </c>
      <c r="M377" s="467"/>
      <c r="N377" s="468"/>
    </row>
    <row r="378" spans="1:14" x14ac:dyDescent="0.25">
      <c r="A378" s="163">
        <v>45369</v>
      </c>
      <c r="B378" s="164" t="s">
        <v>112</v>
      </c>
      <c r="C378" s="164" t="s">
        <v>113</v>
      </c>
      <c r="D378" s="428" t="s">
        <v>14</v>
      </c>
      <c r="E378" s="160">
        <v>4000</v>
      </c>
      <c r="F378" s="323">
        <v>3866</v>
      </c>
      <c r="G378" s="469">
        <f t="shared" si="6"/>
        <v>1.0346611484738748</v>
      </c>
      <c r="H378" s="537" t="s">
        <v>41</v>
      </c>
      <c r="I378" s="582" t="s">
        <v>43</v>
      </c>
      <c r="J378" s="420" t="s">
        <v>468</v>
      </c>
      <c r="K378" s="164" t="s">
        <v>663</v>
      </c>
      <c r="L378" s="164" t="s">
        <v>44</v>
      </c>
      <c r="M378" s="467"/>
      <c r="N378" s="468"/>
    </row>
    <row r="379" spans="1:14" x14ac:dyDescent="0.25">
      <c r="A379" s="34">
        <v>45369</v>
      </c>
      <c r="B379" s="16" t="s">
        <v>112</v>
      </c>
      <c r="C379" s="16" t="s">
        <v>113</v>
      </c>
      <c r="D379" s="16" t="s">
        <v>121</v>
      </c>
      <c r="E379" s="644">
        <v>13000</v>
      </c>
      <c r="F379" s="323">
        <v>3866</v>
      </c>
      <c r="G379" s="469">
        <f t="shared" si="6"/>
        <v>3.3626487325400931</v>
      </c>
      <c r="H379" s="537" t="s">
        <v>144</v>
      </c>
      <c r="I379" s="582" t="s">
        <v>43</v>
      </c>
      <c r="J379" s="16" t="s">
        <v>444</v>
      </c>
      <c r="K379" s="164" t="s">
        <v>663</v>
      </c>
      <c r="L379" s="164" t="s">
        <v>44</v>
      </c>
      <c r="M379" s="467"/>
      <c r="N379" s="468"/>
    </row>
    <row r="380" spans="1:14" x14ac:dyDescent="0.25">
      <c r="A380" s="34">
        <v>45369</v>
      </c>
      <c r="B380" s="16" t="s">
        <v>112</v>
      </c>
      <c r="C380" s="16" t="s">
        <v>113</v>
      </c>
      <c r="D380" s="16" t="s">
        <v>121</v>
      </c>
      <c r="E380" s="644">
        <v>30000</v>
      </c>
      <c r="F380" s="323">
        <v>3866</v>
      </c>
      <c r="G380" s="469">
        <f t="shared" si="6"/>
        <v>7.759958613554061</v>
      </c>
      <c r="H380" s="537" t="s">
        <v>144</v>
      </c>
      <c r="I380" s="582" t="s">
        <v>43</v>
      </c>
      <c r="J380" s="16" t="s">
        <v>444</v>
      </c>
      <c r="K380" s="164" t="s">
        <v>663</v>
      </c>
      <c r="L380" s="164" t="s">
        <v>44</v>
      </c>
      <c r="M380" s="467"/>
      <c r="N380" s="468"/>
    </row>
    <row r="381" spans="1:14" x14ac:dyDescent="0.25">
      <c r="A381" s="34">
        <v>45369</v>
      </c>
      <c r="B381" s="16" t="s">
        <v>112</v>
      </c>
      <c r="C381" s="16" t="s">
        <v>113</v>
      </c>
      <c r="D381" s="16" t="s">
        <v>121</v>
      </c>
      <c r="E381" s="644">
        <v>25000</v>
      </c>
      <c r="F381" s="323">
        <v>3866</v>
      </c>
      <c r="G381" s="469">
        <f t="shared" si="6"/>
        <v>6.466632177961718</v>
      </c>
      <c r="H381" s="537" t="s">
        <v>144</v>
      </c>
      <c r="I381" s="582" t="s">
        <v>43</v>
      </c>
      <c r="J381" s="16" t="s">
        <v>444</v>
      </c>
      <c r="K381" s="164" t="s">
        <v>663</v>
      </c>
      <c r="L381" s="164" t="s">
        <v>44</v>
      </c>
      <c r="M381" s="467"/>
      <c r="N381" s="468"/>
    </row>
    <row r="382" spans="1:14" x14ac:dyDescent="0.25">
      <c r="A382" s="34">
        <v>45369</v>
      </c>
      <c r="B382" s="16" t="s">
        <v>126</v>
      </c>
      <c r="C382" s="149" t="s">
        <v>126</v>
      </c>
      <c r="D382" s="16" t="s">
        <v>121</v>
      </c>
      <c r="E382" s="644">
        <v>6000</v>
      </c>
      <c r="F382" s="323">
        <v>3866</v>
      </c>
      <c r="G382" s="469">
        <f t="shared" si="6"/>
        <v>1.5519917227108122</v>
      </c>
      <c r="H382" s="537" t="s">
        <v>144</v>
      </c>
      <c r="I382" s="582" t="s">
        <v>43</v>
      </c>
      <c r="J382" s="16" t="s">
        <v>444</v>
      </c>
      <c r="K382" s="164" t="s">
        <v>663</v>
      </c>
      <c r="L382" s="164" t="s">
        <v>44</v>
      </c>
      <c r="M382" s="467"/>
      <c r="N382" s="468"/>
    </row>
    <row r="383" spans="1:14" x14ac:dyDescent="0.25">
      <c r="A383" s="34">
        <v>45369</v>
      </c>
      <c r="B383" s="16" t="s">
        <v>126</v>
      </c>
      <c r="C383" s="149" t="s">
        <v>126</v>
      </c>
      <c r="D383" s="16" t="s">
        <v>121</v>
      </c>
      <c r="E383" s="644">
        <v>2000</v>
      </c>
      <c r="F383" s="323">
        <v>3866</v>
      </c>
      <c r="G383" s="469">
        <f t="shared" si="6"/>
        <v>0.5173305742369374</v>
      </c>
      <c r="H383" s="537" t="s">
        <v>144</v>
      </c>
      <c r="I383" s="582" t="s">
        <v>43</v>
      </c>
      <c r="J383" s="16" t="s">
        <v>444</v>
      </c>
      <c r="K383" s="164" t="s">
        <v>663</v>
      </c>
      <c r="L383" s="164" t="s">
        <v>44</v>
      </c>
      <c r="M383" s="467"/>
      <c r="N383" s="468"/>
    </row>
    <row r="384" spans="1:14" x14ac:dyDescent="0.25">
      <c r="A384" s="34">
        <v>45369</v>
      </c>
      <c r="B384" s="16" t="s">
        <v>126</v>
      </c>
      <c r="C384" s="149" t="s">
        <v>126</v>
      </c>
      <c r="D384" s="16" t="s">
        <v>121</v>
      </c>
      <c r="E384" s="644">
        <v>2000</v>
      </c>
      <c r="F384" s="323">
        <v>3866</v>
      </c>
      <c r="G384" s="469">
        <f t="shared" si="6"/>
        <v>0.5173305742369374</v>
      </c>
      <c r="H384" s="537" t="s">
        <v>144</v>
      </c>
      <c r="I384" s="582" t="s">
        <v>43</v>
      </c>
      <c r="J384" s="16" t="s">
        <v>444</v>
      </c>
      <c r="K384" s="164" t="s">
        <v>663</v>
      </c>
      <c r="L384" s="164" t="s">
        <v>44</v>
      </c>
      <c r="M384" s="467"/>
      <c r="N384" s="468"/>
    </row>
    <row r="385" spans="1:14" ht="18.75" customHeight="1" x14ac:dyDescent="0.25">
      <c r="A385" s="485">
        <v>45369</v>
      </c>
      <c r="B385" s="164" t="s">
        <v>311</v>
      </c>
      <c r="C385" s="164" t="s">
        <v>216</v>
      </c>
      <c r="D385" s="165" t="s">
        <v>121</v>
      </c>
      <c r="E385" s="147">
        <v>10000</v>
      </c>
      <c r="F385" s="323">
        <v>3866</v>
      </c>
      <c r="G385" s="469">
        <f t="shared" si="6"/>
        <v>2.586652871184687</v>
      </c>
      <c r="H385" s="537" t="s">
        <v>156</v>
      </c>
      <c r="I385" s="582" t="s">
        <v>43</v>
      </c>
      <c r="J385" s="16" t="s">
        <v>517</v>
      </c>
      <c r="K385" s="164" t="s">
        <v>663</v>
      </c>
      <c r="L385" s="164" t="s">
        <v>44</v>
      </c>
      <c r="M385" s="467"/>
      <c r="N385" s="468"/>
    </row>
    <row r="386" spans="1:14" ht="15.75" customHeight="1" x14ac:dyDescent="0.25">
      <c r="A386" s="485">
        <v>45369</v>
      </c>
      <c r="B386" s="164" t="s">
        <v>312</v>
      </c>
      <c r="C386" s="164" t="s">
        <v>216</v>
      </c>
      <c r="D386" s="165" t="s">
        <v>121</v>
      </c>
      <c r="E386" s="147">
        <v>20000</v>
      </c>
      <c r="F386" s="323">
        <v>3866</v>
      </c>
      <c r="G386" s="469">
        <f t="shared" si="6"/>
        <v>5.173305742369374</v>
      </c>
      <c r="H386" s="537" t="s">
        <v>156</v>
      </c>
      <c r="I386" s="582" t="s">
        <v>43</v>
      </c>
      <c r="J386" s="16" t="s">
        <v>517</v>
      </c>
      <c r="K386" s="164" t="s">
        <v>663</v>
      </c>
      <c r="L386" s="164" t="s">
        <v>44</v>
      </c>
      <c r="M386" s="467"/>
      <c r="N386" s="468"/>
    </row>
    <row r="387" spans="1:14" ht="17.25" customHeight="1" x14ac:dyDescent="0.25">
      <c r="A387" s="485">
        <v>45369</v>
      </c>
      <c r="B387" s="164" t="s">
        <v>313</v>
      </c>
      <c r="C387" s="164" t="s">
        <v>216</v>
      </c>
      <c r="D387" s="165" t="s">
        <v>121</v>
      </c>
      <c r="E387" s="147">
        <v>20000</v>
      </c>
      <c r="F387" s="323">
        <v>3866</v>
      </c>
      <c r="G387" s="469">
        <f t="shared" si="6"/>
        <v>5.173305742369374</v>
      </c>
      <c r="H387" s="537" t="s">
        <v>156</v>
      </c>
      <c r="I387" s="582" t="s">
        <v>43</v>
      </c>
      <c r="J387" s="16" t="s">
        <v>517</v>
      </c>
      <c r="K387" s="164" t="s">
        <v>663</v>
      </c>
      <c r="L387" s="164" t="s">
        <v>44</v>
      </c>
      <c r="M387" s="467"/>
      <c r="N387" s="468"/>
    </row>
    <row r="388" spans="1:14" x14ac:dyDescent="0.25">
      <c r="A388" s="485">
        <v>45369</v>
      </c>
      <c r="B388" s="164" t="s">
        <v>112</v>
      </c>
      <c r="C388" s="164" t="s">
        <v>113</v>
      </c>
      <c r="D388" s="165" t="s">
        <v>121</v>
      </c>
      <c r="E388" s="147">
        <v>4000</v>
      </c>
      <c r="F388" s="323">
        <v>3866</v>
      </c>
      <c r="G388" s="469">
        <f t="shared" si="6"/>
        <v>1.0346611484738748</v>
      </c>
      <c r="H388" s="537" t="s">
        <v>156</v>
      </c>
      <c r="I388" s="582" t="s">
        <v>43</v>
      </c>
      <c r="J388" s="16" t="s">
        <v>517</v>
      </c>
      <c r="K388" s="164" t="s">
        <v>663</v>
      </c>
      <c r="L388" s="164" t="s">
        <v>44</v>
      </c>
      <c r="M388" s="467"/>
      <c r="N388" s="468"/>
    </row>
    <row r="389" spans="1:14" x14ac:dyDescent="0.25">
      <c r="A389" s="485">
        <v>45369</v>
      </c>
      <c r="B389" s="164" t="s">
        <v>112</v>
      </c>
      <c r="C389" s="164" t="s">
        <v>113</v>
      </c>
      <c r="D389" s="165" t="s">
        <v>121</v>
      </c>
      <c r="E389" s="147">
        <v>4000</v>
      </c>
      <c r="F389" s="323">
        <v>3866</v>
      </c>
      <c r="G389" s="469">
        <f t="shared" si="6"/>
        <v>1.0346611484738748</v>
      </c>
      <c r="H389" s="537" t="s">
        <v>156</v>
      </c>
      <c r="I389" s="582" t="s">
        <v>43</v>
      </c>
      <c r="J389" s="16" t="s">
        <v>517</v>
      </c>
      <c r="K389" s="164" t="s">
        <v>663</v>
      </c>
      <c r="L389" s="164" t="s">
        <v>44</v>
      </c>
      <c r="M389" s="467"/>
      <c r="N389" s="468"/>
    </row>
    <row r="390" spans="1:14" x14ac:dyDescent="0.25">
      <c r="A390" s="163">
        <v>45369</v>
      </c>
      <c r="B390" s="164" t="s">
        <v>112</v>
      </c>
      <c r="C390" s="164" t="s">
        <v>113</v>
      </c>
      <c r="D390" s="165" t="s">
        <v>121</v>
      </c>
      <c r="E390" s="168">
        <v>8000</v>
      </c>
      <c r="F390" s="323">
        <v>3866</v>
      </c>
      <c r="G390" s="469">
        <f t="shared" si="6"/>
        <v>2.0693222969477496</v>
      </c>
      <c r="H390" s="537" t="s">
        <v>127</v>
      </c>
      <c r="I390" s="582" t="s">
        <v>43</v>
      </c>
      <c r="J390" s="354" t="s">
        <v>447</v>
      </c>
      <c r="K390" s="164" t="s">
        <v>663</v>
      </c>
      <c r="L390" s="164" t="s">
        <v>44</v>
      </c>
      <c r="M390" s="467"/>
      <c r="N390" s="468"/>
    </row>
    <row r="391" spans="1:14" x14ac:dyDescent="0.25">
      <c r="A391" s="163">
        <v>45369</v>
      </c>
      <c r="B391" s="164" t="s">
        <v>112</v>
      </c>
      <c r="C391" s="164" t="s">
        <v>113</v>
      </c>
      <c r="D391" s="165" t="s">
        <v>121</v>
      </c>
      <c r="E391" s="168">
        <v>6000</v>
      </c>
      <c r="F391" s="323">
        <v>3866</v>
      </c>
      <c r="G391" s="469">
        <f t="shared" si="6"/>
        <v>1.5519917227108122</v>
      </c>
      <c r="H391" s="537" t="s">
        <v>127</v>
      </c>
      <c r="I391" s="582" t="s">
        <v>43</v>
      </c>
      <c r="J391" s="354" t="s">
        <v>447</v>
      </c>
      <c r="K391" s="164" t="s">
        <v>663</v>
      </c>
      <c r="L391" s="164" t="s">
        <v>44</v>
      </c>
      <c r="M391" s="467"/>
      <c r="N391" s="468"/>
    </row>
    <row r="392" spans="1:14" x14ac:dyDescent="0.25">
      <c r="A392" s="163">
        <v>45369</v>
      </c>
      <c r="B392" s="164" t="s">
        <v>112</v>
      </c>
      <c r="C392" s="164" t="s">
        <v>113</v>
      </c>
      <c r="D392" s="165" t="s">
        <v>121</v>
      </c>
      <c r="E392" s="168">
        <v>8000</v>
      </c>
      <c r="F392" s="323">
        <v>3866</v>
      </c>
      <c r="G392" s="469">
        <f t="shared" si="6"/>
        <v>2.0693222969477496</v>
      </c>
      <c r="H392" s="537" t="s">
        <v>127</v>
      </c>
      <c r="I392" s="582" t="s">
        <v>43</v>
      </c>
      <c r="J392" s="354" t="s">
        <v>447</v>
      </c>
      <c r="K392" s="164" t="s">
        <v>663</v>
      </c>
      <c r="L392" s="164" t="s">
        <v>44</v>
      </c>
      <c r="M392" s="467"/>
      <c r="N392" s="468"/>
    </row>
    <row r="393" spans="1:14" x14ac:dyDescent="0.25">
      <c r="A393" s="163">
        <v>45369</v>
      </c>
      <c r="B393" s="164" t="s">
        <v>126</v>
      </c>
      <c r="C393" s="149" t="s">
        <v>126</v>
      </c>
      <c r="D393" s="165" t="s">
        <v>121</v>
      </c>
      <c r="E393" s="168">
        <v>5000</v>
      </c>
      <c r="F393" s="323">
        <v>3866</v>
      </c>
      <c r="G393" s="469">
        <f t="shared" si="6"/>
        <v>1.2933264355923435</v>
      </c>
      <c r="H393" s="537" t="s">
        <v>127</v>
      </c>
      <c r="I393" s="582" t="s">
        <v>43</v>
      </c>
      <c r="J393" s="354" t="s">
        <v>447</v>
      </c>
      <c r="K393" s="164" t="s">
        <v>663</v>
      </c>
      <c r="L393" s="164" t="s">
        <v>44</v>
      </c>
      <c r="M393" s="467"/>
      <c r="N393" s="468"/>
    </row>
    <row r="394" spans="1:14" x14ac:dyDescent="0.25">
      <c r="A394" s="485">
        <v>45369</v>
      </c>
      <c r="B394" s="164" t="s">
        <v>112</v>
      </c>
      <c r="C394" s="164" t="s">
        <v>113</v>
      </c>
      <c r="D394" s="165" t="s">
        <v>121</v>
      </c>
      <c r="E394" s="147">
        <v>21000</v>
      </c>
      <c r="F394" s="323">
        <v>3866</v>
      </c>
      <c r="G394" s="469">
        <f t="shared" si="6"/>
        <v>5.4319710294878432</v>
      </c>
      <c r="H394" s="537" t="s">
        <v>156</v>
      </c>
      <c r="I394" s="582" t="s">
        <v>43</v>
      </c>
      <c r="J394" s="149" t="s">
        <v>634</v>
      </c>
      <c r="K394" s="164" t="s">
        <v>663</v>
      </c>
      <c r="L394" s="164" t="s">
        <v>44</v>
      </c>
      <c r="M394" s="467"/>
      <c r="N394" s="468"/>
    </row>
    <row r="395" spans="1:14" x14ac:dyDescent="0.25">
      <c r="A395" s="485">
        <v>45369</v>
      </c>
      <c r="B395" s="164" t="s">
        <v>112</v>
      </c>
      <c r="C395" s="164" t="s">
        <v>113</v>
      </c>
      <c r="D395" s="165" t="s">
        <v>121</v>
      </c>
      <c r="E395" s="147">
        <v>10000</v>
      </c>
      <c r="F395" s="323">
        <v>3866</v>
      </c>
      <c r="G395" s="469">
        <f t="shared" si="6"/>
        <v>2.586652871184687</v>
      </c>
      <c r="H395" s="537" t="s">
        <v>156</v>
      </c>
      <c r="I395" s="582" t="s">
        <v>43</v>
      </c>
      <c r="J395" s="149" t="s">
        <v>634</v>
      </c>
      <c r="K395" s="164" t="s">
        <v>663</v>
      </c>
      <c r="L395" s="164" t="s">
        <v>44</v>
      </c>
      <c r="M395" s="467"/>
      <c r="N395" s="468"/>
    </row>
    <row r="396" spans="1:14" x14ac:dyDescent="0.25">
      <c r="A396" s="485">
        <v>45369</v>
      </c>
      <c r="B396" s="164" t="s">
        <v>112</v>
      </c>
      <c r="C396" s="164" t="s">
        <v>113</v>
      </c>
      <c r="D396" s="165" t="s">
        <v>121</v>
      </c>
      <c r="E396" s="147">
        <v>18000</v>
      </c>
      <c r="F396" s="323">
        <v>3866</v>
      </c>
      <c r="G396" s="469">
        <f t="shared" si="6"/>
        <v>4.6559751681324366</v>
      </c>
      <c r="H396" s="537" t="s">
        <v>156</v>
      </c>
      <c r="I396" s="582" t="s">
        <v>43</v>
      </c>
      <c r="J396" s="149" t="s">
        <v>634</v>
      </c>
      <c r="K396" s="164" t="s">
        <v>663</v>
      </c>
      <c r="L396" s="164" t="s">
        <v>44</v>
      </c>
      <c r="M396" s="467"/>
      <c r="N396" s="468"/>
    </row>
    <row r="397" spans="1:14" x14ac:dyDescent="0.25">
      <c r="A397" s="485">
        <v>45369</v>
      </c>
      <c r="B397" s="164" t="s">
        <v>112</v>
      </c>
      <c r="C397" s="164" t="s">
        <v>113</v>
      </c>
      <c r="D397" s="165" t="s">
        <v>121</v>
      </c>
      <c r="E397" s="147">
        <v>10000</v>
      </c>
      <c r="F397" s="323">
        <v>3866</v>
      </c>
      <c r="G397" s="469">
        <f t="shared" si="6"/>
        <v>2.586652871184687</v>
      </c>
      <c r="H397" s="537" t="s">
        <v>156</v>
      </c>
      <c r="I397" s="582" t="s">
        <v>43</v>
      </c>
      <c r="J397" s="149" t="s">
        <v>634</v>
      </c>
      <c r="K397" s="164" t="s">
        <v>663</v>
      </c>
      <c r="L397" s="164" t="s">
        <v>44</v>
      </c>
      <c r="M397" s="467"/>
      <c r="N397" s="468"/>
    </row>
    <row r="398" spans="1:14" x14ac:dyDescent="0.25">
      <c r="A398" s="485">
        <v>45369</v>
      </c>
      <c r="B398" s="164" t="s">
        <v>112</v>
      </c>
      <c r="C398" s="164" t="s">
        <v>113</v>
      </c>
      <c r="D398" s="165" t="s">
        <v>121</v>
      </c>
      <c r="E398" s="470">
        <v>8000</v>
      </c>
      <c r="F398" s="323">
        <v>3866</v>
      </c>
      <c r="G398" s="469">
        <f t="shared" si="6"/>
        <v>2.0693222969477496</v>
      </c>
      <c r="H398" s="537" t="s">
        <v>156</v>
      </c>
      <c r="I398" s="582" t="s">
        <v>43</v>
      </c>
      <c r="J398" s="149" t="s">
        <v>634</v>
      </c>
      <c r="K398" s="164" t="s">
        <v>663</v>
      </c>
      <c r="L398" s="164" t="s">
        <v>44</v>
      </c>
      <c r="M398" s="467"/>
      <c r="N398" s="468"/>
    </row>
    <row r="399" spans="1:14" x14ac:dyDescent="0.25">
      <c r="A399" s="485">
        <v>45369</v>
      </c>
      <c r="B399" s="164" t="s">
        <v>112</v>
      </c>
      <c r="C399" s="164" t="s">
        <v>113</v>
      </c>
      <c r="D399" s="165" t="s">
        <v>121</v>
      </c>
      <c r="E399" s="470">
        <v>2000</v>
      </c>
      <c r="F399" s="323">
        <v>3866</v>
      </c>
      <c r="G399" s="469">
        <f t="shared" si="6"/>
        <v>0.5173305742369374</v>
      </c>
      <c r="H399" s="537" t="s">
        <v>156</v>
      </c>
      <c r="I399" s="582" t="s">
        <v>43</v>
      </c>
      <c r="J399" s="149" t="s">
        <v>634</v>
      </c>
      <c r="K399" s="164" t="s">
        <v>663</v>
      </c>
      <c r="L399" s="164" t="s">
        <v>44</v>
      </c>
      <c r="M399" s="467"/>
      <c r="N399" s="468"/>
    </row>
    <row r="400" spans="1:14" x14ac:dyDescent="0.25">
      <c r="A400" s="485">
        <v>45369</v>
      </c>
      <c r="B400" s="149" t="s">
        <v>449</v>
      </c>
      <c r="C400" s="149" t="s">
        <v>126</v>
      </c>
      <c r="D400" s="149" t="s">
        <v>121</v>
      </c>
      <c r="E400" s="470">
        <v>111000</v>
      </c>
      <c r="F400" s="323">
        <v>3866</v>
      </c>
      <c r="G400" s="469">
        <f t="shared" si="6"/>
        <v>28.711846870150026</v>
      </c>
      <c r="H400" s="537" t="s">
        <v>156</v>
      </c>
      <c r="I400" s="582" t="s">
        <v>43</v>
      </c>
      <c r="J400" s="149" t="s">
        <v>634</v>
      </c>
      <c r="K400" s="164" t="s">
        <v>663</v>
      </c>
      <c r="L400" s="164" t="s">
        <v>44</v>
      </c>
      <c r="M400" s="467"/>
      <c r="N400" s="468"/>
    </row>
    <row r="401" spans="1:14" x14ac:dyDescent="0.25">
      <c r="A401" s="485">
        <v>45369</v>
      </c>
      <c r="B401" s="149" t="s">
        <v>451</v>
      </c>
      <c r="C401" s="149" t="s">
        <v>126</v>
      </c>
      <c r="D401" s="149" t="s">
        <v>121</v>
      </c>
      <c r="E401" s="470">
        <v>60000</v>
      </c>
      <c r="F401" s="323">
        <v>3866</v>
      </c>
      <c r="G401" s="469">
        <f t="shared" si="6"/>
        <v>15.519917227108122</v>
      </c>
      <c r="H401" s="537" t="s">
        <v>156</v>
      </c>
      <c r="I401" s="582" t="s">
        <v>43</v>
      </c>
      <c r="J401" s="149" t="s">
        <v>634</v>
      </c>
      <c r="K401" s="164" t="s">
        <v>663</v>
      </c>
      <c r="L401" s="164" t="s">
        <v>44</v>
      </c>
      <c r="M401" s="467"/>
      <c r="N401" s="468"/>
    </row>
    <row r="402" spans="1:14" x14ac:dyDescent="0.25">
      <c r="A402" s="485">
        <v>45369</v>
      </c>
      <c r="B402" s="149" t="s">
        <v>452</v>
      </c>
      <c r="C402" s="149" t="s">
        <v>126</v>
      </c>
      <c r="D402" s="149" t="s">
        <v>121</v>
      </c>
      <c r="E402" s="470">
        <v>20000</v>
      </c>
      <c r="F402" s="323">
        <v>3866</v>
      </c>
      <c r="G402" s="469">
        <f t="shared" si="6"/>
        <v>5.173305742369374</v>
      </c>
      <c r="H402" s="537" t="s">
        <v>156</v>
      </c>
      <c r="I402" s="582" t="s">
        <v>43</v>
      </c>
      <c r="J402" s="149" t="s">
        <v>634</v>
      </c>
      <c r="K402" s="164" t="s">
        <v>663</v>
      </c>
      <c r="L402" s="164" t="s">
        <v>44</v>
      </c>
      <c r="M402" s="467"/>
      <c r="N402" s="468"/>
    </row>
    <row r="403" spans="1:14" x14ac:dyDescent="0.25">
      <c r="A403" s="163">
        <v>45370</v>
      </c>
      <c r="B403" s="164" t="s">
        <v>112</v>
      </c>
      <c r="C403" s="164" t="s">
        <v>113</v>
      </c>
      <c r="D403" s="165" t="s">
        <v>121</v>
      </c>
      <c r="E403" s="147">
        <v>10000</v>
      </c>
      <c r="F403" s="323">
        <v>3866</v>
      </c>
      <c r="G403" s="469">
        <f t="shared" si="6"/>
        <v>2.586652871184687</v>
      </c>
      <c r="H403" s="537" t="s">
        <v>130</v>
      </c>
      <c r="I403" s="582" t="s">
        <v>43</v>
      </c>
      <c r="J403" s="354" t="s">
        <v>460</v>
      </c>
      <c r="K403" s="164" t="s">
        <v>663</v>
      </c>
      <c r="L403" s="164" t="s">
        <v>44</v>
      </c>
      <c r="M403" s="467"/>
      <c r="N403" s="468"/>
    </row>
    <row r="404" spans="1:14" x14ac:dyDescent="0.25">
      <c r="A404" s="163">
        <v>45370</v>
      </c>
      <c r="B404" s="164" t="s">
        <v>112</v>
      </c>
      <c r="C404" s="164" t="s">
        <v>113</v>
      </c>
      <c r="D404" s="165" t="s">
        <v>121</v>
      </c>
      <c r="E404" s="147">
        <v>8000</v>
      </c>
      <c r="F404" s="323">
        <v>3866</v>
      </c>
      <c r="G404" s="469">
        <f t="shared" si="6"/>
        <v>2.0693222969477496</v>
      </c>
      <c r="H404" s="537" t="s">
        <v>130</v>
      </c>
      <c r="I404" s="582" t="s">
        <v>43</v>
      </c>
      <c r="J404" s="354" t="s">
        <v>460</v>
      </c>
      <c r="K404" s="164" t="s">
        <v>663</v>
      </c>
      <c r="L404" s="164" t="s">
        <v>44</v>
      </c>
      <c r="M404" s="467"/>
      <c r="N404" s="468"/>
    </row>
    <row r="405" spans="1:14" x14ac:dyDescent="0.25">
      <c r="A405" s="163">
        <v>45370</v>
      </c>
      <c r="B405" s="164" t="s">
        <v>112</v>
      </c>
      <c r="C405" s="164" t="s">
        <v>113</v>
      </c>
      <c r="D405" s="165" t="s">
        <v>121</v>
      </c>
      <c r="E405" s="147">
        <v>5000</v>
      </c>
      <c r="F405" s="323">
        <v>3866</v>
      </c>
      <c r="G405" s="469">
        <f t="shared" si="6"/>
        <v>1.2933264355923435</v>
      </c>
      <c r="H405" s="537" t="s">
        <v>130</v>
      </c>
      <c r="I405" s="582" t="s">
        <v>43</v>
      </c>
      <c r="J405" s="354" t="s">
        <v>460</v>
      </c>
      <c r="K405" s="164" t="s">
        <v>663</v>
      </c>
      <c r="L405" s="164" t="s">
        <v>44</v>
      </c>
      <c r="M405" s="467"/>
      <c r="N405" s="468"/>
    </row>
    <row r="406" spans="1:14" x14ac:dyDescent="0.25">
      <c r="A406" s="163">
        <v>45370</v>
      </c>
      <c r="B406" s="164" t="s">
        <v>112</v>
      </c>
      <c r="C406" s="164" t="s">
        <v>113</v>
      </c>
      <c r="D406" s="165" t="s">
        <v>121</v>
      </c>
      <c r="E406" s="147">
        <v>5000</v>
      </c>
      <c r="F406" s="323">
        <v>3866</v>
      </c>
      <c r="G406" s="469">
        <f t="shared" si="6"/>
        <v>1.2933264355923435</v>
      </c>
      <c r="H406" s="537" t="s">
        <v>130</v>
      </c>
      <c r="I406" s="582" t="s">
        <v>43</v>
      </c>
      <c r="J406" s="354" t="s">
        <v>460</v>
      </c>
      <c r="K406" s="164" t="s">
        <v>663</v>
      </c>
      <c r="L406" s="164" t="s">
        <v>44</v>
      </c>
      <c r="M406" s="467"/>
      <c r="N406" s="468"/>
    </row>
    <row r="407" spans="1:14" x14ac:dyDescent="0.25">
      <c r="A407" s="163">
        <v>45370</v>
      </c>
      <c r="B407" s="164" t="s">
        <v>112</v>
      </c>
      <c r="C407" s="164" t="s">
        <v>113</v>
      </c>
      <c r="D407" s="165" t="s">
        <v>121</v>
      </c>
      <c r="E407" s="147">
        <v>8000</v>
      </c>
      <c r="F407" s="323">
        <v>3866</v>
      </c>
      <c r="G407" s="469">
        <f t="shared" si="6"/>
        <v>2.0693222969477496</v>
      </c>
      <c r="H407" s="537" t="s">
        <v>130</v>
      </c>
      <c r="I407" s="582" t="s">
        <v>43</v>
      </c>
      <c r="J407" s="354" t="s">
        <v>460</v>
      </c>
      <c r="K407" s="164" t="s">
        <v>663</v>
      </c>
      <c r="L407" s="164" t="s">
        <v>44</v>
      </c>
      <c r="M407" s="467"/>
      <c r="N407" s="468"/>
    </row>
    <row r="408" spans="1:14" x14ac:dyDescent="0.25">
      <c r="A408" s="163">
        <v>45370</v>
      </c>
      <c r="B408" s="164" t="s">
        <v>126</v>
      </c>
      <c r="C408" s="149" t="s">
        <v>126</v>
      </c>
      <c r="D408" s="165" t="s">
        <v>121</v>
      </c>
      <c r="E408" s="147">
        <v>5000</v>
      </c>
      <c r="F408" s="323">
        <v>3866</v>
      </c>
      <c r="G408" s="469">
        <f t="shared" si="6"/>
        <v>1.2933264355923435</v>
      </c>
      <c r="H408" s="537" t="s">
        <v>130</v>
      </c>
      <c r="I408" s="582" t="s">
        <v>43</v>
      </c>
      <c r="J408" s="354" t="s">
        <v>460</v>
      </c>
      <c r="K408" s="164" t="s">
        <v>663</v>
      </c>
      <c r="L408" s="164" t="s">
        <v>44</v>
      </c>
      <c r="M408" s="467"/>
      <c r="N408" s="468"/>
    </row>
    <row r="409" spans="1:14" x14ac:dyDescent="0.25">
      <c r="A409" s="163">
        <v>45370</v>
      </c>
      <c r="B409" s="164" t="s">
        <v>112</v>
      </c>
      <c r="C409" s="164" t="s">
        <v>113</v>
      </c>
      <c r="D409" s="428" t="s">
        <v>14</v>
      </c>
      <c r="E409" s="160">
        <v>12000</v>
      </c>
      <c r="F409" s="323">
        <v>3866</v>
      </c>
      <c r="G409" s="469">
        <f t="shared" si="6"/>
        <v>3.1039834454216244</v>
      </c>
      <c r="H409" s="537" t="s">
        <v>41</v>
      </c>
      <c r="I409" s="582" t="s">
        <v>43</v>
      </c>
      <c r="J409" s="420" t="s">
        <v>487</v>
      </c>
      <c r="K409" s="164" t="s">
        <v>663</v>
      </c>
      <c r="L409" s="164" t="s">
        <v>44</v>
      </c>
      <c r="M409" s="467"/>
      <c r="N409" s="468"/>
    </row>
    <row r="410" spans="1:14" x14ac:dyDescent="0.25">
      <c r="A410" s="163">
        <v>45370</v>
      </c>
      <c r="B410" s="164" t="s">
        <v>112</v>
      </c>
      <c r="C410" s="164" t="s">
        <v>113</v>
      </c>
      <c r="D410" s="428" t="s">
        <v>14</v>
      </c>
      <c r="E410" s="160">
        <v>15000</v>
      </c>
      <c r="F410" s="323">
        <v>3866</v>
      </c>
      <c r="G410" s="469">
        <f t="shared" si="6"/>
        <v>3.8799793067770305</v>
      </c>
      <c r="H410" s="537" t="s">
        <v>41</v>
      </c>
      <c r="I410" s="582" t="s">
        <v>43</v>
      </c>
      <c r="J410" s="420" t="s">
        <v>487</v>
      </c>
      <c r="K410" s="164" t="s">
        <v>663</v>
      </c>
      <c r="L410" s="164" t="s">
        <v>44</v>
      </c>
      <c r="M410" s="467"/>
      <c r="N410" s="468"/>
    </row>
    <row r="411" spans="1:14" ht="19.5" customHeight="1" x14ac:dyDescent="0.25">
      <c r="A411" s="485">
        <v>45370</v>
      </c>
      <c r="B411" s="164" t="s">
        <v>311</v>
      </c>
      <c r="C411" s="164" t="s">
        <v>216</v>
      </c>
      <c r="D411" s="165" t="s">
        <v>121</v>
      </c>
      <c r="E411" s="147">
        <v>10000</v>
      </c>
      <c r="F411" s="323">
        <v>3866</v>
      </c>
      <c r="G411" s="469">
        <f t="shared" si="6"/>
        <v>2.586652871184687</v>
      </c>
      <c r="H411" s="537" t="s">
        <v>156</v>
      </c>
      <c r="I411" s="582" t="s">
        <v>43</v>
      </c>
      <c r="J411" s="16" t="s">
        <v>517</v>
      </c>
      <c r="K411" s="164" t="s">
        <v>663</v>
      </c>
      <c r="L411" s="164" t="s">
        <v>44</v>
      </c>
      <c r="M411" s="467"/>
      <c r="N411" s="468"/>
    </row>
    <row r="412" spans="1:14" ht="20.25" customHeight="1" x14ac:dyDescent="0.25">
      <c r="A412" s="485">
        <v>45370</v>
      </c>
      <c r="B412" s="164" t="s">
        <v>312</v>
      </c>
      <c r="C412" s="164" t="s">
        <v>216</v>
      </c>
      <c r="D412" s="165" t="s">
        <v>121</v>
      </c>
      <c r="E412" s="147">
        <v>20000</v>
      </c>
      <c r="F412" s="323">
        <v>3866</v>
      </c>
      <c r="G412" s="469">
        <f t="shared" si="6"/>
        <v>5.173305742369374</v>
      </c>
      <c r="H412" s="537" t="s">
        <v>156</v>
      </c>
      <c r="I412" s="582" t="s">
        <v>43</v>
      </c>
      <c r="J412" s="16" t="s">
        <v>517</v>
      </c>
      <c r="K412" s="164" t="s">
        <v>663</v>
      </c>
      <c r="L412" s="164" t="s">
        <v>44</v>
      </c>
      <c r="M412" s="467"/>
      <c r="N412" s="468"/>
    </row>
    <row r="413" spans="1:14" ht="20.25" customHeight="1" x14ac:dyDescent="0.25">
      <c r="A413" s="485">
        <v>45370</v>
      </c>
      <c r="B413" s="164" t="s">
        <v>313</v>
      </c>
      <c r="C413" s="164" t="s">
        <v>216</v>
      </c>
      <c r="D413" s="165" t="s">
        <v>121</v>
      </c>
      <c r="E413" s="147">
        <v>20000</v>
      </c>
      <c r="F413" s="323">
        <v>3866</v>
      </c>
      <c r="G413" s="469">
        <f t="shared" si="6"/>
        <v>5.173305742369374</v>
      </c>
      <c r="H413" s="537" t="s">
        <v>156</v>
      </c>
      <c r="I413" s="582" t="s">
        <v>43</v>
      </c>
      <c r="J413" s="16" t="s">
        <v>517</v>
      </c>
      <c r="K413" s="164" t="s">
        <v>663</v>
      </c>
      <c r="L413" s="164" t="s">
        <v>44</v>
      </c>
      <c r="M413" s="467"/>
      <c r="N413" s="468"/>
    </row>
    <row r="414" spans="1:14" x14ac:dyDescent="0.25">
      <c r="A414" s="485">
        <v>45370</v>
      </c>
      <c r="B414" s="164" t="s">
        <v>112</v>
      </c>
      <c r="C414" s="164" t="s">
        <v>113</v>
      </c>
      <c r="D414" s="165" t="s">
        <v>121</v>
      </c>
      <c r="E414" s="147">
        <v>4000</v>
      </c>
      <c r="F414" s="323">
        <v>3866</v>
      </c>
      <c r="G414" s="469">
        <f t="shared" si="6"/>
        <v>1.0346611484738748</v>
      </c>
      <c r="H414" s="537" t="s">
        <v>156</v>
      </c>
      <c r="I414" s="582" t="s">
        <v>43</v>
      </c>
      <c r="J414" s="16" t="s">
        <v>517</v>
      </c>
      <c r="K414" s="164" t="s">
        <v>663</v>
      </c>
      <c r="L414" s="164" t="s">
        <v>44</v>
      </c>
      <c r="M414" s="467"/>
      <c r="N414" s="468"/>
    </row>
    <row r="415" spans="1:14" x14ac:dyDescent="0.25">
      <c r="A415" s="485">
        <v>45370</v>
      </c>
      <c r="B415" s="164" t="s">
        <v>112</v>
      </c>
      <c r="C415" s="164" t="s">
        <v>113</v>
      </c>
      <c r="D415" s="165" t="s">
        <v>121</v>
      </c>
      <c r="E415" s="147">
        <v>4000</v>
      </c>
      <c r="F415" s="323">
        <v>3866</v>
      </c>
      <c r="G415" s="469">
        <f t="shared" si="6"/>
        <v>1.0346611484738748</v>
      </c>
      <c r="H415" s="537" t="s">
        <v>156</v>
      </c>
      <c r="I415" s="582" t="s">
        <v>43</v>
      </c>
      <c r="J415" s="16" t="s">
        <v>517</v>
      </c>
      <c r="K415" s="164" t="s">
        <v>663</v>
      </c>
      <c r="L415" s="164" t="s">
        <v>44</v>
      </c>
      <c r="M415" s="467"/>
      <c r="N415" s="468"/>
    </row>
    <row r="416" spans="1:14" x14ac:dyDescent="0.25">
      <c r="A416" s="163">
        <v>45370</v>
      </c>
      <c r="B416" s="151" t="s">
        <v>148</v>
      </c>
      <c r="C416" s="151" t="s">
        <v>114</v>
      </c>
      <c r="D416" s="170" t="s">
        <v>14</v>
      </c>
      <c r="E416" s="155">
        <v>40000</v>
      </c>
      <c r="F416" s="323">
        <v>3866</v>
      </c>
      <c r="G416" s="469">
        <f t="shared" si="6"/>
        <v>10.346611484738748</v>
      </c>
      <c r="H416" s="537" t="s">
        <v>41</v>
      </c>
      <c r="I416" s="582" t="s">
        <v>43</v>
      </c>
      <c r="J416" s="582" t="s">
        <v>637</v>
      </c>
      <c r="K416" s="164" t="s">
        <v>663</v>
      </c>
      <c r="L416" s="164" t="s">
        <v>44</v>
      </c>
      <c r="M416" s="467"/>
      <c r="N416" s="468"/>
    </row>
    <row r="417" spans="1:14" x14ac:dyDescent="0.25">
      <c r="A417" s="163">
        <v>45370</v>
      </c>
      <c r="B417" s="151" t="s">
        <v>305</v>
      </c>
      <c r="C417" s="151" t="s">
        <v>114</v>
      </c>
      <c r="D417" s="170" t="s">
        <v>121</v>
      </c>
      <c r="E417" s="155">
        <v>50000</v>
      </c>
      <c r="F417" s="323">
        <v>3866</v>
      </c>
      <c r="G417" s="469">
        <f t="shared" si="6"/>
        <v>12.933264355923436</v>
      </c>
      <c r="H417" s="537" t="s">
        <v>156</v>
      </c>
      <c r="I417" s="582" t="s">
        <v>43</v>
      </c>
      <c r="J417" s="582" t="s">
        <v>637</v>
      </c>
      <c r="K417" s="164" t="s">
        <v>663</v>
      </c>
      <c r="L417" s="164" t="s">
        <v>44</v>
      </c>
      <c r="M417" s="467"/>
      <c r="N417" s="468"/>
    </row>
    <row r="418" spans="1:14" x14ac:dyDescent="0.25">
      <c r="A418" s="163">
        <v>45370</v>
      </c>
      <c r="B418" s="151" t="s">
        <v>149</v>
      </c>
      <c r="C418" s="151" t="s">
        <v>114</v>
      </c>
      <c r="D418" s="170" t="s">
        <v>111</v>
      </c>
      <c r="E418" s="155">
        <v>20000</v>
      </c>
      <c r="F418" s="323">
        <v>3866</v>
      </c>
      <c r="G418" s="469">
        <f t="shared" si="6"/>
        <v>5.173305742369374</v>
      </c>
      <c r="H418" s="537" t="s">
        <v>130</v>
      </c>
      <c r="I418" s="582" t="s">
        <v>43</v>
      </c>
      <c r="J418" s="582" t="s">
        <v>637</v>
      </c>
      <c r="K418" s="164" t="s">
        <v>663</v>
      </c>
      <c r="L418" s="164" t="s">
        <v>44</v>
      </c>
      <c r="M418" s="467"/>
      <c r="N418" s="468"/>
    </row>
    <row r="419" spans="1:14" x14ac:dyDescent="0.25">
      <c r="A419" s="163">
        <v>45370</v>
      </c>
      <c r="B419" s="151" t="s">
        <v>209</v>
      </c>
      <c r="C419" s="151" t="s">
        <v>114</v>
      </c>
      <c r="D419" s="170" t="s">
        <v>121</v>
      </c>
      <c r="E419" s="155">
        <v>25000</v>
      </c>
      <c r="F419" s="323">
        <v>3866</v>
      </c>
      <c r="G419" s="469">
        <f t="shared" si="6"/>
        <v>6.466632177961718</v>
      </c>
      <c r="H419" s="537" t="s">
        <v>144</v>
      </c>
      <c r="I419" s="582" t="s">
        <v>43</v>
      </c>
      <c r="J419" s="582" t="s">
        <v>637</v>
      </c>
      <c r="K419" s="164" t="s">
        <v>663</v>
      </c>
      <c r="L419" s="164" t="s">
        <v>44</v>
      </c>
      <c r="M419" s="467"/>
      <c r="N419" s="468"/>
    </row>
    <row r="420" spans="1:14" x14ac:dyDescent="0.25">
      <c r="A420" s="163">
        <v>45370</v>
      </c>
      <c r="B420" s="151" t="s">
        <v>150</v>
      </c>
      <c r="C420" s="151" t="s">
        <v>114</v>
      </c>
      <c r="D420" s="170" t="s">
        <v>121</v>
      </c>
      <c r="E420" s="155">
        <v>25000</v>
      </c>
      <c r="F420" s="323">
        <v>3866</v>
      </c>
      <c r="G420" s="469">
        <f t="shared" si="6"/>
        <v>6.466632177961718</v>
      </c>
      <c r="H420" s="537" t="s">
        <v>127</v>
      </c>
      <c r="I420" s="582" t="s">
        <v>43</v>
      </c>
      <c r="J420" s="582" t="s">
        <v>637</v>
      </c>
      <c r="K420" s="164" t="s">
        <v>663</v>
      </c>
      <c r="L420" s="164" t="s">
        <v>44</v>
      </c>
      <c r="M420" s="467"/>
      <c r="N420" s="468"/>
    </row>
    <row r="421" spans="1:14" x14ac:dyDescent="0.25">
      <c r="A421" s="163">
        <v>45370</v>
      </c>
      <c r="B421" s="653" t="s">
        <v>112</v>
      </c>
      <c r="C421" s="164" t="s">
        <v>113</v>
      </c>
      <c r="D421" s="165" t="s">
        <v>121</v>
      </c>
      <c r="E421" s="406">
        <v>8000</v>
      </c>
      <c r="F421" s="323">
        <v>3866</v>
      </c>
      <c r="G421" s="469">
        <f t="shared" si="6"/>
        <v>2.0693222969477496</v>
      </c>
      <c r="H421" s="537" t="s">
        <v>127</v>
      </c>
      <c r="I421" s="582" t="s">
        <v>43</v>
      </c>
      <c r="J421" s="354" t="s">
        <v>488</v>
      </c>
      <c r="K421" s="164" t="s">
        <v>663</v>
      </c>
      <c r="L421" s="164" t="s">
        <v>44</v>
      </c>
      <c r="M421" s="467"/>
      <c r="N421" s="468"/>
    </row>
    <row r="422" spans="1:14" x14ac:dyDescent="0.25">
      <c r="A422" s="163">
        <v>45370</v>
      </c>
      <c r="B422" s="149" t="s">
        <v>112</v>
      </c>
      <c r="C422" s="164" t="s">
        <v>113</v>
      </c>
      <c r="D422" s="165" t="s">
        <v>121</v>
      </c>
      <c r="E422" s="147">
        <v>8000</v>
      </c>
      <c r="F422" s="323">
        <v>3866</v>
      </c>
      <c r="G422" s="469">
        <f t="shared" si="6"/>
        <v>2.0693222969477496</v>
      </c>
      <c r="H422" s="537" t="s">
        <v>127</v>
      </c>
      <c r="I422" s="582" t="s">
        <v>43</v>
      </c>
      <c r="J422" s="354" t="s">
        <v>488</v>
      </c>
      <c r="K422" s="164" t="s">
        <v>663</v>
      </c>
      <c r="L422" s="164" t="s">
        <v>44</v>
      </c>
      <c r="M422" s="467"/>
      <c r="N422" s="468"/>
    </row>
    <row r="423" spans="1:14" x14ac:dyDescent="0.25">
      <c r="A423" s="163">
        <v>45370</v>
      </c>
      <c r="B423" s="149" t="s">
        <v>112</v>
      </c>
      <c r="C423" s="164" t="s">
        <v>113</v>
      </c>
      <c r="D423" s="165" t="s">
        <v>121</v>
      </c>
      <c r="E423" s="160">
        <v>8000</v>
      </c>
      <c r="F423" s="323">
        <v>3866</v>
      </c>
      <c r="G423" s="469">
        <f t="shared" si="6"/>
        <v>2.0693222969477496</v>
      </c>
      <c r="H423" s="537" t="s">
        <v>127</v>
      </c>
      <c r="I423" s="582" t="s">
        <v>43</v>
      </c>
      <c r="J423" s="354" t="s">
        <v>488</v>
      </c>
      <c r="K423" s="164" t="s">
        <v>663</v>
      </c>
      <c r="L423" s="164" t="s">
        <v>44</v>
      </c>
      <c r="M423" s="467"/>
      <c r="N423" s="468"/>
    </row>
    <row r="424" spans="1:14" x14ac:dyDescent="0.25">
      <c r="A424" s="163">
        <v>45370</v>
      </c>
      <c r="B424" s="149" t="s">
        <v>112</v>
      </c>
      <c r="C424" s="164" t="s">
        <v>113</v>
      </c>
      <c r="D424" s="165" t="s">
        <v>121</v>
      </c>
      <c r="E424" s="160">
        <v>8000</v>
      </c>
      <c r="F424" s="323">
        <v>3866</v>
      </c>
      <c r="G424" s="469">
        <f t="shared" si="6"/>
        <v>2.0693222969477496</v>
      </c>
      <c r="H424" s="537" t="s">
        <v>127</v>
      </c>
      <c r="I424" s="582" t="s">
        <v>43</v>
      </c>
      <c r="J424" s="354" t="s">
        <v>488</v>
      </c>
      <c r="K424" s="164" t="s">
        <v>663</v>
      </c>
      <c r="L424" s="164" t="s">
        <v>44</v>
      </c>
      <c r="M424" s="467"/>
      <c r="N424" s="468"/>
    </row>
    <row r="425" spans="1:14" x14ac:dyDescent="0.25">
      <c r="A425" s="560">
        <v>45371</v>
      </c>
      <c r="B425" s="549" t="s">
        <v>112</v>
      </c>
      <c r="C425" s="549" t="s">
        <v>113</v>
      </c>
      <c r="D425" s="549" t="s">
        <v>121</v>
      </c>
      <c r="E425" s="557">
        <v>8000</v>
      </c>
      <c r="F425" s="323">
        <v>3866</v>
      </c>
      <c r="G425" s="469">
        <f t="shared" si="6"/>
        <v>2.0693222969477496</v>
      </c>
      <c r="H425" s="537" t="s">
        <v>147</v>
      </c>
      <c r="I425" s="582" t="s">
        <v>43</v>
      </c>
      <c r="J425" s="149" t="s">
        <v>469</v>
      </c>
      <c r="K425" s="164" t="s">
        <v>663</v>
      </c>
      <c r="L425" s="164" t="s">
        <v>44</v>
      </c>
      <c r="M425" s="467"/>
      <c r="N425" s="468"/>
    </row>
    <row r="426" spans="1:14" x14ac:dyDescent="0.25">
      <c r="A426" s="560">
        <v>45371</v>
      </c>
      <c r="B426" s="549" t="s">
        <v>112</v>
      </c>
      <c r="C426" s="549" t="s">
        <v>113</v>
      </c>
      <c r="D426" s="549" t="s">
        <v>121</v>
      </c>
      <c r="E426" s="557">
        <v>2000</v>
      </c>
      <c r="F426" s="323">
        <v>3866</v>
      </c>
      <c r="G426" s="469">
        <f t="shared" si="6"/>
        <v>0.5173305742369374</v>
      </c>
      <c r="H426" s="537" t="s">
        <v>147</v>
      </c>
      <c r="I426" s="582" t="s">
        <v>43</v>
      </c>
      <c r="J426" s="149" t="s">
        <v>469</v>
      </c>
      <c r="K426" s="164" t="s">
        <v>663</v>
      </c>
      <c r="L426" s="164" t="s">
        <v>44</v>
      </c>
      <c r="M426" s="467"/>
      <c r="N426" s="468"/>
    </row>
    <row r="427" spans="1:14" x14ac:dyDescent="0.25">
      <c r="A427" s="560">
        <v>45371</v>
      </c>
      <c r="B427" s="549" t="s">
        <v>112</v>
      </c>
      <c r="C427" s="549" t="s">
        <v>113</v>
      </c>
      <c r="D427" s="549" t="s">
        <v>121</v>
      </c>
      <c r="E427" s="557">
        <v>10000</v>
      </c>
      <c r="F427" s="323">
        <v>3866</v>
      </c>
      <c r="G427" s="469">
        <f t="shared" si="6"/>
        <v>2.586652871184687</v>
      </c>
      <c r="H427" s="537" t="s">
        <v>147</v>
      </c>
      <c r="I427" s="582" t="s">
        <v>43</v>
      </c>
      <c r="J427" s="149" t="s">
        <v>469</v>
      </c>
      <c r="K427" s="164" t="s">
        <v>663</v>
      </c>
      <c r="L427" s="164" t="s">
        <v>44</v>
      </c>
      <c r="M427" s="467"/>
      <c r="N427" s="468"/>
    </row>
    <row r="428" spans="1:14" x14ac:dyDescent="0.25">
      <c r="A428" s="560">
        <v>45371</v>
      </c>
      <c r="B428" s="549" t="s">
        <v>112</v>
      </c>
      <c r="C428" s="549" t="s">
        <v>113</v>
      </c>
      <c r="D428" s="549" t="s">
        <v>121</v>
      </c>
      <c r="E428" s="557">
        <v>13000</v>
      </c>
      <c r="F428" s="323">
        <v>3866</v>
      </c>
      <c r="G428" s="469">
        <f t="shared" si="6"/>
        <v>3.3626487325400931</v>
      </c>
      <c r="H428" s="537" t="s">
        <v>147</v>
      </c>
      <c r="I428" s="582" t="s">
        <v>43</v>
      </c>
      <c r="J428" s="149" t="s">
        <v>469</v>
      </c>
      <c r="K428" s="164" t="s">
        <v>663</v>
      </c>
      <c r="L428" s="164" t="s">
        <v>44</v>
      </c>
      <c r="M428" s="467"/>
      <c r="N428" s="468"/>
    </row>
    <row r="429" spans="1:14" x14ac:dyDescent="0.25">
      <c r="A429" s="560">
        <v>45371</v>
      </c>
      <c r="B429" s="549" t="s">
        <v>112</v>
      </c>
      <c r="C429" s="549" t="s">
        <v>113</v>
      </c>
      <c r="D429" s="549" t="s">
        <v>121</v>
      </c>
      <c r="E429" s="557">
        <v>14000</v>
      </c>
      <c r="F429" s="323">
        <v>3866</v>
      </c>
      <c r="G429" s="469">
        <f t="shared" si="6"/>
        <v>3.6213140196585618</v>
      </c>
      <c r="H429" s="537" t="s">
        <v>147</v>
      </c>
      <c r="I429" s="582" t="s">
        <v>43</v>
      </c>
      <c r="J429" s="149" t="s">
        <v>469</v>
      </c>
      <c r="K429" s="164" t="s">
        <v>663</v>
      </c>
      <c r="L429" s="164" t="s">
        <v>44</v>
      </c>
      <c r="M429" s="467"/>
      <c r="N429" s="468"/>
    </row>
    <row r="430" spans="1:14" x14ac:dyDescent="0.25">
      <c r="A430" s="560">
        <v>45371</v>
      </c>
      <c r="B430" s="549" t="s">
        <v>112</v>
      </c>
      <c r="C430" s="549" t="s">
        <v>113</v>
      </c>
      <c r="D430" s="549" t="s">
        <v>121</v>
      </c>
      <c r="E430" s="557">
        <v>13000</v>
      </c>
      <c r="F430" s="323">
        <v>3866</v>
      </c>
      <c r="G430" s="469">
        <f t="shared" si="6"/>
        <v>3.3626487325400931</v>
      </c>
      <c r="H430" s="537" t="s">
        <v>147</v>
      </c>
      <c r="I430" s="582" t="s">
        <v>43</v>
      </c>
      <c r="J430" s="149" t="s">
        <v>469</v>
      </c>
      <c r="K430" s="164" t="s">
        <v>663</v>
      </c>
      <c r="L430" s="164" t="s">
        <v>44</v>
      </c>
      <c r="M430" s="467"/>
      <c r="N430" s="468"/>
    </row>
    <row r="431" spans="1:14" x14ac:dyDescent="0.25">
      <c r="A431" s="560">
        <v>45371</v>
      </c>
      <c r="B431" s="549" t="s">
        <v>112</v>
      </c>
      <c r="C431" s="549" t="s">
        <v>113</v>
      </c>
      <c r="D431" s="549" t="s">
        <v>121</v>
      </c>
      <c r="E431" s="557">
        <v>10000</v>
      </c>
      <c r="F431" s="323">
        <v>3866</v>
      </c>
      <c r="G431" s="469">
        <f t="shared" si="6"/>
        <v>2.586652871184687</v>
      </c>
      <c r="H431" s="537" t="s">
        <v>147</v>
      </c>
      <c r="I431" s="582" t="s">
        <v>43</v>
      </c>
      <c r="J431" s="149" t="s">
        <v>469</v>
      </c>
      <c r="K431" s="164" t="s">
        <v>663</v>
      </c>
      <c r="L431" s="164" t="s">
        <v>44</v>
      </c>
      <c r="M431" s="467"/>
      <c r="N431" s="468"/>
    </row>
    <row r="432" spans="1:14" x14ac:dyDescent="0.25">
      <c r="A432" s="560">
        <v>45371</v>
      </c>
      <c r="B432" s="549" t="s">
        <v>112</v>
      </c>
      <c r="C432" s="549" t="s">
        <v>113</v>
      </c>
      <c r="D432" s="549" t="s">
        <v>121</v>
      </c>
      <c r="E432" s="557">
        <v>10000</v>
      </c>
      <c r="F432" s="323">
        <v>3866</v>
      </c>
      <c r="G432" s="469">
        <f t="shared" si="6"/>
        <v>2.586652871184687</v>
      </c>
      <c r="H432" s="537" t="s">
        <v>147</v>
      </c>
      <c r="I432" s="582" t="s">
        <v>43</v>
      </c>
      <c r="J432" s="149" t="s">
        <v>469</v>
      </c>
      <c r="K432" s="164" t="s">
        <v>663</v>
      </c>
      <c r="L432" s="164" t="s">
        <v>44</v>
      </c>
      <c r="M432" s="467"/>
      <c r="N432" s="468"/>
    </row>
    <row r="433" spans="1:14" x14ac:dyDescent="0.25">
      <c r="A433" s="560">
        <v>45371</v>
      </c>
      <c r="B433" s="549" t="s">
        <v>146</v>
      </c>
      <c r="C433" s="149" t="s">
        <v>126</v>
      </c>
      <c r="D433" s="549" t="s">
        <v>121</v>
      </c>
      <c r="E433" s="645">
        <v>10000</v>
      </c>
      <c r="F433" s="323">
        <v>3866</v>
      </c>
      <c r="G433" s="469">
        <f t="shared" si="6"/>
        <v>2.586652871184687</v>
      </c>
      <c r="H433" s="537" t="s">
        <v>147</v>
      </c>
      <c r="I433" s="582" t="s">
        <v>43</v>
      </c>
      <c r="J433" s="149" t="s">
        <v>469</v>
      </c>
      <c r="K433" s="164" t="s">
        <v>663</v>
      </c>
      <c r="L433" s="164" t="s">
        <v>44</v>
      </c>
      <c r="M433" s="467"/>
      <c r="N433" s="468"/>
    </row>
    <row r="434" spans="1:14" x14ac:dyDescent="0.25">
      <c r="A434" s="34">
        <v>45371</v>
      </c>
      <c r="B434" s="164" t="s">
        <v>112</v>
      </c>
      <c r="C434" s="164" t="s">
        <v>113</v>
      </c>
      <c r="D434" s="165" t="s">
        <v>121</v>
      </c>
      <c r="E434" s="352">
        <v>8000</v>
      </c>
      <c r="F434" s="323">
        <v>3866</v>
      </c>
      <c r="G434" s="469">
        <f t="shared" si="6"/>
        <v>2.0693222969477496</v>
      </c>
      <c r="H434" s="537" t="s">
        <v>156</v>
      </c>
      <c r="I434" s="582" t="s">
        <v>43</v>
      </c>
      <c r="J434" s="149" t="s">
        <v>638</v>
      </c>
      <c r="K434" s="164" t="s">
        <v>663</v>
      </c>
      <c r="L434" s="164" t="s">
        <v>44</v>
      </c>
      <c r="M434" s="467"/>
      <c r="N434" s="468"/>
    </row>
    <row r="435" spans="1:14" x14ac:dyDescent="0.25">
      <c r="A435" s="34">
        <v>45371</v>
      </c>
      <c r="B435" s="164" t="s">
        <v>112</v>
      </c>
      <c r="C435" s="164" t="s">
        <v>113</v>
      </c>
      <c r="D435" s="165" t="s">
        <v>121</v>
      </c>
      <c r="E435" s="352">
        <v>2000</v>
      </c>
      <c r="F435" s="323">
        <v>3866</v>
      </c>
      <c r="G435" s="469">
        <f t="shared" si="6"/>
        <v>0.5173305742369374</v>
      </c>
      <c r="H435" s="537" t="s">
        <v>156</v>
      </c>
      <c r="I435" s="582" t="s">
        <v>43</v>
      </c>
      <c r="J435" s="149" t="s">
        <v>638</v>
      </c>
      <c r="K435" s="164" t="s">
        <v>663</v>
      </c>
      <c r="L435" s="164" t="s">
        <v>44</v>
      </c>
      <c r="M435" s="467"/>
      <c r="N435" s="468"/>
    </row>
    <row r="436" spans="1:14" x14ac:dyDescent="0.25">
      <c r="A436" s="34">
        <v>45371</v>
      </c>
      <c r="B436" s="164" t="s">
        <v>112</v>
      </c>
      <c r="C436" s="164" t="s">
        <v>113</v>
      </c>
      <c r="D436" s="165" t="s">
        <v>121</v>
      </c>
      <c r="E436" s="352">
        <v>10000</v>
      </c>
      <c r="F436" s="323">
        <v>3866</v>
      </c>
      <c r="G436" s="469">
        <f t="shared" si="6"/>
        <v>2.586652871184687</v>
      </c>
      <c r="H436" s="537" t="s">
        <v>156</v>
      </c>
      <c r="I436" s="582" t="s">
        <v>43</v>
      </c>
      <c r="J436" s="149" t="s">
        <v>638</v>
      </c>
      <c r="K436" s="164" t="s">
        <v>663</v>
      </c>
      <c r="L436" s="164" t="s">
        <v>44</v>
      </c>
      <c r="M436" s="467"/>
      <c r="N436" s="468"/>
    </row>
    <row r="437" spans="1:14" x14ac:dyDescent="0.25">
      <c r="A437" s="34">
        <v>45371</v>
      </c>
      <c r="B437" s="164" t="s">
        <v>112</v>
      </c>
      <c r="C437" s="164" t="s">
        <v>113</v>
      </c>
      <c r="D437" s="165" t="s">
        <v>121</v>
      </c>
      <c r="E437" s="352">
        <v>13000</v>
      </c>
      <c r="F437" s="323">
        <v>3866</v>
      </c>
      <c r="G437" s="469">
        <f t="shared" si="6"/>
        <v>3.3626487325400931</v>
      </c>
      <c r="H437" s="537" t="s">
        <v>156</v>
      </c>
      <c r="I437" s="582" t="s">
        <v>43</v>
      </c>
      <c r="J437" s="149" t="s">
        <v>638</v>
      </c>
      <c r="K437" s="164" t="s">
        <v>663</v>
      </c>
      <c r="L437" s="164" t="s">
        <v>44</v>
      </c>
      <c r="M437" s="467"/>
      <c r="N437" s="468"/>
    </row>
    <row r="438" spans="1:14" x14ac:dyDescent="0.25">
      <c r="A438" s="34">
        <v>45371</v>
      </c>
      <c r="B438" s="164" t="s">
        <v>112</v>
      </c>
      <c r="C438" s="164" t="s">
        <v>113</v>
      </c>
      <c r="D438" s="165" t="s">
        <v>121</v>
      </c>
      <c r="E438" s="352">
        <v>14000</v>
      </c>
      <c r="F438" s="323">
        <v>3866</v>
      </c>
      <c r="G438" s="469">
        <f t="shared" si="6"/>
        <v>3.6213140196585618</v>
      </c>
      <c r="H438" s="537" t="s">
        <v>156</v>
      </c>
      <c r="I438" s="582" t="s">
        <v>43</v>
      </c>
      <c r="J438" s="149" t="s">
        <v>638</v>
      </c>
      <c r="K438" s="164" t="s">
        <v>663</v>
      </c>
      <c r="L438" s="164" t="s">
        <v>44</v>
      </c>
      <c r="M438" s="467"/>
      <c r="N438" s="468"/>
    </row>
    <row r="439" spans="1:14" x14ac:dyDescent="0.25">
      <c r="A439" s="34">
        <v>45371</v>
      </c>
      <c r="B439" s="164" t="s">
        <v>112</v>
      </c>
      <c r="C439" s="164" t="s">
        <v>113</v>
      </c>
      <c r="D439" s="165" t="s">
        <v>121</v>
      </c>
      <c r="E439" s="352">
        <v>13000</v>
      </c>
      <c r="F439" s="323">
        <v>3866</v>
      </c>
      <c r="G439" s="469">
        <f t="shared" si="6"/>
        <v>3.3626487325400931</v>
      </c>
      <c r="H439" s="537" t="s">
        <v>156</v>
      </c>
      <c r="I439" s="582" t="s">
        <v>43</v>
      </c>
      <c r="J439" s="149" t="s">
        <v>638</v>
      </c>
      <c r="K439" s="164" t="s">
        <v>663</v>
      </c>
      <c r="L439" s="164" t="s">
        <v>44</v>
      </c>
      <c r="M439" s="467"/>
      <c r="N439" s="468"/>
    </row>
    <row r="440" spans="1:14" x14ac:dyDescent="0.25">
      <c r="A440" s="34">
        <v>45371</v>
      </c>
      <c r="B440" s="164" t="s">
        <v>112</v>
      </c>
      <c r="C440" s="164" t="s">
        <v>113</v>
      </c>
      <c r="D440" s="165" t="s">
        <v>121</v>
      </c>
      <c r="E440" s="352">
        <v>10000</v>
      </c>
      <c r="F440" s="323">
        <v>3866</v>
      </c>
      <c r="G440" s="469">
        <f t="shared" si="6"/>
        <v>2.586652871184687</v>
      </c>
      <c r="H440" s="537" t="s">
        <v>156</v>
      </c>
      <c r="I440" s="582" t="s">
        <v>43</v>
      </c>
      <c r="J440" s="149" t="s">
        <v>638</v>
      </c>
      <c r="K440" s="164" t="s">
        <v>663</v>
      </c>
      <c r="L440" s="164" t="s">
        <v>44</v>
      </c>
      <c r="M440" s="467"/>
      <c r="N440" s="468"/>
    </row>
    <row r="441" spans="1:14" x14ac:dyDescent="0.25">
      <c r="A441" s="34">
        <v>45371</v>
      </c>
      <c r="B441" s="164" t="s">
        <v>112</v>
      </c>
      <c r="C441" s="164" t="s">
        <v>113</v>
      </c>
      <c r="D441" s="165" t="s">
        <v>121</v>
      </c>
      <c r="E441" s="352">
        <v>10000</v>
      </c>
      <c r="F441" s="323">
        <v>3866</v>
      </c>
      <c r="G441" s="469">
        <f t="shared" ref="G441:G506" si="7">E441/F441</f>
        <v>2.586652871184687</v>
      </c>
      <c r="H441" s="537" t="s">
        <v>156</v>
      </c>
      <c r="I441" s="582" t="s">
        <v>43</v>
      </c>
      <c r="J441" s="149" t="s">
        <v>638</v>
      </c>
      <c r="K441" s="164" t="s">
        <v>663</v>
      </c>
      <c r="L441" s="164" t="s">
        <v>44</v>
      </c>
      <c r="M441" s="467"/>
      <c r="N441" s="468"/>
    </row>
    <row r="442" spans="1:14" x14ac:dyDescent="0.25">
      <c r="A442" s="34">
        <v>45371</v>
      </c>
      <c r="B442" s="16" t="s">
        <v>478</v>
      </c>
      <c r="C442" s="149" t="s">
        <v>126</v>
      </c>
      <c r="D442" s="165" t="s">
        <v>121</v>
      </c>
      <c r="E442" s="352">
        <v>43000</v>
      </c>
      <c r="F442" s="323">
        <v>3866</v>
      </c>
      <c r="G442" s="469">
        <f t="shared" si="7"/>
        <v>11.122607346094155</v>
      </c>
      <c r="H442" s="537" t="s">
        <v>156</v>
      </c>
      <c r="I442" s="582" t="s">
        <v>43</v>
      </c>
      <c r="J442" s="149" t="s">
        <v>638</v>
      </c>
      <c r="K442" s="164" t="s">
        <v>663</v>
      </c>
      <c r="L442" s="164" t="s">
        <v>44</v>
      </c>
      <c r="M442" s="467"/>
      <c r="N442" s="468"/>
    </row>
    <row r="443" spans="1:14" x14ac:dyDescent="0.25">
      <c r="A443" s="34">
        <v>45371</v>
      </c>
      <c r="B443" s="16" t="s">
        <v>479</v>
      </c>
      <c r="C443" s="149" t="s">
        <v>126</v>
      </c>
      <c r="D443" s="165" t="s">
        <v>121</v>
      </c>
      <c r="E443" s="352">
        <v>21000</v>
      </c>
      <c r="F443" s="323">
        <v>3866</v>
      </c>
      <c r="G443" s="469">
        <f t="shared" si="7"/>
        <v>5.4319710294878432</v>
      </c>
      <c r="H443" s="537" t="s">
        <v>156</v>
      </c>
      <c r="I443" s="582" t="s">
        <v>43</v>
      </c>
      <c r="J443" s="149" t="s">
        <v>638</v>
      </c>
      <c r="K443" s="164" t="s">
        <v>663</v>
      </c>
      <c r="L443" s="164" t="s">
        <v>44</v>
      </c>
      <c r="M443" s="467"/>
      <c r="N443" s="468"/>
    </row>
    <row r="444" spans="1:14" x14ac:dyDescent="0.25">
      <c r="A444" s="34">
        <v>45371</v>
      </c>
      <c r="B444" s="16" t="s">
        <v>126</v>
      </c>
      <c r="C444" s="149" t="s">
        <v>126</v>
      </c>
      <c r="D444" s="165" t="s">
        <v>121</v>
      </c>
      <c r="E444" s="352">
        <v>20000</v>
      </c>
      <c r="F444" s="323">
        <v>3866</v>
      </c>
      <c r="G444" s="469">
        <f t="shared" si="7"/>
        <v>5.173305742369374</v>
      </c>
      <c r="H444" s="537" t="s">
        <v>156</v>
      </c>
      <c r="I444" s="582" t="s">
        <v>43</v>
      </c>
      <c r="J444" s="149" t="s">
        <v>638</v>
      </c>
      <c r="K444" s="164" t="s">
        <v>663</v>
      </c>
      <c r="L444" s="164" t="s">
        <v>44</v>
      </c>
      <c r="M444" s="467"/>
      <c r="N444" s="468"/>
    </row>
    <row r="445" spans="1:14" ht="18" customHeight="1" x14ac:dyDescent="0.25">
      <c r="A445" s="34">
        <v>45371</v>
      </c>
      <c r="B445" s="164" t="s">
        <v>311</v>
      </c>
      <c r="C445" s="164" t="s">
        <v>216</v>
      </c>
      <c r="D445" s="165" t="s">
        <v>121</v>
      </c>
      <c r="E445" s="147">
        <v>10000</v>
      </c>
      <c r="F445" s="323">
        <v>3866</v>
      </c>
      <c r="G445" s="469">
        <f t="shared" si="7"/>
        <v>2.586652871184687</v>
      </c>
      <c r="H445" s="537" t="s">
        <v>156</v>
      </c>
      <c r="I445" s="582" t="s">
        <v>43</v>
      </c>
      <c r="J445" s="16" t="s">
        <v>517</v>
      </c>
      <c r="K445" s="164" t="s">
        <v>663</v>
      </c>
      <c r="L445" s="164" t="s">
        <v>44</v>
      </c>
      <c r="M445" s="467"/>
      <c r="N445" s="468"/>
    </row>
    <row r="446" spans="1:14" ht="18" customHeight="1" x14ac:dyDescent="0.25">
      <c r="A446" s="34">
        <v>45371</v>
      </c>
      <c r="B446" s="164" t="s">
        <v>312</v>
      </c>
      <c r="C446" s="164" t="s">
        <v>216</v>
      </c>
      <c r="D446" s="165" t="s">
        <v>121</v>
      </c>
      <c r="E446" s="147">
        <v>20000</v>
      </c>
      <c r="F446" s="323">
        <v>3866</v>
      </c>
      <c r="G446" s="469">
        <f t="shared" si="7"/>
        <v>5.173305742369374</v>
      </c>
      <c r="H446" s="537" t="s">
        <v>156</v>
      </c>
      <c r="I446" s="582" t="s">
        <v>43</v>
      </c>
      <c r="J446" s="16" t="s">
        <v>517</v>
      </c>
      <c r="K446" s="164" t="s">
        <v>663</v>
      </c>
      <c r="L446" s="164" t="s">
        <v>44</v>
      </c>
      <c r="M446" s="467"/>
      <c r="N446" s="468"/>
    </row>
    <row r="447" spans="1:14" ht="20.25" customHeight="1" x14ac:dyDescent="0.25">
      <c r="A447" s="34">
        <v>45371</v>
      </c>
      <c r="B447" s="164" t="s">
        <v>313</v>
      </c>
      <c r="C447" s="164" t="s">
        <v>216</v>
      </c>
      <c r="D447" s="165" t="s">
        <v>121</v>
      </c>
      <c r="E447" s="160">
        <v>20000</v>
      </c>
      <c r="F447" s="323">
        <v>3866</v>
      </c>
      <c r="G447" s="469">
        <f t="shared" si="7"/>
        <v>5.173305742369374</v>
      </c>
      <c r="H447" s="537" t="s">
        <v>156</v>
      </c>
      <c r="I447" s="582" t="s">
        <v>43</v>
      </c>
      <c r="J447" s="16" t="s">
        <v>517</v>
      </c>
      <c r="K447" s="164" t="s">
        <v>663</v>
      </c>
      <c r="L447" s="164" t="s">
        <v>44</v>
      </c>
      <c r="M447" s="467"/>
      <c r="N447" s="468"/>
    </row>
    <row r="448" spans="1:14" x14ac:dyDescent="0.25">
      <c r="A448" s="34">
        <v>45371</v>
      </c>
      <c r="B448" s="164" t="s">
        <v>112</v>
      </c>
      <c r="C448" s="164" t="s">
        <v>113</v>
      </c>
      <c r="D448" s="165" t="s">
        <v>121</v>
      </c>
      <c r="E448" s="160">
        <v>4000</v>
      </c>
      <c r="F448" s="323">
        <v>3866</v>
      </c>
      <c r="G448" s="469">
        <f t="shared" si="7"/>
        <v>1.0346611484738748</v>
      </c>
      <c r="H448" s="537" t="s">
        <v>156</v>
      </c>
      <c r="I448" s="582" t="s">
        <v>43</v>
      </c>
      <c r="J448" s="16" t="s">
        <v>517</v>
      </c>
      <c r="K448" s="164" t="s">
        <v>663</v>
      </c>
      <c r="L448" s="164" t="s">
        <v>44</v>
      </c>
      <c r="M448" s="467"/>
      <c r="N448" s="468"/>
    </row>
    <row r="449" spans="1:14" x14ac:dyDescent="0.25">
      <c r="A449" s="34">
        <v>45371</v>
      </c>
      <c r="B449" s="164" t="s">
        <v>112</v>
      </c>
      <c r="C449" s="164" t="s">
        <v>113</v>
      </c>
      <c r="D449" s="165" t="s">
        <v>121</v>
      </c>
      <c r="E449" s="160">
        <v>5000</v>
      </c>
      <c r="F449" s="323">
        <v>3866</v>
      </c>
      <c r="G449" s="469">
        <f t="shared" si="7"/>
        <v>1.2933264355923435</v>
      </c>
      <c r="H449" s="537" t="s">
        <v>156</v>
      </c>
      <c r="I449" s="582" t="s">
        <v>43</v>
      </c>
      <c r="J449" s="16" t="s">
        <v>517</v>
      </c>
      <c r="K449" s="164" t="s">
        <v>663</v>
      </c>
      <c r="L449" s="164" t="s">
        <v>44</v>
      </c>
      <c r="M449" s="467"/>
      <c r="N449" s="468"/>
    </row>
    <row r="450" spans="1:14" x14ac:dyDescent="0.25">
      <c r="A450" s="163">
        <v>45371</v>
      </c>
      <c r="B450" s="164" t="s">
        <v>480</v>
      </c>
      <c r="C450" s="164" t="s">
        <v>131</v>
      </c>
      <c r="D450" s="165" t="s">
        <v>79</v>
      </c>
      <c r="E450" s="160">
        <v>319000</v>
      </c>
      <c r="F450" s="323">
        <v>3866</v>
      </c>
      <c r="G450" s="469">
        <f t="shared" si="7"/>
        <v>82.514226590791509</v>
      </c>
      <c r="H450" s="537" t="s">
        <v>41</v>
      </c>
      <c r="I450" s="582" t="s">
        <v>43</v>
      </c>
      <c r="J450" s="420" t="s">
        <v>640</v>
      </c>
      <c r="K450" s="164" t="s">
        <v>663</v>
      </c>
      <c r="L450" s="164" t="s">
        <v>44</v>
      </c>
      <c r="M450" s="467"/>
      <c r="N450" s="468"/>
    </row>
    <row r="451" spans="1:14" x14ac:dyDescent="0.25">
      <c r="A451" s="163">
        <v>45371</v>
      </c>
      <c r="B451" s="164" t="s">
        <v>482</v>
      </c>
      <c r="C451" s="164" t="s">
        <v>300</v>
      </c>
      <c r="D451" s="165" t="s">
        <v>79</v>
      </c>
      <c r="E451" s="160">
        <v>95000</v>
      </c>
      <c r="F451" s="323">
        <v>3866</v>
      </c>
      <c r="G451" s="469">
        <f t="shared" si="7"/>
        <v>24.573202276254527</v>
      </c>
      <c r="H451" s="537" t="s">
        <v>41</v>
      </c>
      <c r="I451" s="582" t="s">
        <v>43</v>
      </c>
      <c r="J451" s="420" t="s">
        <v>641</v>
      </c>
      <c r="K451" s="164" t="s">
        <v>663</v>
      </c>
      <c r="L451" s="164" t="s">
        <v>44</v>
      </c>
      <c r="M451" s="467"/>
      <c r="N451" s="468"/>
    </row>
    <row r="452" spans="1:14" x14ac:dyDescent="0.25">
      <c r="A452" s="163">
        <v>45371</v>
      </c>
      <c r="B452" s="164" t="s">
        <v>483</v>
      </c>
      <c r="C452" s="164" t="s">
        <v>300</v>
      </c>
      <c r="D452" s="165" t="s">
        <v>79</v>
      </c>
      <c r="E452" s="160">
        <v>60000</v>
      </c>
      <c r="F452" s="323">
        <v>3866</v>
      </c>
      <c r="G452" s="469">
        <f t="shared" si="7"/>
        <v>15.519917227108122</v>
      </c>
      <c r="H452" s="537" t="s">
        <v>41</v>
      </c>
      <c r="I452" s="582" t="s">
        <v>43</v>
      </c>
      <c r="J452" s="420" t="s">
        <v>641</v>
      </c>
      <c r="K452" s="164" t="s">
        <v>663</v>
      </c>
      <c r="L452" s="164" t="s">
        <v>44</v>
      </c>
      <c r="M452" s="467"/>
      <c r="N452" s="468"/>
    </row>
    <row r="453" spans="1:14" x14ac:dyDescent="0.25">
      <c r="A453" s="163">
        <v>45371</v>
      </c>
      <c r="B453" s="164" t="s">
        <v>484</v>
      </c>
      <c r="C453" s="164" t="s">
        <v>300</v>
      </c>
      <c r="D453" s="165" t="s">
        <v>79</v>
      </c>
      <c r="E453" s="160">
        <v>10000</v>
      </c>
      <c r="F453" s="323">
        <v>3866</v>
      </c>
      <c r="G453" s="469">
        <f t="shared" si="7"/>
        <v>2.586652871184687</v>
      </c>
      <c r="H453" s="537" t="s">
        <v>41</v>
      </c>
      <c r="I453" s="582" t="s">
        <v>43</v>
      </c>
      <c r="J453" s="420" t="s">
        <v>641</v>
      </c>
      <c r="K453" s="164" t="s">
        <v>663</v>
      </c>
      <c r="L453" s="164" t="s">
        <v>44</v>
      </c>
      <c r="M453" s="467"/>
      <c r="N453" s="468"/>
    </row>
    <row r="454" spans="1:14" x14ac:dyDescent="0.25">
      <c r="A454" s="163">
        <v>45371</v>
      </c>
      <c r="B454" s="151" t="s">
        <v>485</v>
      </c>
      <c r="C454" s="151" t="s">
        <v>300</v>
      </c>
      <c r="D454" s="165" t="s">
        <v>79</v>
      </c>
      <c r="E454" s="160">
        <v>13500</v>
      </c>
      <c r="F454" s="323">
        <v>3866</v>
      </c>
      <c r="G454" s="469">
        <f t="shared" si="7"/>
        <v>3.4919813760993277</v>
      </c>
      <c r="H454" s="537" t="s">
        <v>41</v>
      </c>
      <c r="I454" s="582" t="s">
        <v>43</v>
      </c>
      <c r="J454" s="420" t="s">
        <v>641</v>
      </c>
      <c r="K454" s="164" t="s">
        <v>663</v>
      </c>
      <c r="L454" s="164" t="s">
        <v>44</v>
      </c>
      <c r="M454" s="467"/>
      <c r="N454" s="468"/>
    </row>
    <row r="455" spans="1:14" x14ac:dyDescent="0.25">
      <c r="A455" s="629">
        <v>45371</v>
      </c>
      <c r="B455" s="149" t="s">
        <v>112</v>
      </c>
      <c r="C455" s="149" t="s">
        <v>113</v>
      </c>
      <c r="D455" s="149" t="s">
        <v>121</v>
      </c>
      <c r="E455" s="628">
        <v>8000</v>
      </c>
      <c r="F455" s="323">
        <v>3866</v>
      </c>
      <c r="G455" s="469">
        <f t="shared" si="7"/>
        <v>2.0693222969477496</v>
      </c>
      <c r="H455" s="537" t="s">
        <v>127</v>
      </c>
      <c r="I455" s="582" t="s">
        <v>43</v>
      </c>
      <c r="J455" s="354" t="s">
        <v>488</v>
      </c>
      <c r="K455" s="164" t="s">
        <v>663</v>
      </c>
      <c r="L455" s="164" t="s">
        <v>44</v>
      </c>
      <c r="M455" s="467"/>
      <c r="N455" s="468"/>
    </row>
    <row r="456" spans="1:14" x14ac:dyDescent="0.25">
      <c r="A456" s="629">
        <v>45371</v>
      </c>
      <c r="B456" s="149" t="s">
        <v>112</v>
      </c>
      <c r="C456" s="149" t="s">
        <v>113</v>
      </c>
      <c r="D456" s="149" t="s">
        <v>121</v>
      </c>
      <c r="E456" s="628">
        <v>8000</v>
      </c>
      <c r="F456" s="323">
        <v>3866</v>
      </c>
      <c r="G456" s="469">
        <f t="shared" si="7"/>
        <v>2.0693222969477496</v>
      </c>
      <c r="H456" s="537" t="s">
        <v>127</v>
      </c>
      <c r="I456" s="582" t="s">
        <v>43</v>
      </c>
      <c r="J456" s="354" t="s">
        <v>488</v>
      </c>
      <c r="K456" s="164" t="s">
        <v>663</v>
      </c>
      <c r="L456" s="164" t="s">
        <v>44</v>
      </c>
      <c r="M456" s="467"/>
      <c r="N456" s="468"/>
    </row>
    <row r="457" spans="1:14" x14ac:dyDescent="0.25">
      <c r="A457" s="34">
        <v>45372</v>
      </c>
      <c r="B457" s="16" t="s">
        <v>112</v>
      </c>
      <c r="C457" s="16" t="s">
        <v>113</v>
      </c>
      <c r="D457" s="16" t="s">
        <v>121</v>
      </c>
      <c r="E457" s="352">
        <v>8000</v>
      </c>
      <c r="F457" s="323">
        <v>3866</v>
      </c>
      <c r="G457" s="469">
        <f t="shared" si="7"/>
        <v>2.0693222969477496</v>
      </c>
      <c r="H457" s="537" t="s">
        <v>156</v>
      </c>
      <c r="I457" s="582" t="s">
        <v>43</v>
      </c>
      <c r="J457" s="149" t="s">
        <v>514</v>
      </c>
      <c r="K457" s="164" t="s">
        <v>663</v>
      </c>
      <c r="L457" s="164" t="s">
        <v>44</v>
      </c>
      <c r="M457" s="467"/>
      <c r="N457" s="468"/>
    </row>
    <row r="458" spans="1:14" x14ac:dyDescent="0.25">
      <c r="A458" s="34">
        <v>45372</v>
      </c>
      <c r="B458" s="16" t="s">
        <v>112</v>
      </c>
      <c r="C458" s="16" t="s">
        <v>113</v>
      </c>
      <c r="D458" s="16" t="s">
        <v>121</v>
      </c>
      <c r="E458" s="352">
        <v>3000</v>
      </c>
      <c r="F458" s="323">
        <v>3866</v>
      </c>
      <c r="G458" s="469">
        <f t="shared" si="7"/>
        <v>0.7759958613554061</v>
      </c>
      <c r="H458" s="537" t="s">
        <v>156</v>
      </c>
      <c r="I458" s="582" t="s">
        <v>43</v>
      </c>
      <c r="J458" s="149" t="s">
        <v>514</v>
      </c>
      <c r="K458" s="164" t="s">
        <v>663</v>
      </c>
      <c r="L458" s="164" t="s">
        <v>44</v>
      </c>
      <c r="M458" s="467"/>
      <c r="N458" s="468"/>
    </row>
    <row r="459" spans="1:14" x14ac:dyDescent="0.25">
      <c r="A459" s="34">
        <v>45372</v>
      </c>
      <c r="B459" s="16" t="s">
        <v>112</v>
      </c>
      <c r="C459" s="16" t="s">
        <v>113</v>
      </c>
      <c r="D459" s="16" t="s">
        <v>121</v>
      </c>
      <c r="E459" s="352">
        <v>10000</v>
      </c>
      <c r="F459" s="323">
        <v>3866</v>
      </c>
      <c r="G459" s="469">
        <f t="shared" si="7"/>
        <v>2.586652871184687</v>
      </c>
      <c r="H459" s="537" t="s">
        <v>156</v>
      </c>
      <c r="I459" s="582" t="s">
        <v>43</v>
      </c>
      <c r="J459" s="149" t="s">
        <v>514</v>
      </c>
      <c r="K459" s="164" t="s">
        <v>663</v>
      </c>
      <c r="L459" s="164" t="s">
        <v>44</v>
      </c>
      <c r="M459" s="467"/>
      <c r="N459" s="468"/>
    </row>
    <row r="460" spans="1:14" x14ac:dyDescent="0.25">
      <c r="A460" s="34">
        <v>45372</v>
      </c>
      <c r="B460" s="16" t="s">
        <v>112</v>
      </c>
      <c r="C460" s="16" t="s">
        <v>113</v>
      </c>
      <c r="D460" s="16" t="s">
        <v>121</v>
      </c>
      <c r="E460" s="352">
        <v>13000</v>
      </c>
      <c r="F460" s="323">
        <v>3866</v>
      </c>
      <c r="G460" s="469">
        <f t="shared" si="7"/>
        <v>3.3626487325400931</v>
      </c>
      <c r="H460" s="537" t="s">
        <v>156</v>
      </c>
      <c r="I460" s="582" t="s">
        <v>43</v>
      </c>
      <c r="J460" s="149" t="s">
        <v>514</v>
      </c>
      <c r="K460" s="164" t="s">
        <v>663</v>
      </c>
      <c r="L460" s="164" t="s">
        <v>44</v>
      </c>
      <c r="M460" s="467"/>
      <c r="N460" s="468"/>
    </row>
    <row r="461" spans="1:14" x14ac:dyDescent="0.25">
      <c r="A461" s="34">
        <v>45372</v>
      </c>
      <c r="B461" s="16" t="s">
        <v>112</v>
      </c>
      <c r="C461" s="16" t="s">
        <v>113</v>
      </c>
      <c r="D461" s="16" t="s">
        <v>121</v>
      </c>
      <c r="E461" s="352">
        <v>15000</v>
      </c>
      <c r="F461" s="323">
        <v>3866</v>
      </c>
      <c r="G461" s="469">
        <f t="shared" si="7"/>
        <v>3.8799793067770305</v>
      </c>
      <c r="H461" s="537" t="s">
        <v>156</v>
      </c>
      <c r="I461" s="582" t="s">
        <v>43</v>
      </c>
      <c r="J461" s="149" t="s">
        <v>514</v>
      </c>
      <c r="K461" s="164" t="s">
        <v>663</v>
      </c>
      <c r="L461" s="164" t="s">
        <v>44</v>
      </c>
      <c r="M461" s="467"/>
      <c r="N461" s="468"/>
    </row>
    <row r="462" spans="1:14" x14ac:dyDescent="0.25">
      <c r="A462" s="34">
        <v>45372</v>
      </c>
      <c r="B462" s="16" t="s">
        <v>112</v>
      </c>
      <c r="C462" s="16" t="s">
        <v>113</v>
      </c>
      <c r="D462" s="16" t="s">
        <v>121</v>
      </c>
      <c r="E462" s="352">
        <v>7000</v>
      </c>
      <c r="F462" s="323">
        <v>3866</v>
      </c>
      <c r="G462" s="469">
        <f t="shared" si="7"/>
        <v>1.8106570098292809</v>
      </c>
      <c r="H462" s="537" t="s">
        <v>156</v>
      </c>
      <c r="I462" s="582" t="s">
        <v>43</v>
      </c>
      <c r="J462" s="149" t="s">
        <v>514</v>
      </c>
      <c r="K462" s="164" t="s">
        <v>663</v>
      </c>
      <c r="L462" s="164" t="s">
        <v>44</v>
      </c>
      <c r="M462" s="467"/>
      <c r="N462" s="468"/>
    </row>
    <row r="463" spans="1:14" x14ac:dyDescent="0.25">
      <c r="A463" s="34">
        <v>45372</v>
      </c>
      <c r="B463" s="16" t="s">
        <v>112</v>
      </c>
      <c r="C463" s="16" t="s">
        <v>113</v>
      </c>
      <c r="D463" s="16" t="s">
        <v>121</v>
      </c>
      <c r="E463" s="352">
        <v>10000</v>
      </c>
      <c r="F463" s="323">
        <v>3866</v>
      </c>
      <c r="G463" s="469">
        <f t="shared" si="7"/>
        <v>2.586652871184687</v>
      </c>
      <c r="H463" s="537" t="s">
        <v>156</v>
      </c>
      <c r="I463" s="582" t="s">
        <v>43</v>
      </c>
      <c r="J463" s="149" t="s">
        <v>514</v>
      </c>
      <c r="K463" s="164" t="s">
        <v>663</v>
      </c>
      <c r="L463" s="164" t="s">
        <v>44</v>
      </c>
      <c r="M463" s="467"/>
      <c r="N463" s="468"/>
    </row>
    <row r="464" spans="1:14" x14ac:dyDescent="0.25">
      <c r="A464" s="34">
        <v>45372</v>
      </c>
      <c r="B464" s="16" t="s">
        <v>450</v>
      </c>
      <c r="C464" s="149" t="s">
        <v>126</v>
      </c>
      <c r="D464" s="16" t="s">
        <v>121</v>
      </c>
      <c r="E464" s="352">
        <v>3000</v>
      </c>
      <c r="F464" s="323">
        <v>3866</v>
      </c>
      <c r="G464" s="469">
        <f t="shared" si="7"/>
        <v>0.7759958613554061</v>
      </c>
      <c r="H464" s="537" t="s">
        <v>156</v>
      </c>
      <c r="I464" s="582" t="s">
        <v>43</v>
      </c>
      <c r="J464" s="149" t="s">
        <v>644</v>
      </c>
      <c r="K464" s="164" t="s">
        <v>663</v>
      </c>
      <c r="L464" s="164" t="s">
        <v>44</v>
      </c>
      <c r="M464" s="467"/>
      <c r="N464" s="468"/>
    </row>
    <row r="465" spans="1:14" x14ac:dyDescent="0.25">
      <c r="A465" s="34">
        <v>45372</v>
      </c>
      <c r="B465" s="16" t="s">
        <v>450</v>
      </c>
      <c r="C465" s="149" t="s">
        <v>126</v>
      </c>
      <c r="D465" s="16" t="s">
        <v>121</v>
      </c>
      <c r="E465" s="352">
        <v>3000</v>
      </c>
      <c r="F465" s="323">
        <v>3866</v>
      </c>
      <c r="G465" s="469">
        <f t="shared" si="7"/>
        <v>0.7759958613554061</v>
      </c>
      <c r="H465" s="537" t="s">
        <v>156</v>
      </c>
      <c r="I465" s="582" t="s">
        <v>43</v>
      </c>
      <c r="J465" s="149" t="s">
        <v>644</v>
      </c>
      <c r="K465" s="164" t="s">
        <v>663</v>
      </c>
      <c r="L465" s="164" t="s">
        <v>44</v>
      </c>
      <c r="M465" s="467"/>
      <c r="N465" s="468"/>
    </row>
    <row r="466" spans="1:14" x14ac:dyDescent="0.25">
      <c r="A466" s="34">
        <v>45372</v>
      </c>
      <c r="B466" s="16" t="s">
        <v>450</v>
      </c>
      <c r="C466" s="149" t="s">
        <v>126</v>
      </c>
      <c r="D466" s="16" t="s">
        <v>121</v>
      </c>
      <c r="E466" s="352">
        <v>2000</v>
      </c>
      <c r="F466" s="323">
        <v>3866</v>
      </c>
      <c r="G466" s="469">
        <f t="shared" si="7"/>
        <v>0.5173305742369374</v>
      </c>
      <c r="H466" s="537" t="s">
        <v>156</v>
      </c>
      <c r="I466" s="582" t="s">
        <v>43</v>
      </c>
      <c r="J466" s="149" t="s">
        <v>644</v>
      </c>
      <c r="K466" s="164" t="s">
        <v>663</v>
      </c>
      <c r="L466" s="164" t="s">
        <v>44</v>
      </c>
      <c r="M466" s="467"/>
      <c r="N466" s="468"/>
    </row>
    <row r="467" spans="1:14" x14ac:dyDescent="0.25">
      <c r="A467" s="34">
        <v>45372</v>
      </c>
      <c r="B467" s="16" t="s">
        <v>450</v>
      </c>
      <c r="C467" s="149" t="s">
        <v>126</v>
      </c>
      <c r="D467" s="16" t="s">
        <v>121</v>
      </c>
      <c r="E467" s="352">
        <v>45000</v>
      </c>
      <c r="F467" s="323">
        <v>3866</v>
      </c>
      <c r="G467" s="469">
        <f t="shared" si="7"/>
        <v>11.639937920331091</v>
      </c>
      <c r="H467" s="537" t="s">
        <v>156</v>
      </c>
      <c r="I467" s="582" t="s">
        <v>43</v>
      </c>
      <c r="J467" s="149" t="s">
        <v>514</v>
      </c>
      <c r="K467" s="164" t="s">
        <v>663</v>
      </c>
      <c r="L467" s="164" t="s">
        <v>44</v>
      </c>
      <c r="M467" s="467"/>
      <c r="N467" s="468"/>
    </row>
    <row r="468" spans="1:14" x14ac:dyDescent="0.25">
      <c r="A468" s="34">
        <v>45372</v>
      </c>
      <c r="B468" s="16" t="s">
        <v>450</v>
      </c>
      <c r="C468" s="149" t="s">
        <v>126</v>
      </c>
      <c r="D468" s="16" t="s">
        <v>121</v>
      </c>
      <c r="E468" s="352">
        <v>48000</v>
      </c>
      <c r="F468" s="323">
        <v>3866</v>
      </c>
      <c r="G468" s="469">
        <f t="shared" si="7"/>
        <v>12.415933781686498</v>
      </c>
      <c r="H468" s="537" t="s">
        <v>156</v>
      </c>
      <c r="I468" s="582" t="s">
        <v>43</v>
      </c>
      <c r="J468" s="149" t="s">
        <v>514</v>
      </c>
      <c r="K468" s="164" t="s">
        <v>663</v>
      </c>
      <c r="L468" s="164" t="s">
        <v>44</v>
      </c>
      <c r="M468" s="467"/>
      <c r="N468" s="468"/>
    </row>
    <row r="469" spans="1:14" ht="17.25" customHeight="1" x14ac:dyDescent="0.25">
      <c r="A469" s="34">
        <v>45372</v>
      </c>
      <c r="B469" s="164" t="s">
        <v>311</v>
      </c>
      <c r="C469" s="164" t="s">
        <v>216</v>
      </c>
      <c r="D469" s="165" t="s">
        <v>121</v>
      </c>
      <c r="E469" s="147">
        <v>10000</v>
      </c>
      <c r="F469" s="323">
        <v>3866</v>
      </c>
      <c r="G469" s="469">
        <f t="shared" si="7"/>
        <v>2.586652871184687</v>
      </c>
      <c r="H469" s="537" t="s">
        <v>156</v>
      </c>
      <c r="I469" s="582" t="s">
        <v>43</v>
      </c>
      <c r="J469" s="16" t="s">
        <v>517</v>
      </c>
      <c r="K469" s="164" t="s">
        <v>663</v>
      </c>
      <c r="L469" s="164" t="s">
        <v>44</v>
      </c>
      <c r="M469" s="467"/>
      <c r="N469" s="468"/>
    </row>
    <row r="470" spans="1:14" ht="16.5" customHeight="1" x14ac:dyDescent="0.25">
      <c r="A470" s="34">
        <v>45372</v>
      </c>
      <c r="B470" s="164" t="s">
        <v>312</v>
      </c>
      <c r="C470" s="164" t="s">
        <v>216</v>
      </c>
      <c r="D470" s="165" t="s">
        <v>121</v>
      </c>
      <c r="E470" s="147">
        <v>20000</v>
      </c>
      <c r="F470" s="323">
        <v>3866</v>
      </c>
      <c r="G470" s="469">
        <f t="shared" si="7"/>
        <v>5.173305742369374</v>
      </c>
      <c r="H470" s="537" t="s">
        <v>156</v>
      </c>
      <c r="I470" s="582" t="s">
        <v>43</v>
      </c>
      <c r="J470" s="16" t="s">
        <v>517</v>
      </c>
      <c r="K470" s="164" t="s">
        <v>663</v>
      </c>
      <c r="L470" s="164" t="s">
        <v>44</v>
      </c>
      <c r="M470" s="467"/>
      <c r="N470" s="468"/>
    </row>
    <row r="471" spans="1:14" ht="16.5" customHeight="1" x14ac:dyDescent="0.25">
      <c r="A471" s="34">
        <v>45372</v>
      </c>
      <c r="B471" s="164" t="s">
        <v>313</v>
      </c>
      <c r="C471" s="164" t="s">
        <v>216</v>
      </c>
      <c r="D471" s="165" t="s">
        <v>121</v>
      </c>
      <c r="E471" s="470">
        <v>20000</v>
      </c>
      <c r="F471" s="323">
        <v>3866</v>
      </c>
      <c r="G471" s="469">
        <f t="shared" si="7"/>
        <v>5.173305742369374</v>
      </c>
      <c r="H471" s="537" t="s">
        <v>156</v>
      </c>
      <c r="I471" s="582" t="s">
        <v>43</v>
      </c>
      <c r="J471" s="16" t="s">
        <v>517</v>
      </c>
      <c r="K471" s="164" t="s">
        <v>663</v>
      </c>
      <c r="L471" s="164" t="s">
        <v>44</v>
      </c>
      <c r="M471" s="467"/>
      <c r="N471" s="468"/>
    </row>
    <row r="472" spans="1:14" x14ac:dyDescent="0.25">
      <c r="A472" s="34">
        <v>45372</v>
      </c>
      <c r="B472" s="164" t="s">
        <v>112</v>
      </c>
      <c r="C472" s="164" t="s">
        <v>113</v>
      </c>
      <c r="D472" s="165" t="s">
        <v>121</v>
      </c>
      <c r="E472" s="470">
        <v>5000</v>
      </c>
      <c r="F472" s="323">
        <v>3866</v>
      </c>
      <c r="G472" s="469">
        <f t="shared" si="7"/>
        <v>1.2933264355923435</v>
      </c>
      <c r="H472" s="537" t="s">
        <v>156</v>
      </c>
      <c r="I472" s="582" t="s">
        <v>43</v>
      </c>
      <c r="J472" s="16" t="s">
        <v>517</v>
      </c>
      <c r="K472" s="164" t="s">
        <v>663</v>
      </c>
      <c r="L472" s="164" t="s">
        <v>44</v>
      </c>
      <c r="M472" s="467"/>
      <c r="N472" s="468"/>
    </row>
    <row r="473" spans="1:14" x14ac:dyDescent="0.25">
      <c r="A473" s="34">
        <v>45372</v>
      </c>
      <c r="B473" s="164" t="s">
        <v>112</v>
      </c>
      <c r="C473" s="164" t="s">
        <v>113</v>
      </c>
      <c r="D473" s="165" t="s">
        <v>121</v>
      </c>
      <c r="E473" s="470">
        <v>5000</v>
      </c>
      <c r="F473" s="323">
        <v>3866</v>
      </c>
      <c r="G473" s="469">
        <f t="shared" si="7"/>
        <v>1.2933264355923435</v>
      </c>
      <c r="H473" s="537" t="s">
        <v>156</v>
      </c>
      <c r="I473" s="582" t="s">
        <v>43</v>
      </c>
      <c r="J473" s="16" t="s">
        <v>517</v>
      </c>
      <c r="K473" s="164" t="s">
        <v>663</v>
      </c>
      <c r="L473" s="164" t="s">
        <v>44</v>
      </c>
      <c r="M473" s="467"/>
      <c r="N473" s="468"/>
    </row>
    <row r="474" spans="1:14" x14ac:dyDescent="0.25">
      <c r="A474" s="560">
        <v>45372</v>
      </c>
      <c r="B474" s="549" t="s">
        <v>112</v>
      </c>
      <c r="C474" s="549" t="s">
        <v>113</v>
      </c>
      <c r="D474" s="549" t="s">
        <v>121</v>
      </c>
      <c r="E474" s="645">
        <v>8000</v>
      </c>
      <c r="F474" s="323">
        <v>3866</v>
      </c>
      <c r="G474" s="469">
        <f t="shared" si="7"/>
        <v>2.0693222969477496</v>
      </c>
      <c r="H474" s="537" t="s">
        <v>147</v>
      </c>
      <c r="I474" s="582" t="s">
        <v>43</v>
      </c>
      <c r="J474" s="149" t="s">
        <v>494</v>
      </c>
      <c r="K474" s="164" t="s">
        <v>663</v>
      </c>
      <c r="L474" s="164" t="s">
        <v>44</v>
      </c>
      <c r="M474" s="467"/>
      <c r="N474" s="468"/>
    </row>
    <row r="475" spans="1:14" x14ac:dyDescent="0.25">
      <c r="A475" s="560">
        <v>45372</v>
      </c>
      <c r="B475" s="549" t="s">
        <v>112</v>
      </c>
      <c r="C475" s="549" t="s">
        <v>113</v>
      </c>
      <c r="D475" s="549" t="s">
        <v>121</v>
      </c>
      <c r="E475" s="645">
        <v>3000</v>
      </c>
      <c r="F475" s="323">
        <v>3866</v>
      </c>
      <c r="G475" s="469">
        <f t="shared" si="7"/>
        <v>0.7759958613554061</v>
      </c>
      <c r="H475" s="537" t="s">
        <v>147</v>
      </c>
      <c r="I475" s="582" t="s">
        <v>43</v>
      </c>
      <c r="J475" s="149" t="s">
        <v>494</v>
      </c>
      <c r="K475" s="164" t="s">
        <v>663</v>
      </c>
      <c r="L475" s="164" t="s">
        <v>44</v>
      </c>
      <c r="M475" s="467"/>
      <c r="N475" s="468"/>
    </row>
    <row r="476" spans="1:14" x14ac:dyDescent="0.25">
      <c r="A476" s="560">
        <v>45372</v>
      </c>
      <c r="B476" s="549" t="s">
        <v>112</v>
      </c>
      <c r="C476" s="549" t="s">
        <v>113</v>
      </c>
      <c r="D476" s="549" t="s">
        <v>121</v>
      </c>
      <c r="E476" s="645">
        <v>10000</v>
      </c>
      <c r="F476" s="323">
        <v>3866</v>
      </c>
      <c r="G476" s="469">
        <f t="shared" si="7"/>
        <v>2.586652871184687</v>
      </c>
      <c r="H476" s="537" t="s">
        <v>147</v>
      </c>
      <c r="I476" s="582" t="s">
        <v>43</v>
      </c>
      <c r="J476" s="149" t="s">
        <v>494</v>
      </c>
      <c r="K476" s="164" t="s">
        <v>663</v>
      </c>
      <c r="L476" s="164" t="s">
        <v>44</v>
      </c>
      <c r="M476" s="467"/>
      <c r="N476" s="468"/>
    </row>
    <row r="477" spans="1:14" x14ac:dyDescent="0.25">
      <c r="A477" s="560">
        <v>45372</v>
      </c>
      <c r="B477" s="549" t="s">
        <v>112</v>
      </c>
      <c r="C477" s="549" t="s">
        <v>113</v>
      </c>
      <c r="D477" s="549" t="s">
        <v>121</v>
      </c>
      <c r="E477" s="645">
        <v>13000</v>
      </c>
      <c r="F477" s="323">
        <v>3866</v>
      </c>
      <c r="G477" s="469">
        <f t="shared" si="7"/>
        <v>3.3626487325400931</v>
      </c>
      <c r="H477" s="537" t="s">
        <v>147</v>
      </c>
      <c r="I477" s="582" t="s">
        <v>43</v>
      </c>
      <c r="J477" s="149" t="s">
        <v>494</v>
      </c>
      <c r="K477" s="164" t="s">
        <v>663</v>
      </c>
      <c r="L477" s="164" t="s">
        <v>44</v>
      </c>
      <c r="M477" s="467"/>
      <c r="N477" s="468"/>
    </row>
    <row r="478" spans="1:14" x14ac:dyDescent="0.25">
      <c r="A478" s="560">
        <v>45372</v>
      </c>
      <c r="B478" s="549" t="s">
        <v>112</v>
      </c>
      <c r="C478" s="549" t="s">
        <v>113</v>
      </c>
      <c r="D478" s="549" t="s">
        <v>121</v>
      </c>
      <c r="E478" s="645">
        <v>15000</v>
      </c>
      <c r="F478" s="323">
        <v>3866</v>
      </c>
      <c r="G478" s="469">
        <f t="shared" si="7"/>
        <v>3.8799793067770305</v>
      </c>
      <c r="H478" s="537" t="s">
        <v>147</v>
      </c>
      <c r="I478" s="582" t="s">
        <v>43</v>
      </c>
      <c r="J478" s="149" t="s">
        <v>494</v>
      </c>
      <c r="K478" s="164" t="s">
        <v>663</v>
      </c>
      <c r="L478" s="164" t="s">
        <v>44</v>
      </c>
      <c r="M478" s="467"/>
      <c r="N478" s="468"/>
    </row>
    <row r="479" spans="1:14" x14ac:dyDescent="0.25">
      <c r="A479" s="560">
        <v>45372</v>
      </c>
      <c r="B479" s="549" t="s">
        <v>112</v>
      </c>
      <c r="C479" s="549" t="s">
        <v>113</v>
      </c>
      <c r="D479" s="549" t="s">
        <v>121</v>
      </c>
      <c r="E479" s="645">
        <v>7000</v>
      </c>
      <c r="F479" s="323">
        <v>3866</v>
      </c>
      <c r="G479" s="469">
        <f t="shared" si="7"/>
        <v>1.8106570098292809</v>
      </c>
      <c r="H479" s="537" t="s">
        <v>147</v>
      </c>
      <c r="I479" s="582" t="s">
        <v>43</v>
      </c>
      <c r="J479" s="149" t="s">
        <v>494</v>
      </c>
      <c r="K479" s="164" t="s">
        <v>663</v>
      </c>
      <c r="L479" s="164" t="s">
        <v>44</v>
      </c>
      <c r="M479" s="467"/>
      <c r="N479" s="468"/>
    </row>
    <row r="480" spans="1:14" x14ac:dyDescent="0.25">
      <c r="A480" s="560">
        <v>45372</v>
      </c>
      <c r="B480" s="549" t="s">
        <v>112</v>
      </c>
      <c r="C480" s="549" t="s">
        <v>113</v>
      </c>
      <c r="D480" s="549" t="s">
        <v>121</v>
      </c>
      <c r="E480" s="645">
        <v>10000</v>
      </c>
      <c r="F480" s="323">
        <v>3866</v>
      </c>
      <c r="G480" s="469">
        <f t="shared" si="7"/>
        <v>2.586652871184687</v>
      </c>
      <c r="H480" s="537" t="s">
        <v>147</v>
      </c>
      <c r="I480" s="582" t="s">
        <v>43</v>
      </c>
      <c r="J480" s="149" t="s">
        <v>494</v>
      </c>
      <c r="K480" s="164" t="s">
        <v>663</v>
      </c>
      <c r="L480" s="164" t="s">
        <v>44</v>
      </c>
      <c r="M480" s="467"/>
      <c r="N480" s="468"/>
    </row>
    <row r="481" spans="1:14" x14ac:dyDescent="0.25">
      <c r="A481" s="560">
        <v>45372</v>
      </c>
      <c r="B481" s="549" t="s">
        <v>112</v>
      </c>
      <c r="C481" s="549" t="s">
        <v>113</v>
      </c>
      <c r="D481" s="549" t="s">
        <v>121</v>
      </c>
      <c r="E481" s="645">
        <v>13000</v>
      </c>
      <c r="F481" s="323">
        <v>3866</v>
      </c>
      <c r="G481" s="469">
        <f t="shared" si="7"/>
        <v>3.3626487325400931</v>
      </c>
      <c r="H481" s="537" t="s">
        <v>147</v>
      </c>
      <c r="I481" s="582" t="s">
        <v>43</v>
      </c>
      <c r="J481" s="149" t="s">
        <v>494</v>
      </c>
      <c r="K481" s="164" t="s">
        <v>663</v>
      </c>
      <c r="L481" s="164" t="s">
        <v>44</v>
      </c>
      <c r="M481" s="467"/>
      <c r="N481" s="468"/>
    </row>
    <row r="482" spans="1:14" x14ac:dyDescent="0.25">
      <c r="A482" s="560">
        <v>45372</v>
      </c>
      <c r="B482" s="549" t="s">
        <v>146</v>
      </c>
      <c r="C482" s="149" t="s">
        <v>126</v>
      </c>
      <c r="D482" s="549" t="s">
        <v>121</v>
      </c>
      <c r="E482" s="645">
        <v>10000</v>
      </c>
      <c r="F482" s="323">
        <v>3866</v>
      </c>
      <c r="G482" s="469">
        <f t="shared" si="7"/>
        <v>2.586652871184687</v>
      </c>
      <c r="H482" s="537" t="s">
        <v>147</v>
      </c>
      <c r="I482" s="582" t="s">
        <v>43</v>
      </c>
      <c r="J482" s="149" t="s">
        <v>494</v>
      </c>
      <c r="K482" s="164" t="s">
        <v>663</v>
      </c>
      <c r="L482" s="164" t="s">
        <v>44</v>
      </c>
      <c r="M482" s="467"/>
      <c r="N482" s="468"/>
    </row>
    <row r="483" spans="1:14" x14ac:dyDescent="0.25">
      <c r="A483" s="34">
        <v>45372</v>
      </c>
      <c r="B483" s="16" t="s">
        <v>496</v>
      </c>
      <c r="C483" s="837" t="s">
        <v>119</v>
      </c>
      <c r="D483" s="837" t="s">
        <v>79</v>
      </c>
      <c r="E483" s="352">
        <v>60000</v>
      </c>
      <c r="F483" s="323">
        <v>3866</v>
      </c>
      <c r="G483" s="469">
        <f t="shared" si="7"/>
        <v>15.519917227108122</v>
      </c>
      <c r="H483" s="537" t="s">
        <v>156</v>
      </c>
      <c r="I483" s="582" t="s">
        <v>43</v>
      </c>
      <c r="J483" s="16" t="s">
        <v>645</v>
      </c>
      <c r="K483" s="164" t="s">
        <v>663</v>
      </c>
      <c r="L483" s="164" t="s">
        <v>44</v>
      </c>
      <c r="M483" s="467"/>
      <c r="N483" s="468"/>
    </row>
    <row r="484" spans="1:14" x14ac:dyDescent="0.25">
      <c r="A484" s="34">
        <v>45372</v>
      </c>
      <c r="B484" s="16" t="s">
        <v>496</v>
      </c>
      <c r="C484" s="837" t="s">
        <v>119</v>
      </c>
      <c r="D484" s="837" t="s">
        <v>79</v>
      </c>
      <c r="E484" s="352">
        <v>25000</v>
      </c>
      <c r="F484" s="323">
        <v>3866</v>
      </c>
      <c r="G484" s="469">
        <f t="shared" si="7"/>
        <v>6.466632177961718</v>
      </c>
      <c r="H484" s="537" t="s">
        <v>156</v>
      </c>
      <c r="I484" s="582" t="s">
        <v>43</v>
      </c>
      <c r="J484" s="16" t="s">
        <v>645</v>
      </c>
      <c r="K484" s="164" t="s">
        <v>663</v>
      </c>
      <c r="L484" s="164" t="s">
        <v>44</v>
      </c>
      <c r="M484" s="467"/>
      <c r="N484" s="468"/>
    </row>
    <row r="485" spans="1:14" x14ac:dyDescent="0.25">
      <c r="A485" s="34">
        <v>45372</v>
      </c>
      <c r="B485" s="16" t="s">
        <v>496</v>
      </c>
      <c r="C485" s="837" t="s">
        <v>119</v>
      </c>
      <c r="D485" s="837" t="s">
        <v>79</v>
      </c>
      <c r="E485" s="352">
        <v>25000</v>
      </c>
      <c r="F485" s="323">
        <v>3866</v>
      </c>
      <c r="G485" s="469">
        <f t="shared" si="7"/>
        <v>6.466632177961718</v>
      </c>
      <c r="H485" s="537" t="s">
        <v>156</v>
      </c>
      <c r="I485" s="582" t="s">
        <v>43</v>
      </c>
      <c r="J485" s="16" t="s">
        <v>645</v>
      </c>
      <c r="K485" s="164" t="s">
        <v>663</v>
      </c>
      <c r="L485" s="164" t="s">
        <v>44</v>
      </c>
      <c r="M485" s="467"/>
      <c r="N485" s="468"/>
    </row>
    <row r="486" spans="1:14" x14ac:dyDescent="0.25">
      <c r="A486" s="34">
        <v>45372</v>
      </c>
      <c r="B486" s="16" t="s">
        <v>496</v>
      </c>
      <c r="C486" s="837" t="s">
        <v>119</v>
      </c>
      <c r="D486" s="837" t="s">
        <v>79</v>
      </c>
      <c r="E486" s="352">
        <v>25000</v>
      </c>
      <c r="F486" s="323">
        <v>3866</v>
      </c>
      <c r="G486" s="469">
        <f t="shared" si="7"/>
        <v>6.466632177961718</v>
      </c>
      <c r="H486" s="537" t="s">
        <v>156</v>
      </c>
      <c r="I486" s="582" t="s">
        <v>43</v>
      </c>
      <c r="J486" s="16" t="s">
        <v>645</v>
      </c>
      <c r="K486" s="164" t="s">
        <v>663</v>
      </c>
      <c r="L486" s="164" t="s">
        <v>44</v>
      </c>
      <c r="M486" s="467"/>
      <c r="N486" s="468"/>
    </row>
    <row r="487" spans="1:14" x14ac:dyDescent="0.25">
      <c r="A487" s="34">
        <v>45372</v>
      </c>
      <c r="B487" s="16" t="s">
        <v>112</v>
      </c>
      <c r="C487" s="16" t="s">
        <v>113</v>
      </c>
      <c r="D487" s="16" t="s">
        <v>121</v>
      </c>
      <c r="E487" s="644">
        <v>14000</v>
      </c>
      <c r="F487" s="323">
        <v>3866</v>
      </c>
      <c r="G487" s="469">
        <f t="shared" si="7"/>
        <v>3.6213140196585618</v>
      </c>
      <c r="H487" s="537" t="s">
        <v>144</v>
      </c>
      <c r="I487" s="582" t="s">
        <v>43</v>
      </c>
      <c r="J487" s="16" t="s">
        <v>498</v>
      </c>
      <c r="K487" s="164" t="s">
        <v>663</v>
      </c>
      <c r="L487" s="164" t="s">
        <v>44</v>
      </c>
      <c r="M487" s="467"/>
      <c r="N487" s="468"/>
    </row>
    <row r="488" spans="1:14" x14ac:dyDescent="0.25">
      <c r="A488" s="34">
        <v>45372</v>
      </c>
      <c r="B488" s="16" t="s">
        <v>112</v>
      </c>
      <c r="C488" s="16" t="s">
        <v>113</v>
      </c>
      <c r="D488" s="16" t="s">
        <v>121</v>
      </c>
      <c r="E488" s="644">
        <v>13000</v>
      </c>
      <c r="F488" s="323">
        <v>3866</v>
      </c>
      <c r="G488" s="469">
        <f t="shared" si="7"/>
        <v>3.3626487325400931</v>
      </c>
      <c r="H488" s="537" t="s">
        <v>144</v>
      </c>
      <c r="I488" s="582" t="s">
        <v>43</v>
      </c>
      <c r="J488" s="16" t="s">
        <v>498</v>
      </c>
      <c r="K488" s="164" t="s">
        <v>663</v>
      </c>
      <c r="L488" s="164" t="s">
        <v>44</v>
      </c>
      <c r="M488" s="467"/>
      <c r="N488" s="468"/>
    </row>
    <row r="489" spans="1:14" x14ac:dyDescent="0.25">
      <c r="A489" s="34">
        <v>45372</v>
      </c>
      <c r="B489" s="16" t="s">
        <v>112</v>
      </c>
      <c r="C489" s="16" t="s">
        <v>113</v>
      </c>
      <c r="D489" s="16" t="s">
        <v>14</v>
      </c>
      <c r="E489" s="644">
        <v>12000</v>
      </c>
      <c r="F489" s="323">
        <v>3866</v>
      </c>
      <c r="G489" s="469">
        <f t="shared" si="7"/>
        <v>3.1039834454216244</v>
      </c>
      <c r="H489" s="537" t="s">
        <v>41</v>
      </c>
      <c r="I489" s="582" t="s">
        <v>43</v>
      </c>
      <c r="J489" s="420" t="s">
        <v>651</v>
      </c>
      <c r="K489" s="164" t="s">
        <v>663</v>
      </c>
      <c r="L489" s="164" t="s">
        <v>44</v>
      </c>
      <c r="M489" s="467"/>
      <c r="N489" s="468"/>
    </row>
    <row r="490" spans="1:14" x14ac:dyDescent="0.25">
      <c r="A490" s="34">
        <v>45372</v>
      </c>
      <c r="B490" s="16" t="s">
        <v>112</v>
      </c>
      <c r="C490" s="16" t="s">
        <v>113</v>
      </c>
      <c r="D490" s="16" t="s">
        <v>14</v>
      </c>
      <c r="E490" s="644">
        <v>12000</v>
      </c>
      <c r="F490" s="323">
        <v>3866</v>
      </c>
      <c r="G490" s="469">
        <f t="shared" si="7"/>
        <v>3.1039834454216244</v>
      </c>
      <c r="H490" s="537" t="s">
        <v>41</v>
      </c>
      <c r="I490" s="582" t="s">
        <v>43</v>
      </c>
      <c r="J490" s="420" t="s">
        <v>651</v>
      </c>
      <c r="K490" s="164" t="s">
        <v>663</v>
      </c>
      <c r="L490" s="164" t="s">
        <v>44</v>
      </c>
      <c r="M490" s="467"/>
      <c r="N490" s="468"/>
    </row>
    <row r="491" spans="1:14" x14ac:dyDescent="0.25">
      <c r="A491" s="34">
        <v>45373</v>
      </c>
      <c r="B491" s="16" t="s">
        <v>496</v>
      </c>
      <c r="C491" s="837" t="s">
        <v>119</v>
      </c>
      <c r="D491" s="837" t="s">
        <v>79</v>
      </c>
      <c r="E491" s="352">
        <v>60000</v>
      </c>
      <c r="F491" s="323">
        <v>3866</v>
      </c>
      <c r="G491" s="469">
        <f t="shared" si="7"/>
        <v>15.519917227108122</v>
      </c>
      <c r="H491" s="537" t="s">
        <v>156</v>
      </c>
      <c r="I491" s="582" t="s">
        <v>43</v>
      </c>
      <c r="J491" s="16" t="s">
        <v>646</v>
      </c>
      <c r="K491" s="164" t="s">
        <v>663</v>
      </c>
      <c r="L491" s="164" t="s">
        <v>44</v>
      </c>
      <c r="M491" s="467"/>
      <c r="N491" s="468"/>
    </row>
    <row r="492" spans="1:14" x14ac:dyDescent="0.25">
      <c r="A492" s="34">
        <v>45373</v>
      </c>
      <c r="B492" s="16" t="s">
        <v>496</v>
      </c>
      <c r="C492" s="837" t="s">
        <v>119</v>
      </c>
      <c r="D492" s="837" t="s">
        <v>79</v>
      </c>
      <c r="E492" s="352">
        <v>25000</v>
      </c>
      <c r="F492" s="323">
        <v>3866</v>
      </c>
      <c r="G492" s="469">
        <f t="shared" si="7"/>
        <v>6.466632177961718</v>
      </c>
      <c r="H492" s="537" t="s">
        <v>156</v>
      </c>
      <c r="I492" s="582" t="s">
        <v>43</v>
      </c>
      <c r="J492" s="16" t="s">
        <v>646</v>
      </c>
      <c r="K492" s="164" t="s">
        <v>663</v>
      </c>
      <c r="L492" s="164" t="s">
        <v>44</v>
      </c>
      <c r="M492" s="467"/>
      <c r="N492" s="468"/>
    </row>
    <row r="493" spans="1:14" x14ac:dyDescent="0.25">
      <c r="A493" s="34">
        <v>45373</v>
      </c>
      <c r="B493" s="16" t="s">
        <v>496</v>
      </c>
      <c r="C493" s="837" t="s">
        <v>119</v>
      </c>
      <c r="D493" s="837" t="s">
        <v>79</v>
      </c>
      <c r="E493" s="352">
        <v>50000</v>
      </c>
      <c r="F493" s="323">
        <v>3866</v>
      </c>
      <c r="G493" s="469">
        <f t="shared" si="7"/>
        <v>12.933264355923436</v>
      </c>
      <c r="H493" s="537" t="s">
        <v>156</v>
      </c>
      <c r="I493" s="582" t="s">
        <v>43</v>
      </c>
      <c r="J493" s="16" t="s">
        <v>647</v>
      </c>
      <c r="K493" s="164" t="s">
        <v>663</v>
      </c>
      <c r="L493" s="164" t="s">
        <v>44</v>
      </c>
      <c r="M493" s="467"/>
      <c r="N493" s="468"/>
    </row>
    <row r="494" spans="1:14" x14ac:dyDescent="0.25">
      <c r="A494" s="34">
        <v>45373</v>
      </c>
      <c r="B494" s="16" t="s">
        <v>496</v>
      </c>
      <c r="C494" s="837" t="s">
        <v>119</v>
      </c>
      <c r="D494" s="837" t="s">
        <v>79</v>
      </c>
      <c r="E494" s="352">
        <v>75000</v>
      </c>
      <c r="F494" s="323">
        <v>3866</v>
      </c>
      <c r="G494" s="469">
        <f t="shared" si="7"/>
        <v>19.399896533885151</v>
      </c>
      <c r="H494" s="537" t="s">
        <v>156</v>
      </c>
      <c r="I494" s="582" t="s">
        <v>43</v>
      </c>
      <c r="J494" s="16" t="s">
        <v>647</v>
      </c>
      <c r="K494" s="164" t="s">
        <v>663</v>
      </c>
      <c r="L494" s="164" t="s">
        <v>44</v>
      </c>
      <c r="M494" s="467"/>
      <c r="N494" s="468"/>
    </row>
    <row r="495" spans="1:14" x14ac:dyDescent="0.25">
      <c r="A495" s="34">
        <v>45373</v>
      </c>
      <c r="B495" s="16" t="s">
        <v>496</v>
      </c>
      <c r="C495" s="837" t="s">
        <v>119</v>
      </c>
      <c r="D495" s="837" t="s">
        <v>79</v>
      </c>
      <c r="E495" s="352">
        <v>60000</v>
      </c>
      <c r="F495" s="323">
        <v>3866</v>
      </c>
      <c r="G495" s="469">
        <f t="shared" si="7"/>
        <v>15.519917227108122</v>
      </c>
      <c r="H495" s="537" t="s">
        <v>156</v>
      </c>
      <c r="I495" s="582" t="s">
        <v>43</v>
      </c>
      <c r="J495" s="16" t="s">
        <v>647</v>
      </c>
      <c r="K495" s="164" t="s">
        <v>663</v>
      </c>
      <c r="L495" s="164" t="s">
        <v>44</v>
      </c>
      <c r="M495" s="467"/>
      <c r="N495" s="468"/>
    </row>
    <row r="496" spans="1:14" x14ac:dyDescent="0.25">
      <c r="A496" s="163">
        <v>45373</v>
      </c>
      <c r="B496" s="164" t="s">
        <v>112</v>
      </c>
      <c r="C496" s="164" t="s">
        <v>113</v>
      </c>
      <c r="D496" s="165" t="s">
        <v>14</v>
      </c>
      <c r="E496" s="147">
        <v>10000</v>
      </c>
      <c r="F496" s="323">
        <v>3866</v>
      </c>
      <c r="G496" s="469">
        <f t="shared" si="7"/>
        <v>2.586652871184687</v>
      </c>
      <c r="H496" s="537" t="s">
        <v>41</v>
      </c>
      <c r="I496" s="582" t="s">
        <v>43</v>
      </c>
      <c r="J496" s="420" t="s">
        <v>642</v>
      </c>
      <c r="K496" s="164" t="s">
        <v>663</v>
      </c>
      <c r="L496" s="164" t="s">
        <v>44</v>
      </c>
      <c r="M496" s="467"/>
      <c r="N496" s="468"/>
    </row>
    <row r="497" spans="1:14" x14ac:dyDescent="0.25">
      <c r="A497" s="163">
        <v>45373</v>
      </c>
      <c r="B497" s="164" t="s">
        <v>112</v>
      </c>
      <c r="C497" s="164" t="s">
        <v>113</v>
      </c>
      <c r="D497" s="165" t="s">
        <v>14</v>
      </c>
      <c r="E497" s="147">
        <v>8000</v>
      </c>
      <c r="F497" s="323">
        <v>3866</v>
      </c>
      <c r="G497" s="469">
        <f t="shared" si="7"/>
        <v>2.0693222969477496</v>
      </c>
      <c r="H497" s="537" t="s">
        <v>41</v>
      </c>
      <c r="I497" s="582" t="s">
        <v>43</v>
      </c>
      <c r="J497" s="420" t="s">
        <v>642</v>
      </c>
      <c r="K497" s="164" t="s">
        <v>663</v>
      </c>
      <c r="L497" s="164" t="s">
        <v>44</v>
      </c>
      <c r="M497" s="467"/>
      <c r="N497" s="468"/>
    </row>
    <row r="498" spans="1:14" x14ac:dyDescent="0.25">
      <c r="A498" s="560">
        <v>45373</v>
      </c>
      <c r="B498" s="549" t="s">
        <v>112</v>
      </c>
      <c r="C498" s="549" t="s">
        <v>113</v>
      </c>
      <c r="D498" s="549" t="s">
        <v>121</v>
      </c>
      <c r="E498" s="645">
        <v>8000</v>
      </c>
      <c r="F498" s="323">
        <v>3866</v>
      </c>
      <c r="G498" s="469">
        <f t="shared" si="7"/>
        <v>2.0693222969477496</v>
      </c>
      <c r="H498" s="537" t="s">
        <v>147</v>
      </c>
      <c r="I498" s="582" t="s">
        <v>43</v>
      </c>
      <c r="J498" s="149" t="s">
        <v>501</v>
      </c>
      <c r="K498" s="164" t="s">
        <v>663</v>
      </c>
      <c r="L498" s="164" t="s">
        <v>44</v>
      </c>
      <c r="M498" s="467"/>
      <c r="N498" s="468"/>
    </row>
    <row r="499" spans="1:14" x14ac:dyDescent="0.25">
      <c r="A499" s="560">
        <v>45373</v>
      </c>
      <c r="B499" s="549" t="s">
        <v>112</v>
      </c>
      <c r="C499" s="549" t="s">
        <v>113</v>
      </c>
      <c r="D499" s="549" t="s">
        <v>121</v>
      </c>
      <c r="E499" s="645">
        <v>3000</v>
      </c>
      <c r="F499" s="323">
        <v>3866</v>
      </c>
      <c r="G499" s="469">
        <f t="shared" si="7"/>
        <v>0.7759958613554061</v>
      </c>
      <c r="H499" s="537" t="s">
        <v>147</v>
      </c>
      <c r="I499" s="582" t="s">
        <v>43</v>
      </c>
      <c r="J499" s="149" t="s">
        <v>501</v>
      </c>
      <c r="K499" s="164" t="s">
        <v>663</v>
      </c>
      <c r="L499" s="164" t="s">
        <v>44</v>
      </c>
      <c r="M499" s="467"/>
      <c r="N499" s="468"/>
    </row>
    <row r="500" spans="1:14" x14ac:dyDescent="0.25">
      <c r="A500" s="560">
        <v>45373</v>
      </c>
      <c r="B500" s="549" t="s">
        <v>112</v>
      </c>
      <c r="C500" s="549" t="s">
        <v>113</v>
      </c>
      <c r="D500" s="549" t="s">
        <v>121</v>
      </c>
      <c r="E500" s="645">
        <v>10000</v>
      </c>
      <c r="F500" s="323">
        <v>3866</v>
      </c>
      <c r="G500" s="469">
        <f t="shared" si="7"/>
        <v>2.586652871184687</v>
      </c>
      <c r="H500" s="537" t="s">
        <v>147</v>
      </c>
      <c r="I500" s="582" t="s">
        <v>43</v>
      </c>
      <c r="J500" s="149" t="s">
        <v>501</v>
      </c>
      <c r="K500" s="164" t="s">
        <v>663</v>
      </c>
      <c r="L500" s="164" t="s">
        <v>44</v>
      </c>
      <c r="M500" s="467"/>
      <c r="N500" s="468"/>
    </row>
    <row r="501" spans="1:14" x14ac:dyDescent="0.25">
      <c r="A501" s="560">
        <v>45373</v>
      </c>
      <c r="B501" s="549" t="s">
        <v>112</v>
      </c>
      <c r="C501" s="549" t="s">
        <v>113</v>
      </c>
      <c r="D501" s="549" t="s">
        <v>121</v>
      </c>
      <c r="E501" s="645">
        <v>10000</v>
      </c>
      <c r="F501" s="323">
        <v>3866</v>
      </c>
      <c r="G501" s="469">
        <f t="shared" si="7"/>
        <v>2.586652871184687</v>
      </c>
      <c r="H501" s="537" t="s">
        <v>147</v>
      </c>
      <c r="I501" s="582" t="s">
        <v>43</v>
      </c>
      <c r="J501" s="149" t="s">
        <v>501</v>
      </c>
      <c r="K501" s="164" t="s">
        <v>663</v>
      </c>
      <c r="L501" s="164" t="s">
        <v>44</v>
      </c>
      <c r="M501" s="467"/>
      <c r="N501" s="468"/>
    </row>
    <row r="502" spans="1:14" x14ac:dyDescent="0.25">
      <c r="A502" s="560">
        <v>45373</v>
      </c>
      <c r="B502" s="549" t="s">
        <v>112</v>
      </c>
      <c r="C502" s="549" t="s">
        <v>113</v>
      </c>
      <c r="D502" s="549" t="s">
        <v>121</v>
      </c>
      <c r="E502" s="645">
        <v>7000</v>
      </c>
      <c r="F502" s="323">
        <v>3866</v>
      </c>
      <c r="G502" s="469">
        <f t="shared" si="7"/>
        <v>1.8106570098292809</v>
      </c>
      <c r="H502" s="537" t="s">
        <v>147</v>
      </c>
      <c r="I502" s="582" t="s">
        <v>43</v>
      </c>
      <c r="J502" s="149" t="s">
        <v>501</v>
      </c>
      <c r="K502" s="164" t="s">
        <v>663</v>
      </c>
      <c r="L502" s="164" t="s">
        <v>44</v>
      </c>
      <c r="M502" s="467"/>
      <c r="N502" s="468"/>
    </row>
    <row r="503" spans="1:14" x14ac:dyDescent="0.25">
      <c r="A503" s="560">
        <v>45373</v>
      </c>
      <c r="B503" s="549" t="s">
        <v>112</v>
      </c>
      <c r="C503" s="549" t="s">
        <v>113</v>
      </c>
      <c r="D503" s="549" t="s">
        <v>121</v>
      </c>
      <c r="E503" s="645">
        <v>10000</v>
      </c>
      <c r="F503" s="323">
        <v>3866</v>
      </c>
      <c r="G503" s="469">
        <f t="shared" si="7"/>
        <v>2.586652871184687</v>
      </c>
      <c r="H503" s="537" t="s">
        <v>147</v>
      </c>
      <c r="I503" s="582" t="s">
        <v>43</v>
      </c>
      <c r="J503" s="149" t="s">
        <v>501</v>
      </c>
      <c r="K503" s="164" t="s">
        <v>663</v>
      </c>
      <c r="L503" s="164" t="s">
        <v>44</v>
      </c>
      <c r="M503" s="467"/>
      <c r="N503" s="468"/>
    </row>
    <row r="504" spans="1:14" x14ac:dyDescent="0.25">
      <c r="A504" s="560">
        <v>45373</v>
      </c>
      <c r="B504" s="549" t="s">
        <v>146</v>
      </c>
      <c r="C504" s="149" t="s">
        <v>126</v>
      </c>
      <c r="D504" s="549" t="s">
        <v>121</v>
      </c>
      <c r="E504" s="645">
        <v>10000</v>
      </c>
      <c r="F504" s="323">
        <v>3866</v>
      </c>
      <c r="G504" s="469">
        <f t="shared" si="7"/>
        <v>2.586652871184687</v>
      </c>
      <c r="H504" s="537" t="s">
        <v>147</v>
      </c>
      <c r="I504" s="582" t="s">
        <v>43</v>
      </c>
      <c r="J504" s="149" t="s">
        <v>501</v>
      </c>
      <c r="K504" s="164" t="s">
        <v>663</v>
      </c>
      <c r="L504" s="164" t="s">
        <v>44</v>
      </c>
      <c r="M504" s="467"/>
      <c r="N504" s="468"/>
    </row>
    <row r="505" spans="1:14" ht="18.75" customHeight="1" x14ac:dyDescent="0.25">
      <c r="A505" s="34">
        <v>45373</v>
      </c>
      <c r="B505" s="164" t="s">
        <v>311</v>
      </c>
      <c r="C505" s="164" t="s">
        <v>216</v>
      </c>
      <c r="D505" s="165" t="s">
        <v>121</v>
      </c>
      <c r="E505" s="147">
        <v>10000</v>
      </c>
      <c r="F505" s="323">
        <v>3866</v>
      </c>
      <c r="G505" s="469">
        <f t="shared" si="7"/>
        <v>2.586652871184687</v>
      </c>
      <c r="H505" s="537" t="s">
        <v>156</v>
      </c>
      <c r="I505" s="582" t="s">
        <v>43</v>
      </c>
      <c r="J505" s="16" t="s">
        <v>517</v>
      </c>
      <c r="K505" s="164" t="s">
        <v>663</v>
      </c>
      <c r="L505" s="164" t="s">
        <v>44</v>
      </c>
      <c r="M505" s="467"/>
      <c r="N505" s="468"/>
    </row>
    <row r="506" spans="1:14" ht="15.75" customHeight="1" x14ac:dyDescent="0.25">
      <c r="A506" s="34">
        <v>45373</v>
      </c>
      <c r="B506" s="164" t="s">
        <v>312</v>
      </c>
      <c r="C506" s="164" t="s">
        <v>216</v>
      </c>
      <c r="D506" s="165" t="s">
        <v>121</v>
      </c>
      <c r="E506" s="147">
        <v>20000</v>
      </c>
      <c r="F506" s="323">
        <v>3866</v>
      </c>
      <c r="G506" s="469">
        <f t="shared" si="7"/>
        <v>5.173305742369374</v>
      </c>
      <c r="H506" s="537" t="s">
        <v>156</v>
      </c>
      <c r="I506" s="582" t="s">
        <v>43</v>
      </c>
      <c r="J506" s="16" t="s">
        <v>517</v>
      </c>
      <c r="K506" s="164" t="s">
        <v>663</v>
      </c>
      <c r="L506" s="164" t="s">
        <v>44</v>
      </c>
      <c r="M506" s="467"/>
      <c r="N506" s="468"/>
    </row>
    <row r="507" spans="1:14" ht="19.5" customHeight="1" x14ac:dyDescent="0.25">
      <c r="A507" s="34">
        <v>45373</v>
      </c>
      <c r="B507" s="164" t="s">
        <v>313</v>
      </c>
      <c r="C507" s="164" t="s">
        <v>216</v>
      </c>
      <c r="D507" s="165" t="s">
        <v>121</v>
      </c>
      <c r="E507" s="470">
        <v>20000</v>
      </c>
      <c r="F507" s="323">
        <v>3866</v>
      </c>
      <c r="G507" s="469">
        <f t="shared" ref="G507:G582" si="8">E507/F507</f>
        <v>5.173305742369374</v>
      </c>
      <c r="H507" s="537" t="s">
        <v>156</v>
      </c>
      <c r="I507" s="582" t="s">
        <v>43</v>
      </c>
      <c r="J507" s="16" t="s">
        <v>517</v>
      </c>
      <c r="K507" s="164" t="s">
        <v>663</v>
      </c>
      <c r="L507" s="164" t="s">
        <v>44</v>
      </c>
      <c r="M507" s="467"/>
      <c r="N507" s="468"/>
    </row>
    <row r="508" spans="1:14" x14ac:dyDescent="0.25">
      <c r="A508" s="34">
        <v>45373</v>
      </c>
      <c r="B508" s="164" t="s">
        <v>112</v>
      </c>
      <c r="C508" s="164" t="s">
        <v>113</v>
      </c>
      <c r="D508" s="165" t="s">
        <v>121</v>
      </c>
      <c r="E508" s="470">
        <v>5000</v>
      </c>
      <c r="F508" s="323">
        <v>3866</v>
      </c>
      <c r="G508" s="469">
        <f t="shared" si="8"/>
        <v>1.2933264355923435</v>
      </c>
      <c r="H508" s="537" t="s">
        <v>156</v>
      </c>
      <c r="I508" s="582" t="s">
        <v>43</v>
      </c>
      <c r="J508" s="16" t="s">
        <v>517</v>
      </c>
      <c r="K508" s="164" t="s">
        <v>663</v>
      </c>
      <c r="L508" s="164" t="s">
        <v>44</v>
      </c>
      <c r="M508" s="467"/>
      <c r="N508" s="468"/>
    </row>
    <row r="509" spans="1:14" x14ac:dyDescent="0.25">
      <c r="A509" s="34">
        <v>45373</v>
      </c>
      <c r="B509" s="164" t="s">
        <v>112</v>
      </c>
      <c r="C509" s="164" t="s">
        <v>113</v>
      </c>
      <c r="D509" s="165" t="s">
        <v>121</v>
      </c>
      <c r="E509" s="470">
        <v>5000</v>
      </c>
      <c r="F509" s="323">
        <v>3866</v>
      </c>
      <c r="G509" s="469">
        <f t="shared" si="8"/>
        <v>1.2933264355923435</v>
      </c>
      <c r="H509" s="537" t="s">
        <v>156</v>
      </c>
      <c r="I509" s="582" t="s">
        <v>43</v>
      </c>
      <c r="J509" s="16" t="s">
        <v>517</v>
      </c>
      <c r="K509" s="164" t="s">
        <v>663</v>
      </c>
      <c r="L509" s="164" t="s">
        <v>44</v>
      </c>
      <c r="M509" s="467"/>
      <c r="N509" s="468"/>
    </row>
    <row r="510" spans="1:14" x14ac:dyDescent="0.25">
      <c r="A510" s="34">
        <v>45373</v>
      </c>
      <c r="B510" s="16" t="s">
        <v>112</v>
      </c>
      <c r="C510" s="16" t="s">
        <v>113</v>
      </c>
      <c r="D510" s="16" t="s">
        <v>121</v>
      </c>
      <c r="E510" s="352">
        <v>8000</v>
      </c>
      <c r="F510" s="323">
        <v>3866</v>
      </c>
      <c r="G510" s="469">
        <f t="shared" si="8"/>
        <v>2.0693222969477496</v>
      </c>
      <c r="H510" s="537" t="s">
        <v>156</v>
      </c>
      <c r="I510" s="582" t="s">
        <v>43</v>
      </c>
      <c r="J510" s="16" t="s">
        <v>519</v>
      </c>
      <c r="K510" s="164" t="s">
        <v>663</v>
      </c>
      <c r="L510" s="164" t="s">
        <v>44</v>
      </c>
      <c r="M510" s="467"/>
      <c r="N510" s="468"/>
    </row>
    <row r="511" spans="1:14" x14ac:dyDescent="0.25">
      <c r="A511" s="34">
        <v>45373</v>
      </c>
      <c r="B511" s="16" t="s">
        <v>112</v>
      </c>
      <c r="C511" s="16" t="s">
        <v>113</v>
      </c>
      <c r="D511" s="16" t="s">
        <v>121</v>
      </c>
      <c r="E511" s="352">
        <v>3000</v>
      </c>
      <c r="F511" s="323">
        <v>3866</v>
      </c>
      <c r="G511" s="469">
        <f t="shared" si="8"/>
        <v>0.7759958613554061</v>
      </c>
      <c r="H511" s="537" t="s">
        <v>156</v>
      </c>
      <c r="I511" s="582" t="s">
        <v>43</v>
      </c>
      <c r="J511" s="16" t="s">
        <v>519</v>
      </c>
      <c r="K511" s="164" t="s">
        <v>663</v>
      </c>
      <c r="L511" s="164" t="s">
        <v>44</v>
      </c>
      <c r="M511" s="467"/>
      <c r="N511" s="468"/>
    </row>
    <row r="512" spans="1:14" x14ac:dyDescent="0.25">
      <c r="A512" s="34">
        <v>45373</v>
      </c>
      <c r="B512" s="16" t="s">
        <v>112</v>
      </c>
      <c r="C512" s="16" t="s">
        <v>113</v>
      </c>
      <c r="D512" s="16" t="s">
        <v>121</v>
      </c>
      <c r="E512" s="352">
        <v>10000</v>
      </c>
      <c r="F512" s="323">
        <v>3866</v>
      </c>
      <c r="G512" s="469">
        <f t="shared" si="8"/>
        <v>2.586652871184687</v>
      </c>
      <c r="H512" s="537" t="s">
        <v>156</v>
      </c>
      <c r="I512" s="582" t="s">
        <v>43</v>
      </c>
      <c r="J512" s="16" t="s">
        <v>519</v>
      </c>
      <c r="K512" s="164" t="s">
        <v>663</v>
      </c>
      <c r="L512" s="164" t="s">
        <v>44</v>
      </c>
      <c r="M512" s="467"/>
      <c r="N512" s="468"/>
    </row>
    <row r="513" spans="1:14" x14ac:dyDescent="0.25">
      <c r="A513" s="34">
        <v>45373</v>
      </c>
      <c r="B513" s="16" t="s">
        <v>112</v>
      </c>
      <c r="C513" s="16" t="s">
        <v>113</v>
      </c>
      <c r="D513" s="16" t="s">
        <v>121</v>
      </c>
      <c r="E513" s="352">
        <v>10000</v>
      </c>
      <c r="F513" s="323">
        <v>3866</v>
      </c>
      <c r="G513" s="469">
        <f t="shared" si="8"/>
        <v>2.586652871184687</v>
      </c>
      <c r="H513" s="537" t="s">
        <v>156</v>
      </c>
      <c r="I513" s="582" t="s">
        <v>43</v>
      </c>
      <c r="J513" s="16" t="s">
        <v>519</v>
      </c>
      <c r="K513" s="164" t="s">
        <v>663</v>
      </c>
      <c r="L513" s="164" t="s">
        <v>44</v>
      </c>
      <c r="M513" s="467"/>
      <c r="N513" s="468"/>
    </row>
    <row r="514" spans="1:14" x14ac:dyDescent="0.25">
      <c r="A514" s="34">
        <v>45373</v>
      </c>
      <c r="B514" s="16" t="s">
        <v>112</v>
      </c>
      <c r="C514" s="16" t="s">
        <v>113</v>
      </c>
      <c r="D514" s="16" t="s">
        <v>121</v>
      </c>
      <c r="E514" s="352">
        <v>7000</v>
      </c>
      <c r="F514" s="323">
        <v>3866</v>
      </c>
      <c r="G514" s="469">
        <f t="shared" si="8"/>
        <v>1.8106570098292809</v>
      </c>
      <c r="H514" s="537" t="s">
        <v>156</v>
      </c>
      <c r="I514" s="582" t="s">
        <v>43</v>
      </c>
      <c r="J514" s="16" t="s">
        <v>519</v>
      </c>
      <c r="K514" s="164" t="s">
        <v>663</v>
      </c>
      <c r="L514" s="164" t="s">
        <v>44</v>
      </c>
      <c r="M514" s="467"/>
      <c r="N514" s="468"/>
    </row>
    <row r="515" spans="1:14" x14ac:dyDescent="0.25">
      <c r="A515" s="34">
        <v>45373</v>
      </c>
      <c r="B515" s="16" t="s">
        <v>112</v>
      </c>
      <c r="C515" s="16" t="s">
        <v>113</v>
      </c>
      <c r="D515" s="16" t="s">
        <v>121</v>
      </c>
      <c r="E515" s="352">
        <v>10000</v>
      </c>
      <c r="F515" s="323">
        <v>3866</v>
      </c>
      <c r="G515" s="469">
        <f t="shared" si="8"/>
        <v>2.586652871184687</v>
      </c>
      <c r="H515" s="537" t="s">
        <v>156</v>
      </c>
      <c r="I515" s="582" t="s">
        <v>43</v>
      </c>
      <c r="J515" s="16" t="s">
        <v>519</v>
      </c>
      <c r="K515" s="164" t="s">
        <v>663</v>
      </c>
      <c r="L515" s="164" t="s">
        <v>44</v>
      </c>
      <c r="M515" s="467"/>
      <c r="N515" s="468"/>
    </row>
    <row r="516" spans="1:14" x14ac:dyDescent="0.25">
      <c r="A516" s="34">
        <v>45373</v>
      </c>
      <c r="B516" s="16" t="s">
        <v>112</v>
      </c>
      <c r="C516" s="16" t="s">
        <v>113</v>
      </c>
      <c r="D516" s="16" t="s">
        <v>121</v>
      </c>
      <c r="E516" s="352">
        <v>22000</v>
      </c>
      <c r="F516" s="323">
        <v>3866</v>
      </c>
      <c r="G516" s="469">
        <f t="shared" si="8"/>
        <v>5.6906363166063114</v>
      </c>
      <c r="H516" s="537" t="s">
        <v>156</v>
      </c>
      <c r="I516" s="582" t="s">
        <v>43</v>
      </c>
      <c r="J516" s="16" t="s">
        <v>519</v>
      </c>
      <c r="K516" s="164" t="s">
        <v>663</v>
      </c>
      <c r="L516" s="164" t="s">
        <v>44</v>
      </c>
      <c r="M516" s="467"/>
      <c r="N516" s="468"/>
    </row>
    <row r="517" spans="1:14" x14ac:dyDescent="0.25">
      <c r="A517" s="34">
        <v>45373</v>
      </c>
      <c r="B517" s="16" t="s">
        <v>112</v>
      </c>
      <c r="C517" s="16" t="s">
        <v>113</v>
      </c>
      <c r="D517" s="16" t="s">
        <v>121</v>
      </c>
      <c r="E517" s="352">
        <v>21000</v>
      </c>
      <c r="F517" s="323">
        <v>3866</v>
      </c>
      <c r="G517" s="469">
        <f t="shared" si="8"/>
        <v>5.4319710294878432</v>
      </c>
      <c r="H517" s="537" t="s">
        <v>156</v>
      </c>
      <c r="I517" s="582" t="s">
        <v>43</v>
      </c>
      <c r="J517" s="16" t="s">
        <v>519</v>
      </c>
      <c r="K517" s="164" t="s">
        <v>663</v>
      </c>
      <c r="L517" s="164" t="s">
        <v>44</v>
      </c>
      <c r="M517" s="467"/>
      <c r="N517" s="468"/>
    </row>
    <row r="518" spans="1:14" x14ac:dyDescent="0.25">
      <c r="A518" s="34">
        <v>45373</v>
      </c>
      <c r="B518" s="16" t="s">
        <v>112</v>
      </c>
      <c r="C518" s="16" t="s">
        <v>113</v>
      </c>
      <c r="D518" s="16" t="s">
        <v>121</v>
      </c>
      <c r="E518" s="352">
        <v>20000</v>
      </c>
      <c r="F518" s="323">
        <v>3866</v>
      </c>
      <c r="G518" s="469">
        <f t="shared" si="8"/>
        <v>5.173305742369374</v>
      </c>
      <c r="H518" s="537" t="s">
        <v>156</v>
      </c>
      <c r="I518" s="582" t="s">
        <v>43</v>
      </c>
      <c r="J518" s="16" t="s">
        <v>519</v>
      </c>
      <c r="K518" s="164" t="s">
        <v>663</v>
      </c>
      <c r="L518" s="164" t="s">
        <v>44</v>
      </c>
      <c r="M518" s="467"/>
      <c r="N518" s="468"/>
    </row>
    <row r="519" spans="1:14" x14ac:dyDescent="0.25">
      <c r="A519" s="34">
        <v>45373</v>
      </c>
      <c r="B519" s="16" t="s">
        <v>112</v>
      </c>
      <c r="C519" s="16" t="s">
        <v>113</v>
      </c>
      <c r="D519" s="16" t="s">
        <v>121</v>
      </c>
      <c r="E519" s="352">
        <v>18000</v>
      </c>
      <c r="F519" s="323">
        <v>3866</v>
      </c>
      <c r="G519" s="295">
        <f t="shared" si="8"/>
        <v>4.6559751681324366</v>
      </c>
      <c r="H519" s="537" t="s">
        <v>156</v>
      </c>
      <c r="I519" s="582" t="s">
        <v>43</v>
      </c>
      <c r="J519" s="16" t="s">
        <v>519</v>
      </c>
      <c r="K519" s="164" t="s">
        <v>663</v>
      </c>
      <c r="L519" s="164" t="s">
        <v>44</v>
      </c>
      <c r="M519" s="467"/>
      <c r="N519" s="468"/>
    </row>
    <row r="520" spans="1:14" x14ac:dyDescent="0.25">
      <c r="A520" s="34">
        <v>45373</v>
      </c>
      <c r="B520" s="16" t="s">
        <v>112</v>
      </c>
      <c r="C520" s="16" t="s">
        <v>113</v>
      </c>
      <c r="D520" s="16" t="s">
        <v>121</v>
      </c>
      <c r="E520" s="352">
        <v>3000</v>
      </c>
      <c r="F520" s="323">
        <v>3866</v>
      </c>
      <c r="G520" s="295">
        <f t="shared" si="8"/>
        <v>0.7759958613554061</v>
      </c>
      <c r="H520" s="537" t="s">
        <v>156</v>
      </c>
      <c r="I520" s="582" t="s">
        <v>43</v>
      </c>
      <c r="J520" s="16" t="s">
        <v>519</v>
      </c>
      <c r="K520" s="164" t="s">
        <v>663</v>
      </c>
      <c r="L520" s="164" t="s">
        <v>44</v>
      </c>
      <c r="M520" s="467"/>
      <c r="N520" s="468"/>
    </row>
    <row r="521" spans="1:14" x14ac:dyDescent="0.25">
      <c r="A521" s="34">
        <v>45373</v>
      </c>
      <c r="B521" s="16" t="s">
        <v>510</v>
      </c>
      <c r="C521" s="149" t="s">
        <v>126</v>
      </c>
      <c r="D521" s="16" t="s">
        <v>121</v>
      </c>
      <c r="E521" s="352">
        <v>40000</v>
      </c>
      <c r="F521" s="323">
        <v>3866</v>
      </c>
      <c r="G521" s="295">
        <f t="shared" si="8"/>
        <v>10.346611484738748</v>
      </c>
      <c r="H521" s="537" t="s">
        <v>156</v>
      </c>
      <c r="I521" s="582" t="s">
        <v>43</v>
      </c>
      <c r="J521" s="16" t="s">
        <v>650</v>
      </c>
      <c r="K521" s="164" t="s">
        <v>133</v>
      </c>
      <c r="L521" s="164" t="s">
        <v>44</v>
      </c>
      <c r="M521" s="467"/>
      <c r="N521" s="468"/>
    </row>
    <row r="522" spans="1:14" x14ac:dyDescent="0.25">
      <c r="A522" s="34">
        <v>45373</v>
      </c>
      <c r="B522" s="16" t="s">
        <v>511</v>
      </c>
      <c r="C522" s="149" t="s">
        <v>126</v>
      </c>
      <c r="D522" s="16" t="s">
        <v>121</v>
      </c>
      <c r="E522" s="352">
        <v>30000</v>
      </c>
      <c r="F522" s="323">
        <v>3866</v>
      </c>
      <c r="G522" s="295">
        <f t="shared" si="8"/>
        <v>7.759958613554061</v>
      </c>
      <c r="H522" s="537" t="s">
        <v>156</v>
      </c>
      <c r="I522" s="582" t="s">
        <v>43</v>
      </c>
      <c r="J522" s="16" t="s">
        <v>519</v>
      </c>
      <c r="K522" s="164" t="s">
        <v>133</v>
      </c>
      <c r="L522" s="164" t="s">
        <v>44</v>
      </c>
      <c r="M522" s="467"/>
      <c r="N522" s="468"/>
    </row>
    <row r="523" spans="1:14" x14ac:dyDescent="0.25">
      <c r="A523" s="34">
        <v>45373</v>
      </c>
      <c r="B523" s="16" t="s">
        <v>512</v>
      </c>
      <c r="C523" s="149" t="s">
        <v>126</v>
      </c>
      <c r="D523" s="16" t="s">
        <v>121</v>
      </c>
      <c r="E523" s="352">
        <v>17000</v>
      </c>
      <c r="F523" s="323">
        <v>3866</v>
      </c>
      <c r="G523" s="295">
        <f t="shared" si="8"/>
        <v>4.3973098810139684</v>
      </c>
      <c r="H523" s="537" t="s">
        <v>156</v>
      </c>
      <c r="I523" s="582" t="s">
        <v>43</v>
      </c>
      <c r="J523" s="16" t="s">
        <v>519</v>
      </c>
      <c r="K523" s="164" t="s">
        <v>133</v>
      </c>
      <c r="L523" s="164" t="s">
        <v>44</v>
      </c>
      <c r="M523" s="467"/>
      <c r="N523" s="468"/>
    </row>
    <row r="524" spans="1:14" x14ac:dyDescent="0.25">
      <c r="A524" s="34">
        <v>45373</v>
      </c>
      <c r="B524" s="16" t="s">
        <v>513</v>
      </c>
      <c r="C524" s="149" t="s">
        <v>126</v>
      </c>
      <c r="D524" s="16" t="s">
        <v>121</v>
      </c>
      <c r="E524" s="352">
        <v>320000</v>
      </c>
      <c r="F524" s="323">
        <v>3866</v>
      </c>
      <c r="G524" s="295">
        <f t="shared" si="8"/>
        <v>82.772891877909984</v>
      </c>
      <c r="H524" s="537" t="s">
        <v>156</v>
      </c>
      <c r="I524" s="582" t="s">
        <v>43</v>
      </c>
      <c r="J524" s="16" t="s">
        <v>519</v>
      </c>
      <c r="K524" s="164" t="s">
        <v>133</v>
      </c>
      <c r="L524" s="164" t="s">
        <v>44</v>
      </c>
      <c r="M524" s="467"/>
      <c r="N524" s="468"/>
    </row>
    <row r="525" spans="1:14" x14ac:dyDescent="0.25">
      <c r="A525" s="34">
        <v>45373</v>
      </c>
      <c r="B525" s="16" t="s">
        <v>112</v>
      </c>
      <c r="C525" s="16" t="s">
        <v>113</v>
      </c>
      <c r="D525" s="16" t="s">
        <v>121</v>
      </c>
      <c r="E525" s="644">
        <v>14000</v>
      </c>
      <c r="F525" s="323">
        <v>3866</v>
      </c>
      <c r="G525" s="295">
        <f t="shared" si="8"/>
        <v>3.6213140196585618</v>
      </c>
      <c r="H525" s="537" t="s">
        <v>144</v>
      </c>
      <c r="I525" s="582" t="s">
        <v>43</v>
      </c>
      <c r="J525" s="16" t="s">
        <v>515</v>
      </c>
      <c r="K525" s="164" t="s">
        <v>133</v>
      </c>
      <c r="L525" s="164" t="s">
        <v>44</v>
      </c>
      <c r="M525" s="467"/>
      <c r="N525" s="468"/>
    </row>
    <row r="526" spans="1:14" x14ac:dyDescent="0.25">
      <c r="A526" s="34">
        <v>45373</v>
      </c>
      <c r="B526" s="16" t="s">
        <v>112</v>
      </c>
      <c r="C526" s="16" t="s">
        <v>113</v>
      </c>
      <c r="D526" s="16" t="s">
        <v>121</v>
      </c>
      <c r="E526" s="644">
        <v>12000</v>
      </c>
      <c r="F526" s="323">
        <v>3866</v>
      </c>
      <c r="G526" s="295">
        <f t="shared" si="8"/>
        <v>3.1039834454216244</v>
      </c>
      <c r="H526" s="537" t="s">
        <v>144</v>
      </c>
      <c r="I526" s="582" t="s">
        <v>43</v>
      </c>
      <c r="J526" s="16" t="s">
        <v>515</v>
      </c>
      <c r="K526" s="164" t="s">
        <v>133</v>
      </c>
      <c r="L526" s="164" t="s">
        <v>44</v>
      </c>
      <c r="M526" s="467"/>
      <c r="N526" s="468"/>
    </row>
    <row r="527" spans="1:14" x14ac:dyDescent="0.25">
      <c r="A527" s="485">
        <v>45373</v>
      </c>
      <c r="B527" s="149" t="s">
        <v>112</v>
      </c>
      <c r="C527" s="149" t="s">
        <v>113</v>
      </c>
      <c r="D527" s="149" t="s">
        <v>121</v>
      </c>
      <c r="E527" s="628">
        <v>8000</v>
      </c>
      <c r="F527" s="323">
        <v>3866</v>
      </c>
      <c r="G527" s="295">
        <f t="shared" si="8"/>
        <v>2.0693222969477496</v>
      </c>
      <c r="H527" s="537" t="s">
        <v>127</v>
      </c>
      <c r="I527" s="582" t="s">
        <v>43</v>
      </c>
      <c r="J527" s="354" t="s">
        <v>516</v>
      </c>
      <c r="K527" s="164" t="s">
        <v>133</v>
      </c>
      <c r="L527" s="164" t="s">
        <v>44</v>
      </c>
      <c r="M527" s="467"/>
      <c r="N527" s="468"/>
    </row>
    <row r="528" spans="1:14" x14ac:dyDescent="0.25">
      <c r="A528" s="485">
        <v>45373</v>
      </c>
      <c r="B528" s="149" t="s">
        <v>112</v>
      </c>
      <c r="C528" s="149" t="s">
        <v>113</v>
      </c>
      <c r="D528" s="149" t="s">
        <v>121</v>
      </c>
      <c r="E528" s="628">
        <v>8000</v>
      </c>
      <c r="F528" s="323">
        <v>3866</v>
      </c>
      <c r="G528" s="295">
        <f t="shared" si="8"/>
        <v>2.0693222969477496</v>
      </c>
      <c r="H528" s="537" t="s">
        <v>127</v>
      </c>
      <c r="I528" s="582" t="s">
        <v>43</v>
      </c>
      <c r="J528" s="354" t="s">
        <v>516</v>
      </c>
      <c r="K528" s="164" t="s">
        <v>133</v>
      </c>
      <c r="L528" s="164" t="s">
        <v>44</v>
      </c>
      <c r="M528" s="467"/>
      <c r="N528" s="468"/>
    </row>
    <row r="529" spans="1:14" x14ac:dyDescent="0.25">
      <c r="A529" s="163">
        <v>45373</v>
      </c>
      <c r="B529" s="466" t="s">
        <v>299</v>
      </c>
      <c r="C529" s="466" t="s">
        <v>119</v>
      </c>
      <c r="D529" s="165" t="s">
        <v>79</v>
      </c>
      <c r="E529" s="160">
        <v>70000</v>
      </c>
      <c r="F529" s="323">
        <v>3866</v>
      </c>
      <c r="G529" s="295">
        <f t="shared" si="8"/>
        <v>18.10657009829281</v>
      </c>
      <c r="H529" s="537" t="s">
        <v>41</v>
      </c>
      <c r="I529" s="582" t="s">
        <v>43</v>
      </c>
      <c r="J529" s="420" t="s">
        <v>643</v>
      </c>
      <c r="K529" s="164" t="s">
        <v>133</v>
      </c>
      <c r="L529" s="164" t="s">
        <v>44</v>
      </c>
      <c r="M529" s="467"/>
      <c r="N529" s="468"/>
    </row>
    <row r="530" spans="1:14" x14ac:dyDescent="0.25">
      <c r="A530" s="838">
        <v>45373</v>
      </c>
      <c r="B530" s="839" t="s">
        <v>486</v>
      </c>
      <c r="C530" s="839" t="s">
        <v>113</v>
      </c>
      <c r="D530" s="840" t="s">
        <v>14</v>
      </c>
      <c r="E530" s="147">
        <v>2000</v>
      </c>
      <c r="F530" s="323">
        <v>3866</v>
      </c>
      <c r="G530" s="295">
        <f t="shared" si="8"/>
        <v>0.5173305742369374</v>
      </c>
      <c r="H530" s="537" t="s">
        <v>41</v>
      </c>
      <c r="I530" s="582" t="s">
        <v>43</v>
      </c>
      <c r="J530" s="420" t="s">
        <v>642</v>
      </c>
      <c r="K530" s="164" t="s">
        <v>133</v>
      </c>
      <c r="L530" s="164" t="s">
        <v>44</v>
      </c>
      <c r="M530" s="467"/>
      <c r="N530" s="468"/>
    </row>
    <row r="531" spans="1:14" x14ac:dyDescent="0.25">
      <c r="A531" s="163">
        <v>45374</v>
      </c>
      <c r="B531" s="151" t="s">
        <v>305</v>
      </c>
      <c r="C531" s="151" t="s">
        <v>114</v>
      </c>
      <c r="D531" s="151" t="s">
        <v>121</v>
      </c>
      <c r="E531" s="155">
        <v>40000</v>
      </c>
      <c r="F531" s="323">
        <v>3866</v>
      </c>
      <c r="G531" s="295">
        <f t="shared" si="8"/>
        <v>10.346611484738748</v>
      </c>
      <c r="H531" s="537" t="s">
        <v>156</v>
      </c>
      <c r="I531" s="582" t="s">
        <v>43</v>
      </c>
      <c r="J531" s="582" t="s">
        <v>637</v>
      </c>
      <c r="K531" s="164" t="s">
        <v>133</v>
      </c>
      <c r="L531" s="164" t="s">
        <v>44</v>
      </c>
      <c r="M531" s="467"/>
      <c r="N531" s="468"/>
    </row>
    <row r="532" spans="1:14" ht="19.5" customHeight="1" x14ac:dyDescent="0.25">
      <c r="A532" s="34">
        <v>45374</v>
      </c>
      <c r="B532" s="164" t="s">
        <v>311</v>
      </c>
      <c r="C532" s="164" t="s">
        <v>216</v>
      </c>
      <c r="D532" s="165" t="s">
        <v>121</v>
      </c>
      <c r="E532" s="147">
        <v>10000</v>
      </c>
      <c r="F532" s="323">
        <v>3866</v>
      </c>
      <c r="G532" s="295">
        <f t="shared" si="8"/>
        <v>2.586652871184687</v>
      </c>
      <c r="H532" s="537" t="s">
        <v>156</v>
      </c>
      <c r="I532" s="582" t="s">
        <v>43</v>
      </c>
      <c r="J532" s="16" t="s">
        <v>517</v>
      </c>
      <c r="K532" s="164" t="s">
        <v>133</v>
      </c>
      <c r="L532" s="164" t="s">
        <v>44</v>
      </c>
      <c r="M532" s="467"/>
      <c r="N532" s="468"/>
    </row>
    <row r="533" spans="1:14" ht="18" customHeight="1" x14ac:dyDescent="0.25">
      <c r="A533" s="34">
        <v>45374</v>
      </c>
      <c r="B533" s="164" t="s">
        <v>312</v>
      </c>
      <c r="C533" s="164" t="s">
        <v>216</v>
      </c>
      <c r="D533" s="165" t="s">
        <v>121</v>
      </c>
      <c r="E533" s="147">
        <v>20000</v>
      </c>
      <c r="F533" s="323">
        <v>3866</v>
      </c>
      <c r="G533" s="295">
        <f t="shared" si="8"/>
        <v>5.173305742369374</v>
      </c>
      <c r="H533" s="537" t="s">
        <v>156</v>
      </c>
      <c r="I533" s="582" t="s">
        <v>43</v>
      </c>
      <c r="J533" s="16" t="s">
        <v>517</v>
      </c>
      <c r="K533" s="164" t="s">
        <v>133</v>
      </c>
      <c r="L533" s="164" t="s">
        <v>44</v>
      </c>
      <c r="M533" s="467"/>
      <c r="N533" s="468"/>
    </row>
    <row r="534" spans="1:14" ht="18.75" customHeight="1" x14ac:dyDescent="0.25">
      <c r="A534" s="34">
        <v>45374</v>
      </c>
      <c r="B534" s="164" t="s">
        <v>313</v>
      </c>
      <c r="C534" s="164" t="s">
        <v>216</v>
      </c>
      <c r="D534" s="165" t="s">
        <v>121</v>
      </c>
      <c r="E534" s="470">
        <v>20000</v>
      </c>
      <c r="F534" s="323">
        <v>3866</v>
      </c>
      <c r="G534" s="295">
        <f t="shared" si="8"/>
        <v>5.173305742369374</v>
      </c>
      <c r="H534" s="537" t="s">
        <v>156</v>
      </c>
      <c r="I534" s="582" t="s">
        <v>43</v>
      </c>
      <c r="J534" s="16" t="s">
        <v>517</v>
      </c>
      <c r="K534" s="164" t="s">
        <v>133</v>
      </c>
      <c r="L534" s="164" t="s">
        <v>44</v>
      </c>
      <c r="M534" s="467"/>
      <c r="N534" s="468"/>
    </row>
    <row r="535" spans="1:14" x14ac:dyDescent="0.25">
      <c r="A535" s="34">
        <v>45374</v>
      </c>
      <c r="B535" s="164" t="s">
        <v>112</v>
      </c>
      <c r="C535" s="164" t="s">
        <v>113</v>
      </c>
      <c r="D535" s="165" t="s">
        <v>121</v>
      </c>
      <c r="E535" s="470">
        <v>4000</v>
      </c>
      <c r="F535" s="323">
        <v>3866</v>
      </c>
      <c r="G535" s="295">
        <f t="shared" si="8"/>
        <v>1.0346611484738748</v>
      </c>
      <c r="H535" s="537" t="s">
        <v>156</v>
      </c>
      <c r="I535" s="582" t="s">
        <v>43</v>
      </c>
      <c r="J535" s="16" t="s">
        <v>517</v>
      </c>
      <c r="K535" s="164" t="s">
        <v>133</v>
      </c>
      <c r="L535" s="164" t="s">
        <v>44</v>
      </c>
      <c r="M535" s="467"/>
      <c r="N535" s="468"/>
    </row>
    <row r="536" spans="1:14" x14ac:dyDescent="0.25">
      <c r="A536" s="34">
        <v>45374</v>
      </c>
      <c r="B536" s="164" t="s">
        <v>112</v>
      </c>
      <c r="C536" s="164" t="s">
        <v>113</v>
      </c>
      <c r="D536" s="165" t="s">
        <v>121</v>
      </c>
      <c r="E536" s="470">
        <v>5000</v>
      </c>
      <c r="F536" s="323">
        <v>3866</v>
      </c>
      <c r="G536" s="295">
        <f t="shared" si="8"/>
        <v>1.2933264355923435</v>
      </c>
      <c r="H536" s="537" t="s">
        <v>156</v>
      </c>
      <c r="I536" s="582" t="s">
        <v>43</v>
      </c>
      <c r="J536" s="16" t="s">
        <v>517</v>
      </c>
      <c r="K536" s="164" t="s">
        <v>133</v>
      </c>
      <c r="L536" s="164" t="s">
        <v>44</v>
      </c>
      <c r="M536" s="467"/>
      <c r="N536" s="468"/>
    </row>
    <row r="537" spans="1:14" x14ac:dyDescent="0.25">
      <c r="A537" s="34">
        <v>45374</v>
      </c>
      <c r="B537" s="164" t="s">
        <v>112</v>
      </c>
      <c r="C537" s="164" t="s">
        <v>113</v>
      </c>
      <c r="D537" s="165" t="s">
        <v>121</v>
      </c>
      <c r="E537" s="470">
        <v>28000</v>
      </c>
      <c r="F537" s="323">
        <v>3866</v>
      </c>
      <c r="G537" s="295">
        <f t="shared" si="8"/>
        <v>7.2426280393171236</v>
      </c>
      <c r="H537" s="537" t="s">
        <v>156</v>
      </c>
      <c r="I537" s="582" t="s">
        <v>43</v>
      </c>
      <c r="J537" s="16" t="s">
        <v>525</v>
      </c>
      <c r="K537" s="164" t="s">
        <v>133</v>
      </c>
      <c r="L537" s="164" t="s">
        <v>44</v>
      </c>
      <c r="M537" s="467"/>
      <c r="N537" s="468"/>
    </row>
    <row r="538" spans="1:14" x14ac:dyDescent="0.25">
      <c r="A538" s="34">
        <v>45374</v>
      </c>
      <c r="B538" s="164" t="s">
        <v>112</v>
      </c>
      <c r="C538" s="164" t="s">
        <v>113</v>
      </c>
      <c r="D538" s="165" t="s">
        <v>121</v>
      </c>
      <c r="E538" s="470">
        <v>24000</v>
      </c>
      <c r="F538" s="323">
        <v>3866</v>
      </c>
      <c r="G538" s="295">
        <f t="shared" si="8"/>
        <v>6.2079668908432488</v>
      </c>
      <c r="H538" s="537" t="s">
        <v>156</v>
      </c>
      <c r="I538" s="582" t="s">
        <v>43</v>
      </c>
      <c r="J538" s="16" t="s">
        <v>525</v>
      </c>
      <c r="K538" s="164" t="s">
        <v>133</v>
      </c>
      <c r="L538" s="164" t="s">
        <v>44</v>
      </c>
      <c r="M538" s="467"/>
      <c r="N538" s="468"/>
    </row>
    <row r="539" spans="1:14" x14ac:dyDescent="0.25">
      <c r="A539" s="34">
        <v>45374</v>
      </c>
      <c r="B539" s="164" t="s">
        <v>112</v>
      </c>
      <c r="C539" s="164" t="s">
        <v>113</v>
      </c>
      <c r="D539" s="165" t="s">
        <v>121</v>
      </c>
      <c r="E539" s="470">
        <v>18000</v>
      </c>
      <c r="F539" s="323">
        <v>3866</v>
      </c>
      <c r="G539" s="295">
        <f t="shared" si="8"/>
        <v>4.6559751681324366</v>
      </c>
      <c r="H539" s="537" t="s">
        <v>156</v>
      </c>
      <c r="I539" s="582" t="s">
        <v>43</v>
      </c>
      <c r="J539" s="16" t="s">
        <v>525</v>
      </c>
      <c r="K539" s="164" t="s">
        <v>133</v>
      </c>
      <c r="L539" s="164" t="s">
        <v>44</v>
      </c>
      <c r="M539" s="467"/>
      <c r="N539" s="468"/>
    </row>
    <row r="540" spans="1:14" x14ac:dyDescent="0.25">
      <c r="A540" s="34">
        <v>45374</v>
      </c>
      <c r="B540" s="164" t="s">
        <v>112</v>
      </c>
      <c r="C540" s="164" t="s">
        <v>113</v>
      </c>
      <c r="D540" s="165" t="s">
        <v>121</v>
      </c>
      <c r="E540" s="470">
        <v>8000</v>
      </c>
      <c r="F540" s="323">
        <v>3866</v>
      </c>
      <c r="G540" s="295">
        <f t="shared" si="8"/>
        <v>2.0693222969477496</v>
      </c>
      <c r="H540" s="537" t="s">
        <v>156</v>
      </c>
      <c r="I540" s="582" t="s">
        <v>43</v>
      </c>
      <c r="J540" s="16" t="s">
        <v>525</v>
      </c>
      <c r="K540" s="164" t="s">
        <v>133</v>
      </c>
      <c r="L540" s="164" t="s">
        <v>44</v>
      </c>
      <c r="M540" s="467"/>
      <c r="N540" s="468"/>
    </row>
    <row r="541" spans="1:14" x14ac:dyDescent="0.25">
      <c r="A541" s="34">
        <v>45374</v>
      </c>
      <c r="B541" s="164" t="s">
        <v>112</v>
      </c>
      <c r="C541" s="164" t="s">
        <v>113</v>
      </c>
      <c r="D541" s="165" t="s">
        <v>121</v>
      </c>
      <c r="E541" s="470">
        <v>2000</v>
      </c>
      <c r="F541" s="323">
        <v>3866</v>
      </c>
      <c r="G541" s="295">
        <f t="shared" si="8"/>
        <v>0.5173305742369374</v>
      </c>
      <c r="H541" s="537" t="s">
        <v>156</v>
      </c>
      <c r="I541" s="582" t="s">
        <v>43</v>
      </c>
      <c r="J541" s="16" t="s">
        <v>525</v>
      </c>
      <c r="K541" s="164" t="s">
        <v>133</v>
      </c>
      <c r="L541" s="164" t="s">
        <v>44</v>
      </c>
      <c r="M541" s="467"/>
      <c r="N541" s="468"/>
    </row>
    <row r="542" spans="1:14" x14ac:dyDescent="0.25">
      <c r="A542" s="34">
        <v>45374</v>
      </c>
      <c r="B542" s="164" t="s">
        <v>527</v>
      </c>
      <c r="C542" s="149" t="s">
        <v>126</v>
      </c>
      <c r="D542" s="165" t="s">
        <v>121</v>
      </c>
      <c r="E542" s="470">
        <v>89000</v>
      </c>
      <c r="F542" s="323">
        <v>3866</v>
      </c>
      <c r="G542" s="295">
        <f t="shared" si="8"/>
        <v>23.021210553543714</v>
      </c>
      <c r="H542" s="537" t="s">
        <v>156</v>
      </c>
      <c r="I542" s="582" t="s">
        <v>43</v>
      </c>
      <c r="J542" s="16" t="s">
        <v>525</v>
      </c>
      <c r="K542" s="164" t="s">
        <v>133</v>
      </c>
      <c r="L542" s="164" t="s">
        <v>44</v>
      </c>
      <c r="M542" s="467"/>
      <c r="N542" s="468"/>
    </row>
    <row r="543" spans="1:14" x14ac:dyDescent="0.25">
      <c r="A543" s="34">
        <v>45374</v>
      </c>
      <c r="B543" s="164" t="s">
        <v>528</v>
      </c>
      <c r="C543" s="149" t="s">
        <v>126</v>
      </c>
      <c r="D543" s="165" t="s">
        <v>121</v>
      </c>
      <c r="E543" s="470">
        <v>175000</v>
      </c>
      <c r="F543" s="323">
        <v>3866</v>
      </c>
      <c r="G543" s="295">
        <f t="shared" si="8"/>
        <v>45.266425245732023</v>
      </c>
      <c r="H543" s="537" t="s">
        <v>156</v>
      </c>
      <c r="I543" s="582" t="s">
        <v>43</v>
      </c>
      <c r="J543" s="16" t="s">
        <v>525</v>
      </c>
      <c r="K543" s="164" t="s">
        <v>133</v>
      </c>
      <c r="L543" s="164" t="s">
        <v>44</v>
      </c>
      <c r="M543" s="467"/>
      <c r="N543" s="468"/>
    </row>
    <row r="544" spans="1:14" ht="15.75" customHeight="1" x14ac:dyDescent="0.25">
      <c r="A544" s="707">
        <v>45375</v>
      </c>
      <c r="B544" s="164" t="s">
        <v>311</v>
      </c>
      <c r="C544" s="164" t="s">
        <v>216</v>
      </c>
      <c r="D544" s="165" t="s">
        <v>121</v>
      </c>
      <c r="E544" s="147">
        <v>15000</v>
      </c>
      <c r="F544" s="323">
        <v>3866</v>
      </c>
      <c r="G544" s="295">
        <f t="shared" si="8"/>
        <v>3.8799793067770305</v>
      </c>
      <c r="H544" s="537" t="s">
        <v>156</v>
      </c>
      <c r="I544" s="582" t="s">
        <v>43</v>
      </c>
      <c r="J544" s="16" t="s">
        <v>547</v>
      </c>
      <c r="K544" s="164" t="s">
        <v>133</v>
      </c>
      <c r="L544" s="164" t="s">
        <v>44</v>
      </c>
      <c r="M544" s="467"/>
      <c r="N544" s="468"/>
    </row>
    <row r="545" spans="1:14" ht="15.75" customHeight="1" x14ac:dyDescent="0.25">
      <c r="A545" s="707">
        <v>45375</v>
      </c>
      <c r="B545" s="164" t="s">
        <v>312</v>
      </c>
      <c r="C545" s="164" t="s">
        <v>216</v>
      </c>
      <c r="D545" s="165" t="s">
        <v>121</v>
      </c>
      <c r="E545" s="147">
        <v>20000</v>
      </c>
      <c r="F545" s="323">
        <v>3866</v>
      </c>
      <c r="G545" s="295">
        <f t="shared" si="8"/>
        <v>5.173305742369374</v>
      </c>
      <c r="H545" s="537" t="s">
        <v>156</v>
      </c>
      <c r="I545" s="582" t="s">
        <v>43</v>
      </c>
      <c r="J545" s="16" t="s">
        <v>547</v>
      </c>
      <c r="K545" s="164" t="s">
        <v>133</v>
      </c>
      <c r="L545" s="164" t="s">
        <v>44</v>
      </c>
      <c r="M545" s="467"/>
      <c r="N545" s="468"/>
    </row>
    <row r="546" spans="1:14" ht="15.75" customHeight="1" x14ac:dyDescent="0.25">
      <c r="A546" s="707">
        <v>45375</v>
      </c>
      <c r="B546" s="164" t="s">
        <v>313</v>
      </c>
      <c r="C546" s="164" t="s">
        <v>216</v>
      </c>
      <c r="D546" s="165" t="s">
        <v>121</v>
      </c>
      <c r="E546" s="470">
        <v>25000</v>
      </c>
      <c r="F546" s="323">
        <v>3866</v>
      </c>
      <c r="G546" s="295">
        <f t="shared" si="8"/>
        <v>6.466632177961718</v>
      </c>
      <c r="H546" s="537" t="s">
        <v>156</v>
      </c>
      <c r="I546" s="582" t="s">
        <v>43</v>
      </c>
      <c r="J546" s="16" t="s">
        <v>547</v>
      </c>
      <c r="K546" s="164" t="s">
        <v>133</v>
      </c>
      <c r="L546" s="164" t="s">
        <v>44</v>
      </c>
      <c r="M546" s="467"/>
      <c r="N546" s="468"/>
    </row>
    <row r="547" spans="1:14" x14ac:dyDescent="0.25">
      <c r="A547" s="707">
        <v>45375</v>
      </c>
      <c r="B547" s="164" t="s">
        <v>112</v>
      </c>
      <c r="C547" s="164" t="s">
        <v>113</v>
      </c>
      <c r="D547" s="165" t="s">
        <v>121</v>
      </c>
      <c r="E547" s="470">
        <v>5000</v>
      </c>
      <c r="F547" s="323">
        <v>3866</v>
      </c>
      <c r="G547" s="295">
        <f t="shared" si="8"/>
        <v>1.2933264355923435</v>
      </c>
      <c r="H547" s="537" t="s">
        <v>156</v>
      </c>
      <c r="I547" s="582" t="s">
        <v>43</v>
      </c>
      <c r="J547" s="16" t="s">
        <v>547</v>
      </c>
      <c r="K547" s="164" t="s">
        <v>133</v>
      </c>
      <c r="L547" s="164" t="s">
        <v>44</v>
      </c>
      <c r="M547" s="467"/>
      <c r="N547" s="468"/>
    </row>
    <row r="548" spans="1:14" x14ac:dyDescent="0.25">
      <c r="A548" s="707">
        <v>45375</v>
      </c>
      <c r="B548" s="164" t="s">
        <v>112</v>
      </c>
      <c r="C548" s="164" t="s">
        <v>113</v>
      </c>
      <c r="D548" s="165" t="s">
        <v>121</v>
      </c>
      <c r="E548" s="470">
        <v>5000</v>
      </c>
      <c r="F548" s="323">
        <v>3866</v>
      </c>
      <c r="G548" s="295">
        <f t="shared" si="8"/>
        <v>1.2933264355923435</v>
      </c>
      <c r="H548" s="537" t="s">
        <v>156</v>
      </c>
      <c r="I548" s="582" t="s">
        <v>43</v>
      </c>
      <c r="J548" s="16" t="s">
        <v>547</v>
      </c>
      <c r="K548" s="164" t="s">
        <v>133</v>
      </c>
      <c r="L548" s="164" t="s">
        <v>44</v>
      </c>
      <c r="M548" s="467"/>
      <c r="N548" s="468"/>
    </row>
    <row r="549" spans="1:14" x14ac:dyDescent="0.25">
      <c r="A549" s="34">
        <v>45375</v>
      </c>
      <c r="B549" s="164" t="s">
        <v>112</v>
      </c>
      <c r="C549" s="164" t="s">
        <v>113</v>
      </c>
      <c r="D549" s="165" t="s">
        <v>121</v>
      </c>
      <c r="E549" s="662">
        <v>25000</v>
      </c>
      <c r="F549" s="323">
        <v>3866</v>
      </c>
      <c r="G549" s="295">
        <f t="shared" si="8"/>
        <v>6.466632177961718</v>
      </c>
      <c r="H549" s="537" t="s">
        <v>156</v>
      </c>
      <c r="I549" s="582" t="s">
        <v>43</v>
      </c>
      <c r="J549" s="16" t="s">
        <v>652</v>
      </c>
      <c r="K549" s="164" t="s">
        <v>133</v>
      </c>
      <c r="L549" s="164" t="s">
        <v>44</v>
      </c>
      <c r="M549" s="467"/>
      <c r="N549" s="468"/>
    </row>
    <row r="550" spans="1:14" x14ac:dyDescent="0.25">
      <c r="A550" s="34">
        <v>45375</v>
      </c>
      <c r="B550" s="164" t="s">
        <v>112</v>
      </c>
      <c r="C550" s="164" t="s">
        <v>113</v>
      </c>
      <c r="D550" s="165" t="s">
        <v>121</v>
      </c>
      <c r="E550" s="662">
        <v>23000</v>
      </c>
      <c r="F550" s="323">
        <v>3866</v>
      </c>
      <c r="G550" s="295">
        <f t="shared" si="8"/>
        <v>5.9493016037247806</v>
      </c>
      <c r="H550" s="537" t="s">
        <v>156</v>
      </c>
      <c r="I550" s="582" t="s">
        <v>43</v>
      </c>
      <c r="J550" s="16" t="s">
        <v>652</v>
      </c>
      <c r="K550" s="164" t="s">
        <v>133</v>
      </c>
      <c r="L550" s="164" t="s">
        <v>44</v>
      </c>
      <c r="M550" s="467"/>
      <c r="N550" s="468"/>
    </row>
    <row r="551" spans="1:14" x14ac:dyDescent="0.25">
      <c r="A551" s="34">
        <v>45375</v>
      </c>
      <c r="B551" s="164" t="s">
        <v>112</v>
      </c>
      <c r="C551" s="164" t="s">
        <v>113</v>
      </c>
      <c r="D551" s="165" t="s">
        <v>121</v>
      </c>
      <c r="E551" s="662">
        <v>23000</v>
      </c>
      <c r="F551" s="323">
        <v>3866</v>
      </c>
      <c r="G551" s="295">
        <f t="shared" si="8"/>
        <v>5.9493016037247806</v>
      </c>
      <c r="H551" s="537" t="s">
        <v>156</v>
      </c>
      <c r="I551" s="582" t="s">
        <v>43</v>
      </c>
      <c r="J551" s="16" t="s">
        <v>652</v>
      </c>
      <c r="K551" s="164" t="s">
        <v>133</v>
      </c>
      <c r="L551" s="164" t="s">
        <v>44</v>
      </c>
      <c r="M551" s="467"/>
      <c r="N551" s="468"/>
    </row>
    <row r="552" spans="1:14" x14ac:dyDescent="0.25">
      <c r="A552" s="34">
        <v>45375</v>
      </c>
      <c r="B552" s="164" t="s">
        <v>112</v>
      </c>
      <c r="C552" s="164" t="s">
        <v>113</v>
      </c>
      <c r="D552" s="165" t="s">
        <v>121</v>
      </c>
      <c r="E552" s="662">
        <v>12000</v>
      </c>
      <c r="F552" s="323">
        <v>3866</v>
      </c>
      <c r="G552" s="295">
        <f t="shared" si="8"/>
        <v>3.1039834454216244</v>
      </c>
      <c r="H552" s="537" t="s">
        <v>156</v>
      </c>
      <c r="I552" s="582" t="s">
        <v>43</v>
      </c>
      <c r="J552" s="16" t="s">
        <v>652</v>
      </c>
      <c r="K552" s="164" t="s">
        <v>133</v>
      </c>
      <c r="L552" s="164" t="s">
        <v>44</v>
      </c>
      <c r="M552" s="467"/>
      <c r="N552" s="468"/>
    </row>
    <row r="553" spans="1:14" x14ac:dyDescent="0.25">
      <c r="A553" s="34">
        <v>45375</v>
      </c>
      <c r="B553" s="164" t="s">
        <v>112</v>
      </c>
      <c r="C553" s="164" t="s">
        <v>113</v>
      </c>
      <c r="D553" s="165" t="s">
        <v>121</v>
      </c>
      <c r="E553" s="662">
        <v>2000</v>
      </c>
      <c r="F553" s="323">
        <v>3866</v>
      </c>
      <c r="G553" s="295">
        <f t="shared" si="8"/>
        <v>0.5173305742369374</v>
      </c>
      <c r="H553" s="537" t="s">
        <v>156</v>
      </c>
      <c r="I553" s="582" t="s">
        <v>43</v>
      </c>
      <c r="J553" s="16" t="s">
        <v>652</v>
      </c>
      <c r="K553" s="164" t="s">
        <v>133</v>
      </c>
      <c r="L553" s="164" t="s">
        <v>44</v>
      </c>
      <c r="M553" s="467"/>
      <c r="N553" s="468"/>
    </row>
    <row r="554" spans="1:14" x14ac:dyDescent="0.25">
      <c r="A554" s="34">
        <v>45375</v>
      </c>
      <c r="B554" s="16" t="s">
        <v>520</v>
      </c>
      <c r="C554" s="149" t="s">
        <v>126</v>
      </c>
      <c r="D554" s="16" t="s">
        <v>121</v>
      </c>
      <c r="E554" s="662">
        <v>69000</v>
      </c>
      <c r="F554" s="323">
        <v>3866</v>
      </c>
      <c r="G554" s="295">
        <f t="shared" si="8"/>
        <v>17.847904811174342</v>
      </c>
      <c r="H554" s="537" t="s">
        <v>156</v>
      </c>
      <c r="I554" s="582" t="s">
        <v>43</v>
      </c>
      <c r="J554" s="16" t="s">
        <v>652</v>
      </c>
      <c r="K554" s="164" t="s">
        <v>133</v>
      </c>
      <c r="L554" s="164" t="s">
        <v>44</v>
      </c>
      <c r="M554" s="467"/>
      <c r="N554" s="468"/>
    </row>
    <row r="555" spans="1:14" x14ac:dyDescent="0.25">
      <c r="A555" s="34">
        <v>45375</v>
      </c>
      <c r="B555" s="16" t="s">
        <v>126</v>
      </c>
      <c r="C555" s="149" t="s">
        <v>126</v>
      </c>
      <c r="D555" s="16" t="s">
        <v>121</v>
      </c>
      <c r="E555" s="662">
        <v>10000</v>
      </c>
      <c r="F555" s="323">
        <v>3866</v>
      </c>
      <c r="G555" s="295">
        <f t="shared" si="8"/>
        <v>2.586652871184687</v>
      </c>
      <c r="H555" s="537" t="s">
        <v>156</v>
      </c>
      <c r="I555" s="582" t="s">
        <v>43</v>
      </c>
      <c r="J555" s="16" t="s">
        <v>652</v>
      </c>
      <c r="K555" s="164" t="s">
        <v>133</v>
      </c>
      <c r="L555" s="164" t="s">
        <v>44</v>
      </c>
      <c r="M555" s="467"/>
      <c r="N555" s="468"/>
    </row>
    <row r="556" spans="1:14" x14ac:dyDescent="0.25">
      <c r="A556" s="34">
        <v>45375</v>
      </c>
      <c r="B556" s="16" t="s">
        <v>126</v>
      </c>
      <c r="C556" s="149" t="s">
        <v>126</v>
      </c>
      <c r="D556" s="16" t="s">
        <v>121</v>
      </c>
      <c r="E556" s="662">
        <v>8000</v>
      </c>
      <c r="F556" s="323">
        <v>3866</v>
      </c>
      <c r="G556" s="295">
        <f t="shared" si="8"/>
        <v>2.0693222969477496</v>
      </c>
      <c r="H556" s="537" t="s">
        <v>156</v>
      </c>
      <c r="I556" s="582" t="s">
        <v>43</v>
      </c>
      <c r="J556" s="16" t="s">
        <v>652</v>
      </c>
      <c r="K556" s="164" t="s">
        <v>133</v>
      </c>
      <c r="L556" s="164" t="s">
        <v>44</v>
      </c>
      <c r="M556" s="467"/>
      <c r="N556" s="468"/>
    </row>
    <row r="557" spans="1:14" x14ac:dyDescent="0.25">
      <c r="A557" s="34">
        <v>45375</v>
      </c>
      <c r="B557" s="16" t="s">
        <v>126</v>
      </c>
      <c r="C557" s="149" t="s">
        <v>126</v>
      </c>
      <c r="D557" s="16" t="s">
        <v>121</v>
      </c>
      <c r="E557" s="352">
        <v>12000</v>
      </c>
      <c r="F557" s="323">
        <v>3866</v>
      </c>
      <c r="G557" s="295">
        <f t="shared" si="8"/>
        <v>3.1039834454216244</v>
      </c>
      <c r="H557" s="537" t="s">
        <v>156</v>
      </c>
      <c r="I557" s="582" t="s">
        <v>43</v>
      </c>
      <c r="J557" s="16" t="s">
        <v>652</v>
      </c>
      <c r="K557" s="164" t="s">
        <v>133</v>
      </c>
      <c r="L557" s="164" t="s">
        <v>44</v>
      </c>
      <c r="M557" s="467"/>
      <c r="N557" s="468"/>
    </row>
    <row r="558" spans="1:14" x14ac:dyDescent="0.25">
      <c r="A558" s="34">
        <v>45375</v>
      </c>
      <c r="B558" s="16" t="s">
        <v>521</v>
      </c>
      <c r="C558" s="149" t="s">
        <v>126</v>
      </c>
      <c r="D558" s="16" t="s">
        <v>121</v>
      </c>
      <c r="E558" s="471">
        <v>110000</v>
      </c>
      <c r="F558" s="323">
        <v>3866</v>
      </c>
      <c r="G558" s="295">
        <f t="shared" si="8"/>
        <v>28.453181583031558</v>
      </c>
      <c r="H558" s="537" t="s">
        <v>156</v>
      </c>
      <c r="I558" s="582" t="s">
        <v>43</v>
      </c>
      <c r="J558" s="16" t="s">
        <v>652</v>
      </c>
      <c r="K558" s="164" t="s">
        <v>133</v>
      </c>
      <c r="L558" s="164" t="s">
        <v>44</v>
      </c>
      <c r="M558" s="467"/>
      <c r="N558" s="468"/>
    </row>
    <row r="559" spans="1:14" x14ac:dyDescent="0.25">
      <c r="A559" s="34">
        <v>45375</v>
      </c>
      <c r="B559" s="16" t="s">
        <v>521</v>
      </c>
      <c r="C559" s="149" t="s">
        <v>126</v>
      </c>
      <c r="D559" s="16" t="s">
        <v>121</v>
      </c>
      <c r="E559" s="471">
        <v>88000</v>
      </c>
      <c r="F559" s="323">
        <v>3866</v>
      </c>
      <c r="G559" s="295">
        <f t="shared" si="8"/>
        <v>22.762545266425246</v>
      </c>
      <c r="H559" s="537" t="s">
        <v>156</v>
      </c>
      <c r="I559" s="582" t="s">
        <v>43</v>
      </c>
      <c r="J559" s="16" t="s">
        <v>652</v>
      </c>
      <c r="K559" s="164" t="s">
        <v>133</v>
      </c>
      <c r="L559" s="164" t="s">
        <v>44</v>
      </c>
      <c r="M559" s="467"/>
      <c r="N559" s="468"/>
    </row>
    <row r="560" spans="1:14" x14ac:dyDescent="0.25">
      <c r="A560" s="34">
        <v>45375</v>
      </c>
      <c r="B560" s="16" t="s">
        <v>521</v>
      </c>
      <c r="C560" s="149" t="s">
        <v>126</v>
      </c>
      <c r="D560" s="16" t="s">
        <v>121</v>
      </c>
      <c r="E560" s="471">
        <v>4000</v>
      </c>
      <c r="F560" s="323">
        <v>3866</v>
      </c>
      <c r="G560" s="295">
        <f t="shared" si="8"/>
        <v>1.0346611484738748</v>
      </c>
      <c r="H560" s="537" t="s">
        <v>156</v>
      </c>
      <c r="I560" s="582" t="s">
        <v>43</v>
      </c>
      <c r="J560" s="16" t="s">
        <v>652</v>
      </c>
      <c r="K560" s="164" t="s">
        <v>133</v>
      </c>
      <c r="L560" s="164" t="s">
        <v>44</v>
      </c>
      <c r="M560" s="467"/>
      <c r="N560" s="468"/>
    </row>
    <row r="561" spans="1:14" x14ac:dyDescent="0.25">
      <c r="A561" s="34">
        <v>45375</v>
      </c>
      <c r="B561" s="16" t="s">
        <v>521</v>
      </c>
      <c r="C561" s="149" t="s">
        <v>126</v>
      </c>
      <c r="D561" s="16" t="s">
        <v>121</v>
      </c>
      <c r="E561" s="471">
        <v>4000</v>
      </c>
      <c r="F561" s="323">
        <v>3866</v>
      </c>
      <c r="G561" s="295">
        <f t="shared" si="8"/>
        <v>1.0346611484738748</v>
      </c>
      <c r="H561" s="537" t="s">
        <v>156</v>
      </c>
      <c r="I561" s="582" t="s">
        <v>43</v>
      </c>
      <c r="J561" s="16" t="s">
        <v>652</v>
      </c>
      <c r="K561" s="164" t="s">
        <v>133</v>
      </c>
      <c r="L561" s="164" t="s">
        <v>44</v>
      </c>
      <c r="M561" s="467"/>
      <c r="N561" s="468"/>
    </row>
    <row r="562" spans="1:14" x14ac:dyDescent="0.25">
      <c r="A562" s="34">
        <v>45375</v>
      </c>
      <c r="B562" s="16" t="s">
        <v>521</v>
      </c>
      <c r="C562" s="149" t="s">
        <v>126</v>
      </c>
      <c r="D562" s="16" t="s">
        <v>121</v>
      </c>
      <c r="E562" s="471">
        <v>18000</v>
      </c>
      <c r="F562" s="323">
        <v>3866</v>
      </c>
      <c r="G562" s="295">
        <f t="shared" si="8"/>
        <v>4.6559751681324366</v>
      </c>
      <c r="H562" s="537" t="s">
        <v>156</v>
      </c>
      <c r="I562" s="582" t="s">
        <v>43</v>
      </c>
      <c r="J562" s="16" t="s">
        <v>652</v>
      </c>
      <c r="K562" s="164" t="s">
        <v>133</v>
      </c>
      <c r="L562" s="164" t="s">
        <v>44</v>
      </c>
      <c r="M562" s="467"/>
      <c r="N562" s="468"/>
    </row>
    <row r="563" spans="1:14" x14ac:dyDescent="0.25">
      <c r="A563" s="163">
        <v>45375</v>
      </c>
      <c r="B563" s="164" t="s">
        <v>112</v>
      </c>
      <c r="C563" s="164" t="s">
        <v>113</v>
      </c>
      <c r="D563" s="165" t="s">
        <v>14</v>
      </c>
      <c r="E563" s="147">
        <v>10000</v>
      </c>
      <c r="F563" s="323">
        <v>3866</v>
      </c>
      <c r="G563" s="295">
        <f t="shared" si="8"/>
        <v>2.586652871184687</v>
      </c>
      <c r="H563" s="537" t="s">
        <v>41</v>
      </c>
      <c r="I563" s="582" t="s">
        <v>43</v>
      </c>
      <c r="J563" s="420" t="s">
        <v>651</v>
      </c>
      <c r="K563" s="164" t="s">
        <v>133</v>
      </c>
      <c r="L563" s="164" t="s">
        <v>44</v>
      </c>
      <c r="M563" s="467"/>
      <c r="N563" s="468"/>
    </row>
    <row r="564" spans="1:14" x14ac:dyDescent="0.25">
      <c r="A564" s="163">
        <v>45375</v>
      </c>
      <c r="B564" s="164" t="s">
        <v>112</v>
      </c>
      <c r="C564" s="164" t="s">
        <v>113</v>
      </c>
      <c r="D564" s="165" t="s">
        <v>14</v>
      </c>
      <c r="E564" s="147">
        <v>10000</v>
      </c>
      <c r="F564" s="323">
        <v>3866</v>
      </c>
      <c r="G564" s="295">
        <f t="shared" si="8"/>
        <v>2.586652871184687</v>
      </c>
      <c r="H564" s="537" t="s">
        <v>41</v>
      </c>
      <c r="I564" s="582" t="s">
        <v>43</v>
      </c>
      <c r="J564" s="420" t="s">
        <v>651</v>
      </c>
      <c r="K564" s="164" t="s">
        <v>133</v>
      </c>
      <c r="L564" s="164" t="s">
        <v>44</v>
      </c>
      <c r="M564" s="467"/>
      <c r="N564" s="468"/>
    </row>
    <row r="565" spans="1:14" x14ac:dyDescent="0.25">
      <c r="A565" s="163">
        <v>45375</v>
      </c>
      <c r="B565" s="151" t="s">
        <v>305</v>
      </c>
      <c r="C565" s="151" t="s">
        <v>114</v>
      </c>
      <c r="D565" s="170" t="s">
        <v>121</v>
      </c>
      <c r="E565" s="155">
        <v>10000</v>
      </c>
      <c r="F565" s="323">
        <v>3866</v>
      </c>
      <c r="G565" s="295">
        <f t="shared" si="8"/>
        <v>2.586652871184687</v>
      </c>
      <c r="H565" s="537" t="s">
        <v>156</v>
      </c>
      <c r="I565" s="582" t="s">
        <v>43</v>
      </c>
      <c r="J565" s="582" t="s">
        <v>637</v>
      </c>
      <c r="K565" s="164" t="s">
        <v>133</v>
      </c>
      <c r="L565" s="164" t="s">
        <v>44</v>
      </c>
      <c r="M565" s="467"/>
      <c r="N565" s="468"/>
    </row>
    <row r="566" spans="1:14" x14ac:dyDescent="0.25">
      <c r="A566" s="485">
        <v>45375</v>
      </c>
      <c r="B566" s="149" t="s">
        <v>112</v>
      </c>
      <c r="C566" s="149" t="s">
        <v>113</v>
      </c>
      <c r="D566" s="149" t="s">
        <v>121</v>
      </c>
      <c r="E566" s="628">
        <v>10000</v>
      </c>
      <c r="F566" s="323">
        <v>3866</v>
      </c>
      <c r="G566" s="295">
        <f t="shared" si="8"/>
        <v>2.586652871184687</v>
      </c>
      <c r="H566" s="537" t="s">
        <v>127</v>
      </c>
      <c r="I566" s="582" t="s">
        <v>43</v>
      </c>
      <c r="J566" s="354" t="s">
        <v>524</v>
      </c>
      <c r="K566" s="164" t="s">
        <v>133</v>
      </c>
      <c r="L566" s="164" t="s">
        <v>44</v>
      </c>
      <c r="M566" s="467"/>
      <c r="N566" s="468"/>
    </row>
    <row r="567" spans="1:14" x14ac:dyDescent="0.25">
      <c r="A567" s="485">
        <v>45375</v>
      </c>
      <c r="B567" s="149" t="s">
        <v>112</v>
      </c>
      <c r="C567" s="149" t="s">
        <v>113</v>
      </c>
      <c r="D567" s="149" t="s">
        <v>121</v>
      </c>
      <c r="E567" s="628">
        <v>10000</v>
      </c>
      <c r="F567" s="323">
        <v>3866</v>
      </c>
      <c r="G567" s="295">
        <f t="shared" si="8"/>
        <v>2.586652871184687</v>
      </c>
      <c r="H567" s="537" t="s">
        <v>127</v>
      </c>
      <c r="I567" s="582" t="s">
        <v>43</v>
      </c>
      <c r="J567" s="354" t="s">
        <v>524</v>
      </c>
      <c r="K567" s="164" t="s">
        <v>133</v>
      </c>
      <c r="L567" s="164" t="s">
        <v>44</v>
      </c>
      <c r="M567" s="467"/>
      <c r="N567" s="468"/>
    </row>
    <row r="568" spans="1:14" x14ac:dyDescent="0.25">
      <c r="A568" s="163">
        <v>45376</v>
      </c>
      <c r="B568" s="164" t="s">
        <v>530</v>
      </c>
      <c r="C568" s="164" t="s">
        <v>132</v>
      </c>
      <c r="D568" s="165" t="s">
        <v>542</v>
      </c>
      <c r="E568" s="147">
        <v>108000</v>
      </c>
      <c r="F568" s="323">
        <v>3866</v>
      </c>
      <c r="G568" s="295">
        <f t="shared" si="8"/>
        <v>27.935851008794621</v>
      </c>
      <c r="H568" s="537" t="s">
        <v>41</v>
      </c>
      <c r="I568" s="582" t="s">
        <v>43</v>
      </c>
      <c r="J568" s="582" t="s">
        <v>654</v>
      </c>
      <c r="K568" s="164" t="s">
        <v>133</v>
      </c>
      <c r="L568" s="164" t="s">
        <v>44</v>
      </c>
      <c r="M568" s="467"/>
      <c r="N568" s="468"/>
    </row>
    <row r="569" spans="1:14" x14ac:dyDescent="0.25">
      <c r="A569" s="163">
        <v>45376</v>
      </c>
      <c r="B569" s="164" t="s">
        <v>531</v>
      </c>
      <c r="C569" s="164" t="s">
        <v>132</v>
      </c>
      <c r="D569" s="165" t="s">
        <v>542</v>
      </c>
      <c r="E569" s="147">
        <v>80000</v>
      </c>
      <c r="F569" s="323">
        <v>3866</v>
      </c>
      <c r="G569" s="295">
        <f t="shared" si="8"/>
        <v>20.693222969477496</v>
      </c>
      <c r="H569" s="537" t="s">
        <v>41</v>
      </c>
      <c r="I569" s="582" t="s">
        <v>43</v>
      </c>
      <c r="J569" s="582" t="s">
        <v>654</v>
      </c>
      <c r="K569" s="164" t="s">
        <v>133</v>
      </c>
      <c r="L569" s="164" t="s">
        <v>44</v>
      </c>
      <c r="M569" s="467"/>
      <c r="N569" s="468"/>
    </row>
    <row r="570" spans="1:14" x14ac:dyDescent="0.25">
      <c r="A570" s="163">
        <v>45376</v>
      </c>
      <c r="B570" s="164" t="s">
        <v>532</v>
      </c>
      <c r="C570" s="164" t="s">
        <v>132</v>
      </c>
      <c r="D570" s="165" t="s">
        <v>542</v>
      </c>
      <c r="E570" s="147">
        <v>60000</v>
      </c>
      <c r="F570" s="323">
        <v>3866</v>
      </c>
      <c r="G570" s="295">
        <f t="shared" si="8"/>
        <v>15.519917227108122</v>
      </c>
      <c r="H570" s="537" t="s">
        <v>41</v>
      </c>
      <c r="I570" s="582" t="s">
        <v>43</v>
      </c>
      <c r="J570" s="582" t="s">
        <v>654</v>
      </c>
      <c r="K570" s="164" t="s">
        <v>133</v>
      </c>
      <c r="L570" s="164" t="s">
        <v>44</v>
      </c>
      <c r="M570" s="467"/>
      <c r="N570" s="468"/>
    </row>
    <row r="571" spans="1:14" x14ac:dyDescent="0.25">
      <c r="A571" s="163">
        <v>45376</v>
      </c>
      <c r="B571" s="164" t="s">
        <v>533</v>
      </c>
      <c r="C571" s="164" t="s">
        <v>132</v>
      </c>
      <c r="D571" s="165" t="s">
        <v>542</v>
      </c>
      <c r="E571" s="147">
        <v>45000</v>
      </c>
      <c r="F571" s="323">
        <v>3866</v>
      </c>
      <c r="G571" s="295">
        <f t="shared" si="8"/>
        <v>11.639937920331091</v>
      </c>
      <c r="H571" s="537" t="s">
        <v>41</v>
      </c>
      <c r="I571" s="582" t="s">
        <v>43</v>
      </c>
      <c r="J571" s="582" t="s">
        <v>654</v>
      </c>
      <c r="K571" s="164" t="s">
        <v>133</v>
      </c>
      <c r="L571" s="164" t="s">
        <v>44</v>
      </c>
      <c r="M571" s="467"/>
      <c r="N571" s="468"/>
    </row>
    <row r="572" spans="1:14" x14ac:dyDescent="0.25">
      <c r="A572" s="163">
        <v>45376</v>
      </c>
      <c r="B572" s="164" t="s">
        <v>534</v>
      </c>
      <c r="C572" s="164" t="s">
        <v>132</v>
      </c>
      <c r="D572" s="165" t="s">
        <v>542</v>
      </c>
      <c r="E572" s="147">
        <v>52000</v>
      </c>
      <c r="F572" s="323">
        <v>3866</v>
      </c>
      <c r="G572" s="295">
        <f t="shared" si="8"/>
        <v>13.450594930160372</v>
      </c>
      <c r="H572" s="537" t="s">
        <v>41</v>
      </c>
      <c r="I572" s="582" t="s">
        <v>43</v>
      </c>
      <c r="J572" s="582" t="s">
        <v>654</v>
      </c>
      <c r="K572" s="164" t="s">
        <v>133</v>
      </c>
      <c r="L572" s="164" t="s">
        <v>44</v>
      </c>
      <c r="M572" s="467"/>
      <c r="N572" s="468"/>
    </row>
    <row r="573" spans="1:14" x14ac:dyDescent="0.25">
      <c r="A573" s="163">
        <v>45376</v>
      </c>
      <c r="B573" s="164" t="s">
        <v>535</v>
      </c>
      <c r="C573" s="164" t="s">
        <v>132</v>
      </c>
      <c r="D573" s="165" t="s">
        <v>542</v>
      </c>
      <c r="E573" s="147">
        <v>96000</v>
      </c>
      <c r="F573" s="323">
        <v>3866</v>
      </c>
      <c r="G573" s="295">
        <f t="shared" si="8"/>
        <v>24.831867563372995</v>
      </c>
      <c r="H573" s="537" t="s">
        <v>41</v>
      </c>
      <c r="I573" s="582" t="s">
        <v>43</v>
      </c>
      <c r="J573" s="582" t="s">
        <v>654</v>
      </c>
      <c r="K573" s="164" t="s">
        <v>133</v>
      </c>
      <c r="L573" s="164" t="s">
        <v>44</v>
      </c>
      <c r="M573" s="467"/>
      <c r="N573" s="468"/>
    </row>
    <row r="574" spans="1:14" x14ac:dyDescent="0.25">
      <c r="A574" s="163">
        <v>45376</v>
      </c>
      <c r="B574" s="164" t="s">
        <v>536</v>
      </c>
      <c r="C574" s="164" t="s">
        <v>132</v>
      </c>
      <c r="D574" s="165" t="s">
        <v>542</v>
      </c>
      <c r="E574" s="147">
        <v>3000</v>
      </c>
      <c r="F574" s="323">
        <v>3866</v>
      </c>
      <c r="G574" s="295">
        <f t="shared" si="8"/>
        <v>0.7759958613554061</v>
      </c>
      <c r="H574" s="537" t="s">
        <v>41</v>
      </c>
      <c r="I574" s="582" t="s">
        <v>43</v>
      </c>
      <c r="J574" s="582" t="s">
        <v>654</v>
      </c>
      <c r="K574" s="164" t="s">
        <v>133</v>
      </c>
      <c r="L574" s="164" t="s">
        <v>44</v>
      </c>
      <c r="M574" s="467"/>
      <c r="N574" s="468"/>
    </row>
    <row r="575" spans="1:14" x14ac:dyDescent="0.25">
      <c r="A575" s="163">
        <v>45376</v>
      </c>
      <c r="B575" s="164" t="s">
        <v>537</v>
      </c>
      <c r="C575" s="164" t="s">
        <v>132</v>
      </c>
      <c r="D575" s="165" t="s">
        <v>542</v>
      </c>
      <c r="E575" s="147">
        <v>6000</v>
      </c>
      <c r="F575" s="323">
        <v>3866</v>
      </c>
      <c r="G575" s="295">
        <f t="shared" si="8"/>
        <v>1.5519917227108122</v>
      </c>
      <c r="H575" s="537" t="s">
        <v>41</v>
      </c>
      <c r="I575" s="582" t="s">
        <v>43</v>
      </c>
      <c r="J575" s="582" t="s">
        <v>654</v>
      </c>
      <c r="K575" s="164" t="s">
        <v>133</v>
      </c>
      <c r="L575" s="164" t="s">
        <v>44</v>
      </c>
      <c r="M575" s="467"/>
      <c r="N575" s="468"/>
    </row>
    <row r="576" spans="1:14" x14ac:dyDescent="0.25">
      <c r="A576" s="163">
        <v>45376</v>
      </c>
      <c r="B576" s="164" t="s">
        <v>538</v>
      </c>
      <c r="C576" s="164" t="s">
        <v>132</v>
      </c>
      <c r="D576" s="165" t="s">
        <v>542</v>
      </c>
      <c r="E576" s="147">
        <v>8000</v>
      </c>
      <c r="F576" s="323">
        <v>3866</v>
      </c>
      <c r="G576" s="295">
        <f t="shared" si="8"/>
        <v>2.0693222969477496</v>
      </c>
      <c r="H576" s="537" t="s">
        <v>41</v>
      </c>
      <c r="I576" s="582" t="s">
        <v>43</v>
      </c>
      <c r="J576" s="582" t="s">
        <v>654</v>
      </c>
      <c r="K576" s="164" t="s">
        <v>133</v>
      </c>
      <c r="L576" s="164" t="s">
        <v>44</v>
      </c>
      <c r="M576" s="467"/>
      <c r="N576" s="468"/>
    </row>
    <row r="577" spans="1:14" x14ac:dyDescent="0.25">
      <c r="A577" s="163">
        <v>45376</v>
      </c>
      <c r="B577" s="164" t="s">
        <v>539</v>
      </c>
      <c r="C577" s="164" t="s">
        <v>132</v>
      </c>
      <c r="D577" s="165" t="s">
        <v>542</v>
      </c>
      <c r="E577" s="147">
        <v>245000</v>
      </c>
      <c r="F577" s="323">
        <v>3866</v>
      </c>
      <c r="G577" s="295">
        <f t="shared" si="8"/>
        <v>63.372995344024829</v>
      </c>
      <c r="H577" s="537" t="s">
        <v>41</v>
      </c>
      <c r="I577" s="582" t="s">
        <v>43</v>
      </c>
      <c r="J577" s="582" t="s">
        <v>654</v>
      </c>
      <c r="K577" s="164" t="s">
        <v>133</v>
      </c>
      <c r="L577" s="164" t="s">
        <v>44</v>
      </c>
      <c r="M577" s="467"/>
      <c r="N577" s="468"/>
    </row>
    <row r="578" spans="1:14" x14ac:dyDescent="0.25">
      <c r="A578" s="163">
        <v>45376</v>
      </c>
      <c r="B578" s="164" t="s">
        <v>540</v>
      </c>
      <c r="C578" s="164" t="s">
        <v>132</v>
      </c>
      <c r="D578" s="165" t="s">
        <v>542</v>
      </c>
      <c r="E578" s="147">
        <v>15000</v>
      </c>
      <c r="F578" s="323">
        <v>3866</v>
      </c>
      <c r="G578" s="295">
        <f t="shared" si="8"/>
        <v>3.8799793067770305</v>
      </c>
      <c r="H578" s="537" t="s">
        <v>41</v>
      </c>
      <c r="I578" s="582" t="s">
        <v>43</v>
      </c>
      <c r="J578" s="582" t="s">
        <v>654</v>
      </c>
      <c r="K578" s="164" t="s">
        <v>133</v>
      </c>
      <c r="L578" s="164" t="s">
        <v>44</v>
      </c>
      <c r="M578" s="467"/>
      <c r="N578" s="468"/>
    </row>
    <row r="579" spans="1:14" x14ac:dyDescent="0.25">
      <c r="A579" s="163">
        <v>45376</v>
      </c>
      <c r="B579" s="164" t="s">
        <v>541</v>
      </c>
      <c r="C579" s="164" t="s">
        <v>132</v>
      </c>
      <c r="D579" s="165" t="s">
        <v>542</v>
      </c>
      <c r="E579" s="147">
        <v>10000</v>
      </c>
      <c r="F579" s="323">
        <v>3866</v>
      </c>
      <c r="G579" s="295">
        <f t="shared" si="8"/>
        <v>2.586652871184687</v>
      </c>
      <c r="H579" s="537" t="s">
        <v>41</v>
      </c>
      <c r="I579" s="582" t="s">
        <v>43</v>
      </c>
      <c r="J579" s="582" t="s">
        <v>654</v>
      </c>
      <c r="K579" s="164" t="s">
        <v>133</v>
      </c>
      <c r="L579" s="164" t="s">
        <v>44</v>
      </c>
      <c r="M579" s="467"/>
      <c r="N579" s="468"/>
    </row>
    <row r="580" spans="1:14" x14ac:dyDescent="0.25">
      <c r="A580" s="163">
        <v>45376</v>
      </c>
      <c r="B580" s="164" t="s">
        <v>126</v>
      </c>
      <c r="C580" s="164" t="s">
        <v>132</v>
      </c>
      <c r="D580" s="165" t="s">
        <v>542</v>
      </c>
      <c r="E580" s="147">
        <v>10000</v>
      </c>
      <c r="F580" s="323">
        <v>3866</v>
      </c>
      <c r="G580" s="295">
        <f t="shared" si="8"/>
        <v>2.586652871184687</v>
      </c>
      <c r="H580" s="537" t="s">
        <v>41</v>
      </c>
      <c r="I580" s="582" t="s">
        <v>43</v>
      </c>
      <c r="J580" s="354" t="s">
        <v>655</v>
      </c>
      <c r="K580" s="164" t="s">
        <v>133</v>
      </c>
      <c r="L580" s="164" t="s">
        <v>44</v>
      </c>
      <c r="M580" s="467"/>
      <c r="N580" s="468"/>
    </row>
    <row r="581" spans="1:14" x14ac:dyDescent="0.25">
      <c r="A581" s="163">
        <v>45376</v>
      </c>
      <c r="B581" s="151" t="s">
        <v>149</v>
      </c>
      <c r="C581" s="151" t="s">
        <v>114</v>
      </c>
      <c r="D581" s="170" t="s">
        <v>111</v>
      </c>
      <c r="E581" s="155">
        <v>20000</v>
      </c>
      <c r="F581" s="323">
        <v>3866</v>
      </c>
      <c r="G581" s="295">
        <f t="shared" si="8"/>
        <v>5.173305742369374</v>
      </c>
      <c r="H581" s="537" t="s">
        <v>130</v>
      </c>
      <c r="I581" s="582" t="s">
        <v>43</v>
      </c>
      <c r="J581" s="582" t="s">
        <v>637</v>
      </c>
      <c r="K581" s="164" t="s">
        <v>133</v>
      </c>
      <c r="L581" s="164" t="s">
        <v>44</v>
      </c>
      <c r="M581" s="467"/>
      <c r="N581" s="468"/>
    </row>
    <row r="582" spans="1:14" x14ac:dyDescent="0.25">
      <c r="A582" s="163">
        <v>45376</v>
      </c>
      <c r="B582" s="151" t="s">
        <v>209</v>
      </c>
      <c r="C582" s="151" t="s">
        <v>114</v>
      </c>
      <c r="D582" s="170" t="s">
        <v>121</v>
      </c>
      <c r="E582" s="155">
        <v>25000</v>
      </c>
      <c r="F582" s="323">
        <v>3866</v>
      </c>
      <c r="G582" s="295">
        <f t="shared" si="8"/>
        <v>6.466632177961718</v>
      </c>
      <c r="H582" s="537" t="s">
        <v>144</v>
      </c>
      <c r="I582" s="582" t="s">
        <v>43</v>
      </c>
      <c r="J582" s="582" t="s">
        <v>637</v>
      </c>
      <c r="K582" s="164" t="s">
        <v>133</v>
      </c>
      <c r="L582" s="164" t="s">
        <v>44</v>
      </c>
      <c r="M582" s="467"/>
      <c r="N582" s="468"/>
    </row>
    <row r="583" spans="1:14" x14ac:dyDescent="0.25">
      <c r="A583" s="163">
        <v>45376</v>
      </c>
      <c r="B583" s="151" t="s">
        <v>150</v>
      </c>
      <c r="C583" s="151" t="s">
        <v>114</v>
      </c>
      <c r="D583" s="170" t="s">
        <v>121</v>
      </c>
      <c r="E583" s="155">
        <v>25000</v>
      </c>
      <c r="F583" s="323">
        <v>3866</v>
      </c>
      <c r="G583" s="295">
        <f t="shared" ref="G583:G647" si="9">E583/F583</f>
        <v>6.466632177961718</v>
      </c>
      <c r="H583" s="537" t="s">
        <v>127</v>
      </c>
      <c r="I583" s="582" t="s">
        <v>43</v>
      </c>
      <c r="J583" s="582" t="s">
        <v>637</v>
      </c>
      <c r="K583" s="164" t="s">
        <v>133</v>
      </c>
      <c r="L583" s="164" t="s">
        <v>44</v>
      </c>
      <c r="M583" s="467"/>
      <c r="N583" s="468"/>
    </row>
    <row r="584" spans="1:14" x14ac:dyDescent="0.25">
      <c r="A584" s="34">
        <v>45376</v>
      </c>
      <c r="B584" s="16" t="s">
        <v>112</v>
      </c>
      <c r="C584" s="16" t="s">
        <v>113</v>
      </c>
      <c r="D584" s="16" t="s">
        <v>121</v>
      </c>
      <c r="E584" s="352">
        <v>8000</v>
      </c>
      <c r="F584" s="323">
        <v>3866</v>
      </c>
      <c r="G584" s="295">
        <f t="shared" si="9"/>
        <v>2.0693222969477496</v>
      </c>
      <c r="H584" s="537" t="s">
        <v>156</v>
      </c>
      <c r="I584" s="582" t="s">
        <v>43</v>
      </c>
      <c r="J584" s="16" t="s">
        <v>653</v>
      </c>
      <c r="K584" s="164" t="s">
        <v>133</v>
      </c>
      <c r="L584" s="164" t="s">
        <v>44</v>
      </c>
      <c r="M584" s="467"/>
      <c r="N584" s="468"/>
    </row>
    <row r="585" spans="1:14" x14ac:dyDescent="0.25">
      <c r="A585" s="34">
        <v>45376</v>
      </c>
      <c r="B585" s="16" t="s">
        <v>112</v>
      </c>
      <c r="C585" s="16" t="s">
        <v>113</v>
      </c>
      <c r="D585" s="16" t="s">
        <v>121</v>
      </c>
      <c r="E585" s="352">
        <v>4000</v>
      </c>
      <c r="F585" s="323">
        <v>3866</v>
      </c>
      <c r="G585" s="295">
        <f t="shared" si="9"/>
        <v>1.0346611484738748</v>
      </c>
      <c r="H585" s="537" t="s">
        <v>156</v>
      </c>
      <c r="I585" s="582" t="s">
        <v>43</v>
      </c>
      <c r="J585" s="16" t="s">
        <v>653</v>
      </c>
      <c r="K585" s="164" t="s">
        <v>133</v>
      </c>
      <c r="L585" s="164" t="s">
        <v>44</v>
      </c>
      <c r="M585" s="467"/>
      <c r="N585" s="468"/>
    </row>
    <row r="586" spans="1:14" x14ac:dyDescent="0.25">
      <c r="A586" s="34">
        <v>45376</v>
      </c>
      <c r="B586" s="16" t="s">
        <v>112</v>
      </c>
      <c r="C586" s="16" t="s">
        <v>113</v>
      </c>
      <c r="D586" s="16" t="s">
        <v>121</v>
      </c>
      <c r="E586" s="352">
        <v>5000</v>
      </c>
      <c r="F586" s="323">
        <v>3866</v>
      </c>
      <c r="G586" s="295">
        <f t="shared" si="9"/>
        <v>1.2933264355923435</v>
      </c>
      <c r="H586" s="537" t="s">
        <v>156</v>
      </c>
      <c r="I586" s="582" t="s">
        <v>43</v>
      </c>
      <c r="J586" s="16" t="s">
        <v>653</v>
      </c>
      <c r="K586" s="164" t="s">
        <v>133</v>
      </c>
      <c r="L586" s="164" t="s">
        <v>44</v>
      </c>
      <c r="M586" s="467"/>
      <c r="N586" s="468"/>
    </row>
    <row r="587" spans="1:14" x14ac:dyDescent="0.25">
      <c r="A587" s="34">
        <v>45376</v>
      </c>
      <c r="B587" s="16" t="s">
        <v>112</v>
      </c>
      <c r="C587" s="16" t="s">
        <v>113</v>
      </c>
      <c r="D587" s="16" t="s">
        <v>121</v>
      </c>
      <c r="E587" s="352">
        <v>20000</v>
      </c>
      <c r="F587" s="323">
        <v>3866</v>
      </c>
      <c r="G587" s="295">
        <f t="shared" si="9"/>
        <v>5.173305742369374</v>
      </c>
      <c r="H587" s="537" t="s">
        <v>156</v>
      </c>
      <c r="I587" s="582" t="s">
        <v>43</v>
      </c>
      <c r="J587" s="16" t="s">
        <v>653</v>
      </c>
      <c r="K587" s="164" t="s">
        <v>133</v>
      </c>
      <c r="L587" s="164" t="s">
        <v>44</v>
      </c>
      <c r="M587" s="467"/>
      <c r="N587" s="468"/>
    </row>
    <row r="588" spans="1:14" x14ac:dyDescent="0.25">
      <c r="A588" s="34">
        <v>45376</v>
      </c>
      <c r="B588" s="16" t="s">
        <v>112</v>
      </c>
      <c r="C588" s="16" t="s">
        <v>113</v>
      </c>
      <c r="D588" s="16" t="s">
        <v>121</v>
      </c>
      <c r="E588" s="352">
        <v>20000</v>
      </c>
      <c r="F588" s="323">
        <v>3866</v>
      </c>
      <c r="G588" s="295">
        <f t="shared" si="9"/>
        <v>5.173305742369374</v>
      </c>
      <c r="H588" s="537" t="s">
        <v>156</v>
      </c>
      <c r="I588" s="582" t="s">
        <v>43</v>
      </c>
      <c r="J588" s="16" t="s">
        <v>653</v>
      </c>
      <c r="K588" s="164" t="s">
        <v>133</v>
      </c>
      <c r="L588" s="164" t="s">
        <v>44</v>
      </c>
      <c r="M588" s="467"/>
      <c r="N588" s="468"/>
    </row>
    <row r="589" spans="1:14" x14ac:dyDescent="0.25">
      <c r="A589" s="34">
        <v>45376</v>
      </c>
      <c r="B589" s="16" t="s">
        <v>544</v>
      </c>
      <c r="C589" s="149" t="s">
        <v>126</v>
      </c>
      <c r="D589" s="16" t="s">
        <v>121</v>
      </c>
      <c r="E589" s="352">
        <v>25000</v>
      </c>
      <c r="F589" s="323">
        <v>3866</v>
      </c>
      <c r="G589" s="295">
        <f t="shared" si="9"/>
        <v>6.466632177961718</v>
      </c>
      <c r="H589" s="537" t="s">
        <v>156</v>
      </c>
      <c r="I589" s="582" t="s">
        <v>43</v>
      </c>
      <c r="J589" s="16" t="s">
        <v>653</v>
      </c>
      <c r="K589" s="164" t="s">
        <v>133</v>
      </c>
      <c r="L589" s="164" t="s">
        <v>44</v>
      </c>
      <c r="M589" s="467"/>
      <c r="N589" s="468"/>
    </row>
    <row r="590" spans="1:14" x14ac:dyDescent="0.25">
      <c r="A590" s="34">
        <v>45376</v>
      </c>
      <c r="B590" s="16" t="s">
        <v>545</v>
      </c>
      <c r="C590" s="149" t="s">
        <v>126</v>
      </c>
      <c r="D590" s="16" t="s">
        <v>121</v>
      </c>
      <c r="E590" s="352">
        <v>25000</v>
      </c>
      <c r="F590" s="323">
        <v>3866</v>
      </c>
      <c r="G590" s="295">
        <f t="shared" si="9"/>
        <v>6.466632177961718</v>
      </c>
      <c r="H590" s="537" t="s">
        <v>156</v>
      </c>
      <c r="I590" s="582" t="s">
        <v>43</v>
      </c>
      <c r="J590" s="16" t="s">
        <v>653</v>
      </c>
      <c r="K590" s="164" t="s">
        <v>133</v>
      </c>
      <c r="L590" s="164" t="s">
        <v>44</v>
      </c>
      <c r="M590" s="467"/>
      <c r="N590" s="468"/>
    </row>
    <row r="591" spans="1:14" x14ac:dyDescent="0.25">
      <c r="A591" s="34">
        <v>45376</v>
      </c>
      <c r="B591" s="16" t="s">
        <v>126</v>
      </c>
      <c r="C591" s="149" t="s">
        <v>126</v>
      </c>
      <c r="D591" s="16" t="s">
        <v>121</v>
      </c>
      <c r="E591" s="352">
        <v>25000</v>
      </c>
      <c r="F591" s="323">
        <v>3866</v>
      </c>
      <c r="G591" s="295">
        <f t="shared" si="9"/>
        <v>6.466632177961718</v>
      </c>
      <c r="H591" s="537" t="s">
        <v>156</v>
      </c>
      <c r="I591" s="582" t="s">
        <v>43</v>
      </c>
      <c r="J591" s="16" t="s">
        <v>653</v>
      </c>
      <c r="K591" s="164" t="s">
        <v>133</v>
      </c>
      <c r="L591" s="164" t="s">
        <v>44</v>
      </c>
      <c r="M591" s="467"/>
      <c r="N591" s="468"/>
    </row>
    <row r="592" spans="1:14" x14ac:dyDescent="0.25">
      <c r="A592" s="34">
        <v>45376</v>
      </c>
      <c r="B592" s="16" t="s">
        <v>546</v>
      </c>
      <c r="C592" s="149" t="s">
        <v>126</v>
      </c>
      <c r="D592" s="16" t="s">
        <v>121</v>
      </c>
      <c r="E592" s="352">
        <v>25000</v>
      </c>
      <c r="F592" s="323">
        <v>3866</v>
      </c>
      <c r="G592" s="295">
        <f t="shared" si="9"/>
        <v>6.466632177961718</v>
      </c>
      <c r="H592" s="537" t="s">
        <v>156</v>
      </c>
      <c r="I592" s="582" t="s">
        <v>43</v>
      </c>
      <c r="J592" s="16" t="s">
        <v>653</v>
      </c>
      <c r="K592" s="164" t="s">
        <v>133</v>
      </c>
      <c r="L592" s="164" t="s">
        <v>44</v>
      </c>
      <c r="M592" s="467"/>
      <c r="N592" s="468"/>
    </row>
    <row r="593" spans="1:14" x14ac:dyDescent="0.25">
      <c r="A593" s="34">
        <v>45376</v>
      </c>
      <c r="B593" s="16" t="s">
        <v>311</v>
      </c>
      <c r="C593" s="16" t="s">
        <v>216</v>
      </c>
      <c r="D593" s="16" t="s">
        <v>121</v>
      </c>
      <c r="E593" s="352">
        <v>15000</v>
      </c>
      <c r="F593" s="323">
        <v>3866</v>
      </c>
      <c r="G593" s="295">
        <f t="shared" si="9"/>
        <v>3.8799793067770305</v>
      </c>
      <c r="H593" s="537" t="s">
        <v>156</v>
      </c>
      <c r="I593" s="582" t="s">
        <v>43</v>
      </c>
      <c r="J593" s="16" t="s">
        <v>547</v>
      </c>
      <c r="K593" s="164" t="s">
        <v>133</v>
      </c>
      <c r="L593" s="164" t="s">
        <v>44</v>
      </c>
      <c r="M593" s="467"/>
      <c r="N593" s="468"/>
    </row>
    <row r="594" spans="1:14" x14ac:dyDescent="0.25">
      <c r="A594" s="34">
        <v>45376</v>
      </c>
      <c r="B594" s="16" t="s">
        <v>313</v>
      </c>
      <c r="C594" s="16" t="s">
        <v>216</v>
      </c>
      <c r="D594" s="16" t="s">
        <v>121</v>
      </c>
      <c r="E594" s="471">
        <v>20000</v>
      </c>
      <c r="F594" s="323">
        <v>3866</v>
      </c>
      <c r="G594" s="295">
        <f t="shared" si="9"/>
        <v>5.173305742369374</v>
      </c>
      <c r="H594" s="537" t="s">
        <v>156</v>
      </c>
      <c r="I594" s="582" t="s">
        <v>43</v>
      </c>
      <c r="J594" s="16" t="s">
        <v>547</v>
      </c>
      <c r="K594" s="164" t="s">
        <v>133</v>
      </c>
      <c r="L594" s="164" t="s">
        <v>44</v>
      </c>
      <c r="M594" s="467"/>
      <c r="N594" s="468"/>
    </row>
    <row r="595" spans="1:14" x14ac:dyDescent="0.25">
      <c r="A595" s="34">
        <v>45376</v>
      </c>
      <c r="B595" s="16" t="s">
        <v>553</v>
      </c>
      <c r="C595" s="16" t="s">
        <v>216</v>
      </c>
      <c r="D595" s="16" t="s">
        <v>121</v>
      </c>
      <c r="E595" s="471">
        <v>15000</v>
      </c>
      <c r="F595" s="323">
        <v>3866</v>
      </c>
      <c r="G595" s="295">
        <f t="shared" si="9"/>
        <v>3.8799793067770305</v>
      </c>
      <c r="H595" s="537" t="s">
        <v>156</v>
      </c>
      <c r="I595" s="582" t="s">
        <v>43</v>
      </c>
      <c r="J595" s="16" t="s">
        <v>547</v>
      </c>
      <c r="K595" s="164" t="s">
        <v>133</v>
      </c>
      <c r="L595" s="164" t="s">
        <v>44</v>
      </c>
      <c r="M595" s="467"/>
      <c r="N595" s="468"/>
    </row>
    <row r="596" spans="1:14" x14ac:dyDescent="0.25">
      <c r="A596" s="34">
        <v>45376</v>
      </c>
      <c r="B596" s="16" t="s">
        <v>112</v>
      </c>
      <c r="C596" s="16" t="s">
        <v>113</v>
      </c>
      <c r="D596" s="16" t="s">
        <v>121</v>
      </c>
      <c r="E596" s="471">
        <v>5000</v>
      </c>
      <c r="F596" s="323">
        <v>3866</v>
      </c>
      <c r="G596" s="295">
        <f t="shared" si="9"/>
        <v>1.2933264355923435</v>
      </c>
      <c r="H596" s="537" t="s">
        <v>156</v>
      </c>
      <c r="I596" s="582" t="s">
        <v>43</v>
      </c>
      <c r="J596" s="16" t="s">
        <v>547</v>
      </c>
      <c r="K596" s="164" t="s">
        <v>133</v>
      </c>
      <c r="L596" s="164" t="s">
        <v>44</v>
      </c>
      <c r="M596" s="467"/>
      <c r="N596" s="468"/>
    </row>
    <row r="597" spans="1:14" x14ac:dyDescent="0.25">
      <c r="A597" s="34">
        <v>45376</v>
      </c>
      <c r="B597" s="16" t="s">
        <v>112</v>
      </c>
      <c r="C597" s="16" t="s">
        <v>113</v>
      </c>
      <c r="D597" s="16" t="s">
        <v>121</v>
      </c>
      <c r="E597" s="471">
        <v>5000</v>
      </c>
      <c r="F597" s="323">
        <v>3866</v>
      </c>
      <c r="G597" s="295">
        <f t="shared" si="9"/>
        <v>1.2933264355923435</v>
      </c>
      <c r="H597" s="537" t="s">
        <v>156</v>
      </c>
      <c r="I597" s="582" t="s">
        <v>43</v>
      </c>
      <c r="J597" s="16" t="s">
        <v>547</v>
      </c>
      <c r="K597" s="164" t="s">
        <v>133</v>
      </c>
      <c r="L597" s="164" t="s">
        <v>44</v>
      </c>
      <c r="M597" s="467"/>
      <c r="N597" s="468"/>
    </row>
    <row r="598" spans="1:14" x14ac:dyDescent="0.25">
      <c r="A598" s="641">
        <v>45376</v>
      </c>
      <c r="B598" s="582" t="s">
        <v>554</v>
      </c>
      <c r="C598" s="582" t="s">
        <v>216</v>
      </c>
      <c r="D598" s="537" t="s">
        <v>121</v>
      </c>
      <c r="E598" s="642">
        <v>50000</v>
      </c>
      <c r="F598" s="323">
        <v>3866</v>
      </c>
      <c r="G598" s="295">
        <f t="shared" si="9"/>
        <v>12.933264355923436</v>
      </c>
      <c r="H598" s="537" t="s">
        <v>156</v>
      </c>
      <c r="I598" s="582" t="s">
        <v>43</v>
      </c>
      <c r="J598" s="16" t="s">
        <v>547</v>
      </c>
      <c r="K598" s="164" t="s">
        <v>133</v>
      </c>
      <c r="L598" s="164" t="s">
        <v>44</v>
      </c>
      <c r="M598" s="467"/>
      <c r="N598" s="468"/>
    </row>
    <row r="599" spans="1:14" x14ac:dyDescent="0.25">
      <c r="A599" s="560">
        <v>45376</v>
      </c>
      <c r="B599" s="549" t="s">
        <v>112</v>
      </c>
      <c r="C599" s="549" t="s">
        <v>113</v>
      </c>
      <c r="D599" s="549" t="s">
        <v>121</v>
      </c>
      <c r="E599" s="645">
        <v>8000</v>
      </c>
      <c r="F599" s="323">
        <v>3866</v>
      </c>
      <c r="G599" s="295">
        <f t="shared" si="9"/>
        <v>2.0693222969477496</v>
      </c>
      <c r="H599" s="537" t="s">
        <v>147</v>
      </c>
      <c r="I599" s="582" t="s">
        <v>43</v>
      </c>
      <c r="J599" s="149" t="s">
        <v>556</v>
      </c>
      <c r="K599" s="164" t="s">
        <v>133</v>
      </c>
      <c r="L599" s="164" t="s">
        <v>44</v>
      </c>
      <c r="M599" s="467"/>
      <c r="N599" s="468"/>
    </row>
    <row r="600" spans="1:14" x14ac:dyDescent="0.25">
      <c r="A600" s="560">
        <v>45376</v>
      </c>
      <c r="B600" s="549" t="s">
        <v>112</v>
      </c>
      <c r="C600" s="549" t="s">
        <v>113</v>
      </c>
      <c r="D600" s="549" t="s">
        <v>121</v>
      </c>
      <c r="E600" s="645">
        <v>14000</v>
      </c>
      <c r="F600" s="323">
        <v>3866</v>
      </c>
      <c r="G600" s="295">
        <f t="shared" si="9"/>
        <v>3.6213140196585618</v>
      </c>
      <c r="H600" s="537" t="s">
        <v>147</v>
      </c>
      <c r="I600" s="582" t="s">
        <v>43</v>
      </c>
      <c r="J600" s="149" t="s">
        <v>556</v>
      </c>
      <c r="K600" s="164" t="s">
        <v>133</v>
      </c>
      <c r="L600" s="164" t="s">
        <v>44</v>
      </c>
      <c r="M600" s="467"/>
      <c r="N600" s="468"/>
    </row>
    <row r="601" spans="1:14" x14ac:dyDescent="0.25">
      <c r="A601" s="560">
        <v>45376</v>
      </c>
      <c r="B601" s="549" t="s">
        <v>112</v>
      </c>
      <c r="C601" s="549" t="s">
        <v>113</v>
      </c>
      <c r="D601" s="549" t="s">
        <v>121</v>
      </c>
      <c r="E601" s="645">
        <v>6000</v>
      </c>
      <c r="F601" s="323">
        <v>3866</v>
      </c>
      <c r="G601" s="295">
        <f t="shared" si="9"/>
        <v>1.5519917227108122</v>
      </c>
      <c r="H601" s="537" t="s">
        <v>147</v>
      </c>
      <c r="I601" s="582" t="s">
        <v>43</v>
      </c>
      <c r="J601" s="149" t="s">
        <v>556</v>
      </c>
      <c r="K601" s="164" t="s">
        <v>133</v>
      </c>
      <c r="L601" s="164" t="s">
        <v>44</v>
      </c>
      <c r="M601" s="467"/>
      <c r="N601" s="468"/>
    </row>
    <row r="602" spans="1:14" x14ac:dyDescent="0.25">
      <c r="A602" s="560">
        <v>45376</v>
      </c>
      <c r="B602" s="549" t="s">
        <v>112</v>
      </c>
      <c r="C602" s="549" t="s">
        <v>113</v>
      </c>
      <c r="D602" s="549" t="s">
        <v>121</v>
      </c>
      <c r="E602" s="645">
        <v>9000</v>
      </c>
      <c r="F602" s="323">
        <v>3866</v>
      </c>
      <c r="G602" s="295">
        <f t="shared" si="9"/>
        <v>2.3279875840662183</v>
      </c>
      <c r="H602" s="537" t="s">
        <v>147</v>
      </c>
      <c r="I602" s="582" t="s">
        <v>43</v>
      </c>
      <c r="J602" s="149" t="s">
        <v>556</v>
      </c>
      <c r="K602" s="164" t="s">
        <v>133</v>
      </c>
      <c r="L602" s="164" t="s">
        <v>44</v>
      </c>
      <c r="M602" s="467"/>
      <c r="N602" s="468"/>
    </row>
    <row r="603" spans="1:14" x14ac:dyDescent="0.25">
      <c r="A603" s="485">
        <v>45376</v>
      </c>
      <c r="B603" s="149" t="s">
        <v>112</v>
      </c>
      <c r="C603" s="149" t="s">
        <v>113</v>
      </c>
      <c r="D603" s="149" t="s">
        <v>121</v>
      </c>
      <c r="E603" s="628">
        <v>8000</v>
      </c>
      <c r="F603" s="323">
        <v>3866</v>
      </c>
      <c r="G603" s="295">
        <f t="shared" si="9"/>
        <v>2.0693222969477496</v>
      </c>
      <c r="H603" s="537" t="s">
        <v>127</v>
      </c>
      <c r="I603" s="582" t="s">
        <v>43</v>
      </c>
      <c r="J603" s="354" t="s">
        <v>524</v>
      </c>
      <c r="K603" s="164" t="s">
        <v>133</v>
      </c>
      <c r="L603" s="164" t="s">
        <v>44</v>
      </c>
      <c r="M603" s="467"/>
      <c r="N603" s="468"/>
    </row>
    <row r="604" spans="1:14" x14ac:dyDescent="0.25">
      <c r="A604" s="485">
        <v>45376</v>
      </c>
      <c r="B604" s="149" t="s">
        <v>112</v>
      </c>
      <c r="C604" s="149" t="s">
        <v>113</v>
      </c>
      <c r="D604" s="149" t="s">
        <v>121</v>
      </c>
      <c r="E604" s="628">
        <v>8000</v>
      </c>
      <c r="F604" s="323">
        <v>3866</v>
      </c>
      <c r="G604" s="295">
        <f t="shared" si="9"/>
        <v>2.0693222969477496</v>
      </c>
      <c r="H604" s="537" t="s">
        <v>127</v>
      </c>
      <c r="I604" s="582" t="s">
        <v>43</v>
      </c>
      <c r="J604" s="354" t="s">
        <v>524</v>
      </c>
      <c r="K604" s="164" t="s">
        <v>133</v>
      </c>
      <c r="L604" s="164" t="s">
        <v>44</v>
      </c>
      <c r="M604" s="467"/>
      <c r="N604" s="468"/>
    </row>
    <row r="605" spans="1:14" x14ac:dyDescent="0.25">
      <c r="A605" s="485">
        <v>45376</v>
      </c>
      <c r="B605" s="149" t="s">
        <v>112</v>
      </c>
      <c r="C605" s="149" t="s">
        <v>113</v>
      </c>
      <c r="D605" s="149" t="s">
        <v>121</v>
      </c>
      <c r="E605" s="628">
        <v>4000</v>
      </c>
      <c r="F605" s="323">
        <v>3866</v>
      </c>
      <c r="G605" s="295">
        <f t="shared" si="9"/>
        <v>1.0346611484738748</v>
      </c>
      <c r="H605" s="537" t="s">
        <v>127</v>
      </c>
      <c r="I605" s="582" t="s">
        <v>43</v>
      </c>
      <c r="J605" s="354" t="s">
        <v>524</v>
      </c>
      <c r="K605" s="164" t="s">
        <v>133</v>
      </c>
      <c r="L605" s="164" t="s">
        <v>44</v>
      </c>
      <c r="M605" s="467"/>
      <c r="N605" s="468"/>
    </row>
    <row r="606" spans="1:14" x14ac:dyDescent="0.25">
      <c r="A606" s="485">
        <v>45376</v>
      </c>
      <c r="B606" s="149" t="s">
        <v>112</v>
      </c>
      <c r="C606" s="149" t="s">
        <v>113</v>
      </c>
      <c r="D606" s="149" t="s">
        <v>121</v>
      </c>
      <c r="E606" s="628">
        <v>4000</v>
      </c>
      <c r="F606" s="323">
        <v>3866</v>
      </c>
      <c r="G606" s="295">
        <f t="shared" si="9"/>
        <v>1.0346611484738748</v>
      </c>
      <c r="H606" s="537" t="s">
        <v>127</v>
      </c>
      <c r="I606" s="582" t="s">
        <v>43</v>
      </c>
      <c r="J606" s="354" t="s">
        <v>524</v>
      </c>
      <c r="K606" s="164" t="s">
        <v>133</v>
      </c>
      <c r="L606" s="164" t="s">
        <v>44</v>
      </c>
      <c r="M606" s="467"/>
      <c r="N606" s="468"/>
    </row>
    <row r="607" spans="1:14" x14ac:dyDescent="0.25">
      <c r="A607" s="485">
        <v>45376</v>
      </c>
      <c r="B607" s="149" t="s">
        <v>112</v>
      </c>
      <c r="C607" s="149" t="s">
        <v>113</v>
      </c>
      <c r="D607" s="149" t="s">
        <v>121</v>
      </c>
      <c r="E607" s="628">
        <v>8000</v>
      </c>
      <c r="F607" s="323">
        <v>3866</v>
      </c>
      <c r="G607" s="295">
        <f t="shared" si="9"/>
        <v>2.0693222969477496</v>
      </c>
      <c r="H607" s="537" t="s">
        <v>127</v>
      </c>
      <c r="I607" s="582" t="s">
        <v>43</v>
      </c>
      <c r="J607" s="354" t="s">
        <v>524</v>
      </c>
      <c r="K607" s="164" t="s">
        <v>133</v>
      </c>
      <c r="L607" s="164" t="s">
        <v>44</v>
      </c>
      <c r="M607" s="467"/>
      <c r="N607" s="468"/>
    </row>
    <row r="608" spans="1:14" x14ac:dyDescent="0.25">
      <c r="A608" s="485">
        <v>45376</v>
      </c>
      <c r="B608" s="149" t="s">
        <v>112</v>
      </c>
      <c r="C608" s="149" t="s">
        <v>113</v>
      </c>
      <c r="D608" s="149" t="s">
        <v>121</v>
      </c>
      <c r="E608" s="628">
        <v>9000</v>
      </c>
      <c r="F608" s="323">
        <v>3866</v>
      </c>
      <c r="G608" s="295">
        <f t="shared" si="9"/>
        <v>2.3279875840662183</v>
      </c>
      <c r="H608" s="537" t="s">
        <v>127</v>
      </c>
      <c r="I608" s="582" t="s">
        <v>43</v>
      </c>
      <c r="J608" s="354" t="s">
        <v>524</v>
      </c>
      <c r="K608" s="164" t="s">
        <v>133</v>
      </c>
      <c r="L608" s="164" t="s">
        <v>44</v>
      </c>
      <c r="M608" s="467"/>
      <c r="N608" s="468"/>
    </row>
    <row r="609" spans="1:14" x14ac:dyDescent="0.25">
      <c r="A609" s="34">
        <v>45376</v>
      </c>
      <c r="B609" s="16" t="s">
        <v>112</v>
      </c>
      <c r="C609" s="16" t="s">
        <v>113</v>
      </c>
      <c r="D609" s="16" t="s">
        <v>121</v>
      </c>
      <c r="E609" s="352">
        <v>13000</v>
      </c>
      <c r="F609" s="323">
        <v>3866</v>
      </c>
      <c r="G609" s="295">
        <f t="shared" si="9"/>
        <v>3.3626487325400931</v>
      </c>
      <c r="H609" s="537" t="s">
        <v>144</v>
      </c>
      <c r="I609" s="582" t="s">
        <v>43</v>
      </c>
      <c r="J609" s="16" t="s">
        <v>564</v>
      </c>
      <c r="K609" s="164" t="s">
        <v>133</v>
      </c>
      <c r="L609" s="164" t="s">
        <v>44</v>
      </c>
      <c r="M609" s="467"/>
      <c r="N609" s="468"/>
    </row>
    <row r="610" spans="1:14" x14ac:dyDescent="0.25">
      <c r="A610" s="34">
        <v>45376</v>
      </c>
      <c r="B610" s="16" t="s">
        <v>112</v>
      </c>
      <c r="C610" s="16" t="s">
        <v>113</v>
      </c>
      <c r="D610" s="16" t="s">
        <v>121</v>
      </c>
      <c r="E610" s="352">
        <v>12000</v>
      </c>
      <c r="F610" s="323">
        <v>3866</v>
      </c>
      <c r="G610" s="295">
        <f t="shared" si="9"/>
        <v>3.1039834454216244</v>
      </c>
      <c r="H610" s="537" t="s">
        <v>144</v>
      </c>
      <c r="I610" s="582" t="s">
        <v>43</v>
      </c>
      <c r="J610" s="16" t="s">
        <v>564</v>
      </c>
      <c r="K610" s="164" t="s">
        <v>133</v>
      </c>
      <c r="L610" s="164" t="s">
        <v>44</v>
      </c>
      <c r="M610" s="467"/>
      <c r="N610" s="468"/>
    </row>
    <row r="611" spans="1:14" x14ac:dyDescent="0.25">
      <c r="A611" s="163">
        <v>45376</v>
      </c>
      <c r="B611" s="164" t="s">
        <v>565</v>
      </c>
      <c r="C611" s="164" t="s">
        <v>113</v>
      </c>
      <c r="D611" s="165" t="s">
        <v>14</v>
      </c>
      <c r="E611" s="147">
        <v>200000</v>
      </c>
      <c r="F611" s="323">
        <v>3866</v>
      </c>
      <c r="G611" s="295">
        <f t="shared" si="9"/>
        <v>51.733057423693744</v>
      </c>
      <c r="H611" s="537" t="s">
        <v>41</v>
      </c>
      <c r="I611" s="582" t="s">
        <v>43</v>
      </c>
      <c r="J611" s="582" t="s">
        <v>656</v>
      </c>
      <c r="K611" s="164" t="s">
        <v>133</v>
      </c>
      <c r="L611" s="164" t="s">
        <v>44</v>
      </c>
      <c r="M611" s="467"/>
      <c r="N611" s="468"/>
    </row>
    <row r="612" spans="1:14" x14ac:dyDescent="0.25">
      <c r="A612" s="34">
        <v>45377</v>
      </c>
      <c r="B612" s="16" t="s">
        <v>112</v>
      </c>
      <c r="C612" s="16" t="s">
        <v>113</v>
      </c>
      <c r="D612" s="16" t="s">
        <v>121</v>
      </c>
      <c r="E612" s="352">
        <v>14000</v>
      </c>
      <c r="F612" s="323">
        <v>3866</v>
      </c>
      <c r="G612" s="295">
        <f t="shared" si="9"/>
        <v>3.6213140196585618</v>
      </c>
      <c r="H612" s="537" t="s">
        <v>144</v>
      </c>
      <c r="I612" s="582" t="s">
        <v>43</v>
      </c>
      <c r="J612" s="16" t="s">
        <v>567</v>
      </c>
      <c r="K612" s="164" t="s">
        <v>133</v>
      </c>
      <c r="L612" s="164" t="s">
        <v>44</v>
      </c>
      <c r="M612" s="467"/>
      <c r="N612" s="468"/>
    </row>
    <row r="613" spans="1:14" x14ac:dyDescent="0.25">
      <c r="A613" s="34">
        <v>45377</v>
      </c>
      <c r="B613" s="16" t="s">
        <v>112</v>
      </c>
      <c r="C613" s="16" t="s">
        <v>113</v>
      </c>
      <c r="D613" s="16" t="s">
        <v>121</v>
      </c>
      <c r="E613" s="644">
        <v>18000</v>
      </c>
      <c r="F613" s="323">
        <v>3866</v>
      </c>
      <c r="G613" s="295">
        <f t="shared" si="9"/>
        <v>4.6559751681324366</v>
      </c>
      <c r="H613" s="537" t="s">
        <v>144</v>
      </c>
      <c r="I613" s="582" t="s">
        <v>43</v>
      </c>
      <c r="J613" s="16" t="s">
        <v>567</v>
      </c>
      <c r="K613" s="164" t="s">
        <v>133</v>
      </c>
      <c r="L613" s="164" t="s">
        <v>44</v>
      </c>
      <c r="M613" s="467"/>
      <c r="N613" s="468"/>
    </row>
    <row r="614" spans="1:14" x14ac:dyDescent="0.25">
      <c r="A614" s="34">
        <v>45377</v>
      </c>
      <c r="B614" s="16" t="s">
        <v>112</v>
      </c>
      <c r="C614" s="16" t="s">
        <v>113</v>
      </c>
      <c r="D614" s="16" t="s">
        <v>121</v>
      </c>
      <c r="E614" s="644">
        <v>4000</v>
      </c>
      <c r="F614" s="323">
        <v>3866</v>
      </c>
      <c r="G614" s="295">
        <f t="shared" si="9"/>
        <v>1.0346611484738748</v>
      </c>
      <c r="H614" s="537" t="s">
        <v>144</v>
      </c>
      <c r="I614" s="582" t="s">
        <v>43</v>
      </c>
      <c r="J614" s="16" t="s">
        <v>567</v>
      </c>
      <c r="K614" s="164" t="s">
        <v>133</v>
      </c>
      <c r="L614" s="164" t="s">
        <v>44</v>
      </c>
      <c r="M614" s="467"/>
      <c r="N614" s="468"/>
    </row>
    <row r="615" spans="1:14" x14ac:dyDescent="0.25">
      <c r="A615" s="34">
        <v>45377</v>
      </c>
      <c r="B615" s="16" t="s">
        <v>112</v>
      </c>
      <c r="C615" s="16" t="s">
        <v>113</v>
      </c>
      <c r="D615" s="16" t="s">
        <v>121</v>
      </c>
      <c r="E615" s="644">
        <v>7000</v>
      </c>
      <c r="F615" s="323">
        <v>3866</v>
      </c>
      <c r="G615" s="295">
        <f t="shared" si="9"/>
        <v>1.8106570098292809</v>
      </c>
      <c r="H615" s="537" t="s">
        <v>144</v>
      </c>
      <c r="I615" s="582" t="s">
        <v>43</v>
      </c>
      <c r="J615" s="16" t="s">
        <v>567</v>
      </c>
      <c r="K615" s="164" t="s">
        <v>133</v>
      </c>
      <c r="L615" s="164" t="s">
        <v>44</v>
      </c>
      <c r="M615" s="467"/>
      <c r="N615" s="468"/>
    </row>
    <row r="616" spans="1:14" x14ac:dyDescent="0.25">
      <c r="A616" s="34">
        <v>45377</v>
      </c>
      <c r="B616" s="16" t="s">
        <v>126</v>
      </c>
      <c r="C616" s="149" t="s">
        <v>126</v>
      </c>
      <c r="D616" s="16" t="s">
        <v>121</v>
      </c>
      <c r="E616" s="644">
        <v>6000</v>
      </c>
      <c r="F616" s="323">
        <v>3866</v>
      </c>
      <c r="G616" s="295">
        <f t="shared" si="9"/>
        <v>1.5519917227108122</v>
      </c>
      <c r="H616" s="537" t="s">
        <v>144</v>
      </c>
      <c r="I616" s="582" t="s">
        <v>43</v>
      </c>
      <c r="J616" s="16" t="s">
        <v>567</v>
      </c>
      <c r="K616" s="164" t="s">
        <v>133</v>
      </c>
      <c r="L616" s="164" t="s">
        <v>44</v>
      </c>
      <c r="M616" s="467"/>
      <c r="N616" s="468"/>
    </row>
    <row r="617" spans="1:14" x14ac:dyDescent="0.25">
      <c r="A617" s="485">
        <v>45377</v>
      </c>
      <c r="B617" s="149" t="s">
        <v>112</v>
      </c>
      <c r="C617" s="149" t="s">
        <v>113</v>
      </c>
      <c r="D617" s="149" t="s">
        <v>121</v>
      </c>
      <c r="E617" s="628">
        <v>8000</v>
      </c>
      <c r="F617" s="323">
        <v>3866</v>
      </c>
      <c r="G617" s="295">
        <f t="shared" si="9"/>
        <v>2.0693222969477496</v>
      </c>
      <c r="H617" s="537" t="s">
        <v>127</v>
      </c>
      <c r="I617" s="582" t="s">
        <v>43</v>
      </c>
      <c r="J617" s="354" t="s">
        <v>570</v>
      </c>
      <c r="K617" s="164" t="s">
        <v>133</v>
      </c>
      <c r="L617" s="164" t="s">
        <v>44</v>
      </c>
      <c r="M617" s="467"/>
      <c r="N617" s="468"/>
    </row>
    <row r="618" spans="1:14" x14ac:dyDescent="0.25">
      <c r="A618" s="485">
        <v>45377</v>
      </c>
      <c r="B618" s="149" t="s">
        <v>112</v>
      </c>
      <c r="C618" s="149" t="s">
        <v>113</v>
      </c>
      <c r="D618" s="149" t="s">
        <v>121</v>
      </c>
      <c r="E618" s="628">
        <v>8000</v>
      </c>
      <c r="F618" s="323">
        <v>3866</v>
      </c>
      <c r="G618" s="295">
        <f t="shared" si="9"/>
        <v>2.0693222969477496</v>
      </c>
      <c r="H618" s="537" t="s">
        <v>127</v>
      </c>
      <c r="I618" s="582" t="s">
        <v>43</v>
      </c>
      <c r="J618" s="354" t="s">
        <v>570</v>
      </c>
      <c r="K618" s="164" t="s">
        <v>133</v>
      </c>
      <c r="L618" s="164" t="s">
        <v>44</v>
      </c>
      <c r="M618" s="467"/>
      <c r="N618" s="468"/>
    </row>
    <row r="619" spans="1:14" x14ac:dyDescent="0.25">
      <c r="A619" s="485">
        <v>45377</v>
      </c>
      <c r="B619" s="149" t="s">
        <v>112</v>
      </c>
      <c r="C619" s="149" t="s">
        <v>113</v>
      </c>
      <c r="D619" s="149" t="s">
        <v>121</v>
      </c>
      <c r="E619" s="628">
        <v>14000</v>
      </c>
      <c r="F619" s="323">
        <v>3866</v>
      </c>
      <c r="G619" s="295">
        <f t="shared" si="9"/>
        <v>3.6213140196585618</v>
      </c>
      <c r="H619" s="537" t="s">
        <v>127</v>
      </c>
      <c r="I619" s="582" t="s">
        <v>43</v>
      </c>
      <c r="J619" s="354" t="s">
        <v>570</v>
      </c>
      <c r="K619" s="164" t="s">
        <v>133</v>
      </c>
      <c r="L619" s="164" t="s">
        <v>44</v>
      </c>
      <c r="M619" s="467"/>
      <c r="N619" s="468"/>
    </row>
    <row r="620" spans="1:14" x14ac:dyDescent="0.25">
      <c r="A620" s="485">
        <v>45377</v>
      </c>
      <c r="B620" s="149" t="s">
        <v>112</v>
      </c>
      <c r="C620" s="149" t="s">
        <v>113</v>
      </c>
      <c r="D620" s="149" t="s">
        <v>121</v>
      </c>
      <c r="E620" s="628">
        <v>9000</v>
      </c>
      <c r="F620" s="323">
        <v>3866</v>
      </c>
      <c r="G620" s="295">
        <f t="shared" si="9"/>
        <v>2.3279875840662183</v>
      </c>
      <c r="H620" s="537" t="s">
        <v>127</v>
      </c>
      <c r="I620" s="582" t="s">
        <v>43</v>
      </c>
      <c r="J620" s="354" t="s">
        <v>570</v>
      </c>
      <c r="K620" s="164" t="s">
        <v>133</v>
      </c>
      <c r="L620" s="164" t="s">
        <v>44</v>
      </c>
      <c r="M620" s="467"/>
      <c r="N620" s="468"/>
    </row>
    <row r="621" spans="1:14" x14ac:dyDescent="0.25">
      <c r="A621" s="485">
        <v>45377</v>
      </c>
      <c r="B621" s="149" t="s">
        <v>112</v>
      </c>
      <c r="C621" s="149" t="s">
        <v>113</v>
      </c>
      <c r="D621" s="149" t="s">
        <v>121</v>
      </c>
      <c r="E621" s="628">
        <v>10000</v>
      </c>
      <c r="F621" s="323">
        <v>3866</v>
      </c>
      <c r="G621" s="295">
        <f t="shared" si="9"/>
        <v>2.586652871184687</v>
      </c>
      <c r="H621" s="537" t="s">
        <v>127</v>
      </c>
      <c r="I621" s="582" t="s">
        <v>43</v>
      </c>
      <c r="J621" s="354" t="s">
        <v>570</v>
      </c>
      <c r="K621" s="164" t="s">
        <v>133</v>
      </c>
      <c r="L621" s="164" t="s">
        <v>44</v>
      </c>
      <c r="M621" s="467"/>
      <c r="N621" s="468"/>
    </row>
    <row r="622" spans="1:14" x14ac:dyDescent="0.25">
      <c r="A622" s="485">
        <v>45377</v>
      </c>
      <c r="B622" s="149" t="s">
        <v>126</v>
      </c>
      <c r="C622" s="149" t="s">
        <v>126</v>
      </c>
      <c r="D622" s="149" t="s">
        <v>121</v>
      </c>
      <c r="E622" s="628">
        <v>5000</v>
      </c>
      <c r="F622" s="323">
        <v>3866</v>
      </c>
      <c r="G622" s="295">
        <f t="shared" si="9"/>
        <v>1.2933264355923435</v>
      </c>
      <c r="H622" s="537" t="s">
        <v>127</v>
      </c>
      <c r="I622" s="582" t="s">
        <v>43</v>
      </c>
      <c r="J622" s="354" t="s">
        <v>570</v>
      </c>
      <c r="K622" s="164" t="s">
        <v>133</v>
      </c>
      <c r="L622" s="164" t="s">
        <v>44</v>
      </c>
      <c r="M622" s="467"/>
      <c r="N622" s="468"/>
    </row>
    <row r="623" spans="1:14" x14ac:dyDescent="0.25">
      <c r="A623" s="485">
        <v>45377</v>
      </c>
      <c r="B623" s="149" t="s">
        <v>126</v>
      </c>
      <c r="C623" s="149" t="s">
        <v>126</v>
      </c>
      <c r="D623" s="149" t="s">
        <v>121</v>
      </c>
      <c r="E623" s="628">
        <v>5000</v>
      </c>
      <c r="F623" s="323">
        <v>3866</v>
      </c>
      <c r="G623" s="295">
        <f t="shared" si="9"/>
        <v>1.2933264355923435</v>
      </c>
      <c r="H623" s="537" t="s">
        <v>127</v>
      </c>
      <c r="I623" s="582" t="s">
        <v>43</v>
      </c>
      <c r="J623" s="354" t="s">
        <v>570</v>
      </c>
      <c r="K623" s="164" t="s">
        <v>133</v>
      </c>
      <c r="L623" s="164" t="s">
        <v>44</v>
      </c>
      <c r="M623" s="467"/>
      <c r="N623" s="468"/>
    </row>
    <row r="624" spans="1:14" x14ac:dyDescent="0.25">
      <c r="A624" s="485">
        <v>45377</v>
      </c>
      <c r="B624" s="149" t="s">
        <v>661</v>
      </c>
      <c r="C624" s="149" t="s">
        <v>119</v>
      </c>
      <c r="D624" s="149" t="s">
        <v>79</v>
      </c>
      <c r="E624" s="628">
        <v>24000</v>
      </c>
      <c r="F624" s="323">
        <v>3866</v>
      </c>
      <c r="G624" s="295">
        <f t="shared" si="9"/>
        <v>6.2079668908432488</v>
      </c>
      <c r="H624" s="537" t="s">
        <v>41</v>
      </c>
      <c r="I624" s="582" t="s">
        <v>43</v>
      </c>
      <c r="J624" s="354" t="s">
        <v>662</v>
      </c>
      <c r="K624" s="164" t="s">
        <v>133</v>
      </c>
      <c r="L624" s="164" t="s">
        <v>44</v>
      </c>
      <c r="M624" s="467"/>
      <c r="N624" s="468"/>
    </row>
    <row r="625" spans="1:14" x14ac:dyDescent="0.25">
      <c r="A625" s="34">
        <v>45378</v>
      </c>
      <c r="B625" s="16" t="s">
        <v>112</v>
      </c>
      <c r="C625" s="16" t="s">
        <v>113</v>
      </c>
      <c r="D625" s="16" t="s">
        <v>121</v>
      </c>
      <c r="E625" s="471">
        <v>14000</v>
      </c>
      <c r="F625" s="323">
        <v>3866</v>
      </c>
      <c r="G625" s="295">
        <f t="shared" si="9"/>
        <v>3.6213140196585618</v>
      </c>
      <c r="H625" s="537" t="s">
        <v>144</v>
      </c>
      <c r="I625" s="582" t="s">
        <v>43</v>
      </c>
      <c r="J625" s="16" t="s">
        <v>574</v>
      </c>
      <c r="K625" s="164" t="s">
        <v>133</v>
      </c>
      <c r="L625" s="164" t="s">
        <v>44</v>
      </c>
      <c r="M625" s="467"/>
      <c r="N625" s="468"/>
    </row>
    <row r="626" spans="1:14" x14ac:dyDescent="0.25">
      <c r="A626" s="34">
        <v>45378</v>
      </c>
      <c r="B626" s="16" t="s">
        <v>112</v>
      </c>
      <c r="C626" s="16" t="s">
        <v>113</v>
      </c>
      <c r="D626" s="16" t="s">
        <v>121</v>
      </c>
      <c r="E626" s="471">
        <v>5000</v>
      </c>
      <c r="F626" s="323">
        <v>3866</v>
      </c>
      <c r="G626" s="295">
        <f t="shared" si="9"/>
        <v>1.2933264355923435</v>
      </c>
      <c r="H626" s="537" t="s">
        <v>144</v>
      </c>
      <c r="I626" s="582" t="s">
        <v>43</v>
      </c>
      <c r="J626" s="16" t="s">
        <v>574</v>
      </c>
      <c r="K626" s="164" t="s">
        <v>133</v>
      </c>
      <c r="L626" s="164" t="s">
        <v>44</v>
      </c>
      <c r="M626" s="467"/>
      <c r="N626" s="468"/>
    </row>
    <row r="627" spans="1:14" x14ac:dyDescent="0.25">
      <c r="A627" s="34">
        <v>45378</v>
      </c>
      <c r="B627" s="16" t="s">
        <v>112</v>
      </c>
      <c r="C627" s="16" t="s">
        <v>113</v>
      </c>
      <c r="D627" s="16" t="s">
        <v>121</v>
      </c>
      <c r="E627" s="471">
        <v>21000</v>
      </c>
      <c r="F627" s="323">
        <v>3866</v>
      </c>
      <c r="G627" s="295">
        <f t="shared" si="9"/>
        <v>5.4319710294878432</v>
      </c>
      <c r="H627" s="537" t="s">
        <v>144</v>
      </c>
      <c r="I627" s="582" t="s">
        <v>43</v>
      </c>
      <c r="J627" s="16" t="s">
        <v>574</v>
      </c>
      <c r="K627" s="164" t="s">
        <v>133</v>
      </c>
      <c r="L627" s="164" t="s">
        <v>44</v>
      </c>
      <c r="M627" s="467"/>
      <c r="N627" s="468"/>
    </row>
    <row r="628" spans="1:14" x14ac:dyDescent="0.25">
      <c r="A628" s="34">
        <v>45378</v>
      </c>
      <c r="B628" s="16" t="s">
        <v>112</v>
      </c>
      <c r="C628" s="16" t="s">
        <v>113</v>
      </c>
      <c r="D628" s="16" t="s">
        <v>121</v>
      </c>
      <c r="E628" s="471">
        <v>22000</v>
      </c>
      <c r="F628" s="323">
        <v>3866</v>
      </c>
      <c r="G628" s="295">
        <f t="shared" si="9"/>
        <v>5.6906363166063114</v>
      </c>
      <c r="H628" s="537" t="s">
        <v>144</v>
      </c>
      <c r="I628" s="582" t="s">
        <v>43</v>
      </c>
      <c r="J628" s="16" t="s">
        <v>574</v>
      </c>
      <c r="K628" s="164" t="s">
        <v>133</v>
      </c>
      <c r="L628" s="164" t="s">
        <v>44</v>
      </c>
      <c r="M628" s="467"/>
      <c r="N628" s="468"/>
    </row>
    <row r="629" spans="1:14" x14ac:dyDescent="0.25">
      <c r="A629" s="34">
        <v>45378</v>
      </c>
      <c r="B629" s="16" t="s">
        <v>126</v>
      </c>
      <c r="C629" s="149" t="s">
        <v>126</v>
      </c>
      <c r="D629" s="16" t="s">
        <v>121</v>
      </c>
      <c r="E629" s="471">
        <v>5000</v>
      </c>
      <c r="F629" s="323">
        <v>3866</v>
      </c>
      <c r="G629" s="295">
        <f t="shared" si="9"/>
        <v>1.2933264355923435</v>
      </c>
      <c r="H629" s="537" t="s">
        <v>144</v>
      </c>
      <c r="I629" s="582" t="s">
        <v>43</v>
      </c>
      <c r="J629" s="16" t="s">
        <v>574</v>
      </c>
      <c r="K629" s="164" t="s">
        <v>133</v>
      </c>
      <c r="L629" s="164" t="s">
        <v>44</v>
      </c>
      <c r="M629" s="467"/>
      <c r="N629" s="468"/>
    </row>
    <row r="630" spans="1:14" x14ac:dyDescent="0.25">
      <c r="A630" s="34">
        <v>45378</v>
      </c>
      <c r="B630" s="16" t="s">
        <v>126</v>
      </c>
      <c r="C630" s="149" t="s">
        <v>126</v>
      </c>
      <c r="D630" s="16" t="s">
        <v>121</v>
      </c>
      <c r="E630" s="471">
        <v>5000</v>
      </c>
      <c r="F630" s="323">
        <v>3866</v>
      </c>
      <c r="G630" s="295">
        <f t="shared" si="9"/>
        <v>1.2933264355923435</v>
      </c>
      <c r="H630" s="537" t="s">
        <v>144</v>
      </c>
      <c r="I630" s="582" t="s">
        <v>43</v>
      </c>
      <c r="J630" s="16" t="s">
        <v>574</v>
      </c>
      <c r="K630" s="164" t="s">
        <v>133</v>
      </c>
      <c r="L630" s="164" t="s">
        <v>44</v>
      </c>
      <c r="M630" s="467"/>
      <c r="N630" s="468"/>
    </row>
    <row r="631" spans="1:14" x14ac:dyDescent="0.25">
      <c r="A631" s="485">
        <v>45378</v>
      </c>
      <c r="B631" s="149" t="s">
        <v>112</v>
      </c>
      <c r="C631" s="149" t="s">
        <v>113</v>
      </c>
      <c r="D631" s="149" t="s">
        <v>121</v>
      </c>
      <c r="E631" s="628">
        <v>8000</v>
      </c>
      <c r="F631" s="323">
        <v>3866</v>
      </c>
      <c r="G631" s="295">
        <f t="shared" si="9"/>
        <v>2.0693222969477496</v>
      </c>
      <c r="H631" s="537" t="s">
        <v>127</v>
      </c>
      <c r="I631" s="582" t="s">
        <v>43</v>
      </c>
      <c r="J631" s="354" t="s">
        <v>578</v>
      </c>
      <c r="K631" s="164" t="s">
        <v>133</v>
      </c>
      <c r="L631" s="164" t="s">
        <v>44</v>
      </c>
      <c r="M631" s="467"/>
      <c r="N631" s="468"/>
    </row>
    <row r="632" spans="1:14" x14ac:dyDescent="0.25">
      <c r="A632" s="485">
        <v>45378</v>
      </c>
      <c r="B632" s="149" t="s">
        <v>112</v>
      </c>
      <c r="C632" s="149" t="s">
        <v>113</v>
      </c>
      <c r="D632" s="149" t="s">
        <v>121</v>
      </c>
      <c r="E632" s="628">
        <v>8000</v>
      </c>
      <c r="F632" s="323">
        <v>3866</v>
      </c>
      <c r="G632" s="295">
        <f t="shared" si="9"/>
        <v>2.0693222969477496</v>
      </c>
      <c r="H632" s="537" t="s">
        <v>127</v>
      </c>
      <c r="I632" s="582" t="s">
        <v>43</v>
      </c>
      <c r="J632" s="354" t="s">
        <v>578</v>
      </c>
      <c r="K632" s="164" t="s">
        <v>133</v>
      </c>
      <c r="L632" s="164" t="s">
        <v>44</v>
      </c>
      <c r="M632" s="467"/>
      <c r="N632" s="468"/>
    </row>
    <row r="633" spans="1:14" x14ac:dyDescent="0.25">
      <c r="A633" s="485">
        <v>45378</v>
      </c>
      <c r="B633" s="149" t="s">
        <v>112</v>
      </c>
      <c r="C633" s="149" t="s">
        <v>113</v>
      </c>
      <c r="D633" s="149" t="s">
        <v>121</v>
      </c>
      <c r="E633" s="628">
        <v>12000</v>
      </c>
      <c r="F633" s="323">
        <v>3866</v>
      </c>
      <c r="G633" s="295">
        <f t="shared" si="9"/>
        <v>3.1039834454216244</v>
      </c>
      <c r="H633" s="537" t="s">
        <v>127</v>
      </c>
      <c r="I633" s="582" t="s">
        <v>43</v>
      </c>
      <c r="J633" s="354" t="s">
        <v>578</v>
      </c>
      <c r="K633" s="164" t="s">
        <v>133</v>
      </c>
      <c r="L633" s="164" t="s">
        <v>44</v>
      </c>
      <c r="M633" s="467"/>
      <c r="N633" s="468"/>
    </row>
    <row r="634" spans="1:14" x14ac:dyDescent="0.25">
      <c r="A634" s="485">
        <v>45378</v>
      </c>
      <c r="B634" s="149" t="s">
        <v>112</v>
      </c>
      <c r="C634" s="149" t="s">
        <v>113</v>
      </c>
      <c r="D634" s="149" t="s">
        <v>121</v>
      </c>
      <c r="E634" s="628">
        <v>11000</v>
      </c>
      <c r="F634" s="323">
        <v>3866</v>
      </c>
      <c r="G634" s="295">
        <f t="shared" si="9"/>
        <v>2.8453181583031557</v>
      </c>
      <c r="H634" s="537" t="s">
        <v>127</v>
      </c>
      <c r="I634" s="582" t="s">
        <v>43</v>
      </c>
      <c r="J634" s="354" t="s">
        <v>578</v>
      </c>
      <c r="K634" s="164" t="s">
        <v>133</v>
      </c>
      <c r="L634" s="164" t="s">
        <v>44</v>
      </c>
      <c r="M634" s="467"/>
      <c r="N634" s="468"/>
    </row>
    <row r="635" spans="1:14" x14ac:dyDescent="0.25">
      <c r="A635" s="485">
        <v>45378</v>
      </c>
      <c r="B635" s="149" t="s">
        <v>112</v>
      </c>
      <c r="C635" s="149" t="s">
        <v>113</v>
      </c>
      <c r="D635" s="149" t="s">
        <v>121</v>
      </c>
      <c r="E635" s="628">
        <v>14000</v>
      </c>
      <c r="F635" s="323">
        <v>3866</v>
      </c>
      <c r="G635" s="295">
        <f t="shared" si="9"/>
        <v>3.6213140196585618</v>
      </c>
      <c r="H635" s="537" t="s">
        <v>127</v>
      </c>
      <c r="I635" s="582" t="s">
        <v>43</v>
      </c>
      <c r="J635" s="354" t="s">
        <v>578</v>
      </c>
      <c r="K635" s="164" t="s">
        <v>133</v>
      </c>
      <c r="L635" s="164" t="s">
        <v>44</v>
      </c>
      <c r="M635" s="467"/>
      <c r="N635" s="468"/>
    </row>
    <row r="636" spans="1:14" x14ac:dyDescent="0.25">
      <c r="A636" s="485">
        <v>45378</v>
      </c>
      <c r="B636" s="149" t="s">
        <v>126</v>
      </c>
      <c r="C636" s="149" t="s">
        <v>126</v>
      </c>
      <c r="D636" s="149" t="s">
        <v>121</v>
      </c>
      <c r="E636" s="628">
        <v>10000</v>
      </c>
      <c r="F636" s="323">
        <v>3866</v>
      </c>
      <c r="G636" s="295">
        <f t="shared" si="9"/>
        <v>2.586652871184687</v>
      </c>
      <c r="H636" s="537" t="s">
        <v>127</v>
      </c>
      <c r="I636" s="582" t="s">
        <v>43</v>
      </c>
      <c r="J636" s="354" t="s">
        <v>578</v>
      </c>
      <c r="K636" s="164" t="s">
        <v>133</v>
      </c>
      <c r="L636" s="164" t="s">
        <v>44</v>
      </c>
      <c r="M636" s="467"/>
      <c r="N636" s="468"/>
    </row>
    <row r="637" spans="1:14" x14ac:dyDescent="0.25">
      <c r="A637" s="485">
        <v>45379</v>
      </c>
      <c r="B637" s="149" t="s">
        <v>112</v>
      </c>
      <c r="C637" s="149" t="s">
        <v>113</v>
      </c>
      <c r="D637" s="149" t="s">
        <v>121</v>
      </c>
      <c r="E637" s="628">
        <v>8000</v>
      </c>
      <c r="F637" s="323">
        <v>3866</v>
      </c>
      <c r="G637" s="295">
        <f t="shared" si="9"/>
        <v>2.0693222969477496</v>
      </c>
      <c r="H637" s="537" t="s">
        <v>127</v>
      </c>
      <c r="I637" s="582" t="s">
        <v>43</v>
      </c>
      <c r="J637" s="354" t="s">
        <v>582</v>
      </c>
      <c r="K637" s="164" t="s">
        <v>663</v>
      </c>
      <c r="L637" s="164" t="s">
        <v>44</v>
      </c>
      <c r="M637" s="467"/>
      <c r="N637" s="468"/>
    </row>
    <row r="638" spans="1:14" x14ac:dyDescent="0.25">
      <c r="A638" s="485">
        <v>45379</v>
      </c>
      <c r="B638" s="149" t="s">
        <v>112</v>
      </c>
      <c r="C638" s="149" t="s">
        <v>113</v>
      </c>
      <c r="D638" s="149" t="s">
        <v>121</v>
      </c>
      <c r="E638" s="628">
        <v>14000</v>
      </c>
      <c r="F638" s="323">
        <v>3866</v>
      </c>
      <c r="G638" s="295">
        <f t="shared" si="9"/>
        <v>3.6213140196585618</v>
      </c>
      <c r="H638" s="537" t="s">
        <v>127</v>
      </c>
      <c r="I638" s="582" t="s">
        <v>43</v>
      </c>
      <c r="J638" s="354" t="s">
        <v>582</v>
      </c>
      <c r="K638" s="164" t="s">
        <v>133</v>
      </c>
      <c r="L638" s="164" t="s">
        <v>44</v>
      </c>
      <c r="M638" s="467"/>
      <c r="N638" s="468"/>
    </row>
    <row r="639" spans="1:14" x14ac:dyDescent="0.25">
      <c r="A639" s="485">
        <v>45379</v>
      </c>
      <c r="B639" s="149" t="s">
        <v>112</v>
      </c>
      <c r="C639" s="149" t="s">
        <v>113</v>
      </c>
      <c r="D639" s="149" t="s">
        <v>121</v>
      </c>
      <c r="E639" s="628">
        <v>8000</v>
      </c>
      <c r="F639" s="323">
        <v>3866</v>
      </c>
      <c r="G639" s="295">
        <f t="shared" si="9"/>
        <v>2.0693222969477496</v>
      </c>
      <c r="H639" s="537" t="s">
        <v>127</v>
      </c>
      <c r="I639" s="582" t="s">
        <v>43</v>
      </c>
      <c r="J639" s="354" t="s">
        <v>582</v>
      </c>
      <c r="K639" s="164" t="s">
        <v>663</v>
      </c>
      <c r="L639" s="164" t="s">
        <v>44</v>
      </c>
      <c r="M639" s="467"/>
      <c r="N639" s="468"/>
    </row>
    <row r="640" spans="1:14" x14ac:dyDescent="0.25">
      <c r="A640" s="485">
        <v>45379</v>
      </c>
      <c r="B640" s="149" t="s">
        <v>112</v>
      </c>
      <c r="C640" s="149" t="s">
        <v>113</v>
      </c>
      <c r="D640" s="149" t="s">
        <v>121</v>
      </c>
      <c r="E640" s="628">
        <v>12000</v>
      </c>
      <c r="F640" s="323">
        <v>3866</v>
      </c>
      <c r="G640" s="295">
        <f t="shared" si="9"/>
        <v>3.1039834454216244</v>
      </c>
      <c r="H640" s="537" t="s">
        <v>127</v>
      </c>
      <c r="I640" s="582" t="s">
        <v>43</v>
      </c>
      <c r="J640" s="354" t="s">
        <v>582</v>
      </c>
      <c r="K640" s="164" t="s">
        <v>133</v>
      </c>
      <c r="L640" s="164" t="s">
        <v>44</v>
      </c>
      <c r="M640" s="467"/>
      <c r="N640" s="468"/>
    </row>
    <row r="641" spans="1:14" x14ac:dyDescent="0.25">
      <c r="A641" s="485">
        <v>45379</v>
      </c>
      <c r="B641" s="149" t="s">
        <v>112</v>
      </c>
      <c r="C641" s="149" t="s">
        <v>113</v>
      </c>
      <c r="D641" s="149" t="s">
        <v>121</v>
      </c>
      <c r="E641" s="628">
        <v>12000</v>
      </c>
      <c r="F641" s="323">
        <v>3866</v>
      </c>
      <c r="G641" s="295">
        <f t="shared" si="9"/>
        <v>3.1039834454216244</v>
      </c>
      <c r="H641" s="537" t="s">
        <v>127</v>
      </c>
      <c r="I641" s="582" t="s">
        <v>43</v>
      </c>
      <c r="J641" s="354" t="s">
        <v>582</v>
      </c>
      <c r="K641" s="164" t="s">
        <v>133</v>
      </c>
      <c r="L641" s="164" t="s">
        <v>44</v>
      </c>
      <c r="M641" s="467"/>
      <c r="N641" s="468"/>
    </row>
    <row r="642" spans="1:14" x14ac:dyDescent="0.25">
      <c r="A642" s="485">
        <v>45379</v>
      </c>
      <c r="B642" s="149" t="s">
        <v>126</v>
      </c>
      <c r="C642" s="149" t="s">
        <v>126</v>
      </c>
      <c r="D642" s="149" t="s">
        <v>121</v>
      </c>
      <c r="E642" s="628">
        <v>5000</v>
      </c>
      <c r="F642" s="323">
        <v>3866</v>
      </c>
      <c r="G642" s="295">
        <f t="shared" si="9"/>
        <v>1.2933264355923435</v>
      </c>
      <c r="H642" s="537" t="s">
        <v>127</v>
      </c>
      <c r="I642" s="582" t="s">
        <v>43</v>
      </c>
      <c r="J642" s="354" t="s">
        <v>582</v>
      </c>
      <c r="K642" s="164" t="s">
        <v>133</v>
      </c>
      <c r="L642" s="164" t="s">
        <v>44</v>
      </c>
      <c r="M642" s="467"/>
      <c r="N642" s="468"/>
    </row>
    <row r="643" spans="1:14" x14ac:dyDescent="0.25">
      <c r="A643" s="485">
        <v>45379</v>
      </c>
      <c r="B643" s="149" t="s">
        <v>126</v>
      </c>
      <c r="C643" s="149" t="s">
        <v>126</v>
      </c>
      <c r="D643" s="149" t="s">
        <v>121</v>
      </c>
      <c r="E643" s="628">
        <v>5000</v>
      </c>
      <c r="F643" s="323">
        <v>3866</v>
      </c>
      <c r="G643" s="295">
        <f t="shared" si="9"/>
        <v>1.2933264355923435</v>
      </c>
      <c r="H643" s="537" t="s">
        <v>127</v>
      </c>
      <c r="I643" s="582" t="s">
        <v>43</v>
      </c>
      <c r="J643" s="354" t="s">
        <v>582</v>
      </c>
      <c r="K643" s="164" t="s">
        <v>133</v>
      </c>
      <c r="L643" s="164" t="s">
        <v>44</v>
      </c>
      <c r="M643" s="467"/>
      <c r="N643" s="468"/>
    </row>
    <row r="644" spans="1:14" x14ac:dyDescent="0.25">
      <c r="A644" s="34">
        <v>45379</v>
      </c>
      <c r="B644" s="16" t="s">
        <v>112</v>
      </c>
      <c r="C644" s="16" t="s">
        <v>113</v>
      </c>
      <c r="D644" s="16" t="s">
        <v>121</v>
      </c>
      <c r="E644" s="471">
        <v>14000</v>
      </c>
      <c r="F644" s="323">
        <v>3866</v>
      </c>
      <c r="G644" s="295">
        <f t="shared" si="9"/>
        <v>3.6213140196585618</v>
      </c>
      <c r="H644" s="537" t="s">
        <v>144</v>
      </c>
      <c r="I644" s="582" t="s">
        <v>43</v>
      </c>
      <c r="J644" s="16" t="s">
        <v>587</v>
      </c>
      <c r="K644" s="164" t="s">
        <v>133</v>
      </c>
      <c r="L644" s="164" t="s">
        <v>44</v>
      </c>
      <c r="M644" s="467"/>
      <c r="N644" s="468"/>
    </row>
    <row r="645" spans="1:14" x14ac:dyDescent="0.25">
      <c r="A645" s="34">
        <v>45379</v>
      </c>
      <c r="B645" s="16" t="s">
        <v>112</v>
      </c>
      <c r="C645" s="16" t="s">
        <v>113</v>
      </c>
      <c r="D645" s="16" t="s">
        <v>121</v>
      </c>
      <c r="E645" s="471">
        <v>10000</v>
      </c>
      <c r="F645" s="323">
        <v>3866</v>
      </c>
      <c r="G645" s="295">
        <f t="shared" si="9"/>
        <v>2.586652871184687</v>
      </c>
      <c r="H645" s="537" t="s">
        <v>144</v>
      </c>
      <c r="I645" s="582" t="s">
        <v>43</v>
      </c>
      <c r="J645" s="16" t="s">
        <v>587</v>
      </c>
      <c r="K645" s="164" t="s">
        <v>133</v>
      </c>
      <c r="L645" s="164" t="s">
        <v>44</v>
      </c>
      <c r="M645" s="467"/>
      <c r="N645" s="468"/>
    </row>
    <row r="646" spans="1:14" x14ac:dyDescent="0.25">
      <c r="A646" s="34">
        <v>45379</v>
      </c>
      <c r="B646" s="16" t="s">
        <v>112</v>
      </c>
      <c r="C646" s="16" t="s">
        <v>113</v>
      </c>
      <c r="D646" s="16" t="s">
        <v>121</v>
      </c>
      <c r="E646" s="471">
        <v>5000</v>
      </c>
      <c r="F646" s="323">
        <v>3866</v>
      </c>
      <c r="G646" s="295">
        <f t="shared" si="9"/>
        <v>1.2933264355923435</v>
      </c>
      <c r="H646" s="537" t="s">
        <v>144</v>
      </c>
      <c r="I646" s="582" t="s">
        <v>43</v>
      </c>
      <c r="J646" s="16" t="s">
        <v>587</v>
      </c>
      <c r="K646" s="164" t="s">
        <v>133</v>
      </c>
      <c r="L646" s="164" t="s">
        <v>44</v>
      </c>
      <c r="M646" s="467"/>
      <c r="N646" s="468"/>
    </row>
    <row r="647" spans="1:14" x14ac:dyDescent="0.25">
      <c r="A647" s="34">
        <v>45379</v>
      </c>
      <c r="B647" s="16" t="s">
        <v>112</v>
      </c>
      <c r="C647" s="16" t="s">
        <v>113</v>
      </c>
      <c r="D647" s="16" t="s">
        <v>121</v>
      </c>
      <c r="E647" s="471">
        <v>7000</v>
      </c>
      <c r="F647" s="323">
        <v>3866</v>
      </c>
      <c r="G647" s="295">
        <f t="shared" si="9"/>
        <v>1.8106570098292809</v>
      </c>
      <c r="H647" s="537" t="s">
        <v>144</v>
      </c>
      <c r="I647" s="582" t="s">
        <v>43</v>
      </c>
      <c r="J647" s="16" t="s">
        <v>587</v>
      </c>
      <c r="K647" s="164" t="s">
        <v>133</v>
      </c>
      <c r="L647" s="164" t="s">
        <v>44</v>
      </c>
      <c r="M647" s="467"/>
      <c r="N647" s="468"/>
    </row>
    <row r="648" spans="1:14" x14ac:dyDescent="0.25">
      <c r="A648" s="34">
        <v>45379</v>
      </c>
      <c r="B648" s="16" t="s">
        <v>112</v>
      </c>
      <c r="C648" s="16" t="s">
        <v>113</v>
      </c>
      <c r="D648" s="16" t="s">
        <v>121</v>
      </c>
      <c r="E648" s="471">
        <v>23000</v>
      </c>
      <c r="F648" s="323">
        <v>3866</v>
      </c>
      <c r="G648" s="295">
        <f t="shared" ref="G648:G652" si="10">E648/F648</f>
        <v>5.9493016037247806</v>
      </c>
      <c r="H648" s="537" t="s">
        <v>144</v>
      </c>
      <c r="I648" s="582" t="s">
        <v>43</v>
      </c>
      <c r="J648" s="16" t="s">
        <v>587</v>
      </c>
      <c r="K648" s="164" t="s">
        <v>133</v>
      </c>
      <c r="L648" s="164" t="s">
        <v>44</v>
      </c>
      <c r="M648" s="467"/>
      <c r="N648" s="468"/>
    </row>
    <row r="649" spans="1:14" x14ac:dyDescent="0.25">
      <c r="A649" s="34">
        <v>45379</v>
      </c>
      <c r="B649" s="16" t="s">
        <v>126</v>
      </c>
      <c r="C649" s="149" t="s">
        <v>126</v>
      </c>
      <c r="D649" s="16" t="s">
        <v>121</v>
      </c>
      <c r="E649" s="471">
        <v>5000</v>
      </c>
      <c r="F649" s="323">
        <v>3866</v>
      </c>
      <c r="G649" s="295">
        <f t="shared" si="10"/>
        <v>1.2933264355923435</v>
      </c>
      <c r="H649" s="537" t="s">
        <v>144</v>
      </c>
      <c r="I649" s="582" t="s">
        <v>43</v>
      </c>
      <c r="J649" s="16" t="s">
        <v>587</v>
      </c>
      <c r="K649" s="164" t="s">
        <v>133</v>
      </c>
      <c r="L649" s="164" t="s">
        <v>44</v>
      </c>
      <c r="M649" s="467"/>
      <c r="N649" s="468"/>
    </row>
    <row r="650" spans="1:14" x14ac:dyDescent="0.25">
      <c r="A650" s="34">
        <v>45379</v>
      </c>
      <c r="B650" s="16" t="s">
        <v>126</v>
      </c>
      <c r="C650" s="149" t="s">
        <v>126</v>
      </c>
      <c r="D650" s="16" t="s">
        <v>121</v>
      </c>
      <c r="E650" s="471">
        <v>5000</v>
      </c>
      <c r="F650" s="323">
        <v>3866</v>
      </c>
      <c r="G650" s="295">
        <f t="shared" si="10"/>
        <v>1.2933264355923435</v>
      </c>
      <c r="H650" s="537" t="s">
        <v>144</v>
      </c>
      <c r="I650" s="582" t="s">
        <v>43</v>
      </c>
      <c r="J650" s="16" t="s">
        <v>587</v>
      </c>
      <c r="K650" s="164" t="s">
        <v>133</v>
      </c>
      <c r="L650" s="164" t="s">
        <v>44</v>
      </c>
      <c r="M650" s="467"/>
      <c r="N650" s="468"/>
    </row>
    <row r="651" spans="1:14" x14ac:dyDescent="0.25">
      <c r="A651" s="641">
        <v>45379</v>
      </c>
      <c r="B651" s="582" t="s">
        <v>590</v>
      </c>
      <c r="C651" s="582" t="s">
        <v>132</v>
      </c>
      <c r="D651" s="537" t="s">
        <v>14</v>
      </c>
      <c r="E651" s="642">
        <v>3348000</v>
      </c>
      <c r="F651" s="323">
        <v>3866</v>
      </c>
      <c r="G651" s="295">
        <f t="shared" si="10"/>
        <v>866.01138127263323</v>
      </c>
      <c r="H651" s="537" t="s">
        <v>399</v>
      </c>
      <c r="I651" s="582" t="s">
        <v>43</v>
      </c>
      <c r="J651" s="582" t="s">
        <v>658</v>
      </c>
      <c r="K651" s="582" t="s">
        <v>133</v>
      </c>
      <c r="L651" s="582" t="s">
        <v>44</v>
      </c>
      <c r="M651" s="467"/>
      <c r="N651" s="468"/>
    </row>
    <row r="652" spans="1:14" ht="15.75" thickBot="1" x14ac:dyDescent="0.3">
      <c r="A652" s="641">
        <v>45379</v>
      </c>
      <c r="B652" s="582" t="s">
        <v>135</v>
      </c>
      <c r="C652" s="582" t="s">
        <v>120</v>
      </c>
      <c r="D652" s="537" t="s">
        <v>79</v>
      </c>
      <c r="E652" s="683">
        <v>3000</v>
      </c>
      <c r="F652" s="323">
        <v>3866</v>
      </c>
      <c r="G652" s="469">
        <f t="shared" si="10"/>
        <v>0.7759958613554061</v>
      </c>
      <c r="H652" s="537" t="s">
        <v>399</v>
      </c>
      <c r="I652" s="582" t="s">
        <v>43</v>
      </c>
      <c r="J652" s="582" t="s">
        <v>660</v>
      </c>
      <c r="K652" s="582" t="s">
        <v>133</v>
      </c>
      <c r="L652" s="582" t="s">
        <v>44</v>
      </c>
      <c r="M652" s="467"/>
      <c r="N652" s="468"/>
    </row>
    <row r="653" spans="1:14" ht="27" customHeight="1" thickBot="1" x14ac:dyDescent="0.3">
      <c r="A653" s="641"/>
      <c r="B653" s="467"/>
      <c r="C653" s="467"/>
      <c r="D653" s="681"/>
      <c r="E653" s="578">
        <f>SUM(E3:E652)</f>
        <v>30223752.82</v>
      </c>
      <c r="F653" s="579"/>
      <c r="G653" s="580">
        <f>SUM(G3:G652)</f>
        <v>7839.6558617683886</v>
      </c>
      <c r="H653" s="682"/>
      <c r="I653" s="467"/>
      <c r="J653" s="467"/>
      <c r="K653" s="467"/>
      <c r="L653" s="467"/>
      <c r="M653" s="467"/>
      <c r="N653" s="468"/>
    </row>
  </sheetData>
  <autoFilter ref="A2:N653">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6"/>
  <sheetViews>
    <sheetView workbookViewId="0">
      <selection activeCell="D13" sqref="D13"/>
    </sheetView>
  </sheetViews>
  <sheetFormatPr defaultRowHeight="15" x14ac:dyDescent="0.25"/>
  <cols>
    <col min="1" max="1" width="13.140625" customWidth="1"/>
    <col min="2" max="2" width="36.5703125" customWidth="1"/>
    <col min="3" max="3" width="15.85546875" customWidth="1"/>
    <col min="4" max="4" width="16.5703125" customWidth="1"/>
    <col min="5" max="7" width="5" customWidth="1"/>
    <col min="8" max="17" width="6" customWidth="1"/>
    <col min="18" max="19" width="8" customWidth="1"/>
    <col min="20" max="20" width="7.28515625" customWidth="1"/>
    <col min="21" max="21" width="11.28515625" customWidth="1"/>
    <col min="22" max="22" width="7.85546875" customWidth="1"/>
    <col min="23" max="23" width="10.85546875" customWidth="1"/>
    <col min="24" max="24" width="7.85546875" customWidth="1"/>
    <col min="25" max="25" width="10.85546875" customWidth="1"/>
    <col min="26" max="26" width="7.85546875" customWidth="1"/>
    <col min="27" max="27" width="10.85546875" customWidth="1"/>
    <col min="28" max="28" width="7.85546875" customWidth="1"/>
    <col min="29" max="29" width="10.85546875" customWidth="1"/>
    <col min="30" max="30" width="7.85546875" customWidth="1"/>
    <col min="31" max="31" width="10.85546875" customWidth="1"/>
    <col min="32" max="32" width="7.85546875" customWidth="1"/>
    <col min="33" max="33" width="10.85546875" customWidth="1"/>
    <col min="34" max="34" width="7.85546875" customWidth="1"/>
    <col min="35" max="35" width="10.85546875" customWidth="1"/>
    <col min="36" max="36" width="7.85546875" customWidth="1"/>
    <col min="37" max="37" width="10.85546875" customWidth="1"/>
    <col min="38" max="38" width="7.85546875" customWidth="1"/>
    <col min="39" max="39" width="10.85546875" customWidth="1"/>
    <col min="40" max="40" width="7.85546875" customWidth="1"/>
    <col min="41" max="41" width="10.85546875" customWidth="1"/>
    <col min="42" max="42" width="7.85546875" customWidth="1"/>
    <col min="43" max="43" width="10.85546875" customWidth="1"/>
    <col min="44" max="44" width="7.85546875" customWidth="1"/>
    <col min="45" max="45" width="10.85546875" customWidth="1"/>
    <col min="46" max="46" width="7.85546875" customWidth="1"/>
    <col min="47" max="47" width="10.85546875" customWidth="1"/>
    <col min="48" max="48" width="7.85546875" customWidth="1"/>
    <col min="49" max="49" width="10.85546875" customWidth="1"/>
    <col min="50" max="50" width="7.85546875" customWidth="1"/>
    <col min="51" max="51" width="10.85546875" customWidth="1"/>
    <col min="52" max="52" width="7.85546875" customWidth="1"/>
    <col min="53" max="53" width="10.85546875" customWidth="1"/>
    <col min="54" max="54" width="7.85546875" customWidth="1"/>
    <col min="55" max="55" width="10.85546875" customWidth="1"/>
    <col min="56" max="56" width="7.85546875" customWidth="1"/>
    <col min="57" max="57" width="10.85546875" customWidth="1"/>
    <col min="58" max="58" width="7.85546875" customWidth="1"/>
    <col min="59" max="59" width="10.85546875" customWidth="1"/>
    <col min="60" max="60" width="7.85546875" customWidth="1"/>
    <col min="61" max="61" width="10.85546875" customWidth="1"/>
    <col min="62" max="62" width="7.85546875" customWidth="1"/>
    <col min="63" max="63" width="10.85546875" customWidth="1"/>
    <col min="64" max="64" width="7.85546875" customWidth="1"/>
    <col min="65" max="65" width="10.85546875" customWidth="1"/>
    <col min="66" max="66" width="7.85546875" customWidth="1"/>
    <col min="67" max="67" width="10.85546875" customWidth="1"/>
    <col min="68" max="68" width="7.85546875" customWidth="1"/>
    <col min="69" max="69" width="10.85546875" customWidth="1"/>
    <col min="70" max="70" width="7.85546875" customWidth="1"/>
    <col min="71" max="71" width="10.85546875" customWidth="1"/>
    <col min="72" max="72" width="7.85546875" customWidth="1"/>
    <col min="73" max="73" width="10.85546875" customWidth="1"/>
    <col min="74" max="74" width="7.85546875" customWidth="1"/>
    <col min="75" max="75" width="10.85546875" customWidth="1"/>
    <col min="76" max="76" width="7.85546875" customWidth="1"/>
    <col min="77" max="77" width="10.85546875" customWidth="1"/>
    <col min="78" max="78" width="7.85546875" customWidth="1"/>
    <col min="79" max="79" width="10.85546875" bestFit="1" customWidth="1"/>
    <col min="80" max="80" width="7.85546875" customWidth="1"/>
    <col min="81" max="81" width="10.85546875" bestFit="1" customWidth="1"/>
    <col min="82" max="82" width="7.85546875" customWidth="1"/>
    <col min="83" max="83" width="10.85546875" bestFit="1" customWidth="1"/>
    <col min="84" max="84" width="7.85546875" customWidth="1"/>
    <col min="85" max="85" width="10.85546875" bestFit="1" customWidth="1"/>
    <col min="86" max="86" width="7.85546875" customWidth="1"/>
    <col min="87" max="87" width="10.85546875" bestFit="1" customWidth="1"/>
    <col min="88" max="88" width="7.85546875" customWidth="1"/>
    <col min="89" max="89" width="10.85546875" bestFit="1" customWidth="1"/>
    <col min="90" max="90" width="7.85546875" customWidth="1"/>
    <col min="91" max="91" width="10.85546875" bestFit="1" customWidth="1"/>
    <col min="92" max="92" width="7.85546875" customWidth="1"/>
    <col min="93" max="93" width="10.85546875" bestFit="1" customWidth="1"/>
    <col min="94" max="94" width="7.85546875" customWidth="1"/>
    <col min="95" max="95" width="10.85546875" bestFit="1" customWidth="1"/>
    <col min="96" max="96" width="7.85546875" customWidth="1"/>
    <col min="97" max="97" width="10.85546875" bestFit="1" customWidth="1"/>
    <col min="98" max="98" width="7.85546875" customWidth="1"/>
    <col min="99" max="99" width="10.85546875" bestFit="1" customWidth="1"/>
    <col min="100" max="100" width="8.85546875" customWidth="1"/>
    <col min="101" max="101" width="11.85546875" bestFit="1" customWidth="1"/>
    <col min="102" max="102" width="8.85546875" customWidth="1"/>
    <col min="103" max="103" width="11.85546875" bestFit="1" customWidth="1"/>
    <col min="104" max="104" width="8.85546875" customWidth="1"/>
    <col min="105" max="105" width="11.85546875" bestFit="1" customWidth="1"/>
    <col min="106" max="106" width="8.85546875" customWidth="1"/>
    <col min="107" max="107" width="11.85546875" bestFit="1" customWidth="1"/>
    <col min="108" max="108" width="8.85546875" customWidth="1"/>
    <col min="109" max="109" width="11.85546875" bestFit="1" customWidth="1"/>
    <col min="110" max="110" width="8.85546875" customWidth="1"/>
    <col min="111" max="111" width="11.85546875" bestFit="1" customWidth="1"/>
    <col min="112" max="112" width="8.85546875" customWidth="1"/>
    <col min="113" max="113" width="11.85546875" bestFit="1" customWidth="1"/>
    <col min="114" max="114" width="8.85546875" customWidth="1"/>
    <col min="115" max="115" width="11.85546875" bestFit="1" customWidth="1"/>
    <col min="116" max="116" width="8.85546875" customWidth="1"/>
    <col min="117" max="117" width="11.85546875" bestFit="1" customWidth="1"/>
    <col min="118" max="118" width="8.85546875" customWidth="1"/>
    <col min="119" max="119" width="11.85546875" bestFit="1" customWidth="1"/>
    <col min="120" max="120" width="8.85546875" customWidth="1"/>
    <col min="121" max="121" width="11.85546875" bestFit="1" customWidth="1"/>
    <col min="122" max="122" width="8.85546875" customWidth="1"/>
    <col min="123" max="123" width="11.85546875" bestFit="1" customWidth="1"/>
    <col min="124" max="124" width="8.85546875" customWidth="1"/>
    <col min="125" max="125" width="11.85546875" bestFit="1" customWidth="1"/>
    <col min="126" max="126" width="8.85546875" customWidth="1"/>
    <col min="127" max="127" width="11.85546875" bestFit="1" customWidth="1"/>
    <col min="128" max="128" width="8.85546875" customWidth="1"/>
    <col min="129" max="129" width="11.85546875" bestFit="1" customWidth="1"/>
    <col min="130" max="130" width="8.85546875" customWidth="1"/>
    <col min="131" max="131" width="11.85546875" bestFit="1" customWidth="1"/>
    <col min="132" max="132" width="8.85546875" customWidth="1"/>
    <col min="133" max="133" width="11.85546875" bestFit="1" customWidth="1"/>
    <col min="134" max="134" width="8.85546875" customWidth="1"/>
    <col min="135" max="135" width="11.85546875" bestFit="1" customWidth="1"/>
    <col min="136" max="136" width="8.85546875" customWidth="1"/>
    <col min="137" max="137" width="11.85546875" bestFit="1" customWidth="1"/>
    <col min="138" max="138" width="8.85546875" customWidth="1"/>
    <col min="139" max="139" width="11.85546875" bestFit="1" customWidth="1"/>
    <col min="140" max="140" width="8.85546875" customWidth="1"/>
    <col min="141" max="141" width="11.85546875" bestFit="1" customWidth="1"/>
    <col min="142" max="142" width="8.85546875" customWidth="1"/>
    <col min="143" max="143" width="11.85546875" bestFit="1" customWidth="1"/>
    <col min="144" max="144" width="8.85546875" customWidth="1"/>
    <col min="145" max="145" width="11.85546875" bestFit="1" customWidth="1"/>
    <col min="146" max="146" width="8.85546875" customWidth="1"/>
    <col min="147" max="147" width="11.85546875" bestFit="1" customWidth="1"/>
    <col min="148" max="148" width="8.85546875" customWidth="1"/>
    <col min="149" max="149" width="11.85546875" bestFit="1" customWidth="1"/>
    <col min="150" max="150" width="8.85546875" customWidth="1"/>
    <col min="151" max="151" width="11.85546875" bestFit="1" customWidth="1"/>
    <col min="153" max="157" width="5" customWidth="1"/>
    <col min="158" max="167" width="6" customWidth="1"/>
    <col min="168" max="169" width="8" customWidth="1"/>
    <col min="170" max="170" width="7.28515625" customWidth="1"/>
    <col min="171" max="171" width="12.140625" bestFit="1" customWidth="1"/>
    <col min="172" max="172" width="11.28515625" bestFit="1" customWidth="1"/>
  </cols>
  <sheetData>
    <row r="3" spans="1:4" x14ac:dyDescent="0.25">
      <c r="A3" s="372" t="s">
        <v>103</v>
      </c>
      <c r="B3" t="s">
        <v>122</v>
      </c>
      <c r="C3" t="s">
        <v>123</v>
      </c>
    </row>
    <row r="4" spans="1:4" x14ac:dyDescent="0.25">
      <c r="A4" s="169" t="s">
        <v>63</v>
      </c>
      <c r="B4" s="373">
        <v>610000</v>
      </c>
      <c r="C4" s="373"/>
      <c r="D4" s="538">
        <f>GETPIVOTDATA("Sum of spent in national currency (Ugx)",$A$3,"Name","Airtime")-GETPIVOTDATA("Sum of Received",$A$3,"Name","Airtime")</f>
        <v>610000</v>
      </c>
    </row>
    <row r="5" spans="1:4" x14ac:dyDescent="0.25">
      <c r="A5" s="169" t="s">
        <v>130</v>
      </c>
      <c r="B5" s="373">
        <v>41000</v>
      </c>
      <c r="C5" s="373"/>
      <c r="D5" s="538">
        <f>GETPIVOTDATA("Sum of spent in national currency (Ugx)",$A$3,"Name","Grace")-GETPIVOTDATA("Sum of Received",$A$3,"Name","Grace")</f>
        <v>41000</v>
      </c>
    </row>
    <row r="6" spans="1:4" x14ac:dyDescent="0.25">
      <c r="A6" s="169" t="s">
        <v>147</v>
      </c>
      <c r="B6" s="373">
        <v>843000</v>
      </c>
      <c r="C6" s="373">
        <v>14000</v>
      </c>
      <c r="D6" s="538">
        <f>GETPIVOTDATA("Sum of spent in national currency (Ugx)",$A$3,"Name","i1")-GETPIVOTDATA("Sum of Received",$A$3,"Name","i1")</f>
        <v>829000</v>
      </c>
    </row>
    <row r="7" spans="1:4" x14ac:dyDescent="0.25">
      <c r="A7" s="169" t="s">
        <v>127</v>
      </c>
      <c r="B7" s="373">
        <v>1561000</v>
      </c>
      <c r="C7" s="373">
        <v>32000</v>
      </c>
      <c r="D7" s="538">
        <f>GETPIVOTDATA("Sum of spent in national currency (Ugx)",$A$3,"Name","i18")-GETPIVOTDATA("Sum of Received",$A$3,"Name","i18")</f>
        <v>1529000</v>
      </c>
    </row>
    <row r="8" spans="1:4" x14ac:dyDescent="0.25">
      <c r="A8" s="169" t="s">
        <v>156</v>
      </c>
      <c r="B8" s="373">
        <v>4538000</v>
      </c>
      <c r="C8" s="373">
        <v>125000</v>
      </c>
      <c r="D8" s="538">
        <f>GETPIVOTDATA("Sum of spent in national currency (Ugx)",$A$3,"Name","i49")-GETPIVOTDATA("Sum of Received",$A$3,"Name","i49")</f>
        <v>4413000</v>
      </c>
    </row>
    <row r="9" spans="1:4" x14ac:dyDescent="0.25">
      <c r="A9" s="169" t="s">
        <v>144</v>
      </c>
      <c r="B9" s="373">
        <v>1013000</v>
      </c>
      <c r="C9" s="373">
        <v>3000</v>
      </c>
      <c r="D9" s="538">
        <f>GETPIVOTDATA("Sum of spent in national currency (Ugx)",$A$3,"Name","i89")-GETPIVOTDATA("Sum of Received",$A$3,"Name","i89")</f>
        <v>1010000</v>
      </c>
    </row>
    <row r="10" spans="1:4" x14ac:dyDescent="0.25">
      <c r="A10" s="169" t="s">
        <v>41</v>
      </c>
      <c r="B10" s="373">
        <v>2593000</v>
      </c>
      <c r="C10" s="373">
        <v>103500</v>
      </c>
      <c r="D10" s="538">
        <f>GETPIVOTDATA("Sum of spent in national currency (Ugx)",$A$3,"Name","Lydia")-GETPIVOTDATA("Sum of Received",$A$3,"Name","Lydia")</f>
        <v>2489500</v>
      </c>
    </row>
    <row r="11" spans="1:4" x14ac:dyDescent="0.25">
      <c r="A11" s="169" t="s">
        <v>104</v>
      </c>
      <c r="B11" s="373"/>
      <c r="C11" s="373">
        <v>10860500</v>
      </c>
      <c r="D11" s="538"/>
    </row>
    <row r="12" spans="1:4" x14ac:dyDescent="0.25">
      <c r="A12" s="169" t="s">
        <v>105</v>
      </c>
      <c r="B12" s="539">
        <v>11199000</v>
      </c>
      <c r="C12" s="539">
        <v>11138000</v>
      </c>
      <c r="D12" s="538"/>
    </row>
    <row r="13" spans="1:4" x14ac:dyDescent="0.25">
      <c r="B13" s="284"/>
      <c r="C13" s="284"/>
      <c r="D13" s="538"/>
    </row>
    <row r="14" spans="1:4" x14ac:dyDescent="0.25">
      <c r="B14" s="284"/>
      <c r="C14" s="619">
        <f>SUM(C6:C10)</f>
        <v>277500</v>
      </c>
      <c r="D14" s="538"/>
    </row>
    <row r="15" spans="1:4" x14ac:dyDescent="0.25">
      <c r="B15" s="538"/>
      <c r="C15" s="686"/>
      <c r="D15" s="538"/>
    </row>
    <row r="16" spans="1:4" x14ac:dyDescent="0.25">
      <c r="B16" s="538"/>
      <c r="C16" s="538"/>
      <c r="D16" s="538"/>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547"/>
  <sheetViews>
    <sheetView workbookViewId="0">
      <pane xSplit="1" ySplit="2" topLeftCell="B21" activePane="bottomRight" state="frozen"/>
      <selection pane="topRight" activeCell="B1" sqref="B1"/>
      <selection pane="bottomLeft" activeCell="A4" sqref="A4"/>
      <selection pane="bottomRight" activeCell="F137" sqref="F137"/>
    </sheetView>
  </sheetViews>
  <sheetFormatPr defaultColWidth="10.85546875" defaultRowHeight="15" x14ac:dyDescent="0.25"/>
  <cols>
    <col min="1" max="1" width="17.7109375" style="27" customWidth="1"/>
    <col min="2" max="2" width="39.140625" style="27" bestFit="1" customWidth="1"/>
    <col min="3" max="3" width="18.42578125" style="27" bestFit="1" customWidth="1"/>
    <col min="4" max="4" width="14.7109375" style="27" customWidth="1"/>
    <col min="5" max="5" width="14.42578125" style="64" customWidth="1"/>
    <col min="6" max="6" width="15.140625" style="64" customWidth="1"/>
    <col min="7" max="7" width="21.140625" style="64" customWidth="1"/>
    <col min="8" max="9" width="21.140625" style="27" customWidth="1"/>
    <col min="10" max="10" width="26.140625" style="27" customWidth="1"/>
    <col min="11" max="11" width="10.85546875" style="27"/>
    <col min="12" max="12" width="13.42578125" style="27" customWidth="1"/>
    <col min="13" max="13" width="14.85546875" style="27" customWidth="1"/>
    <col min="14" max="14" width="28" style="27" customWidth="1"/>
    <col min="15" max="16384" width="10.85546875" style="27"/>
  </cols>
  <sheetData>
    <row r="1" spans="1:15" s="2" customFormat="1" ht="21" customHeight="1" x14ac:dyDescent="0.25">
      <c r="A1" s="868" t="s">
        <v>167</v>
      </c>
      <c r="B1" s="868"/>
      <c r="C1" s="868"/>
      <c r="D1" s="868"/>
      <c r="E1" s="868"/>
      <c r="F1" s="868"/>
      <c r="G1" s="868"/>
      <c r="H1" s="868"/>
      <c r="I1" s="868"/>
      <c r="J1" s="868"/>
      <c r="K1" s="868"/>
      <c r="L1" s="868"/>
      <c r="M1" s="868"/>
      <c r="N1" s="868"/>
    </row>
    <row r="2" spans="1:15" s="2" customFormat="1" ht="45.75" customHeight="1" x14ac:dyDescent="0.25">
      <c r="A2" s="583" t="s">
        <v>0</v>
      </c>
      <c r="B2" s="584" t="s">
        <v>5</v>
      </c>
      <c r="C2" s="584" t="s">
        <v>10</v>
      </c>
      <c r="D2" s="585" t="s">
        <v>8</v>
      </c>
      <c r="E2" s="585" t="s">
        <v>55</v>
      </c>
      <c r="F2" s="585" t="s">
        <v>34</v>
      </c>
      <c r="G2" s="586" t="s">
        <v>40</v>
      </c>
      <c r="H2" s="586" t="s">
        <v>2</v>
      </c>
      <c r="I2" s="586" t="s">
        <v>3</v>
      </c>
      <c r="J2" s="584" t="s">
        <v>9</v>
      </c>
      <c r="K2" s="584" t="s">
        <v>1</v>
      </c>
      <c r="L2" s="584" t="s">
        <v>4</v>
      </c>
      <c r="M2" s="587" t="s">
        <v>12</v>
      </c>
      <c r="N2" s="588" t="s">
        <v>11</v>
      </c>
      <c r="O2" s="280"/>
    </row>
    <row r="3" spans="1:15" s="13" customFormat="1" x14ac:dyDescent="0.25">
      <c r="A3" s="563">
        <v>45352</v>
      </c>
      <c r="B3" s="536" t="s">
        <v>166</v>
      </c>
      <c r="C3" s="536"/>
      <c r="D3" s="564"/>
      <c r="E3" s="565"/>
      <c r="F3" s="558"/>
      <c r="G3" s="558">
        <v>2250726</v>
      </c>
      <c r="H3" s="566"/>
      <c r="I3" s="571" t="s">
        <v>18</v>
      </c>
      <c r="J3" s="572"/>
      <c r="K3" s="571" t="s">
        <v>133</v>
      </c>
      <c r="L3" s="571" t="s">
        <v>57</v>
      </c>
      <c r="M3" s="573"/>
      <c r="N3" s="573"/>
      <c r="O3" s="281"/>
    </row>
    <row r="4" spans="1:15" s="13" customFormat="1" x14ac:dyDescent="0.25">
      <c r="A4" s="163">
        <v>45352</v>
      </c>
      <c r="B4" s="164" t="s">
        <v>157</v>
      </c>
      <c r="C4" s="164" t="s">
        <v>48</v>
      </c>
      <c r="D4" s="165" t="s">
        <v>121</v>
      </c>
      <c r="E4" s="147">
        <v>65000</v>
      </c>
      <c r="F4" s="147"/>
      <c r="G4" s="147">
        <f>G3-E4+F4</f>
        <v>2185726</v>
      </c>
      <c r="H4" s="150" t="s">
        <v>147</v>
      </c>
      <c r="I4" s="150" t="s">
        <v>18</v>
      </c>
      <c r="J4" s="149" t="s">
        <v>159</v>
      </c>
      <c r="K4" s="571" t="s">
        <v>133</v>
      </c>
      <c r="L4" s="150" t="s">
        <v>57</v>
      </c>
      <c r="M4" s="150"/>
      <c r="N4" s="150"/>
      <c r="O4" s="281"/>
    </row>
    <row r="5" spans="1:15" s="13" customFormat="1" x14ac:dyDescent="0.25">
      <c r="A5" s="163">
        <v>45352</v>
      </c>
      <c r="B5" s="164" t="s">
        <v>157</v>
      </c>
      <c r="C5" s="164" t="s">
        <v>48</v>
      </c>
      <c r="D5" s="165" t="s">
        <v>121</v>
      </c>
      <c r="E5" s="152">
        <v>60000</v>
      </c>
      <c r="F5" s="147"/>
      <c r="G5" s="147">
        <f t="shared" ref="G5:G123" si="0">G4-E5+F5</f>
        <v>2125726</v>
      </c>
      <c r="H5" s="567" t="s">
        <v>127</v>
      </c>
      <c r="I5" s="571" t="s">
        <v>18</v>
      </c>
      <c r="J5" s="354" t="s">
        <v>169</v>
      </c>
      <c r="K5" s="571" t="s">
        <v>133</v>
      </c>
      <c r="L5" s="571" t="s">
        <v>57</v>
      </c>
      <c r="M5" s="574"/>
      <c r="N5" s="571"/>
      <c r="O5" s="281"/>
    </row>
    <row r="6" spans="1:15" s="13" customFormat="1" x14ac:dyDescent="0.25">
      <c r="A6" s="163">
        <v>45352</v>
      </c>
      <c r="B6" s="164" t="s">
        <v>157</v>
      </c>
      <c r="C6" s="164" t="s">
        <v>48</v>
      </c>
      <c r="D6" s="165" t="s">
        <v>121</v>
      </c>
      <c r="E6" s="152">
        <v>74000</v>
      </c>
      <c r="F6" s="157"/>
      <c r="G6" s="147">
        <f t="shared" si="0"/>
        <v>2051726</v>
      </c>
      <c r="H6" s="568" t="s">
        <v>144</v>
      </c>
      <c r="I6" s="571" t="s">
        <v>18</v>
      </c>
      <c r="J6" s="354" t="s">
        <v>169</v>
      </c>
      <c r="K6" s="571" t="s">
        <v>133</v>
      </c>
      <c r="L6" s="571" t="s">
        <v>57</v>
      </c>
      <c r="M6" s="574"/>
      <c r="N6" s="571"/>
      <c r="O6" s="281"/>
    </row>
    <row r="7" spans="1:15" s="13" customFormat="1" x14ac:dyDescent="0.25">
      <c r="A7" s="163">
        <v>45352</v>
      </c>
      <c r="B7" s="164" t="s">
        <v>157</v>
      </c>
      <c r="C7" s="164" t="s">
        <v>48</v>
      </c>
      <c r="D7" s="165" t="s">
        <v>14</v>
      </c>
      <c r="E7" s="152">
        <v>50000</v>
      </c>
      <c r="F7" s="157"/>
      <c r="G7" s="147">
        <f t="shared" si="0"/>
        <v>2001726</v>
      </c>
      <c r="H7" s="568" t="s">
        <v>41</v>
      </c>
      <c r="I7" s="571" t="s">
        <v>18</v>
      </c>
      <c r="J7" s="354" t="s">
        <v>178</v>
      </c>
      <c r="K7" s="571" t="s">
        <v>133</v>
      </c>
      <c r="L7" s="571" t="s">
        <v>57</v>
      </c>
      <c r="M7" s="574"/>
      <c r="N7" s="571"/>
      <c r="O7" s="281"/>
    </row>
    <row r="8" spans="1:15" s="13" customFormat="1" x14ac:dyDescent="0.25">
      <c r="A8" s="163">
        <v>45352</v>
      </c>
      <c r="B8" s="164" t="s">
        <v>157</v>
      </c>
      <c r="C8" s="164" t="s">
        <v>48</v>
      </c>
      <c r="D8" s="165" t="s">
        <v>14</v>
      </c>
      <c r="E8" s="152">
        <v>40000</v>
      </c>
      <c r="F8" s="157"/>
      <c r="G8" s="147">
        <f t="shared" si="0"/>
        <v>1961726</v>
      </c>
      <c r="H8" s="568" t="s">
        <v>41</v>
      </c>
      <c r="I8" s="571" t="s">
        <v>18</v>
      </c>
      <c r="J8" s="354" t="s">
        <v>182</v>
      </c>
      <c r="K8" s="571" t="s">
        <v>133</v>
      </c>
      <c r="L8" s="571" t="s">
        <v>57</v>
      </c>
      <c r="M8" s="574"/>
      <c r="N8" s="571"/>
      <c r="O8" s="281"/>
    </row>
    <row r="9" spans="1:15" s="13" customFormat="1" x14ac:dyDescent="0.25">
      <c r="A9" s="163">
        <v>45353</v>
      </c>
      <c r="B9" s="164" t="s">
        <v>118</v>
      </c>
      <c r="C9" s="164" t="s">
        <v>48</v>
      </c>
      <c r="D9" s="165" t="s">
        <v>121</v>
      </c>
      <c r="E9" s="152"/>
      <c r="F9" s="157">
        <v>1000</v>
      </c>
      <c r="G9" s="147">
        <f t="shared" si="0"/>
        <v>1962726</v>
      </c>
      <c r="H9" s="568" t="s">
        <v>147</v>
      </c>
      <c r="I9" s="571" t="s">
        <v>18</v>
      </c>
      <c r="J9" s="149" t="s">
        <v>159</v>
      </c>
      <c r="K9" s="571" t="s">
        <v>133</v>
      </c>
      <c r="L9" s="571" t="s">
        <v>57</v>
      </c>
      <c r="M9" s="574"/>
      <c r="N9" s="571"/>
      <c r="O9" s="281"/>
    </row>
    <row r="10" spans="1:15" s="13" customFormat="1" x14ac:dyDescent="0.25">
      <c r="A10" s="163">
        <v>45354</v>
      </c>
      <c r="B10" s="164" t="s">
        <v>157</v>
      </c>
      <c r="C10" s="164" t="s">
        <v>48</v>
      </c>
      <c r="D10" s="165" t="s">
        <v>121</v>
      </c>
      <c r="E10" s="152">
        <v>53000</v>
      </c>
      <c r="F10" s="157"/>
      <c r="G10" s="147">
        <f t="shared" si="0"/>
        <v>1909726</v>
      </c>
      <c r="H10" s="568" t="s">
        <v>147</v>
      </c>
      <c r="I10" s="571" t="s">
        <v>18</v>
      </c>
      <c r="J10" s="149" t="s">
        <v>184</v>
      </c>
      <c r="K10" s="571" t="s">
        <v>133</v>
      </c>
      <c r="L10" s="571" t="s">
        <v>57</v>
      </c>
      <c r="M10" s="574"/>
      <c r="N10" s="571"/>
      <c r="O10" s="281"/>
    </row>
    <row r="11" spans="1:15" s="13" customFormat="1" x14ac:dyDescent="0.25">
      <c r="A11" s="163">
        <v>45355</v>
      </c>
      <c r="B11" s="164" t="s">
        <v>157</v>
      </c>
      <c r="C11" s="164" t="s">
        <v>48</v>
      </c>
      <c r="D11" s="165" t="s">
        <v>121</v>
      </c>
      <c r="E11" s="152">
        <v>79000</v>
      </c>
      <c r="F11" s="157"/>
      <c r="G11" s="147">
        <f t="shared" si="0"/>
        <v>1830726</v>
      </c>
      <c r="H11" s="568" t="s">
        <v>144</v>
      </c>
      <c r="I11" s="571" t="s">
        <v>18</v>
      </c>
      <c r="J11" s="16" t="s">
        <v>189</v>
      </c>
      <c r="K11" s="571" t="s">
        <v>133</v>
      </c>
      <c r="L11" s="571" t="s">
        <v>57</v>
      </c>
      <c r="M11" s="574"/>
      <c r="N11" s="571"/>
      <c r="O11" s="281"/>
    </row>
    <row r="12" spans="1:15" s="13" customFormat="1" x14ac:dyDescent="0.25">
      <c r="A12" s="163">
        <v>45355</v>
      </c>
      <c r="B12" s="164" t="s">
        <v>157</v>
      </c>
      <c r="C12" s="164" t="s">
        <v>48</v>
      </c>
      <c r="D12" s="165" t="s">
        <v>121</v>
      </c>
      <c r="E12" s="152">
        <v>65000</v>
      </c>
      <c r="F12" s="157"/>
      <c r="G12" s="147">
        <f t="shared" si="0"/>
        <v>1765726</v>
      </c>
      <c r="H12" s="568" t="s">
        <v>147</v>
      </c>
      <c r="I12" s="571" t="s">
        <v>18</v>
      </c>
      <c r="J12" s="149" t="s">
        <v>193</v>
      </c>
      <c r="K12" s="571" t="s">
        <v>133</v>
      </c>
      <c r="L12" s="571" t="s">
        <v>57</v>
      </c>
      <c r="M12" s="574"/>
      <c r="N12" s="571"/>
      <c r="O12" s="281"/>
    </row>
    <row r="13" spans="1:15" s="13" customFormat="1" x14ac:dyDescent="0.25">
      <c r="A13" s="163">
        <v>45355</v>
      </c>
      <c r="B13" s="164" t="s">
        <v>157</v>
      </c>
      <c r="C13" s="164" t="s">
        <v>48</v>
      </c>
      <c r="D13" s="165" t="s">
        <v>121</v>
      </c>
      <c r="E13" s="152">
        <v>61000</v>
      </c>
      <c r="F13" s="157"/>
      <c r="G13" s="147">
        <f t="shared" si="0"/>
        <v>1704726</v>
      </c>
      <c r="H13" s="568" t="s">
        <v>127</v>
      </c>
      <c r="I13" s="571" t="s">
        <v>18</v>
      </c>
      <c r="J13" s="354" t="s">
        <v>197</v>
      </c>
      <c r="K13" s="571" t="s">
        <v>133</v>
      </c>
      <c r="L13" s="571" t="s">
        <v>57</v>
      </c>
      <c r="M13" s="574"/>
      <c r="N13" s="571"/>
      <c r="O13" s="281"/>
    </row>
    <row r="14" spans="1:15" s="13" customFormat="1" x14ac:dyDescent="0.25">
      <c r="A14" s="163">
        <v>45355</v>
      </c>
      <c r="B14" s="164" t="s">
        <v>157</v>
      </c>
      <c r="C14" s="164" t="s">
        <v>48</v>
      </c>
      <c r="D14" s="165" t="s">
        <v>14</v>
      </c>
      <c r="E14" s="152">
        <v>16000</v>
      </c>
      <c r="F14" s="157"/>
      <c r="G14" s="147">
        <f t="shared" si="0"/>
        <v>1688726</v>
      </c>
      <c r="H14" s="420" t="s">
        <v>41</v>
      </c>
      <c r="I14" s="571" t="s">
        <v>18</v>
      </c>
      <c r="J14" s="420" t="s">
        <v>203</v>
      </c>
      <c r="K14" s="571" t="s">
        <v>133</v>
      </c>
      <c r="L14" s="571" t="s">
        <v>57</v>
      </c>
      <c r="M14" s="574"/>
      <c r="N14" s="571"/>
      <c r="O14" s="281"/>
    </row>
    <row r="15" spans="1:15" s="13" customFormat="1" x14ac:dyDescent="0.25">
      <c r="A15" s="163">
        <v>45355</v>
      </c>
      <c r="B15" s="164" t="s">
        <v>157</v>
      </c>
      <c r="C15" s="164" t="s">
        <v>48</v>
      </c>
      <c r="D15" s="165" t="s">
        <v>14</v>
      </c>
      <c r="E15" s="152">
        <v>230000</v>
      </c>
      <c r="F15" s="157"/>
      <c r="G15" s="147">
        <f t="shared" si="0"/>
        <v>1458726</v>
      </c>
      <c r="H15" s="568" t="s">
        <v>63</v>
      </c>
      <c r="I15" s="571" t="s">
        <v>18</v>
      </c>
      <c r="J15" s="354" t="s">
        <v>207</v>
      </c>
      <c r="K15" s="571" t="s">
        <v>133</v>
      </c>
      <c r="L15" s="571" t="s">
        <v>57</v>
      </c>
      <c r="M15" s="574"/>
      <c r="N15" s="571"/>
      <c r="O15" s="281"/>
    </row>
    <row r="16" spans="1:15" s="13" customFormat="1" x14ac:dyDescent="0.25">
      <c r="A16" s="163">
        <v>45355</v>
      </c>
      <c r="B16" s="164" t="s">
        <v>142</v>
      </c>
      <c r="C16" s="164" t="s">
        <v>48</v>
      </c>
      <c r="D16" s="165" t="s">
        <v>121</v>
      </c>
      <c r="E16" s="152">
        <v>1000</v>
      </c>
      <c r="F16" s="157"/>
      <c r="G16" s="147">
        <f t="shared" si="0"/>
        <v>1457726</v>
      </c>
      <c r="H16" s="568" t="s">
        <v>147</v>
      </c>
      <c r="I16" s="571" t="s">
        <v>18</v>
      </c>
      <c r="J16" s="149" t="s">
        <v>184</v>
      </c>
      <c r="K16" s="571" t="s">
        <v>133</v>
      </c>
      <c r="L16" s="571" t="s">
        <v>57</v>
      </c>
      <c r="M16" s="574"/>
      <c r="N16" s="571"/>
      <c r="O16" s="281"/>
    </row>
    <row r="17" spans="1:15" s="13" customFormat="1" x14ac:dyDescent="0.25">
      <c r="A17" s="163">
        <v>45355</v>
      </c>
      <c r="B17" s="164" t="s">
        <v>173</v>
      </c>
      <c r="C17" s="164" t="s">
        <v>48</v>
      </c>
      <c r="D17" s="165" t="s">
        <v>121</v>
      </c>
      <c r="E17" s="152">
        <v>3000</v>
      </c>
      <c r="F17" s="157"/>
      <c r="G17" s="147">
        <f t="shared" si="0"/>
        <v>1454726</v>
      </c>
      <c r="H17" s="568" t="s">
        <v>144</v>
      </c>
      <c r="I17" s="571" t="s">
        <v>18</v>
      </c>
      <c r="J17" s="354" t="s">
        <v>169</v>
      </c>
      <c r="K17" s="571" t="s">
        <v>133</v>
      </c>
      <c r="L17" s="571" t="s">
        <v>57</v>
      </c>
      <c r="M17" s="574"/>
      <c r="N17" s="571"/>
      <c r="O17" s="281"/>
    </row>
    <row r="18" spans="1:15" s="13" customFormat="1" x14ac:dyDescent="0.25">
      <c r="A18" s="163">
        <v>45355</v>
      </c>
      <c r="B18" s="164" t="s">
        <v>142</v>
      </c>
      <c r="C18" s="164" t="s">
        <v>48</v>
      </c>
      <c r="D18" s="165" t="s">
        <v>121</v>
      </c>
      <c r="E18" s="152">
        <v>2000</v>
      </c>
      <c r="F18" s="157"/>
      <c r="G18" s="147">
        <f t="shared" si="0"/>
        <v>1452726</v>
      </c>
      <c r="H18" s="568" t="s">
        <v>127</v>
      </c>
      <c r="I18" s="571" t="s">
        <v>18</v>
      </c>
      <c r="J18" s="354" t="s">
        <v>169</v>
      </c>
      <c r="K18" s="571" t="s">
        <v>133</v>
      </c>
      <c r="L18" s="571" t="s">
        <v>57</v>
      </c>
      <c r="M18" s="574"/>
      <c r="N18" s="571"/>
      <c r="O18" s="281"/>
    </row>
    <row r="19" spans="1:15" s="13" customFormat="1" x14ac:dyDescent="0.25">
      <c r="A19" s="163">
        <v>45356</v>
      </c>
      <c r="B19" s="164" t="s">
        <v>157</v>
      </c>
      <c r="C19" s="164" t="s">
        <v>48</v>
      </c>
      <c r="D19" s="165" t="s">
        <v>121</v>
      </c>
      <c r="E19" s="152">
        <v>534000</v>
      </c>
      <c r="F19" s="157"/>
      <c r="G19" s="147">
        <f t="shared" si="0"/>
        <v>918726</v>
      </c>
      <c r="H19" s="568" t="s">
        <v>127</v>
      </c>
      <c r="I19" s="571" t="s">
        <v>18</v>
      </c>
      <c r="J19" s="354" t="s">
        <v>217</v>
      </c>
      <c r="K19" s="571" t="s">
        <v>133</v>
      </c>
      <c r="L19" s="571" t="s">
        <v>57</v>
      </c>
      <c r="M19" s="574"/>
      <c r="N19" s="571"/>
      <c r="O19" s="281"/>
    </row>
    <row r="20" spans="1:15" s="13" customFormat="1" x14ac:dyDescent="0.25">
      <c r="A20" s="431">
        <v>45356</v>
      </c>
      <c r="B20" s="164" t="s">
        <v>157</v>
      </c>
      <c r="C20" s="164" t="s">
        <v>48</v>
      </c>
      <c r="D20" s="165" t="s">
        <v>121</v>
      </c>
      <c r="E20" s="152">
        <v>65000</v>
      </c>
      <c r="F20" s="157"/>
      <c r="G20" s="147">
        <f t="shared" si="0"/>
        <v>853726</v>
      </c>
      <c r="H20" s="568" t="s">
        <v>147</v>
      </c>
      <c r="I20" s="571" t="s">
        <v>18</v>
      </c>
      <c r="J20" s="149" t="s">
        <v>223</v>
      </c>
      <c r="K20" s="571" t="s">
        <v>133</v>
      </c>
      <c r="L20" s="571" t="s">
        <v>57</v>
      </c>
      <c r="M20" s="574"/>
      <c r="N20" s="571"/>
      <c r="O20" s="281"/>
    </row>
    <row r="21" spans="1:15" s="13" customFormat="1" x14ac:dyDescent="0.25">
      <c r="A21" s="431">
        <v>45356</v>
      </c>
      <c r="B21" s="164" t="s">
        <v>157</v>
      </c>
      <c r="C21" s="164" t="s">
        <v>48</v>
      </c>
      <c r="D21" s="165" t="s">
        <v>121</v>
      </c>
      <c r="E21" s="152">
        <v>65000</v>
      </c>
      <c r="F21" s="157"/>
      <c r="G21" s="147">
        <f t="shared" si="0"/>
        <v>788726</v>
      </c>
      <c r="H21" s="568" t="s">
        <v>144</v>
      </c>
      <c r="I21" s="571" t="s">
        <v>18</v>
      </c>
      <c r="J21" s="16" t="s">
        <v>230</v>
      </c>
      <c r="K21" s="571" t="s">
        <v>133</v>
      </c>
      <c r="L21" s="571" t="s">
        <v>57</v>
      </c>
      <c r="M21" s="574"/>
      <c r="N21" s="571"/>
      <c r="O21" s="281"/>
    </row>
    <row r="22" spans="1:15" s="13" customFormat="1" x14ac:dyDescent="0.25">
      <c r="A22" s="431">
        <v>45356</v>
      </c>
      <c r="B22" s="164" t="s">
        <v>118</v>
      </c>
      <c r="C22" s="164" t="s">
        <v>48</v>
      </c>
      <c r="D22" s="165" t="s">
        <v>121</v>
      </c>
      <c r="E22" s="152"/>
      <c r="F22" s="157">
        <v>1000</v>
      </c>
      <c r="G22" s="147">
        <f t="shared" si="0"/>
        <v>789726</v>
      </c>
      <c r="H22" s="568" t="s">
        <v>127</v>
      </c>
      <c r="I22" s="571" t="s">
        <v>18</v>
      </c>
      <c r="J22" s="354" t="s">
        <v>197</v>
      </c>
      <c r="K22" s="571" t="s">
        <v>133</v>
      </c>
      <c r="L22" s="571" t="s">
        <v>57</v>
      </c>
      <c r="M22" s="574"/>
      <c r="N22" s="571"/>
      <c r="O22" s="281"/>
    </row>
    <row r="23" spans="1:15" s="13" customFormat="1" x14ac:dyDescent="0.25">
      <c r="A23" s="431">
        <v>45356</v>
      </c>
      <c r="B23" s="164" t="s">
        <v>173</v>
      </c>
      <c r="C23" s="164" t="s">
        <v>48</v>
      </c>
      <c r="D23" s="165" t="s">
        <v>121</v>
      </c>
      <c r="E23" s="152">
        <v>5000</v>
      </c>
      <c r="F23" s="157"/>
      <c r="G23" s="147">
        <f t="shared" si="0"/>
        <v>784726</v>
      </c>
      <c r="H23" s="568" t="s">
        <v>144</v>
      </c>
      <c r="I23" s="571" t="s">
        <v>18</v>
      </c>
      <c r="J23" s="16" t="s">
        <v>189</v>
      </c>
      <c r="K23" s="571" t="s">
        <v>133</v>
      </c>
      <c r="L23" s="571" t="s">
        <v>57</v>
      </c>
      <c r="M23" s="574"/>
      <c r="N23" s="571"/>
      <c r="O23" s="281"/>
    </row>
    <row r="24" spans="1:15" s="13" customFormat="1" ht="18" customHeight="1" x14ac:dyDescent="0.25">
      <c r="A24" s="431">
        <v>45357</v>
      </c>
      <c r="B24" s="164" t="s">
        <v>157</v>
      </c>
      <c r="C24" s="164" t="s">
        <v>48</v>
      </c>
      <c r="D24" s="165" t="s">
        <v>121</v>
      </c>
      <c r="E24" s="152">
        <v>78000</v>
      </c>
      <c r="F24" s="157"/>
      <c r="G24" s="147">
        <f t="shared" si="0"/>
        <v>706726</v>
      </c>
      <c r="H24" s="568" t="s">
        <v>144</v>
      </c>
      <c r="I24" s="571" t="s">
        <v>18</v>
      </c>
      <c r="J24" s="16" t="s">
        <v>235</v>
      </c>
      <c r="K24" s="571" t="s">
        <v>133</v>
      </c>
      <c r="L24" s="571" t="s">
        <v>57</v>
      </c>
      <c r="M24" s="574"/>
      <c r="N24" s="571"/>
      <c r="O24" s="281"/>
    </row>
    <row r="25" spans="1:15" s="13" customFormat="1" ht="18" customHeight="1" x14ac:dyDescent="0.25">
      <c r="A25" s="431">
        <v>45357</v>
      </c>
      <c r="B25" s="164" t="s">
        <v>157</v>
      </c>
      <c r="C25" s="164" t="s">
        <v>48</v>
      </c>
      <c r="D25" s="165" t="s">
        <v>121</v>
      </c>
      <c r="E25" s="152">
        <v>68000</v>
      </c>
      <c r="F25" s="157"/>
      <c r="G25" s="147">
        <f t="shared" si="0"/>
        <v>638726</v>
      </c>
      <c r="H25" s="568" t="s">
        <v>147</v>
      </c>
      <c r="I25" s="571" t="s">
        <v>18</v>
      </c>
      <c r="J25" s="149" t="s">
        <v>240</v>
      </c>
      <c r="K25" s="571" t="s">
        <v>133</v>
      </c>
      <c r="L25" s="571" t="s">
        <v>57</v>
      </c>
      <c r="M25" s="574"/>
      <c r="N25" s="571"/>
      <c r="O25" s="281"/>
    </row>
    <row r="26" spans="1:15" s="13" customFormat="1" ht="18" customHeight="1" x14ac:dyDescent="0.25">
      <c r="A26" s="431">
        <v>45357</v>
      </c>
      <c r="B26" s="164" t="s">
        <v>157</v>
      </c>
      <c r="C26" s="164" t="s">
        <v>48</v>
      </c>
      <c r="D26" s="165" t="s">
        <v>121</v>
      </c>
      <c r="E26" s="152">
        <v>70000</v>
      </c>
      <c r="F26" s="157"/>
      <c r="G26" s="147">
        <f t="shared" si="0"/>
        <v>568726</v>
      </c>
      <c r="H26" s="568" t="s">
        <v>41</v>
      </c>
      <c r="I26" s="571" t="s">
        <v>18</v>
      </c>
      <c r="J26" s="16" t="s">
        <v>260</v>
      </c>
      <c r="K26" s="571" t="s">
        <v>133</v>
      </c>
      <c r="L26" s="571" t="s">
        <v>57</v>
      </c>
      <c r="M26" s="574"/>
      <c r="N26" s="571"/>
      <c r="O26" s="281"/>
    </row>
    <row r="27" spans="1:15" s="13" customFormat="1" ht="18" customHeight="1" x14ac:dyDescent="0.25">
      <c r="A27" s="431">
        <v>45357</v>
      </c>
      <c r="B27" s="164" t="s">
        <v>118</v>
      </c>
      <c r="C27" s="164" t="s">
        <v>48</v>
      </c>
      <c r="D27" s="165" t="s">
        <v>121</v>
      </c>
      <c r="E27" s="152"/>
      <c r="F27" s="157">
        <v>3000</v>
      </c>
      <c r="G27" s="147">
        <f t="shared" si="0"/>
        <v>571726</v>
      </c>
      <c r="H27" s="568" t="s">
        <v>147</v>
      </c>
      <c r="I27" s="571" t="s">
        <v>18</v>
      </c>
      <c r="J27" s="149" t="s">
        <v>223</v>
      </c>
      <c r="K27" s="571" t="s">
        <v>133</v>
      </c>
      <c r="L27" s="571" t="s">
        <v>57</v>
      </c>
      <c r="M27" s="574"/>
      <c r="N27" s="571"/>
      <c r="O27" s="281"/>
    </row>
    <row r="28" spans="1:15" s="13" customFormat="1" ht="18" customHeight="1" x14ac:dyDescent="0.25">
      <c r="A28" s="431">
        <v>45357</v>
      </c>
      <c r="B28" s="164" t="s">
        <v>173</v>
      </c>
      <c r="C28" s="164" t="s">
        <v>48</v>
      </c>
      <c r="D28" s="165" t="s">
        <v>121</v>
      </c>
      <c r="E28" s="152">
        <v>1000</v>
      </c>
      <c r="F28" s="157"/>
      <c r="G28" s="147">
        <f t="shared" si="0"/>
        <v>570726</v>
      </c>
      <c r="H28" s="568" t="s">
        <v>144</v>
      </c>
      <c r="I28" s="571" t="s">
        <v>18</v>
      </c>
      <c r="J28" s="16" t="s">
        <v>230</v>
      </c>
      <c r="K28" s="571" t="s">
        <v>133</v>
      </c>
      <c r="L28" s="571" t="s">
        <v>57</v>
      </c>
      <c r="M28" s="574"/>
      <c r="N28" s="571"/>
      <c r="O28" s="281"/>
    </row>
    <row r="29" spans="1:15" s="13" customFormat="1" x14ac:dyDescent="0.25">
      <c r="A29" s="431">
        <v>45358</v>
      </c>
      <c r="B29" s="164" t="s">
        <v>157</v>
      </c>
      <c r="C29" s="164" t="s">
        <v>48</v>
      </c>
      <c r="D29" s="165" t="s">
        <v>121</v>
      </c>
      <c r="E29" s="152">
        <v>70000</v>
      </c>
      <c r="F29" s="157"/>
      <c r="G29" s="147">
        <f t="shared" si="0"/>
        <v>500726</v>
      </c>
      <c r="H29" s="568" t="s">
        <v>144</v>
      </c>
      <c r="I29" s="571" t="s">
        <v>18</v>
      </c>
      <c r="J29" s="16" t="s">
        <v>249</v>
      </c>
      <c r="K29" s="571" t="s">
        <v>133</v>
      </c>
      <c r="L29" s="571" t="s">
        <v>57</v>
      </c>
      <c r="M29" s="574"/>
      <c r="N29" s="571"/>
      <c r="O29" s="281"/>
    </row>
    <row r="30" spans="1:15" s="13" customFormat="1" x14ac:dyDescent="0.25">
      <c r="A30" s="431">
        <v>45358</v>
      </c>
      <c r="B30" s="164" t="s">
        <v>157</v>
      </c>
      <c r="C30" s="164" t="s">
        <v>48</v>
      </c>
      <c r="D30" s="165" t="s">
        <v>121</v>
      </c>
      <c r="E30" s="152">
        <v>68000</v>
      </c>
      <c r="F30" s="157"/>
      <c r="G30" s="147">
        <f t="shared" si="0"/>
        <v>432726</v>
      </c>
      <c r="H30" s="568" t="s">
        <v>147</v>
      </c>
      <c r="I30" s="571" t="s">
        <v>18</v>
      </c>
      <c r="J30" s="149" t="s">
        <v>251</v>
      </c>
      <c r="K30" s="571" t="s">
        <v>133</v>
      </c>
      <c r="L30" s="571" t="s">
        <v>57</v>
      </c>
      <c r="M30" s="574"/>
      <c r="N30" s="571"/>
      <c r="O30" s="281"/>
    </row>
    <row r="31" spans="1:15" s="13" customFormat="1" x14ac:dyDescent="0.25">
      <c r="A31" s="431">
        <v>45358</v>
      </c>
      <c r="B31" s="164" t="s">
        <v>157</v>
      </c>
      <c r="C31" s="164" t="s">
        <v>48</v>
      </c>
      <c r="D31" s="165" t="s">
        <v>14</v>
      </c>
      <c r="E31" s="152">
        <v>12000</v>
      </c>
      <c r="F31" s="157"/>
      <c r="G31" s="147">
        <f t="shared" si="0"/>
        <v>420726</v>
      </c>
      <c r="H31" s="568" t="s">
        <v>41</v>
      </c>
      <c r="I31" s="571" t="s">
        <v>18</v>
      </c>
      <c r="J31" s="420" t="s">
        <v>303</v>
      </c>
      <c r="K31" s="571" t="s">
        <v>133</v>
      </c>
      <c r="L31" s="571" t="s">
        <v>57</v>
      </c>
      <c r="M31" s="574"/>
      <c r="N31" s="571"/>
      <c r="O31" s="281"/>
    </row>
    <row r="32" spans="1:15" s="13" customFormat="1" x14ac:dyDescent="0.25">
      <c r="A32" s="163">
        <v>45358</v>
      </c>
      <c r="B32" s="164" t="s">
        <v>273</v>
      </c>
      <c r="C32" s="164" t="s">
        <v>274</v>
      </c>
      <c r="D32" s="540"/>
      <c r="E32" s="147"/>
      <c r="F32" s="157">
        <v>3604500</v>
      </c>
      <c r="G32" s="147">
        <f t="shared" si="0"/>
        <v>4025226</v>
      </c>
      <c r="H32" s="568"/>
      <c r="I32" s="571" t="s">
        <v>18</v>
      </c>
      <c r="J32" s="354" t="s">
        <v>613</v>
      </c>
      <c r="K32" s="571" t="s">
        <v>133</v>
      </c>
      <c r="L32" s="571" t="s">
        <v>57</v>
      </c>
      <c r="M32" s="574"/>
      <c r="N32" s="571"/>
      <c r="O32" s="281"/>
    </row>
    <row r="33" spans="1:15" s="13" customFormat="1" x14ac:dyDescent="0.25">
      <c r="A33" s="163">
        <v>45358</v>
      </c>
      <c r="B33" s="164" t="s">
        <v>118</v>
      </c>
      <c r="C33" s="164" t="s">
        <v>239</v>
      </c>
      <c r="D33" s="165" t="s">
        <v>121</v>
      </c>
      <c r="E33" s="147"/>
      <c r="F33" s="157">
        <v>2000</v>
      </c>
      <c r="G33" s="147">
        <f t="shared" si="0"/>
        <v>4027226</v>
      </c>
      <c r="H33" s="568" t="s">
        <v>144</v>
      </c>
      <c r="I33" s="571" t="s">
        <v>18</v>
      </c>
      <c r="J33" s="16" t="s">
        <v>235</v>
      </c>
      <c r="K33" s="571" t="s">
        <v>133</v>
      </c>
      <c r="L33" s="571" t="s">
        <v>57</v>
      </c>
      <c r="M33" s="574"/>
      <c r="N33" s="571"/>
      <c r="O33" s="281"/>
    </row>
    <row r="34" spans="1:15" s="13" customFormat="1" x14ac:dyDescent="0.25">
      <c r="A34" s="163">
        <v>45358</v>
      </c>
      <c r="B34" s="164" t="s">
        <v>118</v>
      </c>
      <c r="C34" s="164" t="s">
        <v>48</v>
      </c>
      <c r="D34" s="165" t="s">
        <v>121</v>
      </c>
      <c r="E34" s="147"/>
      <c r="F34" s="157">
        <v>2000</v>
      </c>
      <c r="G34" s="147">
        <f t="shared" si="0"/>
        <v>4029226</v>
      </c>
      <c r="H34" s="568" t="s">
        <v>147</v>
      </c>
      <c r="I34" s="571" t="s">
        <v>18</v>
      </c>
      <c r="J34" s="149" t="s">
        <v>240</v>
      </c>
      <c r="K34" s="571" t="s">
        <v>133</v>
      </c>
      <c r="L34" s="571" t="s">
        <v>57</v>
      </c>
      <c r="M34" s="574"/>
      <c r="N34" s="571"/>
      <c r="O34" s="281"/>
    </row>
    <row r="35" spans="1:15" s="13" customFormat="1" x14ac:dyDescent="0.25">
      <c r="A35" s="163">
        <v>45359</v>
      </c>
      <c r="B35" s="164" t="s">
        <v>157</v>
      </c>
      <c r="C35" s="164" t="s">
        <v>48</v>
      </c>
      <c r="D35" s="165" t="s">
        <v>121</v>
      </c>
      <c r="E35" s="147">
        <v>90000</v>
      </c>
      <c r="F35" s="157"/>
      <c r="G35" s="147">
        <f t="shared" si="0"/>
        <v>3939226</v>
      </c>
      <c r="H35" s="568" t="s">
        <v>127</v>
      </c>
      <c r="I35" s="571" t="s">
        <v>18</v>
      </c>
      <c r="J35" s="354" t="s">
        <v>217</v>
      </c>
      <c r="K35" s="571" t="s">
        <v>133</v>
      </c>
      <c r="L35" s="571" t="s">
        <v>57</v>
      </c>
      <c r="M35" s="574"/>
      <c r="N35" s="571"/>
      <c r="O35" s="281"/>
    </row>
    <row r="36" spans="1:15" s="13" customFormat="1" x14ac:dyDescent="0.25">
      <c r="A36" s="163">
        <v>45362</v>
      </c>
      <c r="B36" s="164" t="s">
        <v>173</v>
      </c>
      <c r="C36" s="164" t="s">
        <v>48</v>
      </c>
      <c r="D36" s="165" t="s">
        <v>121</v>
      </c>
      <c r="E36" s="147">
        <v>4000</v>
      </c>
      <c r="F36" s="157"/>
      <c r="G36" s="147">
        <f t="shared" si="0"/>
        <v>3935226</v>
      </c>
      <c r="H36" s="568" t="s">
        <v>144</v>
      </c>
      <c r="I36" s="571" t="s">
        <v>18</v>
      </c>
      <c r="J36" s="16" t="s">
        <v>249</v>
      </c>
      <c r="K36" s="571" t="s">
        <v>133</v>
      </c>
      <c r="L36" s="571" t="s">
        <v>57</v>
      </c>
      <c r="M36" s="574"/>
      <c r="N36" s="571"/>
      <c r="O36" s="281"/>
    </row>
    <row r="37" spans="1:15" s="13" customFormat="1" x14ac:dyDescent="0.25">
      <c r="A37" s="163">
        <v>45362</v>
      </c>
      <c r="B37" s="164" t="s">
        <v>257</v>
      </c>
      <c r="C37" s="164" t="s">
        <v>48</v>
      </c>
      <c r="D37" s="165" t="s">
        <v>121</v>
      </c>
      <c r="E37" s="147">
        <v>2000</v>
      </c>
      <c r="F37" s="157"/>
      <c r="G37" s="147">
        <f t="shared" si="0"/>
        <v>3933226</v>
      </c>
      <c r="H37" s="568" t="s">
        <v>147</v>
      </c>
      <c r="I37" s="571" t="s">
        <v>18</v>
      </c>
      <c r="J37" s="149" t="s">
        <v>251</v>
      </c>
      <c r="K37" s="571" t="s">
        <v>133</v>
      </c>
      <c r="L37" s="571" t="s">
        <v>57</v>
      </c>
      <c r="M37" s="574"/>
      <c r="N37" s="571"/>
      <c r="O37" s="281"/>
    </row>
    <row r="38" spans="1:15" s="13" customFormat="1" x14ac:dyDescent="0.25">
      <c r="A38" s="431">
        <v>45362</v>
      </c>
      <c r="B38" s="164" t="s">
        <v>157</v>
      </c>
      <c r="C38" s="164" t="s">
        <v>48</v>
      </c>
      <c r="D38" s="165" t="s">
        <v>14</v>
      </c>
      <c r="E38" s="152">
        <v>196000</v>
      </c>
      <c r="F38" s="157"/>
      <c r="G38" s="147">
        <f t="shared" si="0"/>
        <v>3737226</v>
      </c>
      <c r="H38" s="568" t="s">
        <v>41</v>
      </c>
      <c r="I38" s="571" t="s">
        <v>18</v>
      </c>
      <c r="J38" s="354" t="s">
        <v>302</v>
      </c>
      <c r="K38" s="571" t="s">
        <v>133</v>
      </c>
      <c r="L38" s="571" t="s">
        <v>57</v>
      </c>
      <c r="M38" s="574"/>
      <c r="N38" s="571"/>
      <c r="O38" s="281"/>
    </row>
    <row r="39" spans="1:15" s="13" customFormat="1" x14ac:dyDescent="0.25">
      <c r="A39" s="431">
        <v>45362</v>
      </c>
      <c r="B39" s="164" t="s">
        <v>157</v>
      </c>
      <c r="C39" s="164" t="s">
        <v>48</v>
      </c>
      <c r="D39" s="165" t="s">
        <v>14</v>
      </c>
      <c r="E39" s="152">
        <v>60000</v>
      </c>
      <c r="F39" s="157"/>
      <c r="G39" s="147">
        <f t="shared" si="0"/>
        <v>3677226</v>
      </c>
      <c r="H39" s="568" t="s">
        <v>63</v>
      </c>
      <c r="I39" s="571" t="s">
        <v>18</v>
      </c>
      <c r="J39" s="420" t="s">
        <v>304</v>
      </c>
      <c r="K39" s="571" t="s">
        <v>133</v>
      </c>
      <c r="L39" s="571" t="s">
        <v>57</v>
      </c>
      <c r="M39" s="574"/>
      <c r="N39" s="571"/>
      <c r="O39" s="281"/>
    </row>
    <row r="40" spans="1:15" s="13" customFormat="1" x14ac:dyDescent="0.25">
      <c r="A40" s="431">
        <v>45362</v>
      </c>
      <c r="B40" s="164" t="s">
        <v>157</v>
      </c>
      <c r="C40" s="164" t="s">
        <v>48</v>
      </c>
      <c r="D40" s="165" t="s">
        <v>14</v>
      </c>
      <c r="E40" s="152">
        <v>200000</v>
      </c>
      <c r="F40" s="157"/>
      <c r="G40" s="147">
        <f t="shared" si="0"/>
        <v>3477226</v>
      </c>
      <c r="H40" s="568" t="s">
        <v>41</v>
      </c>
      <c r="I40" s="571" t="s">
        <v>18</v>
      </c>
      <c r="J40" s="420" t="s">
        <v>622</v>
      </c>
      <c r="K40" s="571" t="s">
        <v>133</v>
      </c>
      <c r="L40" s="571" t="s">
        <v>57</v>
      </c>
      <c r="M40" s="574"/>
      <c r="N40" s="571"/>
      <c r="O40" s="281"/>
    </row>
    <row r="41" spans="1:15" s="13" customFormat="1" x14ac:dyDescent="0.25">
      <c r="A41" s="431">
        <v>45362</v>
      </c>
      <c r="B41" s="164" t="s">
        <v>157</v>
      </c>
      <c r="C41" s="164" t="s">
        <v>48</v>
      </c>
      <c r="D41" s="165" t="s">
        <v>14</v>
      </c>
      <c r="E41" s="152">
        <v>203000</v>
      </c>
      <c r="F41" s="157"/>
      <c r="G41" s="147">
        <f t="shared" si="0"/>
        <v>3274226</v>
      </c>
      <c r="H41" s="568" t="s">
        <v>41</v>
      </c>
      <c r="I41" s="571" t="s">
        <v>18</v>
      </c>
      <c r="J41" s="420" t="s">
        <v>433</v>
      </c>
      <c r="K41" s="571" t="s">
        <v>133</v>
      </c>
      <c r="L41" s="571" t="s">
        <v>57</v>
      </c>
      <c r="M41" s="574"/>
      <c r="N41" s="571"/>
      <c r="O41" s="281"/>
    </row>
    <row r="42" spans="1:15" s="13" customFormat="1" x14ac:dyDescent="0.25">
      <c r="A42" s="431">
        <v>45362</v>
      </c>
      <c r="B42" s="164" t="s">
        <v>157</v>
      </c>
      <c r="C42" s="164" t="s">
        <v>48</v>
      </c>
      <c r="D42" s="165" t="s">
        <v>121</v>
      </c>
      <c r="E42" s="152">
        <v>420000</v>
      </c>
      <c r="F42" s="157"/>
      <c r="G42" s="147">
        <f t="shared" si="0"/>
        <v>2854226</v>
      </c>
      <c r="H42" s="568" t="s">
        <v>156</v>
      </c>
      <c r="I42" s="571" t="s">
        <v>18</v>
      </c>
      <c r="J42" s="354" t="s">
        <v>314</v>
      </c>
      <c r="K42" s="571" t="s">
        <v>133</v>
      </c>
      <c r="L42" s="571" t="s">
        <v>57</v>
      </c>
      <c r="M42" s="574"/>
      <c r="N42" s="571"/>
      <c r="O42" s="281"/>
    </row>
    <row r="43" spans="1:15" s="13" customFormat="1" x14ac:dyDescent="0.25">
      <c r="A43" s="431">
        <v>45362</v>
      </c>
      <c r="B43" s="164" t="s">
        <v>157</v>
      </c>
      <c r="C43" s="164" t="s">
        <v>48</v>
      </c>
      <c r="D43" s="165" t="s">
        <v>121</v>
      </c>
      <c r="E43" s="152">
        <v>16000</v>
      </c>
      <c r="F43" s="157"/>
      <c r="G43" s="147">
        <f t="shared" si="0"/>
        <v>2838226</v>
      </c>
      <c r="H43" s="568" t="s">
        <v>127</v>
      </c>
      <c r="I43" s="571" t="s">
        <v>18</v>
      </c>
      <c r="J43" s="354" t="s">
        <v>320</v>
      </c>
      <c r="K43" s="571" t="s">
        <v>133</v>
      </c>
      <c r="L43" s="571" t="s">
        <v>57</v>
      </c>
      <c r="M43" s="574"/>
      <c r="N43" s="571"/>
      <c r="O43" s="281"/>
    </row>
    <row r="44" spans="1:15" s="13" customFormat="1" x14ac:dyDescent="0.25">
      <c r="A44" s="431">
        <v>45362</v>
      </c>
      <c r="B44" s="164" t="s">
        <v>294</v>
      </c>
      <c r="C44" s="164" t="s">
        <v>48</v>
      </c>
      <c r="D44" s="165" t="s">
        <v>121</v>
      </c>
      <c r="E44" s="152"/>
      <c r="F44" s="157">
        <v>1000</v>
      </c>
      <c r="G44" s="147">
        <f t="shared" si="0"/>
        <v>2839226</v>
      </c>
      <c r="H44" s="568" t="s">
        <v>127</v>
      </c>
      <c r="I44" s="571" t="s">
        <v>18</v>
      </c>
      <c r="J44" s="354" t="s">
        <v>217</v>
      </c>
      <c r="K44" s="571" t="s">
        <v>133</v>
      </c>
      <c r="L44" s="571" t="s">
        <v>57</v>
      </c>
      <c r="M44" s="574"/>
      <c r="N44" s="571"/>
      <c r="O44" s="281"/>
    </row>
    <row r="45" spans="1:15" s="13" customFormat="1" x14ac:dyDescent="0.25">
      <c r="A45" s="431">
        <v>45363</v>
      </c>
      <c r="B45" s="164" t="s">
        <v>157</v>
      </c>
      <c r="C45" s="164" t="s">
        <v>48</v>
      </c>
      <c r="D45" s="165" t="s">
        <v>121</v>
      </c>
      <c r="E45" s="152">
        <v>87000</v>
      </c>
      <c r="F45" s="157"/>
      <c r="G45" s="147">
        <f t="shared" si="0"/>
        <v>2752226</v>
      </c>
      <c r="H45" s="568" t="s">
        <v>144</v>
      </c>
      <c r="I45" s="571" t="s">
        <v>18</v>
      </c>
      <c r="J45" s="16" t="s">
        <v>322</v>
      </c>
      <c r="K45" s="571" t="s">
        <v>133</v>
      </c>
      <c r="L45" s="571" t="s">
        <v>57</v>
      </c>
      <c r="M45" s="574"/>
      <c r="N45" s="571"/>
      <c r="O45" s="281"/>
    </row>
    <row r="46" spans="1:15" s="13" customFormat="1" x14ac:dyDescent="0.25">
      <c r="A46" s="431">
        <v>45363</v>
      </c>
      <c r="B46" s="164" t="s">
        <v>157</v>
      </c>
      <c r="C46" s="164" t="s">
        <v>48</v>
      </c>
      <c r="D46" s="165" t="s">
        <v>121</v>
      </c>
      <c r="E46" s="152">
        <v>43000</v>
      </c>
      <c r="F46" s="157"/>
      <c r="G46" s="147">
        <f t="shared" si="0"/>
        <v>2709226</v>
      </c>
      <c r="H46" s="568" t="s">
        <v>147</v>
      </c>
      <c r="I46" s="571" t="s">
        <v>18</v>
      </c>
      <c r="J46" s="16" t="s">
        <v>326</v>
      </c>
      <c r="K46" s="571" t="s">
        <v>133</v>
      </c>
      <c r="L46" s="571" t="s">
        <v>57</v>
      </c>
      <c r="M46" s="574"/>
      <c r="N46" s="571"/>
      <c r="O46" s="281"/>
    </row>
    <row r="47" spans="1:15" s="13" customFormat="1" x14ac:dyDescent="0.25">
      <c r="A47" s="431">
        <v>45363</v>
      </c>
      <c r="B47" s="164" t="s">
        <v>157</v>
      </c>
      <c r="C47" s="164" t="s">
        <v>48</v>
      </c>
      <c r="D47" s="165" t="s">
        <v>121</v>
      </c>
      <c r="E47" s="152">
        <v>230000</v>
      </c>
      <c r="F47" s="157"/>
      <c r="G47" s="147">
        <f t="shared" si="0"/>
        <v>2479226</v>
      </c>
      <c r="H47" s="568" t="s">
        <v>156</v>
      </c>
      <c r="I47" s="571" t="s">
        <v>18</v>
      </c>
      <c r="J47" s="354" t="s">
        <v>330</v>
      </c>
      <c r="K47" s="571" t="s">
        <v>133</v>
      </c>
      <c r="L47" s="571" t="s">
        <v>57</v>
      </c>
      <c r="M47" s="574"/>
      <c r="N47" s="571"/>
      <c r="O47" s="281"/>
    </row>
    <row r="48" spans="1:15" s="13" customFormat="1" x14ac:dyDescent="0.25">
      <c r="A48" s="431">
        <v>45363</v>
      </c>
      <c r="B48" s="164" t="s">
        <v>157</v>
      </c>
      <c r="C48" s="164" t="s">
        <v>48</v>
      </c>
      <c r="D48" s="165" t="s">
        <v>121</v>
      </c>
      <c r="E48" s="152">
        <v>111000</v>
      </c>
      <c r="F48" s="157"/>
      <c r="G48" s="147">
        <f t="shared" si="0"/>
        <v>2368226</v>
      </c>
      <c r="H48" s="568" t="s">
        <v>127</v>
      </c>
      <c r="I48" s="571" t="s">
        <v>18</v>
      </c>
      <c r="J48" s="354" t="s">
        <v>336</v>
      </c>
      <c r="K48" s="571" t="s">
        <v>133</v>
      </c>
      <c r="L48" s="571" t="s">
        <v>57</v>
      </c>
      <c r="M48" s="574"/>
      <c r="N48" s="571"/>
      <c r="O48" s="281"/>
    </row>
    <row r="49" spans="1:15" s="13" customFormat="1" x14ac:dyDescent="0.25">
      <c r="A49" s="431">
        <v>45364</v>
      </c>
      <c r="B49" s="164" t="s">
        <v>257</v>
      </c>
      <c r="C49" s="164" t="s">
        <v>48</v>
      </c>
      <c r="D49" s="165" t="s">
        <v>121</v>
      </c>
      <c r="E49" s="152">
        <v>2000</v>
      </c>
      <c r="F49" s="157"/>
      <c r="G49" s="147">
        <f t="shared" si="0"/>
        <v>2366226</v>
      </c>
      <c r="H49" s="568" t="s">
        <v>147</v>
      </c>
      <c r="I49" s="571" t="s">
        <v>18</v>
      </c>
      <c r="J49" s="16" t="s">
        <v>322</v>
      </c>
      <c r="K49" s="571" t="s">
        <v>133</v>
      </c>
      <c r="L49" s="571" t="s">
        <v>57</v>
      </c>
      <c r="M49" s="574"/>
      <c r="N49" s="571"/>
      <c r="O49" s="281"/>
    </row>
    <row r="50" spans="1:15" s="13" customFormat="1" x14ac:dyDescent="0.25">
      <c r="A50" s="431">
        <v>45364</v>
      </c>
      <c r="B50" s="164" t="s">
        <v>118</v>
      </c>
      <c r="C50" s="164" t="s">
        <v>48</v>
      </c>
      <c r="D50" s="165" t="s">
        <v>121</v>
      </c>
      <c r="E50" s="152"/>
      <c r="F50" s="157">
        <v>9000</v>
      </c>
      <c r="G50" s="147">
        <f t="shared" si="0"/>
        <v>2375226</v>
      </c>
      <c r="H50" s="568" t="s">
        <v>156</v>
      </c>
      <c r="I50" s="571" t="s">
        <v>18</v>
      </c>
      <c r="J50" s="354" t="s">
        <v>330</v>
      </c>
      <c r="K50" s="571" t="s">
        <v>133</v>
      </c>
      <c r="L50" s="571" t="s">
        <v>57</v>
      </c>
      <c r="M50" s="574"/>
      <c r="N50" s="571"/>
      <c r="O50" s="281"/>
    </row>
    <row r="51" spans="1:15" s="13" customFormat="1" x14ac:dyDescent="0.25">
      <c r="A51" s="431">
        <v>45364</v>
      </c>
      <c r="B51" s="164" t="s">
        <v>142</v>
      </c>
      <c r="C51" s="164" t="s">
        <v>48</v>
      </c>
      <c r="D51" s="165" t="s">
        <v>121</v>
      </c>
      <c r="E51" s="152">
        <v>1000</v>
      </c>
      <c r="F51" s="157"/>
      <c r="G51" s="147">
        <f t="shared" si="0"/>
        <v>2374226</v>
      </c>
      <c r="H51" s="568" t="s">
        <v>127</v>
      </c>
      <c r="I51" s="571" t="s">
        <v>18</v>
      </c>
      <c r="J51" s="354" t="s">
        <v>336</v>
      </c>
      <c r="K51" s="571" t="s">
        <v>133</v>
      </c>
      <c r="L51" s="571" t="s">
        <v>57</v>
      </c>
      <c r="M51" s="574"/>
      <c r="N51" s="571"/>
      <c r="O51" s="281"/>
    </row>
    <row r="52" spans="1:15" s="13" customFormat="1" x14ac:dyDescent="0.25">
      <c r="A52" s="431">
        <v>45364</v>
      </c>
      <c r="B52" s="164" t="s">
        <v>157</v>
      </c>
      <c r="C52" s="164" t="s">
        <v>48</v>
      </c>
      <c r="D52" s="165" t="s">
        <v>121</v>
      </c>
      <c r="E52" s="152">
        <v>77000</v>
      </c>
      <c r="F52" s="157"/>
      <c r="G52" s="147">
        <f t="shared" si="0"/>
        <v>2297226</v>
      </c>
      <c r="H52" s="568" t="s">
        <v>144</v>
      </c>
      <c r="I52" s="571" t="s">
        <v>18</v>
      </c>
      <c r="J52" s="16" t="s">
        <v>346</v>
      </c>
      <c r="K52" s="571" t="s">
        <v>133</v>
      </c>
      <c r="L52" s="571" t="s">
        <v>57</v>
      </c>
      <c r="M52" s="574"/>
      <c r="N52" s="571"/>
      <c r="O52" s="281"/>
    </row>
    <row r="53" spans="1:15" s="13" customFormat="1" x14ac:dyDescent="0.25">
      <c r="A53" s="431">
        <v>45364</v>
      </c>
      <c r="B53" s="164" t="s">
        <v>157</v>
      </c>
      <c r="C53" s="164" t="s">
        <v>48</v>
      </c>
      <c r="D53" s="165" t="s">
        <v>121</v>
      </c>
      <c r="E53" s="152">
        <v>75000</v>
      </c>
      <c r="F53" s="157"/>
      <c r="G53" s="147">
        <f t="shared" si="0"/>
        <v>2222226</v>
      </c>
      <c r="H53" s="568" t="s">
        <v>147</v>
      </c>
      <c r="I53" s="571" t="s">
        <v>18</v>
      </c>
      <c r="J53" s="149" t="s">
        <v>350</v>
      </c>
      <c r="K53" s="571" t="s">
        <v>133</v>
      </c>
      <c r="L53" s="571" t="s">
        <v>57</v>
      </c>
      <c r="M53" s="574"/>
      <c r="N53" s="571"/>
      <c r="O53" s="281"/>
    </row>
    <row r="54" spans="1:15" s="13" customFormat="1" x14ac:dyDescent="0.25">
      <c r="A54" s="431">
        <v>45364</v>
      </c>
      <c r="B54" s="164" t="s">
        <v>157</v>
      </c>
      <c r="C54" s="164" t="s">
        <v>48</v>
      </c>
      <c r="D54" s="165" t="s">
        <v>121</v>
      </c>
      <c r="E54" s="152">
        <v>63000</v>
      </c>
      <c r="F54" s="157"/>
      <c r="G54" s="147">
        <f t="shared" si="0"/>
        <v>2159226</v>
      </c>
      <c r="H54" s="568" t="s">
        <v>127</v>
      </c>
      <c r="I54" s="571" t="s">
        <v>18</v>
      </c>
      <c r="J54" s="354" t="s">
        <v>358</v>
      </c>
      <c r="K54" s="571" t="s">
        <v>133</v>
      </c>
      <c r="L54" s="571" t="s">
        <v>57</v>
      </c>
      <c r="M54" s="574"/>
      <c r="N54" s="571"/>
      <c r="O54" s="281"/>
    </row>
    <row r="55" spans="1:15" s="13" customFormat="1" x14ac:dyDescent="0.25">
      <c r="A55" s="431">
        <v>45364</v>
      </c>
      <c r="B55" s="164" t="s">
        <v>157</v>
      </c>
      <c r="C55" s="164" t="s">
        <v>48</v>
      </c>
      <c r="D55" s="165" t="s">
        <v>121</v>
      </c>
      <c r="E55" s="152">
        <v>140000</v>
      </c>
      <c r="F55" s="157"/>
      <c r="G55" s="147">
        <f t="shared" si="0"/>
        <v>2019226</v>
      </c>
      <c r="H55" s="568" t="s">
        <v>156</v>
      </c>
      <c r="I55" s="571" t="s">
        <v>18</v>
      </c>
      <c r="J55" s="354" t="s">
        <v>362</v>
      </c>
      <c r="K55" s="571" t="s">
        <v>133</v>
      </c>
      <c r="L55" s="571" t="s">
        <v>57</v>
      </c>
      <c r="M55" s="574"/>
      <c r="N55" s="571"/>
      <c r="O55" s="281"/>
    </row>
    <row r="56" spans="1:15" s="13" customFormat="1" x14ac:dyDescent="0.25">
      <c r="A56" s="431">
        <v>45364</v>
      </c>
      <c r="B56" s="164" t="s">
        <v>157</v>
      </c>
      <c r="C56" s="164" t="s">
        <v>48</v>
      </c>
      <c r="D56" s="165" t="s">
        <v>121</v>
      </c>
      <c r="E56" s="152">
        <v>38000</v>
      </c>
      <c r="F56" s="157"/>
      <c r="G56" s="147">
        <f t="shared" si="0"/>
        <v>1981226</v>
      </c>
      <c r="H56" s="568" t="s">
        <v>41</v>
      </c>
      <c r="I56" s="571" t="s">
        <v>18</v>
      </c>
      <c r="J56" s="420" t="s">
        <v>402</v>
      </c>
      <c r="K56" s="571" t="s">
        <v>133</v>
      </c>
      <c r="L56" s="571" t="s">
        <v>57</v>
      </c>
      <c r="M56" s="574"/>
      <c r="N56" s="571"/>
      <c r="O56" s="281"/>
    </row>
    <row r="57" spans="1:15" s="13" customFormat="1" x14ac:dyDescent="0.25">
      <c r="A57" s="431">
        <v>45364</v>
      </c>
      <c r="B57" s="164" t="s">
        <v>157</v>
      </c>
      <c r="C57" s="164" t="s">
        <v>48</v>
      </c>
      <c r="D57" s="165" t="s">
        <v>121</v>
      </c>
      <c r="E57" s="152">
        <v>100000</v>
      </c>
      <c r="F57" s="157"/>
      <c r="G57" s="147">
        <f t="shared" si="0"/>
        <v>1881226</v>
      </c>
      <c r="H57" s="568" t="s">
        <v>156</v>
      </c>
      <c r="I57" s="571" t="s">
        <v>18</v>
      </c>
      <c r="J57" s="354" t="s">
        <v>362</v>
      </c>
      <c r="K57" s="571" t="s">
        <v>133</v>
      </c>
      <c r="L57" s="571" t="s">
        <v>57</v>
      </c>
      <c r="M57" s="574"/>
      <c r="N57" s="571"/>
      <c r="O57" s="281"/>
    </row>
    <row r="58" spans="1:15" s="13" customFormat="1" x14ac:dyDescent="0.25">
      <c r="A58" s="431">
        <v>45364</v>
      </c>
      <c r="B58" s="164" t="s">
        <v>118</v>
      </c>
      <c r="C58" s="164" t="s">
        <v>48</v>
      </c>
      <c r="D58" s="165" t="s">
        <v>121</v>
      </c>
      <c r="E58" s="152"/>
      <c r="F58" s="157">
        <v>1000</v>
      </c>
      <c r="G58" s="147">
        <f t="shared" si="0"/>
        <v>1882226</v>
      </c>
      <c r="H58" s="568" t="s">
        <v>144</v>
      </c>
      <c r="I58" s="571" t="s">
        <v>18</v>
      </c>
      <c r="J58" s="16" t="s">
        <v>346</v>
      </c>
      <c r="K58" s="571" t="s">
        <v>133</v>
      </c>
      <c r="L58" s="571" t="s">
        <v>57</v>
      </c>
      <c r="M58" s="574"/>
      <c r="N58" s="571"/>
      <c r="O58" s="281"/>
    </row>
    <row r="59" spans="1:15" s="13" customFormat="1" x14ac:dyDescent="0.25">
      <c r="A59" s="431">
        <v>45365</v>
      </c>
      <c r="B59" s="164" t="s">
        <v>356</v>
      </c>
      <c r="C59" s="164" t="s">
        <v>48</v>
      </c>
      <c r="D59" s="165" t="s">
        <v>121</v>
      </c>
      <c r="E59" s="152"/>
      <c r="F59" s="157">
        <v>8000</v>
      </c>
      <c r="G59" s="147">
        <f t="shared" si="0"/>
        <v>1890226</v>
      </c>
      <c r="H59" s="568" t="s">
        <v>147</v>
      </c>
      <c r="I59" s="571" t="s">
        <v>18</v>
      </c>
      <c r="J59" s="149" t="s">
        <v>350</v>
      </c>
      <c r="K59" s="571" t="s">
        <v>133</v>
      </c>
      <c r="L59" s="571" t="s">
        <v>57</v>
      </c>
      <c r="M59" s="574"/>
      <c r="N59" s="571"/>
      <c r="O59" s="281"/>
    </row>
    <row r="60" spans="1:15" s="13" customFormat="1" x14ac:dyDescent="0.25">
      <c r="A60" s="431">
        <v>45365</v>
      </c>
      <c r="B60" s="164" t="s">
        <v>257</v>
      </c>
      <c r="C60" s="164" t="s">
        <v>48</v>
      </c>
      <c r="D60" s="165" t="s">
        <v>121</v>
      </c>
      <c r="E60" s="152">
        <v>1000</v>
      </c>
      <c r="F60" s="157"/>
      <c r="G60" s="147">
        <f t="shared" si="0"/>
        <v>1889226</v>
      </c>
      <c r="H60" s="568" t="s">
        <v>127</v>
      </c>
      <c r="I60" s="571" t="s">
        <v>18</v>
      </c>
      <c r="J60" s="354" t="s">
        <v>358</v>
      </c>
      <c r="K60" s="571" t="s">
        <v>133</v>
      </c>
      <c r="L60" s="571" t="s">
        <v>57</v>
      </c>
      <c r="M60" s="574"/>
      <c r="N60" s="571"/>
      <c r="O60" s="281"/>
    </row>
    <row r="61" spans="1:15" s="13" customFormat="1" x14ac:dyDescent="0.25">
      <c r="A61" s="431">
        <v>45365</v>
      </c>
      <c r="B61" s="164" t="s">
        <v>118</v>
      </c>
      <c r="C61" s="164" t="s">
        <v>48</v>
      </c>
      <c r="D61" s="165" t="s">
        <v>121</v>
      </c>
      <c r="E61" s="152"/>
      <c r="F61" s="157">
        <v>15000</v>
      </c>
      <c r="G61" s="147">
        <f t="shared" si="0"/>
        <v>1904226</v>
      </c>
      <c r="H61" s="568" t="s">
        <v>156</v>
      </c>
      <c r="I61" s="571" t="s">
        <v>18</v>
      </c>
      <c r="J61" s="354" t="s">
        <v>362</v>
      </c>
      <c r="K61" s="571" t="s">
        <v>133</v>
      </c>
      <c r="L61" s="571" t="s">
        <v>57</v>
      </c>
      <c r="M61" s="574"/>
      <c r="N61" s="571"/>
      <c r="O61" s="281"/>
    </row>
    <row r="62" spans="1:15" s="13" customFormat="1" x14ac:dyDescent="0.25">
      <c r="A62" s="431">
        <v>45365</v>
      </c>
      <c r="B62" s="164" t="s">
        <v>157</v>
      </c>
      <c r="C62" s="164" t="s">
        <v>48</v>
      </c>
      <c r="D62" s="165" t="s">
        <v>14</v>
      </c>
      <c r="E62" s="152">
        <v>14000</v>
      </c>
      <c r="F62" s="157"/>
      <c r="G62" s="147">
        <f t="shared" si="0"/>
        <v>1890226</v>
      </c>
      <c r="H62" s="568" t="s">
        <v>41</v>
      </c>
      <c r="I62" s="571" t="s">
        <v>18</v>
      </c>
      <c r="J62" s="420" t="s">
        <v>403</v>
      </c>
      <c r="K62" s="571" t="s">
        <v>133</v>
      </c>
      <c r="L62" s="571" t="s">
        <v>57</v>
      </c>
      <c r="M62" s="574"/>
      <c r="N62" s="571"/>
      <c r="O62" s="281"/>
    </row>
    <row r="63" spans="1:15" s="13" customFormat="1" x14ac:dyDescent="0.25">
      <c r="A63" s="431">
        <v>45365</v>
      </c>
      <c r="B63" s="164" t="s">
        <v>157</v>
      </c>
      <c r="C63" s="164" t="s">
        <v>48</v>
      </c>
      <c r="D63" s="165" t="s">
        <v>121</v>
      </c>
      <c r="E63" s="152">
        <v>25000</v>
      </c>
      <c r="F63" s="157"/>
      <c r="G63" s="147">
        <f t="shared" si="0"/>
        <v>1865226</v>
      </c>
      <c r="H63" s="568" t="s">
        <v>147</v>
      </c>
      <c r="I63" s="571" t="s">
        <v>18</v>
      </c>
      <c r="J63" s="149" t="s">
        <v>376</v>
      </c>
      <c r="K63" s="571" t="s">
        <v>133</v>
      </c>
      <c r="L63" s="571" t="s">
        <v>57</v>
      </c>
      <c r="M63" s="574"/>
      <c r="N63" s="571"/>
      <c r="O63" s="281"/>
    </row>
    <row r="64" spans="1:15" s="13" customFormat="1" x14ac:dyDescent="0.25">
      <c r="A64" s="431">
        <v>45365</v>
      </c>
      <c r="B64" s="164" t="s">
        <v>157</v>
      </c>
      <c r="C64" s="164" t="s">
        <v>48</v>
      </c>
      <c r="D64" s="165" t="s">
        <v>121</v>
      </c>
      <c r="E64" s="152">
        <v>64000</v>
      </c>
      <c r="F64" s="157"/>
      <c r="G64" s="147">
        <f t="shared" si="0"/>
        <v>1801226</v>
      </c>
      <c r="H64" s="568" t="s">
        <v>144</v>
      </c>
      <c r="I64" s="571" t="s">
        <v>18</v>
      </c>
      <c r="J64" s="16" t="s">
        <v>380</v>
      </c>
      <c r="K64" s="571" t="s">
        <v>133</v>
      </c>
      <c r="L64" s="571" t="s">
        <v>57</v>
      </c>
      <c r="M64" s="574"/>
      <c r="N64" s="571"/>
      <c r="O64" s="281"/>
    </row>
    <row r="65" spans="1:15" s="13" customFormat="1" x14ac:dyDescent="0.25">
      <c r="A65" s="431">
        <v>45365</v>
      </c>
      <c r="B65" s="164" t="s">
        <v>157</v>
      </c>
      <c r="C65" s="164" t="s">
        <v>48</v>
      </c>
      <c r="D65" s="165" t="s">
        <v>121</v>
      </c>
      <c r="E65" s="152">
        <v>200000</v>
      </c>
      <c r="F65" s="157"/>
      <c r="G65" s="147">
        <f t="shared" si="0"/>
        <v>1601226</v>
      </c>
      <c r="H65" s="568" t="s">
        <v>156</v>
      </c>
      <c r="I65" s="571" t="s">
        <v>18</v>
      </c>
      <c r="J65" s="354" t="s">
        <v>384</v>
      </c>
      <c r="K65" s="571" t="s">
        <v>133</v>
      </c>
      <c r="L65" s="571" t="s">
        <v>57</v>
      </c>
      <c r="M65" s="574"/>
      <c r="N65" s="571"/>
      <c r="O65" s="281"/>
    </row>
    <row r="66" spans="1:15" s="13" customFormat="1" x14ac:dyDescent="0.25">
      <c r="A66" s="431">
        <v>45365</v>
      </c>
      <c r="B66" s="164" t="s">
        <v>157</v>
      </c>
      <c r="C66" s="164" t="s">
        <v>48</v>
      </c>
      <c r="D66" s="165" t="s">
        <v>14</v>
      </c>
      <c r="E66" s="152">
        <v>50000</v>
      </c>
      <c r="F66" s="157"/>
      <c r="G66" s="147">
        <f t="shared" si="0"/>
        <v>1551226</v>
      </c>
      <c r="H66" s="568" t="s">
        <v>63</v>
      </c>
      <c r="I66" s="571" t="s">
        <v>18</v>
      </c>
      <c r="J66" s="354" t="s">
        <v>404</v>
      </c>
      <c r="K66" s="571" t="s">
        <v>133</v>
      </c>
      <c r="L66" s="571" t="s">
        <v>57</v>
      </c>
      <c r="M66" s="574"/>
      <c r="N66" s="571"/>
      <c r="O66" s="281"/>
    </row>
    <row r="67" spans="1:15" s="13" customFormat="1" x14ac:dyDescent="0.25">
      <c r="A67" s="431">
        <v>45365</v>
      </c>
      <c r="B67" s="164" t="s">
        <v>157</v>
      </c>
      <c r="C67" s="164" t="s">
        <v>48</v>
      </c>
      <c r="D67" s="165" t="s">
        <v>121</v>
      </c>
      <c r="E67" s="152">
        <v>137000</v>
      </c>
      <c r="F67" s="157"/>
      <c r="G67" s="147">
        <f t="shared" si="0"/>
        <v>1414226</v>
      </c>
      <c r="H67" s="568" t="s">
        <v>127</v>
      </c>
      <c r="I67" s="571" t="s">
        <v>18</v>
      </c>
      <c r="J67" s="354" t="s">
        <v>389</v>
      </c>
      <c r="K67" s="571" t="s">
        <v>133</v>
      </c>
      <c r="L67" s="571" t="s">
        <v>57</v>
      </c>
      <c r="M67" s="574"/>
      <c r="N67" s="571"/>
      <c r="O67" s="281"/>
    </row>
    <row r="68" spans="1:15" s="13" customFormat="1" x14ac:dyDescent="0.25">
      <c r="A68" s="431">
        <v>45366</v>
      </c>
      <c r="B68" s="164" t="s">
        <v>118</v>
      </c>
      <c r="C68" s="164" t="s">
        <v>48</v>
      </c>
      <c r="D68" s="165" t="s">
        <v>121</v>
      </c>
      <c r="E68" s="152"/>
      <c r="F68" s="157">
        <v>26000</v>
      </c>
      <c r="G68" s="147">
        <f t="shared" si="0"/>
        <v>1440226</v>
      </c>
      <c r="H68" s="568" t="s">
        <v>156</v>
      </c>
      <c r="I68" s="571" t="s">
        <v>18</v>
      </c>
      <c r="J68" s="354" t="s">
        <v>384</v>
      </c>
      <c r="K68" s="571" t="s">
        <v>133</v>
      </c>
      <c r="L68" s="571" t="s">
        <v>57</v>
      </c>
      <c r="M68" s="574"/>
      <c r="N68" s="571"/>
      <c r="O68" s="281"/>
    </row>
    <row r="69" spans="1:15" s="13" customFormat="1" x14ac:dyDescent="0.25">
      <c r="A69" s="431">
        <v>45366</v>
      </c>
      <c r="B69" s="164" t="s">
        <v>157</v>
      </c>
      <c r="C69" s="164" t="s">
        <v>48</v>
      </c>
      <c r="D69" s="165" t="s">
        <v>14</v>
      </c>
      <c r="E69" s="152">
        <v>14000</v>
      </c>
      <c r="F69" s="157"/>
      <c r="G69" s="147">
        <f t="shared" si="0"/>
        <v>1426226</v>
      </c>
      <c r="H69" s="568" t="s">
        <v>41</v>
      </c>
      <c r="I69" s="571" t="s">
        <v>18</v>
      </c>
      <c r="J69" s="420" t="s">
        <v>434</v>
      </c>
      <c r="K69" s="571" t="s">
        <v>133</v>
      </c>
      <c r="L69" s="571" t="s">
        <v>57</v>
      </c>
      <c r="M69" s="574"/>
      <c r="N69" s="571"/>
      <c r="O69" s="281"/>
    </row>
    <row r="70" spans="1:15" s="13" customFormat="1" x14ac:dyDescent="0.25">
      <c r="A70" s="431">
        <v>45366</v>
      </c>
      <c r="B70" s="164" t="s">
        <v>157</v>
      </c>
      <c r="C70" s="164" t="s">
        <v>48</v>
      </c>
      <c r="D70" s="165" t="s">
        <v>121</v>
      </c>
      <c r="E70" s="152">
        <v>200000</v>
      </c>
      <c r="F70" s="157"/>
      <c r="G70" s="147">
        <f t="shared" si="0"/>
        <v>1226226</v>
      </c>
      <c r="H70" s="568" t="s">
        <v>156</v>
      </c>
      <c r="I70" s="571" t="s">
        <v>18</v>
      </c>
      <c r="J70" s="354" t="s">
        <v>405</v>
      </c>
      <c r="K70" s="571" t="s">
        <v>133</v>
      </c>
      <c r="L70" s="571" t="s">
        <v>57</v>
      </c>
      <c r="M70" s="574"/>
      <c r="N70" s="571"/>
      <c r="O70" s="281"/>
    </row>
    <row r="71" spans="1:15" s="13" customFormat="1" x14ac:dyDescent="0.25">
      <c r="A71" s="431">
        <v>45366</v>
      </c>
      <c r="B71" s="164" t="s">
        <v>157</v>
      </c>
      <c r="C71" s="164" t="s">
        <v>48</v>
      </c>
      <c r="D71" s="165" t="s">
        <v>121</v>
      </c>
      <c r="E71" s="152">
        <v>27000</v>
      </c>
      <c r="F71" s="157"/>
      <c r="G71" s="147">
        <f t="shared" si="0"/>
        <v>1199226</v>
      </c>
      <c r="H71" s="568" t="s">
        <v>144</v>
      </c>
      <c r="I71" s="571" t="s">
        <v>18</v>
      </c>
      <c r="J71" s="16" t="s">
        <v>409</v>
      </c>
      <c r="K71" s="571" t="s">
        <v>133</v>
      </c>
      <c r="L71" s="571" t="s">
        <v>57</v>
      </c>
      <c r="M71" s="574"/>
      <c r="N71" s="571"/>
      <c r="O71" s="281"/>
    </row>
    <row r="72" spans="1:15" s="13" customFormat="1" x14ac:dyDescent="0.25">
      <c r="A72" s="431">
        <v>45366</v>
      </c>
      <c r="B72" s="164" t="s">
        <v>157</v>
      </c>
      <c r="C72" s="164" t="s">
        <v>48</v>
      </c>
      <c r="D72" s="165" t="s">
        <v>121</v>
      </c>
      <c r="E72" s="147">
        <v>103000</v>
      </c>
      <c r="F72" s="157"/>
      <c r="G72" s="147">
        <f t="shared" si="0"/>
        <v>1096226</v>
      </c>
      <c r="H72" s="568" t="s">
        <v>127</v>
      </c>
      <c r="I72" s="571" t="s">
        <v>18</v>
      </c>
      <c r="J72" s="354" t="s">
        <v>410</v>
      </c>
      <c r="K72" s="571" t="s">
        <v>133</v>
      </c>
      <c r="L72" s="571" t="s">
        <v>57</v>
      </c>
      <c r="M72" s="574"/>
      <c r="N72" s="571"/>
      <c r="O72" s="281"/>
    </row>
    <row r="73" spans="1:15" s="13" customFormat="1" x14ac:dyDescent="0.25">
      <c r="A73" s="431">
        <v>45366</v>
      </c>
      <c r="B73" s="164" t="s">
        <v>118</v>
      </c>
      <c r="C73" s="164" t="s">
        <v>48</v>
      </c>
      <c r="D73" s="165" t="s">
        <v>121</v>
      </c>
      <c r="E73" s="147"/>
      <c r="F73" s="157">
        <v>20000</v>
      </c>
      <c r="G73" s="147">
        <f t="shared" si="0"/>
        <v>1116226</v>
      </c>
      <c r="H73" s="568" t="s">
        <v>127</v>
      </c>
      <c r="I73" s="571" t="s">
        <v>18</v>
      </c>
      <c r="J73" s="354" t="s">
        <v>389</v>
      </c>
      <c r="K73" s="571" t="s">
        <v>133</v>
      </c>
      <c r="L73" s="571" t="s">
        <v>57</v>
      </c>
      <c r="M73" s="574"/>
      <c r="N73" s="571"/>
      <c r="O73" s="281"/>
    </row>
    <row r="74" spans="1:15" s="13" customFormat="1" x14ac:dyDescent="0.25">
      <c r="A74" s="431">
        <v>45367</v>
      </c>
      <c r="B74" s="164" t="s">
        <v>157</v>
      </c>
      <c r="C74" s="164" t="s">
        <v>48</v>
      </c>
      <c r="D74" s="165" t="s">
        <v>121</v>
      </c>
      <c r="E74" s="152">
        <v>21000</v>
      </c>
      <c r="F74" s="157"/>
      <c r="G74" s="147">
        <f t="shared" si="0"/>
        <v>1095226</v>
      </c>
      <c r="H74" s="568" t="s">
        <v>41</v>
      </c>
      <c r="I74" s="571" t="s">
        <v>18</v>
      </c>
      <c r="J74" s="420" t="s">
        <v>440</v>
      </c>
      <c r="K74" s="571" t="s">
        <v>133</v>
      </c>
      <c r="L74" s="571" t="s">
        <v>57</v>
      </c>
      <c r="M74" s="574"/>
      <c r="N74" s="571"/>
      <c r="O74" s="281"/>
    </row>
    <row r="75" spans="1:15" s="13" customFormat="1" x14ac:dyDescent="0.25">
      <c r="A75" s="431">
        <v>45367</v>
      </c>
      <c r="B75" s="164" t="s">
        <v>157</v>
      </c>
      <c r="C75" s="164" t="s">
        <v>48</v>
      </c>
      <c r="D75" s="165" t="s">
        <v>121</v>
      </c>
      <c r="E75" s="152">
        <v>30000</v>
      </c>
      <c r="F75" s="157"/>
      <c r="G75" s="147">
        <f t="shared" si="0"/>
        <v>1065226</v>
      </c>
      <c r="H75" s="568" t="s">
        <v>147</v>
      </c>
      <c r="I75" s="571" t="s">
        <v>18</v>
      </c>
      <c r="J75" s="149" t="s">
        <v>421</v>
      </c>
      <c r="K75" s="571" t="s">
        <v>133</v>
      </c>
      <c r="L75" s="571" t="s">
        <v>57</v>
      </c>
      <c r="M75" s="574"/>
      <c r="N75" s="571"/>
      <c r="O75" s="281"/>
    </row>
    <row r="76" spans="1:15" s="13" customFormat="1" x14ac:dyDescent="0.25">
      <c r="A76" s="431">
        <v>45367</v>
      </c>
      <c r="B76" s="164" t="s">
        <v>157</v>
      </c>
      <c r="C76" s="164" t="s">
        <v>48</v>
      </c>
      <c r="D76" s="165" t="s">
        <v>121</v>
      </c>
      <c r="E76" s="152">
        <v>27000</v>
      </c>
      <c r="F76" s="157"/>
      <c r="G76" s="147">
        <f t="shared" si="0"/>
        <v>1038226</v>
      </c>
      <c r="H76" s="568" t="s">
        <v>144</v>
      </c>
      <c r="I76" s="571" t="s">
        <v>18</v>
      </c>
      <c r="J76" s="16" t="s">
        <v>424</v>
      </c>
      <c r="K76" s="571" t="s">
        <v>133</v>
      </c>
      <c r="L76" s="571" t="s">
        <v>57</v>
      </c>
      <c r="M76" s="574"/>
      <c r="N76" s="571"/>
      <c r="O76" s="281"/>
    </row>
    <row r="77" spans="1:15" s="13" customFormat="1" x14ac:dyDescent="0.25">
      <c r="A77" s="431">
        <v>45367</v>
      </c>
      <c r="B77" s="164" t="s">
        <v>118</v>
      </c>
      <c r="C77" s="164" t="s">
        <v>408</v>
      </c>
      <c r="D77" s="165" t="s">
        <v>121</v>
      </c>
      <c r="E77" s="152"/>
      <c r="F77" s="147">
        <v>37000</v>
      </c>
      <c r="G77" s="147">
        <f t="shared" si="0"/>
        <v>1075226</v>
      </c>
      <c r="H77" s="568" t="s">
        <v>156</v>
      </c>
      <c r="I77" s="571" t="s">
        <v>18</v>
      </c>
      <c r="J77" s="354" t="s">
        <v>405</v>
      </c>
      <c r="K77" s="571" t="s">
        <v>133</v>
      </c>
      <c r="L77" s="571" t="s">
        <v>57</v>
      </c>
      <c r="M77" s="574"/>
      <c r="N77" s="571"/>
      <c r="O77" s="281"/>
    </row>
    <row r="78" spans="1:15" s="13" customFormat="1" x14ac:dyDescent="0.25">
      <c r="A78" s="431">
        <v>45368</v>
      </c>
      <c r="B78" s="164" t="s">
        <v>157</v>
      </c>
      <c r="C78" s="164" t="s">
        <v>48</v>
      </c>
      <c r="D78" s="165" t="s">
        <v>121</v>
      </c>
      <c r="E78" s="152">
        <v>215000</v>
      </c>
      <c r="F78" s="157"/>
      <c r="G78" s="147">
        <f t="shared" si="0"/>
        <v>860226</v>
      </c>
      <c r="H78" s="568" t="s">
        <v>156</v>
      </c>
      <c r="I78" s="571" t="s">
        <v>18</v>
      </c>
      <c r="J78" s="149" t="s">
        <v>481</v>
      </c>
      <c r="K78" s="571" t="s">
        <v>133</v>
      </c>
      <c r="L78" s="571" t="s">
        <v>57</v>
      </c>
      <c r="M78" s="574"/>
      <c r="N78" s="571"/>
      <c r="O78" s="281"/>
    </row>
    <row r="79" spans="1:15" s="13" customFormat="1" x14ac:dyDescent="0.25">
      <c r="A79" s="431">
        <v>45368</v>
      </c>
      <c r="B79" s="164" t="s">
        <v>157</v>
      </c>
      <c r="C79" s="164" t="s">
        <v>48</v>
      </c>
      <c r="D79" s="165" t="s">
        <v>14</v>
      </c>
      <c r="E79" s="152">
        <v>20000</v>
      </c>
      <c r="F79" s="157"/>
      <c r="G79" s="147">
        <f t="shared" si="0"/>
        <v>840226</v>
      </c>
      <c r="H79" s="568" t="s">
        <v>41</v>
      </c>
      <c r="I79" s="571" t="s">
        <v>18</v>
      </c>
      <c r="J79" s="420" t="s">
        <v>466</v>
      </c>
      <c r="K79" s="571" t="s">
        <v>133</v>
      </c>
      <c r="L79" s="571" t="s">
        <v>57</v>
      </c>
      <c r="M79" s="574"/>
      <c r="N79" s="571"/>
      <c r="O79" s="281"/>
    </row>
    <row r="80" spans="1:15" s="13" customFormat="1" x14ac:dyDescent="0.25">
      <c r="A80" s="431">
        <v>45369</v>
      </c>
      <c r="B80" s="164" t="s">
        <v>157</v>
      </c>
      <c r="C80" s="164" t="s">
        <v>48</v>
      </c>
      <c r="D80" s="165" t="s">
        <v>14</v>
      </c>
      <c r="E80" s="152">
        <v>13000</v>
      </c>
      <c r="F80" s="157"/>
      <c r="G80" s="147">
        <f t="shared" si="0"/>
        <v>827226</v>
      </c>
      <c r="H80" s="568" t="s">
        <v>41</v>
      </c>
      <c r="I80" s="571" t="s">
        <v>18</v>
      </c>
      <c r="J80" s="420" t="s">
        <v>468</v>
      </c>
      <c r="K80" s="571" t="s">
        <v>133</v>
      </c>
      <c r="L80" s="571" t="s">
        <v>57</v>
      </c>
      <c r="M80" s="574"/>
      <c r="N80" s="571"/>
      <c r="O80" s="281"/>
    </row>
    <row r="81" spans="1:15" s="13" customFormat="1" x14ac:dyDescent="0.25">
      <c r="A81" s="431">
        <v>45369</v>
      </c>
      <c r="B81" s="164" t="s">
        <v>443</v>
      </c>
      <c r="C81" s="164" t="s">
        <v>274</v>
      </c>
      <c r="D81" s="165"/>
      <c r="E81" s="152"/>
      <c r="F81" s="157">
        <v>7256000</v>
      </c>
      <c r="G81" s="147">
        <f t="shared" si="0"/>
        <v>8083226</v>
      </c>
      <c r="H81" s="568"/>
      <c r="I81" s="571" t="s">
        <v>18</v>
      </c>
      <c r="J81" s="16" t="s">
        <v>633</v>
      </c>
      <c r="K81" s="571" t="s">
        <v>133</v>
      </c>
      <c r="L81" s="571" t="s">
        <v>57</v>
      </c>
      <c r="M81" s="574"/>
      <c r="N81" s="571"/>
      <c r="O81" s="281"/>
    </row>
    <row r="82" spans="1:15" s="13" customFormat="1" x14ac:dyDescent="0.25">
      <c r="A82" s="431">
        <v>45369</v>
      </c>
      <c r="B82" s="164" t="s">
        <v>157</v>
      </c>
      <c r="C82" s="164" t="s">
        <v>48</v>
      </c>
      <c r="D82" s="165" t="s">
        <v>121</v>
      </c>
      <c r="E82" s="152">
        <v>69000</v>
      </c>
      <c r="F82" s="157"/>
      <c r="G82" s="147">
        <f t="shared" si="0"/>
        <v>8014226</v>
      </c>
      <c r="H82" s="568" t="s">
        <v>144</v>
      </c>
      <c r="I82" s="571" t="s">
        <v>18</v>
      </c>
      <c r="J82" s="16" t="s">
        <v>444</v>
      </c>
      <c r="K82" s="571" t="s">
        <v>133</v>
      </c>
      <c r="L82" s="571" t="s">
        <v>57</v>
      </c>
      <c r="M82" s="574"/>
      <c r="N82" s="571"/>
      <c r="O82" s="281"/>
    </row>
    <row r="83" spans="1:15" s="13" customFormat="1" x14ac:dyDescent="0.25">
      <c r="A83" s="431">
        <v>45369</v>
      </c>
      <c r="B83" s="164" t="s">
        <v>157</v>
      </c>
      <c r="C83" s="164" t="s">
        <v>48</v>
      </c>
      <c r="D83" s="165" t="s">
        <v>121</v>
      </c>
      <c r="E83" s="152">
        <v>360000</v>
      </c>
      <c r="F83" s="157"/>
      <c r="G83" s="147">
        <f t="shared" si="0"/>
        <v>7654226</v>
      </c>
      <c r="H83" s="568" t="s">
        <v>156</v>
      </c>
      <c r="I83" s="571" t="s">
        <v>18</v>
      </c>
      <c r="J83" s="149" t="s">
        <v>402</v>
      </c>
      <c r="K83" s="571" t="s">
        <v>133</v>
      </c>
      <c r="L83" s="571" t="s">
        <v>57</v>
      </c>
      <c r="M83" s="574"/>
      <c r="N83" s="571"/>
      <c r="O83" s="281"/>
    </row>
    <row r="84" spans="1:15" s="13" customFormat="1" x14ac:dyDescent="0.25">
      <c r="A84" s="431">
        <v>45369</v>
      </c>
      <c r="B84" s="164" t="s">
        <v>157</v>
      </c>
      <c r="C84" s="164" t="s">
        <v>48</v>
      </c>
      <c r="D84" s="165" t="s">
        <v>121</v>
      </c>
      <c r="E84" s="152">
        <v>27000</v>
      </c>
      <c r="F84" s="157"/>
      <c r="G84" s="147">
        <f t="shared" si="0"/>
        <v>7627226</v>
      </c>
      <c r="H84" s="568" t="s">
        <v>127</v>
      </c>
      <c r="I84" s="571" t="s">
        <v>18</v>
      </c>
      <c r="J84" s="354" t="s">
        <v>447</v>
      </c>
      <c r="K84" s="571" t="s">
        <v>133</v>
      </c>
      <c r="L84" s="571" t="s">
        <v>57</v>
      </c>
      <c r="M84" s="574"/>
      <c r="N84" s="571"/>
      <c r="O84" s="281"/>
    </row>
    <row r="85" spans="1:15" s="13" customFormat="1" x14ac:dyDescent="0.25">
      <c r="A85" s="431">
        <v>45369</v>
      </c>
      <c r="B85" s="164" t="s">
        <v>157</v>
      </c>
      <c r="C85" s="164" t="s">
        <v>48</v>
      </c>
      <c r="D85" s="165" t="s">
        <v>121</v>
      </c>
      <c r="E85" s="152">
        <v>277000</v>
      </c>
      <c r="F85" s="157"/>
      <c r="G85" s="147">
        <f t="shared" si="0"/>
        <v>7350226</v>
      </c>
      <c r="H85" s="568" t="s">
        <v>156</v>
      </c>
      <c r="I85" s="571" t="s">
        <v>18</v>
      </c>
      <c r="J85" s="149" t="s">
        <v>635</v>
      </c>
      <c r="K85" s="571" t="s">
        <v>133</v>
      </c>
      <c r="L85" s="571" t="s">
        <v>57</v>
      </c>
      <c r="M85" s="574"/>
      <c r="N85" s="571"/>
      <c r="O85" s="281"/>
    </row>
    <row r="86" spans="1:15" s="13" customFormat="1" x14ac:dyDescent="0.25">
      <c r="A86" s="431">
        <v>45369</v>
      </c>
      <c r="B86" s="164" t="s">
        <v>118</v>
      </c>
      <c r="C86" s="164" t="s">
        <v>48</v>
      </c>
      <c r="D86" s="165" t="s">
        <v>121</v>
      </c>
      <c r="E86" s="152"/>
      <c r="F86" s="157">
        <v>10000</v>
      </c>
      <c r="G86" s="147">
        <f t="shared" si="0"/>
        <v>7360226</v>
      </c>
      <c r="H86" s="568" t="s">
        <v>41</v>
      </c>
      <c r="I86" s="571" t="s">
        <v>18</v>
      </c>
      <c r="J86" s="420" t="s">
        <v>468</v>
      </c>
      <c r="K86" s="571" t="s">
        <v>133</v>
      </c>
      <c r="L86" s="571" t="s">
        <v>57</v>
      </c>
      <c r="M86" s="574"/>
      <c r="N86" s="571"/>
      <c r="O86" s="281"/>
    </row>
    <row r="87" spans="1:15" s="13" customFormat="1" x14ac:dyDescent="0.25">
      <c r="A87" s="431">
        <v>45369</v>
      </c>
      <c r="B87" s="164" t="s">
        <v>432</v>
      </c>
      <c r="C87" s="164" t="s">
        <v>48</v>
      </c>
      <c r="D87" s="165" t="s">
        <v>121</v>
      </c>
      <c r="E87" s="152">
        <v>17000</v>
      </c>
      <c r="F87" s="157"/>
      <c r="G87" s="147">
        <f t="shared" si="0"/>
        <v>7343226</v>
      </c>
      <c r="H87" s="568" t="s">
        <v>156</v>
      </c>
      <c r="I87" s="571" t="s">
        <v>18</v>
      </c>
      <c r="J87" s="149" t="s">
        <v>635</v>
      </c>
      <c r="K87" s="571" t="s">
        <v>133</v>
      </c>
      <c r="L87" s="571" t="s">
        <v>57</v>
      </c>
      <c r="M87" s="574"/>
      <c r="N87" s="571"/>
      <c r="O87" s="281"/>
    </row>
    <row r="88" spans="1:15" s="13" customFormat="1" x14ac:dyDescent="0.25">
      <c r="A88" s="431">
        <v>45370</v>
      </c>
      <c r="B88" s="164" t="s">
        <v>157</v>
      </c>
      <c r="C88" s="164" t="s">
        <v>48</v>
      </c>
      <c r="D88" s="165" t="s">
        <v>121</v>
      </c>
      <c r="E88" s="152">
        <v>37000</v>
      </c>
      <c r="F88" s="157"/>
      <c r="G88" s="147">
        <f t="shared" si="0"/>
        <v>7306226</v>
      </c>
      <c r="H88" s="568" t="s">
        <v>130</v>
      </c>
      <c r="I88" s="571" t="s">
        <v>18</v>
      </c>
      <c r="J88" s="354" t="s">
        <v>460</v>
      </c>
      <c r="K88" s="571" t="s">
        <v>133</v>
      </c>
      <c r="L88" s="571" t="s">
        <v>57</v>
      </c>
      <c r="M88" s="574"/>
      <c r="N88" s="571"/>
      <c r="O88" s="281"/>
    </row>
    <row r="89" spans="1:15" s="13" customFormat="1" x14ac:dyDescent="0.25">
      <c r="A89" s="431">
        <v>45370</v>
      </c>
      <c r="B89" s="164" t="s">
        <v>157</v>
      </c>
      <c r="C89" s="164" t="s">
        <v>48</v>
      </c>
      <c r="D89" s="165" t="s">
        <v>121</v>
      </c>
      <c r="E89" s="152">
        <v>27000</v>
      </c>
      <c r="F89" s="157"/>
      <c r="G89" s="147">
        <f t="shared" si="0"/>
        <v>7279226</v>
      </c>
      <c r="H89" s="568" t="s">
        <v>41</v>
      </c>
      <c r="I89" s="571" t="s">
        <v>18</v>
      </c>
      <c r="J89" s="420" t="s">
        <v>466</v>
      </c>
      <c r="K89" s="571" t="s">
        <v>133</v>
      </c>
      <c r="L89" s="571" t="s">
        <v>57</v>
      </c>
      <c r="M89" s="574"/>
      <c r="N89" s="571"/>
      <c r="O89" s="281"/>
    </row>
    <row r="90" spans="1:15" s="13" customFormat="1" x14ac:dyDescent="0.25">
      <c r="A90" s="431">
        <v>45370</v>
      </c>
      <c r="B90" s="164" t="s">
        <v>467</v>
      </c>
      <c r="C90" s="164" t="s">
        <v>48</v>
      </c>
      <c r="D90" s="165" t="s">
        <v>14</v>
      </c>
      <c r="E90" s="152">
        <v>270000</v>
      </c>
      <c r="F90" s="157"/>
      <c r="G90" s="147">
        <f t="shared" si="0"/>
        <v>7009226</v>
      </c>
      <c r="H90" s="568" t="s">
        <v>63</v>
      </c>
      <c r="I90" s="571" t="s">
        <v>18</v>
      </c>
      <c r="J90" s="420" t="s">
        <v>468</v>
      </c>
      <c r="K90" s="571" t="s">
        <v>133</v>
      </c>
      <c r="L90" s="571" t="s">
        <v>57</v>
      </c>
      <c r="M90" s="574"/>
      <c r="N90" s="571"/>
      <c r="O90" s="281"/>
    </row>
    <row r="91" spans="1:15" s="13" customFormat="1" x14ac:dyDescent="0.25">
      <c r="A91" s="431">
        <v>45370</v>
      </c>
      <c r="B91" s="164" t="s">
        <v>118</v>
      </c>
      <c r="C91" s="164" t="s">
        <v>48</v>
      </c>
      <c r="D91" s="165" t="s">
        <v>121</v>
      </c>
      <c r="E91" s="152"/>
      <c r="F91" s="157">
        <v>17000</v>
      </c>
      <c r="G91" s="147">
        <f t="shared" si="0"/>
        <v>7026226</v>
      </c>
      <c r="H91" s="568" t="s">
        <v>156</v>
      </c>
      <c r="I91" s="571" t="s">
        <v>18</v>
      </c>
      <c r="J91" s="149" t="s">
        <v>635</v>
      </c>
      <c r="K91" s="571" t="s">
        <v>133</v>
      </c>
      <c r="L91" s="571" t="s">
        <v>57</v>
      </c>
      <c r="M91" s="574"/>
      <c r="N91" s="571"/>
      <c r="O91" s="281"/>
    </row>
    <row r="92" spans="1:15" s="13" customFormat="1" x14ac:dyDescent="0.25">
      <c r="A92" s="431">
        <v>45371</v>
      </c>
      <c r="B92" s="164" t="s">
        <v>157</v>
      </c>
      <c r="C92" s="164" t="s">
        <v>48</v>
      </c>
      <c r="D92" s="165" t="s">
        <v>121</v>
      </c>
      <c r="E92" s="152">
        <v>95000</v>
      </c>
      <c r="F92" s="157"/>
      <c r="G92" s="147">
        <f t="shared" si="0"/>
        <v>6931226</v>
      </c>
      <c r="H92" s="568" t="s">
        <v>147</v>
      </c>
      <c r="I92" s="571" t="s">
        <v>18</v>
      </c>
      <c r="J92" s="149" t="s">
        <v>469</v>
      </c>
      <c r="K92" s="571" t="s">
        <v>133</v>
      </c>
      <c r="L92" s="571" t="s">
        <v>57</v>
      </c>
      <c r="M92" s="574"/>
      <c r="N92" s="571"/>
      <c r="O92" s="281"/>
    </row>
    <row r="93" spans="1:15" s="13" customFormat="1" x14ac:dyDescent="0.25">
      <c r="A93" s="431">
        <v>45371</v>
      </c>
      <c r="B93" s="164" t="s">
        <v>157</v>
      </c>
      <c r="C93" s="164" t="s">
        <v>48</v>
      </c>
      <c r="D93" s="165" t="s">
        <v>121</v>
      </c>
      <c r="E93" s="152">
        <v>185000</v>
      </c>
      <c r="F93" s="157"/>
      <c r="G93" s="147">
        <f t="shared" si="0"/>
        <v>6746226</v>
      </c>
      <c r="H93" s="568" t="s">
        <v>156</v>
      </c>
      <c r="I93" s="571" t="s">
        <v>18</v>
      </c>
      <c r="J93" s="149" t="s">
        <v>638</v>
      </c>
      <c r="K93" s="571" t="s">
        <v>133</v>
      </c>
      <c r="L93" s="571" t="s">
        <v>57</v>
      </c>
      <c r="M93" s="574"/>
      <c r="N93" s="571"/>
      <c r="O93" s="281"/>
    </row>
    <row r="94" spans="1:15" s="13" customFormat="1" x14ac:dyDescent="0.25">
      <c r="A94" s="431">
        <v>45371</v>
      </c>
      <c r="B94" s="164" t="s">
        <v>157</v>
      </c>
      <c r="C94" s="164" t="s">
        <v>48</v>
      </c>
      <c r="D94" s="165" t="s">
        <v>121</v>
      </c>
      <c r="E94" s="152">
        <v>319000</v>
      </c>
      <c r="F94" s="157"/>
      <c r="G94" s="147">
        <f t="shared" si="0"/>
        <v>6427226</v>
      </c>
      <c r="H94" s="568" t="s">
        <v>41</v>
      </c>
      <c r="I94" s="571" t="s">
        <v>18</v>
      </c>
      <c r="J94" s="420" t="s">
        <v>639</v>
      </c>
      <c r="K94" s="571" t="s">
        <v>133</v>
      </c>
      <c r="L94" s="571" t="s">
        <v>57</v>
      </c>
      <c r="M94" s="574"/>
      <c r="N94" s="571"/>
      <c r="O94" s="281"/>
    </row>
    <row r="95" spans="1:15" s="13" customFormat="1" x14ac:dyDescent="0.25">
      <c r="A95" s="431">
        <v>45371</v>
      </c>
      <c r="B95" s="164" t="s">
        <v>157</v>
      </c>
      <c r="C95" s="164" t="s">
        <v>48</v>
      </c>
      <c r="D95" s="165" t="s">
        <v>121</v>
      </c>
      <c r="E95" s="152">
        <v>210000</v>
      </c>
      <c r="F95" s="157"/>
      <c r="G95" s="147">
        <f t="shared" si="0"/>
        <v>6217226</v>
      </c>
      <c r="H95" s="568" t="s">
        <v>41</v>
      </c>
      <c r="I95" s="571" t="s">
        <v>18</v>
      </c>
      <c r="J95" s="420" t="s">
        <v>529</v>
      </c>
      <c r="K95" s="571" t="s">
        <v>133</v>
      </c>
      <c r="L95" s="571" t="s">
        <v>57</v>
      </c>
      <c r="M95" s="574"/>
      <c r="N95" s="571"/>
      <c r="O95" s="281"/>
    </row>
    <row r="96" spans="1:15" s="13" customFormat="1" x14ac:dyDescent="0.25">
      <c r="A96" s="431">
        <v>45371</v>
      </c>
      <c r="B96" s="164" t="s">
        <v>157</v>
      </c>
      <c r="C96" s="164" t="s">
        <v>48</v>
      </c>
      <c r="D96" s="165" t="s">
        <v>121</v>
      </c>
      <c r="E96" s="152">
        <v>70000</v>
      </c>
      <c r="F96" s="157"/>
      <c r="G96" s="147">
        <f t="shared" si="0"/>
        <v>6147226</v>
      </c>
      <c r="H96" s="568" t="s">
        <v>41</v>
      </c>
      <c r="I96" s="571" t="s">
        <v>18</v>
      </c>
      <c r="J96" s="354" t="s">
        <v>543</v>
      </c>
      <c r="K96" s="571" t="s">
        <v>133</v>
      </c>
      <c r="L96" s="571" t="s">
        <v>57</v>
      </c>
      <c r="M96" s="574"/>
      <c r="N96" s="571"/>
      <c r="O96" s="281"/>
    </row>
    <row r="97" spans="1:15" s="13" customFormat="1" x14ac:dyDescent="0.25">
      <c r="A97" s="431">
        <v>45371</v>
      </c>
      <c r="B97" s="164" t="s">
        <v>157</v>
      </c>
      <c r="C97" s="164" t="s">
        <v>48</v>
      </c>
      <c r="D97" s="165" t="s">
        <v>121</v>
      </c>
      <c r="E97" s="152">
        <v>48000</v>
      </c>
      <c r="F97" s="157"/>
      <c r="G97" s="147">
        <f t="shared" si="0"/>
        <v>6099226</v>
      </c>
      <c r="H97" s="568" t="s">
        <v>127</v>
      </c>
      <c r="I97" s="571" t="s">
        <v>18</v>
      </c>
      <c r="J97" s="354" t="s">
        <v>488</v>
      </c>
      <c r="K97" s="571" t="s">
        <v>133</v>
      </c>
      <c r="L97" s="571" t="s">
        <v>57</v>
      </c>
      <c r="M97" s="574"/>
      <c r="N97" s="571"/>
      <c r="O97" s="281"/>
    </row>
    <row r="98" spans="1:15" s="13" customFormat="1" x14ac:dyDescent="0.25">
      <c r="A98" s="431">
        <v>45371</v>
      </c>
      <c r="B98" s="164" t="s">
        <v>250</v>
      </c>
      <c r="C98" s="164" t="s">
        <v>48</v>
      </c>
      <c r="D98" s="165" t="s">
        <v>111</v>
      </c>
      <c r="E98" s="152">
        <v>4000</v>
      </c>
      <c r="F98" s="157"/>
      <c r="G98" s="147">
        <f t="shared" si="0"/>
        <v>6095226</v>
      </c>
      <c r="H98" s="568" t="s">
        <v>130</v>
      </c>
      <c r="I98" s="571" t="s">
        <v>18</v>
      </c>
      <c r="J98" s="354" t="s">
        <v>460</v>
      </c>
      <c r="K98" s="571" t="s">
        <v>133</v>
      </c>
      <c r="L98" s="571" t="s">
        <v>57</v>
      </c>
      <c r="M98" s="574"/>
      <c r="N98" s="571"/>
      <c r="O98" s="281"/>
    </row>
    <row r="99" spans="1:15" s="13" customFormat="1" x14ac:dyDescent="0.25">
      <c r="A99" s="431">
        <v>45372</v>
      </c>
      <c r="B99" s="164" t="s">
        <v>157</v>
      </c>
      <c r="C99" s="164" t="s">
        <v>48</v>
      </c>
      <c r="D99" s="165" t="s">
        <v>121</v>
      </c>
      <c r="E99" s="152">
        <v>181000</v>
      </c>
      <c r="F99" s="157"/>
      <c r="G99" s="147">
        <f t="shared" si="0"/>
        <v>5914226</v>
      </c>
      <c r="H99" s="568" t="s">
        <v>156</v>
      </c>
      <c r="I99" s="571" t="s">
        <v>18</v>
      </c>
      <c r="J99" s="149" t="s">
        <v>514</v>
      </c>
      <c r="K99" s="571" t="s">
        <v>133</v>
      </c>
      <c r="L99" s="571" t="s">
        <v>57</v>
      </c>
      <c r="M99" s="574"/>
      <c r="N99" s="571"/>
      <c r="O99" s="281"/>
    </row>
    <row r="100" spans="1:15" s="13" customFormat="1" x14ac:dyDescent="0.25">
      <c r="A100" s="431">
        <v>45372</v>
      </c>
      <c r="B100" s="164" t="s">
        <v>157</v>
      </c>
      <c r="C100" s="164" t="s">
        <v>48</v>
      </c>
      <c r="D100" s="165" t="s">
        <v>121</v>
      </c>
      <c r="E100" s="152">
        <v>91000</v>
      </c>
      <c r="F100" s="157"/>
      <c r="G100" s="147">
        <f t="shared" si="0"/>
        <v>5823226</v>
      </c>
      <c r="H100" s="568" t="s">
        <v>147</v>
      </c>
      <c r="I100" s="571" t="s">
        <v>18</v>
      </c>
      <c r="J100" s="149" t="s">
        <v>494</v>
      </c>
      <c r="K100" s="571" t="s">
        <v>133</v>
      </c>
      <c r="L100" s="571" t="s">
        <v>57</v>
      </c>
      <c r="M100" s="574"/>
      <c r="N100" s="571"/>
      <c r="O100" s="281"/>
    </row>
    <row r="101" spans="1:15" s="13" customFormat="1" x14ac:dyDescent="0.25">
      <c r="A101" s="431">
        <v>45372</v>
      </c>
      <c r="B101" s="164" t="s">
        <v>157</v>
      </c>
      <c r="C101" s="164" t="s">
        <v>48</v>
      </c>
      <c r="D101" s="165" t="s">
        <v>121</v>
      </c>
      <c r="E101" s="152">
        <v>395000</v>
      </c>
      <c r="F101" s="157"/>
      <c r="G101" s="147">
        <f t="shared" si="0"/>
        <v>5428226</v>
      </c>
      <c r="H101" s="568" t="s">
        <v>156</v>
      </c>
      <c r="I101" s="571" t="s">
        <v>18</v>
      </c>
      <c r="J101" s="16" t="s">
        <v>518</v>
      </c>
      <c r="K101" s="571" t="s">
        <v>133</v>
      </c>
      <c r="L101" s="571" t="s">
        <v>57</v>
      </c>
      <c r="M101" s="574"/>
      <c r="N101" s="571"/>
      <c r="O101" s="281"/>
    </row>
    <row r="102" spans="1:15" s="13" customFormat="1" x14ac:dyDescent="0.25">
      <c r="A102" s="431">
        <v>45372</v>
      </c>
      <c r="B102" s="164" t="s">
        <v>157</v>
      </c>
      <c r="C102" s="164" t="s">
        <v>48</v>
      </c>
      <c r="D102" s="165" t="s">
        <v>121</v>
      </c>
      <c r="E102" s="152">
        <v>27000</v>
      </c>
      <c r="F102" s="157"/>
      <c r="G102" s="147">
        <f t="shared" si="0"/>
        <v>5401226</v>
      </c>
      <c r="H102" s="254" t="s">
        <v>144</v>
      </c>
      <c r="I102" s="298" t="s">
        <v>18</v>
      </c>
      <c r="J102" s="16" t="s">
        <v>498</v>
      </c>
      <c r="K102" s="298" t="s">
        <v>133</v>
      </c>
      <c r="L102" s="298" t="s">
        <v>57</v>
      </c>
      <c r="M102" s="177"/>
      <c r="N102" s="298"/>
      <c r="O102" s="281"/>
    </row>
    <row r="103" spans="1:15" s="13" customFormat="1" x14ac:dyDescent="0.25">
      <c r="A103" s="431">
        <v>45372</v>
      </c>
      <c r="B103" s="164" t="s">
        <v>118</v>
      </c>
      <c r="C103" s="164" t="s">
        <v>48</v>
      </c>
      <c r="D103" s="165" t="s">
        <v>121</v>
      </c>
      <c r="E103" s="152"/>
      <c r="F103" s="157">
        <v>1000</v>
      </c>
      <c r="G103" s="147">
        <f t="shared" si="0"/>
        <v>5402226</v>
      </c>
      <c r="H103" s="254" t="s">
        <v>127</v>
      </c>
      <c r="I103" s="298" t="s">
        <v>18</v>
      </c>
      <c r="J103" s="354" t="s">
        <v>488</v>
      </c>
      <c r="K103" s="298" t="s">
        <v>133</v>
      </c>
      <c r="L103" s="298" t="s">
        <v>57</v>
      </c>
      <c r="M103" s="177"/>
      <c r="N103" s="298"/>
      <c r="O103" s="281"/>
    </row>
    <row r="104" spans="1:15" s="13" customFormat="1" x14ac:dyDescent="0.25">
      <c r="A104" s="431">
        <v>45372</v>
      </c>
      <c r="B104" s="164" t="s">
        <v>118</v>
      </c>
      <c r="C104" s="164" t="s">
        <v>48</v>
      </c>
      <c r="D104" s="165" t="s">
        <v>121</v>
      </c>
      <c r="E104" s="152"/>
      <c r="F104" s="157">
        <v>21000</v>
      </c>
      <c r="G104" s="147">
        <f t="shared" si="0"/>
        <v>5423226</v>
      </c>
      <c r="H104" s="254" t="s">
        <v>156</v>
      </c>
      <c r="I104" s="298" t="s">
        <v>18</v>
      </c>
      <c r="J104" s="149" t="s">
        <v>638</v>
      </c>
      <c r="K104" s="298" t="s">
        <v>133</v>
      </c>
      <c r="L104" s="298" t="s">
        <v>57</v>
      </c>
      <c r="M104" s="177"/>
      <c r="N104" s="298"/>
      <c r="O104" s="281"/>
    </row>
    <row r="105" spans="1:15" s="13" customFormat="1" x14ac:dyDescent="0.25">
      <c r="A105" s="431">
        <v>45372</v>
      </c>
      <c r="B105" s="164" t="s">
        <v>118</v>
      </c>
      <c r="C105" s="164" t="s">
        <v>48</v>
      </c>
      <c r="D105" s="165" t="s">
        <v>14</v>
      </c>
      <c r="E105" s="152"/>
      <c r="F105" s="157">
        <v>31500</v>
      </c>
      <c r="G105" s="147">
        <f t="shared" si="0"/>
        <v>5454726</v>
      </c>
      <c r="H105" s="254" t="s">
        <v>41</v>
      </c>
      <c r="I105" s="298" t="s">
        <v>18</v>
      </c>
      <c r="J105" s="420" t="s">
        <v>543</v>
      </c>
      <c r="K105" s="298" t="s">
        <v>133</v>
      </c>
      <c r="L105" s="298" t="s">
        <v>57</v>
      </c>
      <c r="M105" s="177"/>
      <c r="N105" s="298"/>
      <c r="O105" s="281"/>
    </row>
    <row r="106" spans="1:15" s="13" customFormat="1" x14ac:dyDescent="0.25">
      <c r="A106" s="431">
        <v>45373</v>
      </c>
      <c r="B106" s="164" t="s">
        <v>157</v>
      </c>
      <c r="C106" s="164" t="s">
        <v>48</v>
      </c>
      <c r="D106" s="165" t="s">
        <v>14</v>
      </c>
      <c r="E106" s="152">
        <v>16000</v>
      </c>
      <c r="F106" s="157"/>
      <c r="G106" s="147">
        <f t="shared" si="0"/>
        <v>5438726</v>
      </c>
      <c r="H106" s="254" t="s">
        <v>41</v>
      </c>
      <c r="I106" s="298" t="s">
        <v>18</v>
      </c>
      <c r="J106" s="420" t="s">
        <v>642</v>
      </c>
      <c r="K106" s="298" t="s">
        <v>133</v>
      </c>
      <c r="L106" s="298" t="s">
        <v>57</v>
      </c>
      <c r="M106" s="177"/>
      <c r="N106" s="298"/>
      <c r="O106" s="281"/>
    </row>
    <row r="107" spans="1:15" s="13" customFormat="1" x14ac:dyDescent="0.25">
      <c r="A107" s="431">
        <v>45373</v>
      </c>
      <c r="B107" s="164" t="s">
        <v>157</v>
      </c>
      <c r="C107" s="164" t="s">
        <v>48</v>
      </c>
      <c r="D107" s="165" t="s">
        <v>121</v>
      </c>
      <c r="E107" s="152">
        <v>56000</v>
      </c>
      <c r="F107" s="157"/>
      <c r="G107" s="147">
        <f t="shared" si="0"/>
        <v>5382726</v>
      </c>
      <c r="H107" s="254" t="s">
        <v>147</v>
      </c>
      <c r="I107" s="298" t="s">
        <v>18</v>
      </c>
      <c r="J107" s="149" t="s">
        <v>501</v>
      </c>
      <c r="K107" s="298" t="s">
        <v>133</v>
      </c>
      <c r="L107" s="298" t="s">
        <v>57</v>
      </c>
      <c r="M107" s="177"/>
      <c r="N107" s="298"/>
      <c r="O107" s="281"/>
    </row>
    <row r="108" spans="1:15" s="13" customFormat="1" x14ac:dyDescent="0.25">
      <c r="A108" s="431">
        <v>45373</v>
      </c>
      <c r="B108" s="164" t="s">
        <v>157</v>
      </c>
      <c r="C108" s="164" t="s">
        <v>48</v>
      </c>
      <c r="D108" s="165" t="s">
        <v>121</v>
      </c>
      <c r="E108" s="152">
        <v>523000</v>
      </c>
      <c r="F108" s="157"/>
      <c r="G108" s="153">
        <f t="shared" si="0"/>
        <v>4859726</v>
      </c>
      <c r="H108" s="254" t="s">
        <v>156</v>
      </c>
      <c r="I108" s="298" t="s">
        <v>18</v>
      </c>
      <c r="J108" s="16" t="s">
        <v>519</v>
      </c>
      <c r="K108" s="298" t="s">
        <v>133</v>
      </c>
      <c r="L108" s="298" t="s">
        <v>57</v>
      </c>
      <c r="M108" s="177"/>
      <c r="N108" s="298"/>
      <c r="O108" s="281"/>
    </row>
    <row r="109" spans="1:15" s="13" customFormat="1" x14ac:dyDescent="0.25">
      <c r="A109" s="431">
        <v>45373</v>
      </c>
      <c r="B109" s="164" t="s">
        <v>157</v>
      </c>
      <c r="C109" s="164" t="s">
        <v>48</v>
      </c>
      <c r="D109" s="165" t="s">
        <v>121</v>
      </c>
      <c r="E109" s="152">
        <v>27000</v>
      </c>
      <c r="F109" s="157"/>
      <c r="G109" s="153">
        <f t="shared" si="0"/>
        <v>4832726</v>
      </c>
      <c r="H109" s="254" t="s">
        <v>144</v>
      </c>
      <c r="I109" s="298" t="s">
        <v>18</v>
      </c>
      <c r="J109" s="16" t="s">
        <v>515</v>
      </c>
      <c r="K109" s="298" t="s">
        <v>133</v>
      </c>
      <c r="L109" s="298" t="s">
        <v>57</v>
      </c>
      <c r="M109" s="177"/>
      <c r="N109" s="298"/>
      <c r="O109" s="281"/>
    </row>
    <row r="110" spans="1:15" s="13" customFormat="1" x14ac:dyDescent="0.25">
      <c r="A110" s="431">
        <v>45373</v>
      </c>
      <c r="B110" s="164" t="s">
        <v>157</v>
      </c>
      <c r="C110" s="164" t="s">
        <v>48</v>
      </c>
      <c r="D110" s="165" t="s">
        <v>121</v>
      </c>
      <c r="E110" s="152">
        <v>16000</v>
      </c>
      <c r="F110" s="157"/>
      <c r="G110" s="153">
        <f t="shared" si="0"/>
        <v>4816726</v>
      </c>
      <c r="H110" s="254" t="s">
        <v>127</v>
      </c>
      <c r="I110" s="298" t="s">
        <v>18</v>
      </c>
      <c r="J110" s="354" t="s">
        <v>516</v>
      </c>
      <c r="K110" s="298" t="s">
        <v>133</v>
      </c>
      <c r="L110" s="298" t="s">
        <v>57</v>
      </c>
      <c r="M110" s="177"/>
      <c r="N110" s="298"/>
      <c r="O110" s="281"/>
    </row>
    <row r="111" spans="1:15" s="13" customFormat="1" x14ac:dyDescent="0.25">
      <c r="A111" s="431">
        <v>45373</v>
      </c>
      <c r="B111" s="164" t="s">
        <v>432</v>
      </c>
      <c r="C111" s="164" t="s">
        <v>48</v>
      </c>
      <c r="D111" s="165" t="s">
        <v>121</v>
      </c>
      <c r="E111" s="152">
        <v>10000</v>
      </c>
      <c r="F111" s="157"/>
      <c r="G111" s="153">
        <f t="shared" si="0"/>
        <v>4806726</v>
      </c>
      <c r="H111" s="254" t="s">
        <v>156</v>
      </c>
      <c r="I111" s="298" t="s">
        <v>18</v>
      </c>
      <c r="J111" s="16" t="s">
        <v>404</v>
      </c>
      <c r="K111" s="298" t="s">
        <v>133</v>
      </c>
      <c r="L111" s="298" t="s">
        <v>57</v>
      </c>
      <c r="M111" s="177"/>
      <c r="N111" s="298"/>
      <c r="O111" s="281"/>
    </row>
    <row r="112" spans="1:15" s="13" customFormat="1" x14ac:dyDescent="0.25">
      <c r="A112" s="431">
        <v>45374</v>
      </c>
      <c r="B112" s="164" t="s">
        <v>157</v>
      </c>
      <c r="C112" s="164" t="s">
        <v>48</v>
      </c>
      <c r="D112" s="165" t="s">
        <v>121</v>
      </c>
      <c r="E112" s="152">
        <v>322000</v>
      </c>
      <c r="F112" s="157"/>
      <c r="G112" s="153">
        <f t="shared" si="0"/>
        <v>4484726</v>
      </c>
      <c r="H112" s="254" t="s">
        <v>156</v>
      </c>
      <c r="I112" s="298" t="s">
        <v>18</v>
      </c>
      <c r="J112" s="16" t="s">
        <v>525</v>
      </c>
      <c r="K112" s="298" t="s">
        <v>133</v>
      </c>
      <c r="L112" s="298" t="s">
        <v>57</v>
      </c>
      <c r="M112" s="177"/>
      <c r="N112" s="298"/>
      <c r="O112" s="281"/>
    </row>
    <row r="113" spans="1:15" s="13" customFormat="1" x14ac:dyDescent="0.25">
      <c r="A113" s="431">
        <v>45375</v>
      </c>
      <c r="B113" s="164" t="s">
        <v>157</v>
      </c>
      <c r="C113" s="164" t="s">
        <v>48</v>
      </c>
      <c r="D113" s="165" t="s">
        <v>121</v>
      </c>
      <c r="E113" s="152">
        <v>172000</v>
      </c>
      <c r="F113" s="157"/>
      <c r="G113" s="153">
        <f t="shared" si="0"/>
        <v>4312726</v>
      </c>
      <c r="H113" s="254" t="s">
        <v>156</v>
      </c>
      <c r="I113" s="298" t="s">
        <v>18</v>
      </c>
      <c r="J113" s="16" t="s">
        <v>547</v>
      </c>
      <c r="K113" s="298" t="s">
        <v>133</v>
      </c>
      <c r="L113" s="298" t="s">
        <v>57</v>
      </c>
      <c r="M113" s="177"/>
      <c r="N113" s="298"/>
      <c r="O113" s="281"/>
    </row>
    <row r="114" spans="1:15" s="13" customFormat="1" x14ac:dyDescent="0.25">
      <c r="A114" s="431">
        <v>45375</v>
      </c>
      <c r="B114" s="164" t="s">
        <v>157</v>
      </c>
      <c r="C114" s="164" t="s">
        <v>48</v>
      </c>
      <c r="D114" s="165" t="s">
        <v>121</v>
      </c>
      <c r="E114" s="152">
        <v>382000</v>
      </c>
      <c r="F114" s="157"/>
      <c r="G114" s="153">
        <f t="shared" si="0"/>
        <v>3930726</v>
      </c>
      <c r="H114" s="254" t="s">
        <v>156</v>
      </c>
      <c r="I114" s="298" t="s">
        <v>18</v>
      </c>
      <c r="J114" s="16" t="s">
        <v>652</v>
      </c>
      <c r="K114" s="298" t="s">
        <v>133</v>
      </c>
      <c r="L114" s="298" t="s">
        <v>57</v>
      </c>
      <c r="M114" s="177"/>
      <c r="N114" s="298"/>
      <c r="O114" s="281"/>
    </row>
    <row r="115" spans="1:15" s="13" customFormat="1" x14ac:dyDescent="0.25">
      <c r="A115" s="431">
        <v>45375</v>
      </c>
      <c r="B115" s="164" t="s">
        <v>157</v>
      </c>
      <c r="C115" s="164" t="s">
        <v>48</v>
      </c>
      <c r="D115" s="165" t="s">
        <v>14</v>
      </c>
      <c r="E115" s="152">
        <v>44000</v>
      </c>
      <c r="F115" s="157"/>
      <c r="G115" s="153">
        <f t="shared" si="0"/>
        <v>3886726</v>
      </c>
      <c r="H115" s="254" t="s">
        <v>41</v>
      </c>
      <c r="I115" s="298" t="s">
        <v>18</v>
      </c>
      <c r="J115" s="420" t="s">
        <v>651</v>
      </c>
      <c r="K115" s="298" t="s">
        <v>133</v>
      </c>
      <c r="L115" s="298" t="s">
        <v>57</v>
      </c>
      <c r="M115" s="177"/>
      <c r="N115" s="298"/>
      <c r="O115" s="281"/>
    </row>
    <row r="116" spans="1:15" s="13" customFormat="1" x14ac:dyDescent="0.25">
      <c r="A116" s="431">
        <v>45374</v>
      </c>
      <c r="B116" s="164" t="s">
        <v>432</v>
      </c>
      <c r="C116" s="164" t="s">
        <v>48</v>
      </c>
      <c r="D116" s="165" t="s">
        <v>121</v>
      </c>
      <c r="E116" s="152">
        <v>16000</v>
      </c>
      <c r="F116" s="157"/>
      <c r="G116" s="153">
        <f t="shared" si="0"/>
        <v>3870726</v>
      </c>
      <c r="H116" s="254" t="s">
        <v>156</v>
      </c>
      <c r="I116" s="298" t="s">
        <v>18</v>
      </c>
      <c r="J116" s="16" t="s">
        <v>514</v>
      </c>
      <c r="K116" s="298" t="s">
        <v>133</v>
      </c>
      <c r="L116" s="298" t="s">
        <v>57</v>
      </c>
      <c r="M116" s="177"/>
      <c r="N116" s="298"/>
      <c r="O116" s="281"/>
    </row>
    <row r="117" spans="1:15" s="13" customFormat="1" x14ac:dyDescent="0.25">
      <c r="A117" s="431">
        <v>45376</v>
      </c>
      <c r="B117" s="164" t="s">
        <v>157</v>
      </c>
      <c r="C117" s="164" t="s">
        <v>48</v>
      </c>
      <c r="D117" s="165" t="s">
        <v>14</v>
      </c>
      <c r="E117" s="152">
        <v>800000</v>
      </c>
      <c r="F117" s="157"/>
      <c r="G117" s="153">
        <f>G116-E117+F117</f>
        <v>3070726</v>
      </c>
      <c r="H117" s="254" t="s">
        <v>41</v>
      </c>
      <c r="I117" s="298" t="s">
        <v>18</v>
      </c>
      <c r="J117" s="354" t="s">
        <v>655</v>
      </c>
      <c r="K117" s="298" t="s">
        <v>133</v>
      </c>
      <c r="L117" s="298" t="s">
        <v>57</v>
      </c>
      <c r="M117" s="177"/>
      <c r="N117" s="298"/>
      <c r="O117" s="281"/>
    </row>
    <row r="118" spans="1:15" s="13" customFormat="1" x14ac:dyDescent="0.25">
      <c r="A118" s="431">
        <v>45376</v>
      </c>
      <c r="B118" s="164" t="s">
        <v>157</v>
      </c>
      <c r="C118" s="164" t="s">
        <v>48</v>
      </c>
      <c r="D118" s="165" t="s">
        <v>121</v>
      </c>
      <c r="E118" s="152">
        <v>146000</v>
      </c>
      <c r="F118" s="157"/>
      <c r="G118" s="153">
        <f t="shared" si="0"/>
        <v>2924726</v>
      </c>
      <c r="H118" s="254" t="s">
        <v>156</v>
      </c>
      <c r="I118" s="298" t="s">
        <v>18</v>
      </c>
      <c r="J118" s="16" t="s">
        <v>653</v>
      </c>
      <c r="K118" s="298" t="s">
        <v>133</v>
      </c>
      <c r="L118" s="298" t="s">
        <v>57</v>
      </c>
      <c r="M118" s="177"/>
      <c r="N118" s="298"/>
      <c r="O118" s="281"/>
    </row>
    <row r="119" spans="1:15" s="13" customFormat="1" x14ac:dyDescent="0.25">
      <c r="A119" s="431">
        <v>45376</v>
      </c>
      <c r="B119" s="164" t="s">
        <v>157</v>
      </c>
      <c r="C119" s="164" t="s">
        <v>48</v>
      </c>
      <c r="D119" s="165" t="s">
        <v>121</v>
      </c>
      <c r="E119" s="152">
        <v>39000</v>
      </c>
      <c r="F119" s="157"/>
      <c r="G119" s="153">
        <f t="shared" si="0"/>
        <v>2885726</v>
      </c>
      <c r="H119" s="254" t="s">
        <v>147</v>
      </c>
      <c r="I119" s="298" t="s">
        <v>18</v>
      </c>
      <c r="J119" s="149" t="s">
        <v>556</v>
      </c>
      <c r="K119" s="298" t="s">
        <v>133</v>
      </c>
      <c r="L119" s="298" t="s">
        <v>57</v>
      </c>
      <c r="M119" s="177"/>
      <c r="N119" s="298"/>
      <c r="O119" s="281"/>
    </row>
    <row r="120" spans="1:15" s="13" customFormat="1" x14ac:dyDescent="0.25">
      <c r="A120" s="431">
        <v>45376</v>
      </c>
      <c r="B120" s="164" t="s">
        <v>157</v>
      </c>
      <c r="C120" s="164" t="s">
        <v>48</v>
      </c>
      <c r="D120" s="165" t="s">
        <v>121</v>
      </c>
      <c r="E120" s="152">
        <v>67000</v>
      </c>
      <c r="F120" s="147"/>
      <c r="G120" s="153">
        <f t="shared" si="0"/>
        <v>2818726</v>
      </c>
      <c r="H120" s="254" t="s">
        <v>127</v>
      </c>
      <c r="I120" s="298" t="s">
        <v>18</v>
      </c>
      <c r="J120" s="354" t="s">
        <v>524</v>
      </c>
      <c r="K120" s="298" t="s">
        <v>133</v>
      </c>
      <c r="L120" s="298" t="s">
        <v>57</v>
      </c>
      <c r="M120" s="177"/>
      <c r="N120" s="298"/>
      <c r="O120" s="281"/>
    </row>
    <row r="121" spans="1:15" s="13" customFormat="1" x14ac:dyDescent="0.25">
      <c r="A121" s="431">
        <v>45376</v>
      </c>
      <c r="B121" s="164" t="s">
        <v>157</v>
      </c>
      <c r="C121" s="164" t="s">
        <v>48</v>
      </c>
      <c r="D121" s="165" t="s">
        <v>121</v>
      </c>
      <c r="E121" s="152">
        <v>27000</v>
      </c>
      <c r="F121" s="157"/>
      <c r="G121" s="153">
        <f t="shared" si="0"/>
        <v>2791726</v>
      </c>
      <c r="H121" s="254" t="s">
        <v>144</v>
      </c>
      <c r="I121" s="298" t="s">
        <v>18</v>
      </c>
      <c r="J121" s="16" t="s">
        <v>564</v>
      </c>
      <c r="K121" s="298" t="s">
        <v>133</v>
      </c>
      <c r="L121" s="298" t="s">
        <v>57</v>
      </c>
      <c r="M121" s="177"/>
      <c r="N121" s="298"/>
      <c r="O121" s="281"/>
    </row>
    <row r="122" spans="1:15" s="13" customFormat="1" x14ac:dyDescent="0.25">
      <c r="A122" s="431">
        <v>45376</v>
      </c>
      <c r="B122" s="164" t="s">
        <v>157</v>
      </c>
      <c r="C122" s="164" t="s">
        <v>408</v>
      </c>
      <c r="D122" s="165" t="s">
        <v>14</v>
      </c>
      <c r="E122" s="152">
        <v>200000</v>
      </c>
      <c r="F122" s="157"/>
      <c r="G122" s="153">
        <f t="shared" si="0"/>
        <v>2591726</v>
      </c>
      <c r="H122" s="254" t="s">
        <v>41</v>
      </c>
      <c r="I122" s="298" t="s">
        <v>18</v>
      </c>
      <c r="J122" s="354" t="s">
        <v>306</v>
      </c>
      <c r="K122" s="298" t="s">
        <v>133</v>
      </c>
      <c r="L122" s="298" t="s">
        <v>57</v>
      </c>
      <c r="M122" s="177"/>
      <c r="N122" s="298"/>
      <c r="O122" s="281"/>
    </row>
    <row r="123" spans="1:15" s="13" customFormat="1" x14ac:dyDescent="0.25">
      <c r="A123" s="431">
        <v>45376</v>
      </c>
      <c r="B123" s="164" t="s">
        <v>118</v>
      </c>
      <c r="C123" s="164" t="s">
        <v>48</v>
      </c>
      <c r="D123" s="165" t="s">
        <v>14</v>
      </c>
      <c r="E123" s="152"/>
      <c r="F123" s="157">
        <v>62000</v>
      </c>
      <c r="G123" s="153">
        <f t="shared" si="0"/>
        <v>2653726</v>
      </c>
      <c r="H123" s="254" t="s">
        <v>41</v>
      </c>
      <c r="I123" s="298" t="s">
        <v>18</v>
      </c>
      <c r="J123" s="354" t="s">
        <v>543</v>
      </c>
      <c r="K123" s="298" t="s">
        <v>133</v>
      </c>
      <c r="L123" s="298" t="s">
        <v>57</v>
      </c>
      <c r="M123" s="177"/>
      <c r="N123" s="298"/>
      <c r="O123" s="281"/>
    </row>
    <row r="124" spans="1:15" s="13" customFormat="1" x14ac:dyDescent="0.25">
      <c r="A124" s="431">
        <v>45376</v>
      </c>
      <c r="B124" s="164" t="s">
        <v>432</v>
      </c>
      <c r="C124" s="164" t="s">
        <v>48</v>
      </c>
      <c r="D124" s="165" t="s">
        <v>121</v>
      </c>
      <c r="E124" s="152">
        <v>47000</v>
      </c>
      <c r="F124" s="157"/>
      <c r="G124" s="153">
        <f t="shared" ref="G124:G129" si="1">G123-E124+F124</f>
        <v>2606726</v>
      </c>
      <c r="H124" s="254" t="s">
        <v>156</v>
      </c>
      <c r="I124" s="298" t="s">
        <v>18</v>
      </c>
      <c r="J124" s="16" t="s">
        <v>526</v>
      </c>
      <c r="K124" s="298" t="s">
        <v>133</v>
      </c>
      <c r="L124" s="298" t="s">
        <v>57</v>
      </c>
      <c r="M124" s="177"/>
      <c r="N124" s="298"/>
      <c r="O124" s="281"/>
    </row>
    <row r="125" spans="1:15" s="13" customFormat="1" x14ac:dyDescent="0.25">
      <c r="A125" s="431">
        <v>45377</v>
      </c>
      <c r="B125" s="164" t="s">
        <v>157</v>
      </c>
      <c r="C125" s="164" t="s">
        <v>48</v>
      </c>
      <c r="D125" s="165" t="s">
        <v>121</v>
      </c>
      <c r="E125" s="152">
        <v>57000</v>
      </c>
      <c r="F125" s="157"/>
      <c r="G125" s="153">
        <f t="shared" si="1"/>
        <v>2549726</v>
      </c>
      <c r="H125" s="254" t="s">
        <v>144</v>
      </c>
      <c r="I125" s="298" t="s">
        <v>18</v>
      </c>
      <c r="J125" s="16" t="s">
        <v>567</v>
      </c>
      <c r="K125" s="298" t="s">
        <v>133</v>
      </c>
      <c r="L125" s="298" t="s">
        <v>57</v>
      </c>
      <c r="M125" s="177"/>
      <c r="N125" s="298"/>
      <c r="O125" s="281"/>
    </row>
    <row r="126" spans="1:15" s="13" customFormat="1" x14ac:dyDescent="0.25">
      <c r="A126" s="431">
        <v>45377</v>
      </c>
      <c r="B126" s="164" t="s">
        <v>157</v>
      </c>
      <c r="C126" s="164" t="s">
        <v>48</v>
      </c>
      <c r="D126" s="165" t="s">
        <v>121</v>
      </c>
      <c r="E126" s="152">
        <v>59000</v>
      </c>
      <c r="F126" s="157"/>
      <c r="G126" s="153">
        <f t="shared" si="1"/>
        <v>2490726</v>
      </c>
      <c r="H126" s="254" t="s">
        <v>127</v>
      </c>
      <c r="I126" s="298" t="s">
        <v>18</v>
      </c>
      <c r="J126" s="354" t="s">
        <v>570</v>
      </c>
      <c r="K126" s="298" t="s">
        <v>133</v>
      </c>
      <c r="L126" s="298" t="s">
        <v>57</v>
      </c>
      <c r="M126" s="177"/>
      <c r="N126" s="298"/>
      <c r="O126" s="281"/>
    </row>
    <row r="127" spans="1:15" s="13" customFormat="1" x14ac:dyDescent="0.25">
      <c r="A127" s="431">
        <v>45377</v>
      </c>
      <c r="B127" s="164" t="s">
        <v>118</v>
      </c>
      <c r="C127" s="164" t="s">
        <v>48</v>
      </c>
      <c r="D127" s="165" t="s">
        <v>121</v>
      </c>
      <c r="E127" s="152"/>
      <c r="F127" s="157">
        <v>6000</v>
      </c>
      <c r="G127" s="153">
        <f t="shared" si="1"/>
        <v>2496726</v>
      </c>
      <c r="H127" s="254" t="s">
        <v>127</v>
      </c>
      <c r="I127" s="298" t="s">
        <v>18</v>
      </c>
      <c r="J127" s="354" t="s">
        <v>524</v>
      </c>
      <c r="K127" s="298" t="s">
        <v>133</v>
      </c>
      <c r="L127" s="298" t="s">
        <v>57</v>
      </c>
      <c r="M127" s="177"/>
      <c r="N127" s="298"/>
      <c r="O127" s="281"/>
    </row>
    <row r="128" spans="1:15" s="13" customFormat="1" x14ac:dyDescent="0.25">
      <c r="A128" s="431">
        <v>45378</v>
      </c>
      <c r="B128" s="164" t="s">
        <v>157</v>
      </c>
      <c r="C128" s="164" t="s">
        <v>48</v>
      </c>
      <c r="D128" s="165" t="s">
        <v>121</v>
      </c>
      <c r="E128" s="152">
        <v>77000</v>
      </c>
      <c r="F128" s="157"/>
      <c r="G128" s="153">
        <f t="shared" si="1"/>
        <v>2419726</v>
      </c>
      <c r="H128" s="254" t="s">
        <v>144</v>
      </c>
      <c r="I128" s="298" t="s">
        <v>18</v>
      </c>
      <c r="J128" s="16" t="s">
        <v>574</v>
      </c>
      <c r="K128" s="298" t="s">
        <v>133</v>
      </c>
      <c r="L128" s="298" t="s">
        <v>57</v>
      </c>
      <c r="M128" s="177"/>
      <c r="N128" s="298"/>
      <c r="O128" s="281"/>
    </row>
    <row r="129" spans="1:15" s="13" customFormat="1" x14ac:dyDescent="0.25">
      <c r="A129" s="431">
        <v>45378</v>
      </c>
      <c r="B129" s="164" t="s">
        <v>157</v>
      </c>
      <c r="C129" s="164" t="s">
        <v>48</v>
      </c>
      <c r="D129" s="165" t="s">
        <v>121</v>
      </c>
      <c r="E129" s="152">
        <v>66000</v>
      </c>
      <c r="F129" s="157"/>
      <c r="G129" s="153">
        <f t="shared" si="1"/>
        <v>2353726</v>
      </c>
      <c r="H129" s="254" t="s">
        <v>127</v>
      </c>
      <c r="I129" s="298" t="s">
        <v>18</v>
      </c>
      <c r="J129" s="354" t="s">
        <v>578</v>
      </c>
      <c r="K129" s="298" t="s">
        <v>133</v>
      </c>
      <c r="L129" s="298" t="s">
        <v>57</v>
      </c>
      <c r="M129" s="177"/>
      <c r="N129" s="298"/>
      <c r="O129" s="281"/>
    </row>
    <row r="130" spans="1:15" s="13" customFormat="1" x14ac:dyDescent="0.25">
      <c r="A130" s="431">
        <v>45379</v>
      </c>
      <c r="B130" s="164" t="s">
        <v>157</v>
      </c>
      <c r="C130" s="164" t="s">
        <v>48</v>
      </c>
      <c r="D130" s="165" t="s">
        <v>121</v>
      </c>
      <c r="E130" s="152">
        <v>64000</v>
      </c>
      <c r="F130" s="157"/>
      <c r="G130" s="153">
        <f t="shared" ref="G130:G132" si="2">G129-E130+F130</f>
        <v>2289726</v>
      </c>
      <c r="H130" s="254" t="s">
        <v>127</v>
      </c>
      <c r="I130" s="298" t="s">
        <v>18</v>
      </c>
      <c r="J130" s="354" t="s">
        <v>582</v>
      </c>
      <c r="K130" s="298" t="s">
        <v>133</v>
      </c>
      <c r="L130" s="298" t="s">
        <v>57</v>
      </c>
      <c r="M130" s="177"/>
      <c r="N130" s="298"/>
      <c r="O130" s="281"/>
    </row>
    <row r="131" spans="1:15" s="13" customFormat="1" x14ac:dyDescent="0.25">
      <c r="A131" s="431">
        <v>45379</v>
      </c>
      <c r="B131" s="164" t="s">
        <v>157</v>
      </c>
      <c r="C131" s="164" t="s">
        <v>48</v>
      </c>
      <c r="D131" s="165" t="s">
        <v>121</v>
      </c>
      <c r="E131" s="152">
        <v>68000</v>
      </c>
      <c r="F131" s="157"/>
      <c r="G131" s="153">
        <f t="shared" si="2"/>
        <v>2221726</v>
      </c>
      <c r="H131" s="254" t="s">
        <v>144</v>
      </c>
      <c r="I131" s="298" t="s">
        <v>18</v>
      </c>
      <c r="J131" s="16" t="s">
        <v>587</v>
      </c>
      <c r="K131" s="298" t="s">
        <v>133</v>
      </c>
      <c r="L131" s="298" t="s">
        <v>57</v>
      </c>
      <c r="M131" s="177"/>
      <c r="N131" s="298"/>
      <c r="O131" s="281"/>
    </row>
    <row r="132" spans="1:15" s="13" customFormat="1" x14ac:dyDescent="0.25">
      <c r="A132" s="431">
        <v>45379</v>
      </c>
      <c r="B132" s="164" t="s">
        <v>157</v>
      </c>
      <c r="C132" s="164" t="s">
        <v>48</v>
      </c>
      <c r="D132" s="165" t="s">
        <v>121</v>
      </c>
      <c r="E132" s="152">
        <v>35000</v>
      </c>
      <c r="F132" s="157"/>
      <c r="G132" s="153">
        <f t="shared" si="2"/>
        <v>2186726</v>
      </c>
      <c r="H132" s="254" t="s">
        <v>127</v>
      </c>
      <c r="I132" s="298" t="s">
        <v>18</v>
      </c>
      <c r="J132" s="354" t="s">
        <v>589</v>
      </c>
      <c r="K132" s="298" t="s">
        <v>133</v>
      </c>
      <c r="L132" s="298" t="s">
        <v>57</v>
      </c>
      <c r="M132" s="177"/>
      <c r="N132" s="298"/>
      <c r="O132" s="281"/>
    </row>
    <row r="133" spans="1:15" s="13" customFormat="1" ht="15.75" thickBot="1" x14ac:dyDescent="0.3">
      <c r="A133" s="431">
        <v>45380</v>
      </c>
      <c r="B133" s="164" t="s">
        <v>118</v>
      </c>
      <c r="C133" s="164" t="s">
        <v>48</v>
      </c>
      <c r="D133" s="165" t="s">
        <v>121</v>
      </c>
      <c r="E133" s="152"/>
      <c r="F133" s="157">
        <v>3000</v>
      </c>
      <c r="G133" s="153">
        <f>G132-E133+F133</f>
        <v>2189726</v>
      </c>
      <c r="H133" s="20" t="s">
        <v>127</v>
      </c>
      <c r="I133" s="298" t="s">
        <v>18</v>
      </c>
      <c r="J133" s="354" t="s">
        <v>578</v>
      </c>
      <c r="K133" s="298" t="s">
        <v>133</v>
      </c>
      <c r="L133" s="298" t="s">
        <v>57</v>
      </c>
      <c r="M133" s="177"/>
      <c r="N133" s="298"/>
      <c r="O133" s="281"/>
    </row>
    <row r="134" spans="1:15" ht="22.5" customHeight="1" thickBot="1" x14ac:dyDescent="0.3">
      <c r="E134" s="425">
        <f>SUM(E4:E133)</f>
        <v>11199000</v>
      </c>
      <c r="F134" s="480">
        <f>SUM(F4:F133)+G3</f>
        <v>13388726</v>
      </c>
      <c r="G134" s="426">
        <f>F134-E134</f>
        <v>2189726</v>
      </c>
      <c r="J134" s="420"/>
    </row>
    <row r="136" spans="1:15" x14ac:dyDescent="0.25">
      <c r="C136" s="462" t="s">
        <v>15</v>
      </c>
    </row>
    <row r="137" spans="1:15" x14ac:dyDescent="0.25">
      <c r="G137" s="430"/>
    </row>
    <row r="140" spans="1:15" x14ac:dyDescent="0.25">
      <c r="G140" s="430"/>
    </row>
    <row r="1547" spans="5:5" x14ac:dyDescent="0.25">
      <c r="E1547" s="429" t="s">
        <v>115</v>
      </c>
    </row>
  </sheetData>
  <autoFilter ref="A2:N134">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G12" sqref="G12"/>
    </sheetView>
  </sheetViews>
  <sheetFormatPr defaultColWidth="10.85546875" defaultRowHeight="15" x14ac:dyDescent="0.25"/>
  <cols>
    <col min="1" max="1" width="12.28515625" style="27" customWidth="1"/>
    <col min="2" max="2" width="25.7109375" style="27" customWidth="1"/>
    <col min="3" max="3" width="19.42578125" style="27" customWidth="1"/>
    <col min="4" max="4" width="15.7109375" style="27" bestFit="1" customWidth="1"/>
    <col min="5" max="5" width="13.7109375" style="64" customWidth="1"/>
    <col min="6" max="6" width="12.28515625" style="64" customWidth="1"/>
    <col min="7" max="7" width="14.42578125" style="64" bestFit="1" customWidth="1"/>
    <col min="8" max="8" width="14.42578125" style="27" bestFit="1" customWidth="1"/>
    <col min="9" max="9" width="21.140625" style="27" customWidth="1"/>
    <col min="10" max="10" width="26.140625" style="27" customWidth="1"/>
    <col min="11" max="12" width="10.85546875" style="27"/>
    <col min="13" max="13" width="14.85546875" style="27" customWidth="1"/>
    <col min="14" max="14" width="28" style="27" customWidth="1"/>
    <col min="15" max="16384" width="10.85546875" style="27"/>
  </cols>
  <sheetData>
    <row r="1" spans="1:19" s="2" customFormat="1" ht="36" customHeight="1" x14ac:dyDescent="0.25">
      <c r="A1" s="869" t="s">
        <v>42</v>
      </c>
      <c r="B1" s="870"/>
      <c r="C1" s="870"/>
      <c r="D1" s="870"/>
      <c r="E1" s="870"/>
      <c r="F1" s="870"/>
      <c r="G1" s="870"/>
      <c r="H1" s="870"/>
      <c r="I1" s="870"/>
      <c r="J1" s="870"/>
      <c r="K1" s="870"/>
      <c r="L1" s="870"/>
      <c r="M1" s="870"/>
      <c r="N1" s="870"/>
    </row>
    <row r="2" spans="1:19" s="2" customFormat="1" ht="18.75" x14ac:dyDescent="0.25">
      <c r="A2" s="871" t="s">
        <v>139</v>
      </c>
      <c r="B2" s="871"/>
      <c r="C2" s="871"/>
      <c r="D2" s="871"/>
      <c r="E2" s="871"/>
      <c r="F2" s="871"/>
      <c r="G2" s="871"/>
      <c r="H2" s="871"/>
      <c r="I2" s="871"/>
      <c r="J2" s="871"/>
      <c r="K2" s="871"/>
      <c r="L2" s="871"/>
      <c r="M2" s="871"/>
      <c r="N2" s="871"/>
    </row>
    <row r="3" spans="1:19" s="2" customFormat="1" ht="45" x14ac:dyDescent="0.25">
      <c r="A3" s="28" t="s">
        <v>0</v>
      </c>
      <c r="B3" s="21" t="s">
        <v>5</v>
      </c>
      <c r="C3" s="21" t="s">
        <v>10</v>
      </c>
      <c r="D3" s="22" t="s">
        <v>8</v>
      </c>
      <c r="E3" s="22" t="s">
        <v>61</v>
      </c>
      <c r="F3" s="22" t="s">
        <v>34</v>
      </c>
      <c r="G3" s="23" t="s">
        <v>40</v>
      </c>
      <c r="H3" s="23" t="s">
        <v>2</v>
      </c>
      <c r="I3" s="23" t="s">
        <v>3</v>
      </c>
      <c r="J3" s="21" t="s">
        <v>9</v>
      </c>
      <c r="K3" s="21" t="s">
        <v>1</v>
      </c>
      <c r="L3" s="21" t="s">
        <v>4</v>
      </c>
      <c r="M3" s="24" t="s">
        <v>12</v>
      </c>
      <c r="N3" s="25" t="s">
        <v>11</v>
      </c>
    </row>
    <row r="4" spans="1:19" s="13" customFormat="1" ht="15.75" thickBot="1" x14ac:dyDescent="0.3">
      <c r="A4" s="434">
        <v>45352</v>
      </c>
      <c r="B4" s="142" t="s">
        <v>591</v>
      </c>
      <c r="C4" s="294"/>
      <c r="D4" s="294"/>
      <c r="E4" s="325"/>
      <c r="F4" s="351">
        <v>5</v>
      </c>
      <c r="G4" s="352">
        <v>5</v>
      </c>
      <c r="H4" s="20"/>
      <c r="I4" s="31"/>
      <c r="J4" s="29"/>
      <c r="K4" s="31"/>
      <c r="L4" s="31"/>
      <c r="M4" s="31"/>
      <c r="N4" s="31"/>
    </row>
    <row r="5" spans="1:19" s="53" customFormat="1" ht="15.75" thickBot="1" x14ac:dyDescent="0.3">
      <c r="A5" s="88"/>
      <c r="B5" s="87"/>
      <c r="C5" s="139"/>
      <c r="D5" s="141"/>
      <c r="E5" s="357">
        <f>SUM(E4:E4)</f>
        <v>0</v>
      </c>
      <c r="F5" s="357">
        <f>SUM(F4:F4)</f>
        <v>5</v>
      </c>
      <c r="G5" s="353">
        <f>F5-E5</f>
        <v>5</v>
      </c>
      <c r="H5" s="140"/>
      <c r="I5" s="87"/>
      <c r="J5" s="87"/>
      <c r="K5" s="39"/>
      <c r="L5" s="39"/>
      <c r="M5" s="39"/>
      <c r="N5" s="39"/>
      <c r="O5" s="89"/>
      <c r="P5" s="89"/>
      <c r="Q5" s="89"/>
      <c r="R5" s="89"/>
      <c r="S5" s="89"/>
    </row>
    <row r="6" spans="1:19" s="17" customFormat="1" x14ac:dyDescent="0.25">
      <c r="A6"/>
      <c r="B6"/>
      <c r="C6" s="113"/>
      <c r="D6" s="117"/>
      <c r="E6" s="120"/>
      <c r="F6" s="121"/>
      <c r="G6" s="120"/>
      <c r="H6" s="122"/>
      <c r="I6" s="123"/>
      <c r="J6" s="124"/>
      <c r="K6" s="118"/>
      <c r="L6" s="118"/>
      <c r="M6" s="119"/>
      <c r="N6" s="115"/>
      <c r="O6" s="119"/>
      <c r="P6" s="40"/>
      <c r="Q6" s="40"/>
      <c r="R6" s="40"/>
      <c r="S6" s="40"/>
    </row>
    <row r="7" spans="1:19" s="17" customFormat="1" x14ac:dyDescent="0.25">
      <c r="A7"/>
      <c r="B7"/>
      <c r="C7" s="113"/>
      <c r="D7" s="117"/>
      <c r="E7" s="120"/>
      <c r="F7" s="121"/>
      <c r="G7" s="120"/>
      <c r="H7" s="122"/>
      <c r="I7" s="123"/>
      <c r="J7" s="124"/>
      <c r="K7" s="118"/>
      <c r="L7" s="118"/>
      <c r="M7" s="119"/>
      <c r="N7" s="115"/>
      <c r="O7" s="119"/>
      <c r="P7" s="40"/>
      <c r="Q7" s="40"/>
      <c r="R7" s="40"/>
      <c r="S7" s="40"/>
    </row>
    <row r="8" spans="1:19" s="17" customFormat="1" x14ac:dyDescent="0.25">
      <c r="A8"/>
      <c r="B8"/>
      <c r="C8" s="113"/>
      <c r="D8" s="117"/>
      <c r="E8" s="120"/>
      <c r="F8" s="121"/>
      <c r="G8" s="120"/>
      <c r="H8" s="122"/>
      <c r="I8" s="123"/>
      <c r="J8" s="124"/>
      <c r="K8" s="118"/>
      <c r="L8" s="118"/>
      <c r="M8" s="119"/>
      <c r="N8" s="115"/>
      <c r="O8" s="119"/>
      <c r="P8" s="40"/>
      <c r="Q8" s="40"/>
      <c r="R8" s="40"/>
      <c r="S8" s="40"/>
    </row>
    <row r="9" spans="1:19" s="17" customFormat="1" x14ac:dyDescent="0.25">
      <c r="A9"/>
      <c r="B9"/>
      <c r="C9" s="113"/>
      <c r="D9" s="117"/>
      <c r="E9" s="120"/>
      <c r="F9" s="121"/>
      <c r="G9" s="120"/>
      <c r="H9" s="122"/>
      <c r="I9" s="123"/>
      <c r="J9" s="124"/>
      <c r="K9" s="118"/>
      <c r="L9" s="118"/>
      <c r="M9" s="119"/>
      <c r="N9" s="125"/>
      <c r="O9" s="119"/>
      <c r="P9" s="40"/>
      <c r="Q9" s="40"/>
      <c r="R9" s="40"/>
      <c r="S9" s="40"/>
    </row>
    <row r="10" spans="1:19" s="75" customFormat="1" x14ac:dyDescent="0.25">
      <c r="A10"/>
      <c r="B10"/>
      <c r="C10" s="113"/>
      <c r="D10" s="126"/>
      <c r="E10" s="120"/>
      <c r="F10" s="120"/>
      <c r="G10" s="120"/>
      <c r="H10" s="122"/>
      <c r="I10" s="126"/>
      <c r="J10" s="127"/>
      <c r="K10" s="114"/>
      <c r="L10" s="114"/>
      <c r="M10" s="114"/>
      <c r="N10" s="115"/>
      <c r="O10" s="116"/>
      <c r="P10" s="56"/>
      <c r="Q10" s="56"/>
      <c r="R10" s="56"/>
      <c r="S10" s="56"/>
    </row>
    <row r="11" spans="1:19" s="17" customFormat="1" x14ac:dyDescent="0.25">
      <c r="A11"/>
      <c r="B11"/>
      <c r="C11" s="113"/>
      <c r="D11" s="117"/>
      <c r="E11" s="120"/>
      <c r="F11" s="121"/>
      <c r="G11" s="117"/>
      <c r="H11" s="122"/>
      <c r="I11" s="123"/>
      <c r="J11" s="124"/>
      <c r="K11" s="118"/>
      <c r="L11" s="118"/>
      <c r="M11" s="119"/>
      <c r="N11" s="125"/>
      <c r="O11" s="119"/>
      <c r="P11" s="40"/>
      <c r="Q11" s="40"/>
      <c r="R11" s="40"/>
      <c r="S11" s="40"/>
    </row>
    <row r="12" spans="1:19" s="17" customFormat="1" x14ac:dyDescent="0.25">
      <c r="A12"/>
      <c r="B12"/>
      <c r="C12" s="113"/>
      <c r="D12" s="117"/>
      <c r="E12" s="120"/>
      <c r="F12" s="121"/>
      <c r="G12" s="117"/>
      <c r="H12" s="122"/>
      <c r="I12" s="123"/>
      <c r="J12" s="124"/>
      <c r="K12" s="118"/>
      <c r="L12" s="118"/>
      <c r="M12" s="119"/>
      <c r="N12" s="125"/>
      <c r="O12" s="119"/>
      <c r="P12" s="40"/>
      <c r="Q12" s="40"/>
      <c r="R12" s="40"/>
      <c r="S12" s="40"/>
    </row>
    <row r="13" spans="1:19" s="17" customFormat="1" x14ac:dyDescent="0.25">
      <c r="A13"/>
      <c r="B13"/>
      <c r="C13" s="113"/>
      <c r="D13" s="117"/>
      <c r="E13" s="120"/>
      <c r="F13" s="121"/>
      <c r="G13" s="117"/>
      <c r="H13" s="122"/>
      <c r="I13" s="123"/>
      <c r="J13" s="124"/>
      <c r="K13" s="118"/>
      <c r="L13" s="118"/>
      <c r="M13" s="119"/>
      <c r="N13" s="125"/>
      <c r="O13" s="119"/>
      <c r="P13" s="40"/>
      <c r="Q13" s="40"/>
      <c r="R13" s="40"/>
      <c r="S13" s="40"/>
    </row>
    <row r="14" spans="1:19" s="17" customFormat="1" x14ac:dyDescent="0.25">
      <c r="A14"/>
      <c r="B14"/>
      <c r="C14" s="113"/>
      <c r="D14" s="117"/>
      <c r="E14" s="120"/>
      <c r="F14" s="121"/>
      <c r="G14" s="117"/>
      <c r="H14" s="122"/>
      <c r="I14" s="123"/>
      <c r="J14" s="124"/>
      <c r="K14" s="118"/>
      <c r="L14" s="118"/>
      <c r="M14" s="119"/>
      <c r="N14" s="125"/>
      <c r="O14" s="119"/>
      <c r="P14" s="40"/>
      <c r="Q14" s="40"/>
      <c r="R14" s="40"/>
      <c r="S14" s="40"/>
    </row>
    <row r="15" spans="1:19" s="17" customFormat="1" x14ac:dyDescent="0.25">
      <c r="A15"/>
      <c r="B15"/>
      <c r="C15" s="113"/>
      <c r="D15" s="117"/>
      <c r="E15" s="120"/>
      <c r="F15" s="121"/>
      <c r="G15" s="117"/>
      <c r="H15" s="122"/>
      <c r="I15" s="123"/>
      <c r="J15" s="124"/>
      <c r="K15" s="118"/>
      <c r="L15" s="118"/>
      <c r="M15" s="119"/>
      <c r="N15" s="125"/>
      <c r="O15" s="119"/>
      <c r="P15" s="40"/>
      <c r="Q15" s="40"/>
      <c r="R15" s="40"/>
      <c r="S15" s="40"/>
    </row>
    <row r="16" spans="1:19" s="17" customFormat="1" x14ac:dyDescent="0.25">
      <c r="A16" s="95"/>
      <c r="B16" s="104"/>
      <c r="C16" s="123"/>
      <c r="D16" s="117"/>
      <c r="E16" s="120"/>
      <c r="F16" s="121"/>
      <c r="G16" s="117"/>
      <c r="H16" s="122"/>
      <c r="I16" s="123"/>
      <c r="J16" s="124"/>
      <c r="K16" s="118"/>
      <c r="L16" s="118"/>
      <c r="M16" s="119"/>
      <c r="N16" s="125"/>
      <c r="O16" s="119"/>
      <c r="P16" s="40"/>
      <c r="Q16" s="40"/>
      <c r="R16" s="40"/>
      <c r="S16" s="40"/>
    </row>
    <row r="17" spans="1:19" s="17" customFormat="1" x14ac:dyDescent="0.25">
      <c r="A17" s="95"/>
      <c r="B17" s="104"/>
      <c r="C17" s="123"/>
      <c r="D17" s="117"/>
      <c r="E17" s="120"/>
      <c r="F17" s="121"/>
      <c r="G17" s="117"/>
      <c r="H17" s="122"/>
      <c r="I17" s="123"/>
      <c r="J17" s="124"/>
      <c r="K17" s="118"/>
      <c r="L17" s="118"/>
      <c r="M17" s="119"/>
      <c r="N17" s="125"/>
      <c r="O17" s="119"/>
      <c r="P17" s="40"/>
      <c r="Q17" s="40"/>
      <c r="R17" s="40"/>
      <c r="S17" s="40"/>
    </row>
    <row r="18" spans="1:19" s="17" customFormat="1" x14ac:dyDescent="0.25">
      <c r="A18" s="95"/>
      <c r="B18" s="104"/>
      <c r="C18" s="123"/>
      <c r="D18" s="117"/>
      <c r="E18" s="120"/>
      <c r="F18" s="121"/>
      <c r="G18" s="117"/>
      <c r="H18" s="122"/>
      <c r="I18" s="123"/>
      <c r="J18" s="124"/>
      <c r="K18" s="118"/>
      <c r="L18" s="118"/>
      <c r="M18" s="119"/>
      <c r="N18" s="125"/>
      <c r="O18" s="119"/>
      <c r="P18" s="40"/>
      <c r="Q18" s="40"/>
      <c r="R18" s="40"/>
      <c r="S18" s="40"/>
    </row>
    <row r="19" spans="1:19" s="17" customFormat="1" x14ac:dyDescent="0.25">
      <c r="A19" s="95"/>
      <c r="B19" s="104"/>
      <c r="C19" s="123"/>
      <c r="D19" s="117"/>
      <c r="E19" s="120"/>
      <c r="F19" s="121"/>
      <c r="G19" s="117"/>
      <c r="H19" s="122"/>
      <c r="I19" s="123"/>
      <c r="J19" s="124"/>
      <c r="K19" s="118"/>
      <c r="L19" s="118"/>
      <c r="M19" s="119"/>
      <c r="N19" s="125"/>
      <c r="O19" s="119"/>
      <c r="P19" s="40"/>
      <c r="Q19" s="40"/>
      <c r="R19" s="40"/>
      <c r="S19" s="40"/>
    </row>
    <row r="20" spans="1:19" s="17" customFormat="1" x14ac:dyDescent="0.25">
      <c r="A20" s="95"/>
      <c r="B20" s="104"/>
      <c r="C20" s="123"/>
      <c r="D20" s="117"/>
      <c r="E20" s="120"/>
      <c r="F20" s="121"/>
      <c r="G20" s="117"/>
      <c r="H20" s="122"/>
      <c r="I20" s="123"/>
      <c r="J20" s="124"/>
      <c r="K20" s="118"/>
      <c r="L20" s="118"/>
      <c r="M20" s="119"/>
      <c r="N20" s="125"/>
      <c r="O20" s="119"/>
      <c r="P20" s="40"/>
      <c r="Q20" s="40"/>
      <c r="R20" s="40"/>
      <c r="S20" s="40"/>
    </row>
    <row r="21" spans="1:19" s="17" customFormat="1" x14ac:dyDescent="0.25">
      <c r="A21" s="95"/>
      <c r="B21" s="104"/>
      <c r="C21" s="123"/>
      <c r="D21" s="117"/>
      <c r="E21" s="120"/>
      <c r="F21" s="121"/>
      <c r="G21" s="117"/>
      <c r="H21" s="122"/>
      <c r="I21" s="123"/>
      <c r="J21" s="124"/>
      <c r="K21" s="118"/>
      <c r="L21" s="118"/>
      <c r="M21" s="119"/>
      <c r="N21" s="125"/>
      <c r="O21" s="119"/>
      <c r="P21" s="40"/>
      <c r="Q21" s="40"/>
      <c r="R21" s="40"/>
      <c r="S21" s="40"/>
    </row>
    <row r="22" spans="1:19" s="17" customFormat="1" x14ac:dyDescent="0.25">
      <c r="A22" s="94"/>
      <c r="B22" s="105"/>
      <c r="C22" s="128"/>
      <c r="D22" s="129"/>
      <c r="E22" s="130"/>
      <c r="F22" s="130"/>
      <c r="G22" s="130"/>
      <c r="H22" s="122"/>
      <c r="I22" s="123"/>
      <c r="J22" s="120"/>
      <c r="K22" s="118"/>
      <c r="L22" s="118"/>
      <c r="M22" s="114"/>
      <c r="N22" s="115"/>
      <c r="O22" s="119"/>
      <c r="P22" s="40"/>
      <c r="Q22" s="40"/>
      <c r="R22" s="40"/>
      <c r="S22" s="40"/>
    </row>
    <row r="23" spans="1:19" s="73" customFormat="1" x14ac:dyDescent="0.25">
      <c r="A23" s="94"/>
      <c r="B23" s="105"/>
      <c r="C23" s="128"/>
      <c r="D23" s="129"/>
      <c r="E23" s="130"/>
      <c r="F23" s="130"/>
      <c r="G23" s="130"/>
      <c r="H23" s="122"/>
      <c r="I23" s="126"/>
      <c r="J23" s="127"/>
      <c r="K23" s="114"/>
      <c r="L23" s="114"/>
      <c r="M23" s="114"/>
      <c r="N23" s="115"/>
      <c r="O23" s="116"/>
      <c r="P23" s="56"/>
      <c r="Q23" s="56"/>
      <c r="R23" s="56"/>
      <c r="S23" s="56"/>
    </row>
    <row r="24" spans="1:19" s="17" customFormat="1" x14ac:dyDescent="0.25">
      <c r="A24" s="95"/>
      <c r="B24" s="104"/>
      <c r="C24" s="123"/>
      <c r="D24" s="117"/>
      <c r="E24" s="120"/>
      <c r="F24" s="121"/>
      <c r="G24" s="120"/>
      <c r="H24" s="122"/>
      <c r="I24" s="123"/>
      <c r="J24" s="124"/>
      <c r="K24" s="118"/>
      <c r="L24" s="118"/>
      <c r="M24" s="119"/>
      <c r="N24" s="125"/>
      <c r="O24" s="119"/>
      <c r="P24" s="40"/>
      <c r="Q24" s="40"/>
      <c r="R24" s="40"/>
      <c r="S24" s="40"/>
    </row>
    <row r="25" spans="1:19" s="17" customFormat="1" x14ac:dyDescent="0.25">
      <c r="A25" s="95"/>
      <c r="B25" s="104"/>
      <c r="C25" s="123"/>
      <c r="D25" s="117"/>
      <c r="E25" s="120"/>
      <c r="F25" s="121"/>
      <c r="G25" s="120"/>
      <c r="H25" s="122"/>
      <c r="I25" s="123"/>
      <c r="J25" s="124"/>
      <c r="K25" s="118"/>
      <c r="L25" s="118"/>
      <c r="M25" s="119"/>
      <c r="N25" s="125"/>
      <c r="O25" s="119"/>
      <c r="P25" s="40"/>
      <c r="Q25" s="40"/>
      <c r="R25" s="40"/>
      <c r="S25" s="40"/>
    </row>
    <row r="26" spans="1:19" s="17" customFormat="1" x14ac:dyDescent="0.25">
      <c r="A26" s="95"/>
      <c r="B26" s="104"/>
      <c r="C26" s="123"/>
      <c r="D26" s="117"/>
      <c r="E26" s="120"/>
      <c r="F26" s="121"/>
      <c r="G26" s="120"/>
      <c r="H26" s="122"/>
      <c r="I26" s="123"/>
      <c r="J26" s="124"/>
      <c r="K26" s="118"/>
      <c r="L26" s="118"/>
      <c r="M26" s="119"/>
      <c r="N26" s="125"/>
      <c r="O26" s="119"/>
      <c r="P26" s="40"/>
      <c r="Q26" s="40"/>
      <c r="R26" s="40"/>
      <c r="S26" s="40"/>
    </row>
    <row r="27" spans="1:19" s="17" customFormat="1" x14ac:dyDescent="0.25">
      <c r="A27" s="95"/>
      <c r="B27" s="104"/>
      <c r="C27" s="123"/>
      <c r="D27" s="117"/>
      <c r="E27" s="120"/>
      <c r="F27" s="121"/>
      <c r="G27" s="120"/>
      <c r="H27" s="122"/>
      <c r="I27" s="123"/>
      <c r="J27" s="124"/>
      <c r="K27" s="118"/>
      <c r="L27" s="118"/>
      <c r="M27" s="119"/>
      <c r="N27" s="125"/>
      <c r="O27" s="119"/>
      <c r="P27" s="40"/>
      <c r="Q27" s="40"/>
      <c r="R27" s="40"/>
      <c r="S27" s="40"/>
    </row>
    <row r="28" spans="1:19" s="17" customFormat="1" x14ac:dyDescent="0.25">
      <c r="A28" s="95"/>
      <c r="B28" s="104"/>
      <c r="C28" s="123"/>
      <c r="D28" s="117"/>
      <c r="E28" s="120"/>
      <c r="F28" s="121"/>
      <c r="G28" s="120"/>
      <c r="H28" s="122"/>
      <c r="I28" s="123"/>
      <c r="J28" s="124"/>
      <c r="K28" s="118"/>
      <c r="L28" s="118"/>
      <c r="M28" s="119"/>
      <c r="N28" s="125"/>
      <c r="O28" s="119"/>
      <c r="P28" s="40"/>
      <c r="Q28" s="40"/>
      <c r="R28" s="40"/>
      <c r="S28" s="40"/>
    </row>
    <row r="29" spans="1:19" s="17" customFormat="1" x14ac:dyDescent="0.25">
      <c r="A29" s="95"/>
      <c r="B29" s="104"/>
      <c r="C29" s="123"/>
      <c r="D29" s="117"/>
      <c r="E29" s="120"/>
      <c r="F29" s="121"/>
      <c r="G29" s="120"/>
      <c r="H29" s="122"/>
      <c r="I29" s="123"/>
      <c r="J29" s="124"/>
      <c r="K29" s="118"/>
      <c r="L29" s="118"/>
      <c r="M29" s="119"/>
      <c r="N29" s="125"/>
      <c r="O29" s="119"/>
      <c r="P29" s="40"/>
      <c r="Q29" s="40"/>
      <c r="R29" s="40"/>
      <c r="S29" s="40"/>
    </row>
    <row r="30" spans="1:19" s="17" customFormat="1" x14ac:dyDescent="0.25">
      <c r="A30" s="95"/>
      <c r="B30" s="104"/>
      <c r="C30" s="123"/>
      <c r="D30" s="117"/>
      <c r="E30" s="120"/>
      <c r="F30" s="121"/>
      <c r="G30" s="120"/>
      <c r="H30" s="122"/>
      <c r="I30" s="123"/>
      <c r="J30" s="124"/>
      <c r="K30" s="118"/>
      <c r="L30" s="118"/>
      <c r="M30" s="119"/>
      <c r="N30" s="125"/>
      <c r="O30" s="119"/>
      <c r="P30" s="40"/>
      <c r="Q30" s="40"/>
      <c r="R30" s="40"/>
      <c r="S30" s="40"/>
    </row>
    <row r="31" spans="1:19" s="17" customFormat="1" x14ac:dyDescent="0.25">
      <c r="A31" s="95"/>
      <c r="B31" s="104"/>
      <c r="C31" s="123"/>
      <c r="D31" s="117"/>
      <c r="E31" s="120"/>
      <c r="F31" s="121"/>
      <c r="G31" s="120"/>
      <c r="H31" s="122"/>
      <c r="I31" s="123"/>
      <c r="J31" s="124"/>
      <c r="K31" s="118"/>
      <c r="L31" s="118"/>
      <c r="M31" s="119"/>
      <c r="N31" s="125"/>
      <c r="O31" s="119"/>
      <c r="P31" s="40"/>
      <c r="Q31" s="40"/>
      <c r="R31" s="40"/>
      <c r="S31" s="40"/>
    </row>
    <row r="32" spans="1:19" s="17" customFormat="1" x14ac:dyDescent="0.25">
      <c r="A32" s="94"/>
      <c r="B32" s="105"/>
      <c r="C32" s="128"/>
      <c r="D32" s="129"/>
      <c r="E32" s="130"/>
      <c r="F32" s="130"/>
      <c r="G32" s="130"/>
      <c r="H32" s="122"/>
      <c r="I32" s="123"/>
      <c r="J32" s="120"/>
      <c r="K32" s="118"/>
      <c r="L32" s="118"/>
      <c r="M32" s="114"/>
      <c r="N32" s="115"/>
      <c r="O32" s="119"/>
      <c r="P32" s="40"/>
      <c r="Q32" s="40"/>
      <c r="R32" s="40"/>
      <c r="S32" s="40"/>
    </row>
    <row r="33" spans="1:19" s="73" customFormat="1" x14ac:dyDescent="0.25">
      <c r="A33" s="94"/>
      <c r="B33" s="105"/>
      <c r="C33" s="128"/>
      <c r="D33" s="129"/>
      <c r="E33" s="130"/>
      <c r="F33" s="130"/>
      <c r="G33" s="130"/>
      <c r="H33" s="122"/>
      <c r="I33" s="126"/>
      <c r="J33" s="127"/>
      <c r="K33" s="114"/>
      <c r="L33" s="114"/>
      <c r="M33" s="114"/>
      <c r="N33" s="115"/>
      <c r="O33" s="116"/>
      <c r="P33" s="56"/>
      <c r="Q33" s="56"/>
      <c r="R33" s="56"/>
      <c r="S33" s="56"/>
    </row>
    <row r="34" spans="1:19" s="17" customFormat="1" x14ac:dyDescent="0.25">
      <c r="A34" s="95"/>
      <c r="B34" s="104"/>
      <c r="C34" s="123"/>
      <c r="D34" s="117"/>
      <c r="E34" s="120"/>
      <c r="F34" s="121"/>
      <c r="G34" s="120"/>
      <c r="H34" s="122"/>
      <c r="I34" s="123"/>
      <c r="J34" s="124"/>
      <c r="K34" s="118"/>
      <c r="L34" s="118"/>
      <c r="M34" s="119"/>
      <c r="N34" s="125"/>
      <c r="O34" s="119"/>
      <c r="P34" s="40"/>
      <c r="Q34" s="40"/>
      <c r="R34" s="40"/>
      <c r="S34" s="40"/>
    </row>
    <row r="35" spans="1:19" s="17" customFormat="1" x14ac:dyDescent="0.25">
      <c r="A35" s="95"/>
      <c r="B35" s="104"/>
      <c r="C35" s="123"/>
      <c r="D35" s="117"/>
      <c r="E35" s="120"/>
      <c r="F35" s="121"/>
      <c r="G35" s="120"/>
      <c r="H35" s="122"/>
      <c r="I35" s="123"/>
      <c r="J35" s="124"/>
      <c r="K35" s="118"/>
      <c r="L35" s="118"/>
      <c r="M35" s="119"/>
      <c r="N35" s="125"/>
      <c r="O35" s="119"/>
      <c r="P35" s="40"/>
      <c r="Q35" s="40"/>
      <c r="R35" s="40"/>
      <c r="S35" s="40"/>
    </row>
    <row r="36" spans="1:19" s="17" customFormat="1" x14ac:dyDescent="0.25">
      <c r="A36" s="95"/>
      <c r="B36" s="104"/>
      <c r="C36" s="123"/>
      <c r="D36" s="117"/>
      <c r="E36" s="120"/>
      <c r="F36" s="121"/>
      <c r="G36" s="120"/>
      <c r="H36" s="122"/>
      <c r="I36" s="123"/>
      <c r="J36" s="124"/>
      <c r="K36" s="118"/>
      <c r="L36" s="118"/>
      <c r="M36" s="119"/>
      <c r="N36" s="125"/>
      <c r="O36" s="119"/>
      <c r="P36" s="40"/>
      <c r="Q36" s="40"/>
      <c r="R36" s="40"/>
      <c r="S36" s="40"/>
    </row>
    <row r="37" spans="1:19" s="17" customFormat="1" x14ac:dyDescent="0.25">
      <c r="A37" s="95"/>
      <c r="B37" s="104"/>
      <c r="C37" s="123"/>
      <c r="D37" s="117"/>
      <c r="E37" s="120"/>
      <c r="F37" s="121"/>
      <c r="G37" s="120"/>
      <c r="H37" s="122"/>
      <c r="I37" s="123"/>
      <c r="J37" s="124"/>
      <c r="K37" s="118"/>
      <c r="L37" s="118"/>
      <c r="M37" s="119"/>
      <c r="N37" s="125"/>
      <c r="O37" s="119"/>
      <c r="P37" s="40"/>
      <c r="Q37" s="40"/>
      <c r="R37" s="40"/>
      <c r="S37" s="40"/>
    </row>
    <row r="38" spans="1:19" s="17" customFormat="1" x14ac:dyDescent="0.25">
      <c r="A38" s="95"/>
      <c r="B38" s="104"/>
      <c r="C38" s="123"/>
      <c r="D38" s="117"/>
      <c r="E38" s="120"/>
      <c r="F38" s="121"/>
      <c r="G38" s="120"/>
      <c r="H38" s="122"/>
      <c r="I38" s="123"/>
      <c r="J38" s="124"/>
      <c r="K38" s="118"/>
      <c r="L38" s="118"/>
      <c r="M38" s="119"/>
      <c r="N38" s="125"/>
      <c r="O38" s="119"/>
      <c r="P38" s="40"/>
      <c r="Q38" s="40"/>
      <c r="R38" s="40"/>
      <c r="S38" s="40"/>
    </row>
    <row r="39" spans="1:19" s="17" customFormat="1" x14ac:dyDescent="0.25">
      <c r="A39" s="95"/>
      <c r="B39" s="104"/>
      <c r="C39" s="123"/>
      <c r="D39" s="117"/>
      <c r="E39" s="120"/>
      <c r="F39" s="121"/>
      <c r="G39" s="120"/>
      <c r="H39" s="122"/>
      <c r="I39" s="123"/>
      <c r="J39" s="124"/>
      <c r="K39" s="118"/>
      <c r="L39" s="118"/>
      <c r="M39" s="119"/>
      <c r="N39" s="125"/>
      <c r="O39" s="119"/>
      <c r="P39" s="40"/>
      <c r="Q39" s="40"/>
      <c r="R39" s="40"/>
      <c r="S39" s="40"/>
    </row>
    <row r="40" spans="1:19" s="17" customFormat="1" x14ac:dyDescent="0.25">
      <c r="A40" s="95"/>
      <c r="B40" s="104"/>
      <c r="C40" s="123"/>
      <c r="D40" s="117"/>
      <c r="E40" s="120"/>
      <c r="F40" s="121"/>
      <c r="G40" s="120"/>
      <c r="H40" s="122"/>
      <c r="I40" s="123"/>
      <c r="J40" s="124"/>
      <c r="K40" s="118"/>
      <c r="L40" s="118"/>
      <c r="M40" s="119"/>
      <c r="N40" s="125"/>
      <c r="O40" s="119"/>
      <c r="P40" s="40"/>
      <c r="Q40" s="40"/>
      <c r="R40" s="40"/>
      <c r="S40" s="40"/>
    </row>
    <row r="41" spans="1:19" s="17" customFormat="1" x14ac:dyDescent="0.25">
      <c r="A41" s="95"/>
      <c r="B41" s="104"/>
      <c r="C41" s="123"/>
      <c r="D41" s="117"/>
      <c r="E41" s="120"/>
      <c r="F41" s="121"/>
      <c r="G41" s="120"/>
      <c r="H41" s="122"/>
      <c r="I41" s="123"/>
      <c r="J41" s="124"/>
      <c r="K41" s="118"/>
      <c r="L41" s="118"/>
      <c r="M41" s="119"/>
      <c r="N41" s="125"/>
      <c r="O41" s="119"/>
      <c r="P41" s="40"/>
      <c r="Q41" s="40"/>
      <c r="R41" s="40"/>
      <c r="S41" s="40"/>
    </row>
    <row r="42" spans="1:19" s="17" customFormat="1" x14ac:dyDescent="0.25">
      <c r="A42" s="95"/>
      <c r="B42" s="104"/>
      <c r="C42" s="123"/>
      <c r="D42" s="117"/>
      <c r="E42" s="120"/>
      <c r="F42" s="121"/>
      <c r="G42" s="120"/>
      <c r="H42" s="122"/>
      <c r="I42" s="123"/>
      <c r="J42" s="124"/>
      <c r="K42" s="118"/>
      <c r="L42" s="118"/>
      <c r="M42" s="119"/>
      <c r="N42" s="125"/>
      <c r="O42" s="119"/>
      <c r="P42" s="40"/>
      <c r="Q42" s="40"/>
      <c r="R42" s="40"/>
      <c r="S42" s="40"/>
    </row>
    <row r="43" spans="1:19" s="17" customFormat="1" x14ac:dyDescent="0.25">
      <c r="A43" s="95"/>
      <c r="B43" s="104"/>
      <c r="C43" s="123"/>
      <c r="D43" s="117"/>
      <c r="E43" s="120"/>
      <c r="F43" s="121"/>
      <c r="G43" s="120"/>
      <c r="H43" s="122"/>
      <c r="I43" s="123"/>
      <c r="J43" s="124"/>
      <c r="K43" s="118"/>
      <c r="L43" s="118"/>
      <c r="M43" s="119"/>
      <c r="N43" s="125"/>
      <c r="O43" s="119"/>
      <c r="P43" s="40"/>
      <c r="Q43" s="40"/>
      <c r="R43" s="40"/>
      <c r="S43" s="40"/>
    </row>
    <row r="44" spans="1:19" s="17" customFormat="1" x14ac:dyDescent="0.25">
      <c r="A44" s="95"/>
      <c r="B44" s="104"/>
      <c r="C44" s="123"/>
      <c r="D44" s="117"/>
      <c r="E44" s="120"/>
      <c r="F44" s="121"/>
      <c r="G44" s="120"/>
      <c r="H44" s="122"/>
      <c r="I44" s="123"/>
      <c r="J44" s="124"/>
      <c r="K44" s="118"/>
      <c r="L44" s="118"/>
      <c r="M44" s="119"/>
      <c r="N44" s="125"/>
      <c r="O44" s="119"/>
      <c r="P44" s="40"/>
      <c r="Q44" s="40"/>
      <c r="R44" s="40"/>
      <c r="S44" s="40"/>
    </row>
    <row r="45" spans="1:19" s="17" customFormat="1" x14ac:dyDescent="0.25">
      <c r="A45" s="94"/>
      <c r="B45" s="105"/>
      <c r="C45" s="128"/>
      <c r="D45" s="129"/>
      <c r="E45" s="130"/>
      <c r="F45" s="130"/>
      <c r="G45" s="130"/>
      <c r="H45" s="122"/>
      <c r="I45" s="123"/>
      <c r="J45" s="120"/>
      <c r="K45" s="118"/>
      <c r="L45" s="118"/>
      <c r="M45" s="114"/>
      <c r="N45" s="115"/>
      <c r="O45" s="119"/>
      <c r="P45" s="40"/>
      <c r="Q45" s="40"/>
      <c r="R45" s="40"/>
      <c r="S45" s="40"/>
    </row>
    <row r="46" spans="1:19" s="17" customFormat="1" x14ac:dyDescent="0.25">
      <c r="A46" s="94"/>
      <c r="B46" s="106"/>
      <c r="C46" s="128"/>
      <c r="D46" s="129"/>
      <c r="E46" s="130"/>
      <c r="F46" s="130"/>
      <c r="G46" s="130"/>
      <c r="H46" s="122"/>
      <c r="I46" s="126"/>
      <c r="J46" s="127"/>
      <c r="K46" s="114"/>
      <c r="L46" s="114"/>
      <c r="M46" s="114"/>
      <c r="N46" s="115"/>
      <c r="O46" s="116"/>
      <c r="P46" s="40"/>
      <c r="Q46" s="40"/>
      <c r="R46" s="40"/>
      <c r="S46" s="40"/>
    </row>
    <row r="47" spans="1:19" s="17" customFormat="1" ht="41.25" customHeight="1" x14ac:dyDescent="0.25">
      <c r="A47" s="95"/>
      <c r="B47" s="104"/>
      <c r="C47" s="123"/>
      <c r="D47" s="117"/>
      <c r="E47" s="120"/>
      <c r="F47" s="120"/>
      <c r="G47" s="117"/>
      <c r="H47" s="122"/>
      <c r="I47" s="123"/>
      <c r="J47" s="124"/>
      <c r="K47" s="118"/>
      <c r="L47" s="118"/>
      <c r="M47" s="119"/>
      <c r="N47" s="125"/>
      <c r="O47" s="119"/>
      <c r="P47" s="40"/>
      <c r="Q47" s="40"/>
      <c r="R47" s="40"/>
      <c r="S47" s="40"/>
    </row>
    <row r="48" spans="1:19" s="17" customFormat="1" x14ac:dyDescent="0.25">
      <c r="A48" s="95"/>
      <c r="B48" s="104"/>
      <c r="C48" s="123"/>
      <c r="D48" s="117"/>
      <c r="E48" s="120"/>
      <c r="F48" s="120"/>
      <c r="G48" s="117"/>
      <c r="H48" s="122"/>
      <c r="I48" s="123"/>
      <c r="J48" s="124"/>
      <c r="K48" s="118"/>
      <c r="L48" s="118"/>
      <c r="M48" s="119"/>
      <c r="N48" s="125"/>
      <c r="O48" s="119"/>
      <c r="P48" s="40"/>
      <c r="Q48" s="40"/>
      <c r="R48" s="40"/>
      <c r="S48" s="40"/>
    </row>
    <row r="49" spans="1:19" s="17" customFormat="1" x14ac:dyDescent="0.25">
      <c r="A49" s="95"/>
      <c r="B49" s="104"/>
      <c r="C49" s="123"/>
      <c r="D49" s="117"/>
      <c r="E49" s="120"/>
      <c r="F49" s="120"/>
      <c r="G49" s="117"/>
      <c r="H49" s="122"/>
      <c r="I49" s="123"/>
      <c r="J49" s="124"/>
      <c r="K49" s="118"/>
      <c r="L49" s="118"/>
      <c r="M49" s="119"/>
      <c r="N49" s="125"/>
      <c r="O49" s="119"/>
      <c r="P49" s="40"/>
      <c r="Q49" s="40"/>
      <c r="R49" s="40"/>
      <c r="S49" s="40"/>
    </row>
    <row r="50" spans="1:19" s="17" customFormat="1" x14ac:dyDescent="0.25">
      <c r="A50" s="95"/>
      <c r="B50" s="104"/>
      <c r="C50" s="123"/>
      <c r="D50" s="117"/>
      <c r="E50" s="120"/>
      <c r="F50" s="120"/>
      <c r="G50" s="117"/>
      <c r="H50" s="122"/>
      <c r="I50" s="123"/>
      <c r="J50" s="124"/>
      <c r="K50" s="118"/>
      <c r="L50" s="118"/>
      <c r="M50" s="119"/>
      <c r="N50" s="125"/>
      <c r="O50" s="119"/>
      <c r="P50" s="40"/>
      <c r="Q50" s="40"/>
      <c r="R50" s="40"/>
      <c r="S50" s="40"/>
    </row>
    <row r="51" spans="1:19" s="17" customFormat="1" x14ac:dyDescent="0.25">
      <c r="A51" s="95"/>
      <c r="B51" s="104"/>
      <c r="C51" s="123"/>
      <c r="D51" s="117"/>
      <c r="E51" s="120"/>
      <c r="F51" s="120"/>
      <c r="G51" s="117"/>
      <c r="H51" s="122"/>
      <c r="I51" s="123"/>
      <c r="J51" s="124"/>
      <c r="K51" s="118"/>
      <c r="L51" s="118"/>
      <c r="M51" s="119"/>
      <c r="N51" s="125"/>
      <c r="O51" s="119"/>
      <c r="P51" s="40"/>
      <c r="Q51" s="40"/>
      <c r="R51" s="40"/>
      <c r="S51" s="40"/>
    </row>
    <row r="52" spans="1:19" s="17" customFormat="1" x14ac:dyDescent="0.25">
      <c r="A52" s="95"/>
      <c r="B52" s="104"/>
      <c r="C52" s="123"/>
      <c r="D52" s="117"/>
      <c r="E52" s="120"/>
      <c r="F52" s="120"/>
      <c r="G52" s="117"/>
      <c r="H52" s="122"/>
      <c r="I52" s="123"/>
      <c r="J52" s="124"/>
      <c r="K52" s="118"/>
      <c r="L52" s="118"/>
      <c r="M52" s="119"/>
      <c r="N52" s="125"/>
      <c r="O52" s="119"/>
      <c r="P52" s="40"/>
      <c r="Q52" s="40"/>
      <c r="R52" s="40"/>
      <c r="S52" s="40"/>
    </row>
    <row r="53" spans="1:19" s="73" customFormat="1" x14ac:dyDescent="0.25">
      <c r="A53" s="94"/>
      <c r="B53" s="105"/>
      <c r="C53" s="128"/>
      <c r="D53" s="129"/>
      <c r="E53" s="130"/>
      <c r="F53" s="130"/>
      <c r="G53" s="130"/>
      <c r="H53" s="122"/>
      <c r="I53" s="126"/>
      <c r="J53" s="127"/>
      <c r="K53" s="114"/>
      <c r="L53" s="114"/>
      <c r="M53" s="114"/>
      <c r="N53" s="115"/>
      <c r="O53" s="116"/>
      <c r="P53" s="56"/>
      <c r="Q53" s="56"/>
      <c r="R53" s="56"/>
      <c r="S53" s="56"/>
    </row>
    <row r="54" spans="1:19" s="17" customFormat="1" x14ac:dyDescent="0.25">
      <c r="A54" s="95"/>
      <c r="B54" s="104"/>
      <c r="C54" s="127"/>
      <c r="D54" s="117"/>
      <c r="E54" s="120"/>
      <c r="F54" s="121"/>
      <c r="G54" s="120"/>
      <c r="H54" s="122"/>
      <c r="I54" s="123"/>
      <c r="J54" s="124"/>
      <c r="K54" s="118"/>
      <c r="L54" s="118"/>
      <c r="M54" s="119"/>
      <c r="N54" s="125"/>
      <c r="O54" s="119"/>
      <c r="P54" s="40"/>
      <c r="Q54" s="40"/>
      <c r="R54" s="40"/>
      <c r="S54" s="40"/>
    </row>
    <row r="55" spans="1:19" s="17" customFormat="1" x14ac:dyDescent="0.25">
      <c r="A55" s="95"/>
      <c r="B55" s="104"/>
      <c r="C55" s="127"/>
      <c r="D55" s="117"/>
      <c r="E55" s="120"/>
      <c r="F55" s="121"/>
      <c r="G55" s="120"/>
      <c r="H55" s="122"/>
      <c r="I55" s="123"/>
      <c r="J55" s="123"/>
      <c r="K55" s="118"/>
      <c r="L55" s="118"/>
      <c r="M55" s="119"/>
      <c r="N55" s="125"/>
      <c r="O55" s="119"/>
      <c r="P55" s="40"/>
      <c r="Q55" s="40"/>
      <c r="R55" s="40"/>
      <c r="S55" s="40"/>
    </row>
    <row r="56" spans="1:19" s="17" customFormat="1" x14ac:dyDescent="0.25">
      <c r="A56" s="95"/>
      <c r="B56" s="104"/>
      <c r="C56" s="127"/>
      <c r="D56" s="117"/>
      <c r="E56" s="120"/>
      <c r="F56" s="121"/>
      <c r="G56" s="120"/>
      <c r="H56" s="122"/>
      <c r="I56" s="123"/>
      <c r="J56" s="123"/>
      <c r="K56" s="118"/>
      <c r="L56" s="118"/>
      <c r="M56" s="119"/>
      <c r="N56" s="115"/>
      <c r="O56" s="119"/>
      <c r="P56" s="40"/>
      <c r="Q56" s="40"/>
      <c r="R56" s="40"/>
      <c r="S56" s="40"/>
    </row>
    <row r="57" spans="1:19" s="17" customFormat="1" x14ac:dyDescent="0.25">
      <c r="A57" s="95"/>
      <c r="B57" s="104"/>
      <c r="C57" s="123"/>
      <c r="D57" s="117"/>
      <c r="E57" s="120"/>
      <c r="F57" s="121"/>
      <c r="G57" s="120"/>
      <c r="H57" s="122"/>
      <c r="I57" s="123"/>
      <c r="J57" s="124"/>
      <c r="K57" s="118"/>
      <c r="L57" s="118"/>
      <c r="M57" s="119"/>
      <c r="N57" s="125"/>
      <c r="O57" s="119"/>
      <c r="P57" s="40"/>
      <c r="Q57" s="40"/>
      <c r="R57" s="40"/>
      <c r="S57" s="40"/>
    </row>
    <row r="58" spans="1:19" s="17" customFormat="1" x14ac:dyDescent="0.25">
      <c r="A58" s="95"/>
      <c r="B58" s="104"/>
      <c r="C58" s="123"/>
      <c r="D58" s="117"/>
      <c r="E58" s="120"/>
      <c r="F58" s="121"/>
      <c r="G58" s="120"/>
      <c r="H58" s="122"/>
      <c r="I58" s="123"/>
      <c r="J58" s="124"/>
      <c r="K58" s="118"/>
      <c r="L58" s="118"/>
      <c r="M58" s="119"/>
      <c r="N58" s="125"/>
      <c r="O58" s="119"/>
      <c r="P58" s="40"/>
      <c r="Q58" s="40"/>
      <c r="R58" s="40"/>
      <c r="S58" s="40"/>
    </row>
    <row r="59" spans="1:19" s="17" customFormat="1" x14ac:dyDescent="0.25">
      <c r="A59" s="95"/>
      <c r="B59" s="104"/>
      <c r="C59" s="127"/>
      <c r="D59" s="117"/>
      <c r="E59" s="120"/>
      <c r="F59" s="121"/>
      <c r="G59" s="120"/>
      <c r="H59" s="122"/>
      <c r="I59" s="123"/>
      <c r="J59" s="124"/>
      <c r="K59" s="118"/>
      <c r="L59" s="118"/>
      <c r="M59" s="119"/>
      <c r="N59" s="125"/>
      <c r="O59" s="119"/>
      <c r="P59" s="40"/>
      <c r="Q59" s="40"/>
      <c r="R59" s="40"/>
      <c r="S59" s="40"/>
    </row>
    <row r="60" spans="1:19" s="17" customFormat="1" x14ac:dyDescent="0.25">
      <c r="A60" s="95"/>
      <c r="B60" s="104"/>
      <c r="C60" s="127"/>
      <c r="D60" s="117"/>
      <c r="E60" s="120"/>
      <c r="F60" s="121"/>
      <c r="G60" s="120"/>
      <c r="H60" s="122"/>
      <c r="I60" s="123"/>
      <c r="J60" s="123"/>
      <c r="K60" s="118"/>
      <c r="L60" s="118"/>
      <c r="M60" s="119"/>
      <c r="N60" s="125"/>
      <c r="O60" s="119"/>
      <c r="P60" s="40"/>
      <c r="Q60" s="40"/>
      <c r="R60" s="40"/>
      <c r="S60" s="40"/>
    </row>
    <row r="61" spans="1:19" s="17" customFormat="1" x14ac:dyDescent="0.25">
      <c r="A61" s="95"/>
      <c r="B61" s="104"/>
      <c r="C61" s="127"/>
      <c r="D61" s="117"/>
      <c r="E61" s="120"/>
      <c r="F61" s="121"/>
      <c r="G61" s="120"/>
      <c r="H61" s="122"/>
      <c r="I61" s="123"/>
      <c r="J61" s="123"/>
      <c r="K61" s="118"/>
      <c r="L61" s="118"/>
      <c r="M61" s="114"/>
      <c r="N61" s="125"/>
      <c r="O61" s="119"/>
      <c r="P61" s="40"/>
      <c r="Q61" s="40"/>
      <c r="R61" s="40"/>
      <c r="S61" s="40"/>
    </row>
    <row r="62" spans="1:19" s="17" customFormat="1" x14ac:dyDescent="0.25">
      <c r="A62" s="95"/>
      <c r="B62" s="104"/>
      <c r="C62" s="127"/>
      <c r="D62" s="117"/>
      <c r="E62" s="120"/>
      <c r="F62" s="121"/>
      <c r="G62" s="120"/>
      <c r="H62" s="122"/>
      <c r="I62" s="123"/>
      <c r="J62" s="123"/>
      <c r="K62" s="118"/>
      <c r="L62" s="118"/>
      <c r="M62" s="114"/>
      <c r="N62" s="125"/>
      <c r="O62" s="119"/>
      <c r="P62" s="40"/>
      <c r="Q62" s="40"/>
      <c r="R62" s="40"/>
      <c r="S62" s="40"/>
    </row>
    <row r="63" spans="1:19" s="17" customFormat="1" x14ac:dyDescent="0.25">
      <c r="A63" s="44"/>
      <c r="B63" s="107"/>
      <c r="C63" s="114"/>
      <c r="D63" s="131"/>
      <c r="E63" s="115"/>
      <c r="F63" s="125"/>
      <c r="G63" s="115"/>
      <c r="H63" s="116"/>
      <c r="I63" s="119"/>
      <c r="J63" s="132"/>
      <c r="K63" s="118"/>
      <c r="L63" s="118"/>
      <c r="M63" s="114"/>
      <c r="N63" s="125"/>
      <c r="O63" s="119"/>
      <c r="P63" s="40"/>
      <c r="Q63" s="40"/>
      <c r="R63" s="40"/>
      <c r="S63" s="40"/>
    </row>
    <row r="64" spans="1:19" s="73" customFormat="1" x14ac:dyDescent="0.25">
      <c r="A64" s="90"/>
      <c r="B64" s="108"/>
      <c r="C64" s="133"/>
      <c r="D64" s="134"/>
      <c r="E64" s="135"/>
      <c r="F64" s="135"/>
      <c r="G64" s="135"/>
      <c r="H64" s="116"/>
      <c r="I64" s="136"/>
      <c r="J64" s="114"/>
      <c r="K64" s="114"/>
      <c r="L64" s="114"/>
      <c r="M64" s="114"/>
      <c r="N64" s="115"/>
      <c r="O64" s="116"/>
      <c r="P64" s="56"/>
      <c r="Q64" s="56"/>
      <c r="R64" s="56"/>
      <c r="S64" s="56"/>
    </row>
    <row r="65" spans="1:19" s="17" customFormat="1" x14ac:dyDescent="0.25">
      <c r="A65" s="46"/>
      <c r="B65" s="107"/>
      <c r="C65" s="114"/>
      <c r="D65" s="131"/>
      <c r="E65" s="115"/>
      <c r="F65" s="125"/>
      <c r="G65" s="115"/>
      <c r="H65" s="116"/>
      <c r="I65" s="119"/>
      <c r="J65" s="132"/>
      <c r="K65" s="118"/>
      <c r="L65" s="118"/>
      <c r="M65" s="114"/>
      <c r="N65" s="125"/>
      <c r="O65" s="119"/>
      <c r="P65" s="40"/>
      <c r="Q65" s="40"/>
      <c r="R65" s="40"/>
      <c r="S65" s="40"/>
    </row>
    <row r="66" spans="1:19" s="17" customFormat="1" x14ac:dyDescent="0.25">
      <c r="A66" s="46"/>
      <c r="B66" s="107"/>
      <c r="C66" s="114"/>
      <c r="D66" s="131"/>
      <c r="E66" s="115"/>
      <c r="F66" s="125"/>
      <c r="G66" s="115"/>
      <c r="H66" s="116"/>
      <c r="I66" s="119"/>
      <c r="J66" s="132"/>
      <c r="K66" s="118"/>
      <c r="L66" s="118"/>
      <c r="M66" s="114"/>
      <c r="N66" s="125"/>
      <c r="O66" s="119"/>
      <c r="P66" s="40"/>
      <c r="Q66" s="40"/>
      <c r="R66" s="40"/>
      <c r="S66" s="40"/>
    </row>
    <row r="67" spans="1:19" s="17" customFormat="1" x14ac:dyDescent="0.25">
      <c r="A67" s="46"/>
      <c r="B67" s="107"/>
      <c r="C67" s="114"/>
      <c r="D67" s="131"/>
      <c r="E67" s="115"/>
      <c r="F67" s="125"/>
      <c r="G67" s="115"/>
      <c r="H67" s="116"/>
      <c r="I67" s="119"/>
      <c r="J67" s="132"/>
      <c r="K67" s="118"/>
      <c r="L67" s="118"/>
      <c r="M67" s="114"/>
      <c r="N67" s="125"/>
      <c r="O67" s="119"/>
      <c r="P67" s="40"/>
      <c r="Q67" s="40"/>
      <c r="R67" s="40"/>
      <c r="S67" s="40"/>
    </row>
    <row r="68" spans="1:19" s="17" customFormat="1" x14ac:dyDescent="0.25">
      <c r="A68" s="46"/>
      <c r="B68" s="107"/>
      <c r="C68" s="114"/>
      <c r="D68" s="131"/>
      <c r="E68" s="115"/>
      <c r="F68" s="125"/>
      <c r="G68" s="115"/>
      <c r="H68" s="116"/>
      <c r="I68" s="119"/>
      <c r="J68" s="132"/>
      <c r="K68" s="118"/>
      <c r="L68" s="118"/>
      <c r="M68" s="114"/>
      <c r="N68" s="125"/>
      <c r="O68" s="119"/>
      <c r="P68" s="40"/>
      <c r="Q68" s="40"/>
      <c r="R68" s="40"/>
      <c r="S68" s="40"/>
    </row>
    <row r="69" spans="1:19" s="17" customFormat="1" x14ac:dyDescent="0.25">
      <c r="A69" s="46"/>
      <c r="B69" s="107"/>
      <c r="C69" s="114"/>
      <c r="D69" s="131"/>
      <c r="E69" s="115"/>
      <c r="F69" s="125"/>
      <c r="G69" s="115"/>
      <c r="H69" s="116"/>
      <c r="I69" s="115"/>
      <c r="J69" s="115"/>
      <c r="K69" s="118"/>
      <c r="L69" s="118"/>
      <c r="M69" s="114"/>
      <c r="N69" s="125"/>
      <c r="O69" s="119"/>
      <c r="P69" s="40"/>
      <c r="Q69" s="40"/>
      <c r="R69" s="40"/>
      <c r="S69" s="40"/>
    </row>
    <row r="70" spans="1:19" s="17" customFormat="1" x14ac:dyDescent="0.25">
      <c r="A70" s="46"/>
      <c r="B70" s="107"/>
      <c r="C70" s="114"/>
      <c r="D70" s="131"/>
      <c r="E70" s="115"/>
      <c r="F70" s="125"/>
      <c r="G70" s="115"/>
      <c r="H70" s="116"/>
      <c r="I70" s="115"/>
      <c r="J70" s="115"/>
      <c r="K70" s="118"/>
      <c r="L70" s="118"/>
      <c r="M70" s="114"/>
      <c r="N70" s="125"/>
      <c r="O70" s="119"/>
      <c r="P70" s="40"/>
      <c r="Q70" s="40"/>
      <c r="R70" s="40"/>
      <c r="S70" s="40"/>
    </row>
    <row r="71" spans="1:19" s="17" customFormat="1" x14ac:dyDescent="0.25">
      <c r="A71" s="46"/>
      <c r="B71" s="107"/>
      <c r="C71" s="114"/>
      <c r="D71" s="131"/>
      <c r="E71" s="115"/>
      <c r="F71" s="125"/>
      <c r="G71" s="115"/>
      <c r="H71" s="116"/>
      <c r="I71" s="132"/>
      <c r="J71" s="115"/>
      <c r="K71" s="118"/>
      <c r="L71" s="118"/>
      <c r="M71" s="119"/>
      <c r="N71" s="125"/>
      <c r="O71" s="119"/>
      <c r="P71" s="40"/>
      <c r="Q71" s="40"/>
      <c r="R71" s="40"/>
      <c r="S71" s="40"/>
    </row>
    <row r="72" spans="1:19" s="17" customFormat="1" x14ac:dyDescent="0.25">
      <c r="A72" s="46"/>
      <c r="B72" s="107"/>
      <c r="C72" s="114"/>
      <c r="D72" s="131"/>
      <c r="E72" s="115"/>
      <c r="F72" s="125"/>
      <c r="G72" s="115"/>
      <c r="H72" s="116"/>
      <c r="I72" s="132"/>
      <c r="J72" s="115"/>
      <c r="K72" s="118"/>
      <c r="L72" s="118"/>
      <c r="M72" s="119"/>
      <c r="N72" s="125"/>
      <c r="O72" s="119"/>
      <c r="P72" s="40"/>
      <c r="Q72" s="40"/>
      <c r="R72" s="40"/>
      <c r="S72" s="40"/>
    </row>
    <row r="73" spans="1:19" s="17" customFormat="1" x14ac:dyDescent="0.25">
      <c r="A73" s="46"/>
      <c r="B73" s="107"/>
      <c r="C73" s="114"/>
      <c r="D73" s="131"/>
      <c r="E73" s="115"/>
      <c r="F73" s="125"/>
      <c r="G73" s="115"/>
      <c r="H73" s="116"/>
      <c r="I73" s="132"/>
      <c r="J73" s="119"/>
      <c r="K73" s="118"/>
      <c r="L73" s="118"/>
      <c r="M73" s="119"/>
      <c r="N73" s="125"/>
      <c r="O73" s="119"/>
      <c r="P73" s="40"/>
      <c r="Q73" s="40"/>
      <c r="R73" s="40"/>
      <c r="S73" s="40"/>
    </row>
    <row r="74" spans="1:19" s="17" customFormat="1" x14ac:dyDescent="0.25">
      <c r="A74" s="46"/>
      <c r="B74" s="107"/>
      <c r="C74" s="119"/>
      <c r="D74" s="131"/>
      <c r="E74" s="115"/>
      <c r="F74" s="125"/>
      <c r="G74" s="115"/>
      <c r="H74" s="116"/>
      <c r="I74" s="132"/>
      <c r="J74" s="119"/>
      <c r="K74" s="118"/>
      <c r="L74" s="118"/>
      <c r="M74" s="119"/>
      <c r="N74" s="125"/>
      <c r="O74" s="119"/>
      <c r="P74" s="40"/>
      <c r="Q74" s="40"/>
      <c r="R74" s="40"/>
      <c r="S74" s="40"/>
    </row>
    <row r="75" spans="1:19" s="17" customFormat="1" x14ac:dyDescent="0.25">
      <c r="A75" s="46"/>
      <c r="B75" s="107"/>
      <c r="C75" s="119"/>
      <c r="D75" s="131"/>
      <c r="E75" s="115"/>
      <c r="F75" s="125"/>
      <c r="G75" s="115"/>
      <c r="H75" s="116"/>
      <c r="I75" s="132"/>
      <c r="J75" s="119"/>
      <c r="K75" s="118"/>
      <c r="L75" s="118"/>
      <c r="M75" s="119"/>
      <c r="N75" s="125"/>
      <c r="O75" s="119"/>
      <c r="P75" s="40"/>
      <c r="Q75" s="40"/>
      <c r="R75" s="40"/>
      <c r="S75" s="40"/>
    </row>
    <row r="76" spans="1:19" s="33" customFormat="1" x14ac:dyDescent="0.25">
      <c r="A76" s="46"/>
      <c r="B76" s="107"/>
      <c r="C76" s="119"/>
      <c r="D76" s="131"/>
      <c r="E76" s="115"/>
      <c r="F76" s="125"/>
      <c r="G76" s="115"/>
      <c r="H76" s="116"/>
      <c r="I76" s="119"/>
      <c r="J76" s="119"/>
      <c r="K76" s="119"/>
      <c r="L76" s="119"/>
      <c r="M76" s="119"/>
      <c r="N76" s="119"/>
      <c r="O76" s="119"/>
      <c r="P76" s="45"/>
      <c r="Q76" s="45"/>
      <c r="R76" s="45"/>
      <c r="S76" s="45"/>
    </row>
    <row r="77" spans="1:19" s="73" customFormat="1" x14ac:dyDescent="0.25">
      <c r="A77" s="90"/>
      <c r="B77" s="108"/>
      <c r="C77" s="133"/>
      <c r="D77" s="134"/>
      <c r="E77" s="135"/>
      <c r="F77" s="135"/>
      <c r="G77" s="135"/>
      <c r="H77" s="116"/>
      <c r="I77" s="136"/>
      <c r="J77" s="114"/>
      <c r="K77" s="114"/>
      <c r="L77" s="114"/>
      <c r="M77" s="114"/>
      <c r="N77" s="115"/>
      <c r="O77" s="116"/>
      <c r="P77" s="56"/>
      <c r="Q77" s="56"/>
      <c r="R77" s="56"/>
      <c r="S77" s="56"/>
    </row>
    <row r="78" spans="1:19" s="17" customFormat="1" x14ac:dyDescent="0.25">
      <c r="A78" s="35"/>
      <c r="B78" s="109"/>
      <c r="C78" s="119"/>
      <c r="D78" s="119"/>
      <c r="E78" s="115"/>
      <c r="F78" s="125"/>
      <c r="G78" s="115"/>
      <c r="H78" s="116"/>
      <c r="I78" s="119"/>
      <c r="J78" s="119"/>
      <c r="K78" s="119"/>
      <c r="L78" s="119"/>
      <c r="M78" s="119"/>
      <c r="N78" s="119"/>
      <c r="O78" s="119"/>
      <c r="P78" s="40"/>
      <c r="Q78" s="40"/>
      <c r="R78" s="40"/>
      <c r="S78" s="40"/>
    </row>
    <row r="79" spans="1:19" s="17" customFormat="1" x14ac:dyDescent="0.25">
      <c r="A79" s="35"/>
      <c r="B79" s="109"/>
      <c r="C79" s="119"/>
      <c r="D79" s="119"/>
      <c r="E79" s="115"/>
      <c r="F79" s="125"/>
      <c r="G79" s="115"/>
      <c r="H79" s="116"/>
      <c r="I79" s="119"/>
      <c r="J79" s="119"/>
      <c r="K79" s="119"/>
      <c r="L79" s="119"/>
      <c r="M79" s="119"/>
      <c r="N79" s="119"/>
      <c r="O79" s="119"/>
      <c r="P79" s="40"/>
      <c r="Q79" s="40"/>
      <c r="R79" s="40"/>
      <c r="S79" s="40"/>
    </row>
    <row r="80" spans="1:19" s="17" customFormat="1" x14ac:dyDescent="0.25">
      <c r="A80" s="35"/>
      <c r="B80" s="109"/>
      <c r="C80" s="119"/>
      <c r="D80" s="119"/>
      <c r="E80" s="115"/>
      <c r="F80" s="125"/>
      <c r="G80" s="115"/>
      <c r="H80" s="116"/>
      <c r="I80" s="119"/>
      <c r="J80" s="119"/>
      <c r="K80" s="119"/>
      <c r="L80" s="119"/>
      <c r="M80" s="119"/>
      <c r="N80" s="119"/>
      <c r="O80" s="119"/>
      <c r="P80" s="40"/>
      <c r="Q80" s="40"/>
      <c r="R80" s="40"/>
      <c r="S80" s="40"/>
    </row>
    <row r="81" spans="1:19" s="17" customFormat="1" x14ac:dyDescent="0.25">
      <c r="A81" s="35"/>
      <c r="B81" s="109"/>
      <c r="C81" s="119"/>
      <c r="D81" s="119"/>
      <c r="E81" s="115"/>
      <c r="F81" s="125"/>
      <c r="G81" s="115"/>
      <c r="H81" s="116"/>
      <c r="I81" s="119"/>
      <c r="J81" s="119"/>
      <c r="K81" s="119"/>
      <c r="L81" s="119"/>
      <c r="M81" s="119"/>
      <c r="N81" s="119"/>
      <c r="O81" s="119"/>
      <c r="P81" s="40"/>
      <c r="Q81" s="40"/>
      <c r="R81" s="40"/>
      <c r="S81" s="40"/>
    </row>
    <row r="82" spans="1:19" s="73" customFormat="1" x14ac:dyDescent="0.25">
      <c r="A82" s="90"/>
      <c r="B82" s="108"/>
      <c r="C82" s="133"/>
      <c r="D82" s="134"/>
      <c r="E82" s="135"/>
      <c r="F82" s="135"/>
      <c r="G82" s="135"/>
      <c r="H82" s="116"/>
      <c r="I82" s="136"/>
      <c r="J82" s="114"/>
      <c r="K82" s="114"/>
      <c r="L82" s="114"/>
      <c r="M82" s="114"/>
      <c r="N82" s="115"/>
      <c r="O82" s="116"/>
      <c r="P82" s="56"/>
      <c r="Q82" s="56"/>
      <c r="R82" s="56"/>
      <c r="S82" s="56"/>
    </row>
    <row r="83" spans="1:19" s="17" customFormat="1" x14ac:dyDescent="0.25">
      <c r="A83" s="35"/>
      <c r="B83" s="109"/>
      <c r="C83" s="119"/>
      <c r="D83" s="119"/>
      <c r="E83" s="115"/>
      <c r="F83" s="125"/>
      <c r="G83" s="115"/>
      <c r="H83" s="116"/>
      <c r="I83" s="119"/>
      <c r="J83" s="119"/>
      <c r="K83" s="119"/>
      <c r="L83" s="119"/>
      <c r="M83" s="119"/>
      <c r="N83" s="119"/>
      <c r="O83" s="119"/>
      <c r="P83" s="40"/>
      <c r="Q83" s="40"/>
      <c r="R83" s="40"/>
      <c r="S83" s="40"/>
    </row>
    <row r="84" spans="1:19" s="17" customFormat="1" x14ac:dyDescent="0.25">
      <c r="A84" s="35"/>
      <c r="B84" s="109"/>
      <c r="C84" s="119"/>
      <c r="D84" s="119"/>
      <c r="E84" s="115"/>
      <c r="F84" s="125"/>
      <c r="G84" s="115"/>
      <c r="H84" s="116"/>
      <c r="I84" s="119"/>
      <c r="J84" s="119"/>
      <c r="K84" s="119"/>
      <c r="L84" s="119"/>
      <c r="M84" s="119"/>
      <c r="N84" s="119"/>
      <c r="O84" s="119"/>
      <c r="P84" s="40"/>
      <c r="Q84" s="40"/>
      <c r="R84" s="40"/>
      <c r="S84" s="40"/>
    </row>
    <row r="85" spans="1:19" s="17" customFormat="1" x14ac:dyDescent="0.25">
      <c r="A85" s="35"/>
      <c r="B85" s="109"/>
      <c r="C85" s="119"/>
      <c r="D85" s="119"/>
      <c r="E85" s="115"/>
      <c r="F85" s="125"/>
      <c r="G85" s="115"/>
      <c r="H85" s="116"/>
      <c r="I85" s="119"/>
      <c r="J85" s="119"/>
      <c r="K85" s="119"/>
      <c r="L85" s="119"/>
      <c r="M85" s="119"/>
      <c r="N85" s="119"/>
      <c r="O85" s="119"/>
      <c r="P85" s="40"/>
      <c r="Q85" s="40"/>
      <c r="R85" s="40"/>
      <c r="S85" s="40"/>
    </row>
    <row r="86" spans="1:19" s="17" customFormat="1" x14ac:dyDescent="0.25">
      <c r="A86" s="35"/>
      <c r="B86" s="109"/>
      <c r="C86" s="119"/>
      <c r="D86" s="119"/>
      <c r="E86" s="115"/>
      <c r="F86" s="125"/>
      <c r="G86" s="115"/>
      <c r="H86" s="116"/>
      <c r="I86" s="119"/>
      <c r="J86" s="119"/>
      <c r="K86" s="119"/>
      <c r="L86" s="119"/>
      <c r="M86" s="119"/>
      <c r="N86" s="119"/>
      <c r="O86" s="119"/>
      <c r="P86" s="40"/>
      <c r="Q86" s="40"/>
      <c r="R86" s="40"/>
      <c r="S86" s="40"/>
    </row>
    <row r="87" spans="1:19" s="17" customFormat="1" x14ac:dyDescent="0.25">
      <c r="A87" s="35"/>
      <c r="B87" s="109"/>
      <c r="C87" s="119"/>
      <c r="D87" s="119"/>
      <c r="E87" s="115"/>
      <c r="F87" s="125"/>
      <c r="G87" s="115"/>
      <c r="H87" s="116"/>
      <c r="I87" s="119"/>
      <c r="J87" s="119"/>
      <c r="K87" s="119"/>
      <c r="L87" s="119"/>
      <c r="M87" s="119"/>
      <c r="N87" s="119"/>
      <c r="O87" s="119"/>
      <c r="P87" s="40"/>
      <c r="Q87" s="40"/>
      <c r="R87" s="40"/>
      <c r="S87" s="40"/>
    </row>
    <row r="88" spans="1:19" s="17" customFormat="1" x14ac:dyDescent="0.25">
      <c r="A88" s="35"/>
      <c r="B88" s="39"/>
      <c r="C88" s="110"/>
      <c r="D88" s="110"/>
      <c r="E88" s="111"/>
      <c r="F88" s="49"/>
      <c r="G88" s="111"/>
      <c r="H88" s="112"/>
      <c r="I88" s="110"/>
      <c r="J88" s="110"/>
      <c r="K88" s="110"/>
      <c r="L88" s="110"/>
      <c r="M88" s="110"/>
      <c r="N88" s="110"/>
      <c r="O88" s="40"/>
      <c r="P88" s="40"/>
      <c r="Q88" s="40"/>
      <c r="R88" s="40"/>
      <c r="S88" s="40"/>
    </row>
    <row r="89" spans="1:19" s="17" customFormat="1" x14ac:dyDescent="0.25">
      <c r="A89" s="35"/>
      <c r="B89" s="39"/>
      <c r="C89" s="36"/>
      <c r="D89" s="36"/>
      <c r="E89" s="41"/>
      <c r="F89" s="49"/>
      <c r="G89" s="41"/>
      <c r="H89" s="54"/>
      <c r="I89" s="36"/>
      <c r="J89" s="36"/>
      <c r="K89" s="36"/>
      <c r="L89" s="36"/>
      <c r="M89" s="36"/>
      <c r="N89" s="36"/>
      <c r="O89" s="40"/>
      <c r="P89" s="40"/>
      <c r="Q89" s="40"/>
      <c r="R89" s="40"/>
      <c r="S89" s="40"/>
    </row>
    <row r="90" spans="1:19" s="73" customFormat="1" x14ac:dyDescent="0.25">
      <c r="A90" s="67"/>
      <c r="B90" s="68"/>
      <c r="C90" s="68"/>
      <c r="D90" s="32"/>
      <c r="E90" s="63"/>
      <c r="F90" s="51"/>
      <c r="G90" s="51"/>
      <c r="H90" s="77"/>
      <c r="I90" s="69"/>
      <c r="J90" s="70"/>
      <c r="K90" s="70"/>
      <c r="L90" s="70"/>
      <c r="M90" s="71"/>
      <c r="N90" s="84"/>
    </row>
    <row r="91" spans="1:19" s="17" customFormat="1" x14ac:dyDescent="0.25">
      <c r="A91" s="34"/>
      <c r="B91" s="15"/>
      <c r="C91" s="16"/>
      <c r="D91" s="16"/>
      <c r="E91" s="47"/>
      <c r="F91" s="50"/>
      <c r="G91" s="42"/>
      <c r="H91" s="77"/>
      <c r="I91" s="16"/>
      <c r="J91" s="16"/>
      <c r="K91" s="16"/>
      <c r="L91" s="16"/>
      <c r="M91" s="16"/>
      <c r="N91" s="16"/>
    </row>
    <row r="92" spans="1:19" s="17" customFormat="1" x14ac:dyDescent="0.25">
      <c r="A92" s="34"/>
      <c r="B92" s="15"/>
      <c r="C92" s="16"/>
      <c r="D92" s="16"/>
      <c r="E92" s="47"/>
      <c r="F92" s="50"/>
      <c r="G92" s="42"/>
      <c r="H92" s="77"/>
      <c r="I92" s="16"/>
      <c r="J92" s="16"/>
      <c r="K92" s="16"/>
      <c r="L92" s="16"/>
      <c r="M92" s="16"/>
      <c r="N92" s="16"/>
    </row>
    <row r="93" spans="1:19" s="17" customFormat="1" x14ac:dyDescent="0.25">
      <c r="A93" s="34"/>
      <c r="B93" s="15"/>
      <c r="C93" s="16"/>
      <c r="D93" s="16"/>
      <c r="E93" s="47"/>
      <c r="F93" s="50"/>
      <c r="G93" s="42"/>
      <c r="H93" s="77"/>
      <c r="I93" s="16"/>
      <c r="J93" s="16"/>
      <c r="K93" s="16"/>
      <c r="L93" s="16"/>
      <c r="M93" s="16"/>
      <c r="N93" s="16"/>
    </row>
    <row r="94" spans="1:19" s="17" customFormat="1" x14ac:dyDescent="0.25">
      <c r="A94" s="34"/>
      <c r="B94" s="15"/>
      <c r="C94" s="16"/>
      <c r="D94" s="16"/>
      <c r="E94" s="47"/>
      <c r="F94" s="50"/>
      <c r="G94" s="42"/>
      <c r="H94" s="77"/>
      <c r="I94" s="16"/>
      <c r="J94" s="16"/>
      <c r="K94" s="16"/>
      <c r="L94" s="16"/>
      <c r="M94" s="16"/>
      <c r="N94" s="16"/>
    </row>
    <row r="95" spans="1:19" s="17" customFormat="1" x14ac:dyDescent="0.25">
      <c r="A95" s="34"/>
      <c r="B95" s="15"/>
      <c r="C95" s="16"/>
      <c r="D95" s="16"/>
      <c r="E95" s="47"/>
      <c r="F95" s="50"/>
      <c r="G95" s="42"/>
      <c r="H95" s="77"/>
      <c r="I95" s="16"/>
      <c r="J95" s="16"/>
      <c r="K95" s="16"/>
      <c r="L95" s="16"/>
      <c r="M95" s="16"/>
      <c r="N95" s="16"/>
    </row>
    <row r="96" spans="1:19" s="17" customFormat="1" x14ac:dyDescent="0.25">
      <c r="A96" s="34"/>
      <c r="B96" s="15"/>
      <c r="C96" s="16"/>
      <c r="D96" s="16"/>
      <c r="E96" s="47"/>
      <c r="F96" s="50"/>
      <c r="G96" s="42"/>
      <c r="H96" s="77"/>
      <c r="I96" s="16"/>
      <c r="J96" s="16"/>
      <c r="K96" s="16"/>
      <c r="L96" s="16"/>
      <c r="M96" s="16"/>
      <c r="N96" s="16"/>
    </row>
    <row r="97" spans="1:15" s="17" customFormat="1" x14ac:dyDescent="0.25">
      <c r="A97" s="34"/>
      <c r="B97" s="15"/>
      <c r="C97" s="16"/>
      <c r="D97" s="16"/>
      <c r="E97" s="47"/>
      <c r="F97" s="50"/>
      <c r="G97" s="42"/>
      <c r="H97" s="77"/>
      <c r="I97" s="16"/>
      <c r="J97" s="16"/>
      <c r="K97" s="16"/>
      <c r="L97" s="16"/>
      <c r="M97" s="16"/>
      <c r="N97" s="16"/>
    </row>
    <row r="98" spans="1:15" s="17" customFormat="1" x14ac:dyDescent="0.25">
      <c r="A98" s="34"/>
      <c r="B98" s="15"/>
      <c r="C98" s="16"/>
      <c r="D98" s="16"/>
      <c r="E98" s="47"/>
      <c r="F98" s="50"/>
      <c r="G98" s="42"/>
      <c r="H98" s="77"/>
      <c r="I98" s="16"/>
      <c r="J98" s="16"/>
      <c r="K98" s="16"/>
      <c r="L98" s="16"/>
      <c r="M98" s="16"/>
      <c r="N98" s="16"/>
    </row>
    <row r="99" spans="1:15" s="38" customFormat="1" x14ac:dyDescent="0.25">
      <c r="A99" s="35"/>
      <c r="B99" s="39"/>
      <c r="C99" s="36"/>
      <c r="D99" s="36"/>
      <c r="E99" s="48"/>
      <c r="F99" s="49"/>
      <c r="G99" s="42"/>
      <c r="H99" s="77"/>
      <c r="I99" s="37"/>
      <c r="J99" s="37"/>
      <c r="K99" s="37"/>
      <c r="L99" s="37"/>
      <c r="M99" s="37"/>
      <c r="N99" s="37"/>
    </row>
    <row r="100" spans="1:15" s="38" customFormat="1" x14ac:dyDescent="0.25">
      <c r="A100" s="35"/>
      <c r="B100" s="39"/>
      <c r="C100" s="36"/>
      <c r="D100" s="36"/>
      <c r="E100" s="48"/>
      <c r="F100" s="49"/>
      <c r="G100" s="65"/>
      <c r="H100" s="77"/>
      <c r="I100" s="37"/>
      <c r="J100" s="37"/>
      <c r="K100" s="37"/>
      <c r="L100" s="37"/>
      <c r="M100" s="37"/>
      <c r="N100" s="37"/>
    </row>
    <row r="101" spans="1:15" s="74" customFormat="1" x14ac:dyDescent="0.25">
      <c r="A101" s="67"/>
      <c r="B101" s="68"/>
      <c r="C101" s="68"/>
      <c r="D101" s="32"/>
      <c r="E101" s="63"/>
      <c r="F101" s="51"/>
      <c r="G101" s="51"/>
      <c r="H101" s="91"/>
      <c r="I101" s="69"/>
      <c r="J101" s="70"/>
      <c r="K101" s="70"/>
      <c r="L101" s="70"/>
      <c r="M101" s="71"/>
      <c r="N101" s="78"/>
    </row>
    <row r="102" spans="1:15" s="17" customFormat="1" x14ac:dyDescent="0.25">
      <c r="A102" s="29"/>
      <c r="B102" s="76"/>
      <c r="C102" s="76"/>
      <c r="D102" s="14"/>
      <c r="E102" s="52"/>
      <c r="F102" s="43"/>
      <c r="G102" s="26"/>
      <c r="H102" s="77"/>
      <c r="I102" s="52"/>
      <c r="J102" s="79"/>
      <c r="K102" s="79"/>
      <c r="L102" s="79"/>
      <c r="M102" s="80"/>
      <c r="N102" s="81"/>
      <c r="O102" s="82"/>
    </row>
    <row r="103" spans="1:15" s="17" customFormat="1" x14ac:dyDescent="0.25">
      <c r="A103" s="29"/>
      <c r="B103" s="76"/>
      <c r="C103" s="76"/>
      <c r="D103" s="14"/>
      <c r="E103" s="52"/>
      <c r="F103" s="43"/>
      <c r="G103" s="26"/>
      <c r="H103" s="77"/>
      <c r="I103" s="52"/>
      <c r="J103" s="79"/>
      <c r="K103" s="79"/>
      <c r="L103" s="79"/>
      <c r="M103" s="80"/>
      <c r="N103" s="81"/>
      <c r="O103" s="82"/>
    </row>
    <row r="104" spans="1:15" s="17" customFormat="1" x14ac:dyDescent="0.25">
      <c r="A104" s="29"/>
      <c r="B104" s="76"/>
      <c r="C104" s="76"/>
      <c r="D104" s="14"/>
      <c r="E104" s="52"/>
      <c r="F104" s="43"/>
      <c r="G104" s="26"/>
      <c r="H104" s="77"/>
      <c r="I104" s="52"/>
      <c r="J104" s="79"/>
      <c r="K104" s="79"/>
      <c r="L104" s="79"/>
      <c r="M104" s="80"/>
      <c r="N104" s="81"/>
      <c r="O104" s="82"/>
    </row>
    <row r="105" spans="1:15" s="17" customFormat="1" x14ac:dyDescent="0.25">
      <c r="A105" s="29"/>
      <c r="B105" s="76"/>
      <c r="C105" s="76"/>
      <c r="D105" s="14"/>
      <c r="E105" s="52"/>
      <c r="F105" s="43"/>
      <c r="G105" s="26"/>
      <c r="H105" s="77"/>
      <c r="I105" s="52"/>
      <c r="J105" s="79"/>
      <c r="K105" s="79"/>
      <c r="L105" s="79"/>
      <c r="M105" s="80"/>
      <c r="N105" s="81"/>
      <c r="O105" s="82"/>
    </row>
    <row r="106" spans="1:15" s="17" customFormat="1" ht="27.95" customHeight="1" x14ac:dyDescent="0.25">
      <c r="A106" s="29"/>
      <c r="B106" s="76"/>
      <c r="C106" s="76"/>
      <c r="D106" s="14"/>
      <c r="E106" s="52"/>
      <c r="F106" s="43"/>
      <c r="G106" s="26"/>
      <c r="H106" s="77"/>
      <c r="I106" s="52"/>
      <c r="J106" s="79"/>
      <c r="K106" s="79"/>
      <c r="L106" s="79"/>
      <c r="M106" s="83"/>
      <c r="N106" s="83"/>
      <c r="O106" s="82"/>
    </row>
    <row r="107" spans="1:15" s="17" customFormat="1" x14ac:dyDescent="0.25">
      <c r="A107" s="29"/>
      <c r="B107" s="76"/>
      <c r="C107" s="76"/>
      <c r="D107" s="14"/>
      <c r="E107" s="52"/>
      <c r="F107" s="43"/>
      <c r="G107" s="26"/>
      <c r="H107" s="77"/>
      <c r="I107" s="52"/>
      <c r="J107" s="79"/>
      <c r="K107" s="79"/>
      <c r="L107" s="79"/>
      <c r="M107" s="83"/>
      <c r="N107" s="83"/>
      <c r="O107" s="82"/>
    </row>
    <row r="108" spans="1:15" s="74" customFormat="1" x14ac:dyDescent="0.25">
      <c r="A108" s="67"/>
      <c r="B108" s="68"/>
      <c r="C108" s="68"/>
      <c r="D108" s="32"/>
      <c r="E108" s="63"/>
      <c r="F108" s="51"/>
      <c r="G108" s="51"/>
      <c r="H108" s="91"/>
      <c r="I108" s="69"/>
      <c r="J108" s="70"/>
      <c r="K108" s="70"/>
      <c r="L108" s="70"/>
      <c r="M108" s="71"/>
      <c r="N108" s="84"/>
    </row>
    <row r="109" spans="1:15" s="17" customFormat="1" x14ac:dyDescent="0.25">
      <c r="A109" s="29"/>
      <c r="B109" s="15"/>
      <c r="C109" s="15"/>
      <c r="D109" s="14"/>
      <c r="E109" s="52"/>
      <c r="F109" s="43"/>
      <c r="G109" s="42"/>
      <c r="H109" s="77"/>
      <c r="I109" s="52"/>
      <c r="J109" s="85"/>
      <c r="K109" s="83"/>
      <c r="L109" s="83"/>
      <c r="M109" s="83"/>
      <c r="N109" s="83"/>
      <c r="O109" s="82"/>
    </row>
    <row r="110" spans="1:15" s="17" customFormat="1" x14ac:dyDescent="0.25">
      <c r="A110" s="29"/>
      <c r="B110" s="15"/>
      <c r="C110" s="15"/>
      <c r="D110" s="14"/>
      <c r="E110" s="52"/>
      <c r="F110" s="43"/>
      <c r="G110" s="42"/>
      <c r="H110" s="77"/>
      <c r="I110" s="52"/>
      <c r="J110" s="85"/>
      <c r="K110" s="83"/>
      <c r="L110" s="83"/>
      <c r="M110" s="83"/>
      <c r="N110" s="83"/>
      <c r="O110" s="82"/>
    </row>
    <row r="111" spans="1:15" s="17" customFormat="1" x14ac:dyDescent="0.25">
      <c r="A111" s="29"/>
      <c r="B111" s="15"/>
      <c r="C111" s="15"/>
      <c r="D111" s="14"/>
      <c r="E111" s="52"/>
      <c r="F111" s="43"/>
      <c r="G111" s="42"/>
      <c r="H111" s="77"/>
      <c r="I111" s="52"/>
      <c r="J111" s="85"/>
      <c r="K111" s="83"/>
      <c r="L111" s="83"/>
      <c r="M111" s="83"/>
      <c r="N111" s="83"/>
      <c r="O111" s="82"/>
    </row>
    <row r="112" spans="1:15" s="17" customFormat="1" x14ac:dyDescent="0.25">
      <c r="A112" s="29"/>
      <c r="B112" s="15"/>
      <c r="C112" s="15"/>
      <c r="D112" s="14"/>
      <c r="E112" s="52"/>
      <c r="F112" s="43"/>
      <c r="G112" s="42"/>
      <c r="H112" s="77"/>
      <c r="I112" s="55"/>
      <c r="J112" s="83"/>
      <c r="K112" s="79"/>
      <c r="L112" s="79"/>
      <c r="M112" s="83"/>
      <c r="N112" s="83"/>
      <c r="O112" s="82"/>
    </row>
    <row r="113" spans="1:15" s="17" customFormat="1" x14ac:dyDescent="0.25">
      <c r="A113" s="29"/>
      <c r="B113" s="83"/>
      <c r="C113" s="83"/>
      <c r="D113" s="14"/>
      <c r="E113" s="55"/>
      <c r="F113" s="43"/>
      <c r="G113" s="42"/>
      <c r="H113" s="77"/>
      <c r="I113" s="55"/>
      <c r="J113" s="79"/>
      <c r="K113" s="79"/>
      <c r="L113" s="79"/>
      <c r="M113" s="83"/>
      <c r="N113" s="83"/>
      <c r="O113" s="82"/>
    </row>
    <row r="114" spans="1:15" x14ac:dyDescent="0.25">
      <c r="A114" s="67"/>
      <c r="B114" s="68"/>
      <c r="C114" s="68"/>
      <c r="D114" s="32"/>
      <c r="E114" s="63"/>
      <c r="F114" s="51"/>
      <c r="G114" s="51"/>
      <c r="H114" s="91"/>
      <c r="I114" s="69"/>
      <c r="J114" s="70"/>
      <c r="K114" s="70"/>
      <c r="L114" s="70"/>
      <c r="M114" s="71"/>
      <c r="N114" s="72"/>
    </row>
    <row r="115" spans="1:15" x14ac:dyDescent="0.25">
      <c r="A115" s="29"/>
      <c r="B115" s="76"/>
      <c r="C115" s="76"/>
      <c r="D115" s="14"/>
      <c r="E115" s="30"/>
      <c r="F115" s="43"/>
      <c r="G115" s="26"/>
      <c r="H115" s="77"/>
      <c r="I115" s="86"/>
      <c r="J115" s="79"/>
      <c r="K115" s="79"/>
      <c r="L115" s="79"/>
      <c r="M115" s="80"/>
      <c r="N115" s="81"/>
    </row>
    <row r="116" spans="1:15" x14ac:dyDescent="0.25">
      <c r="A116" s="29"/>
      <c r="B116" s="76"/>
      <c r="C116" s="76"/>
      <c r="D116" s="14"/>
      <c r="E116" s="30"/>
      <c r="F116" s="43"/>
      <c r="G116" s="26"/>
      <c r="H116" s="77"/>
      <c r="I116" s="86"/>
      <c r="J116" s="79"/>
      <c r="K116" s="79"/>
      <c r="L116" s="79"/>
      <c r="M116" s="80"/>
      <c r="N116" s="81"/>
    </row>
    <row r="117" spans="1:15" x14ac:dyDescent="0.25">
      <c r="A117" s="29"/>
      <c r="B117" s="76"/>
      <c r="C117" s="76"/>
      <c r="D117" s="14"/>
      <c r="E117" s="30"/>
      <c r="F117" s="43"/>
      <c r="G117" s="26"/>
      <c r="H117" s="77"/>
      <c r="I117" s="86"/>
      <c r="J117" s="79"/>
      <c r="K117" s="79"/>
      <c r="L117" s="79"/>
      <c r="M117" s="80"/>
      <c r="N117" s="81"/>
    </row>
    <row r="118" spans="1:15" x14ac:dyDescent="0.25">
      <c r="A118" s="29"/>
      <c r="B118" s="76"/>
      <c r="C118" s="76"/>
      <c r="D118" s="14"/>
      <c r="E118" s="30"/>
      <c r="F118" s="43"/>
      <c r="G118" s="26"/>
      <c r="H118" s="77"/>
      <c r="I118" s="16"/>
      <c r="J118" s="16"/>
      <c r="K118" s="16"/>
      <c r="L118" s="16"/>
      <c r="M118" s="16"/>
      <c r="N118" s="16"/>
    </row>
    <row r="119" spans="1:15" x14ac:dyDescent="0.25">
      <c r="A119" s="29"/>
      <c r="B119" s="76"/>
      <c r="C119" s="76"/>
      <c r="D119" s="14"/>
      <c r="E119" s="30"/>
      <c r="F119" s="43"/>
      <c r="G119" s="26"/>
      <c r="H119" s="77"/>
      <c r="I119" s="16"/>
      <c r="J119" s="16"/>
      <c r="K119" s="16"/>
      <c r="L119" s="16"/>
      <c r="M119" s="16"/>
      <c r="N119" s="16"/>
    </row>
    <row r="120" spans="1:15" x14ac:dyDescent="0.25">
      <c r="A120" s="34"/>
      <c r="B120" s="76"/>
      <c r="C120" s="76"/>
      <c r="D120" s="14"/>
      <c r="E120" s="30"/>
      <c r="F120" s="43"/>
      <c r="G120" s="26"/>
      <c r="H120" s="77"/>
      <c r="I120" s="16"/>
      <c r="J120" s="16"/>
      <c r="K120" s="16"/>
      <c r="L120" s="16"/>
      <c r="M120" s="16"/>
      <c r="N120" s="16"/>
    </row>
    <row r="121" spans="1:15" x14ac:dyDescent="0.25">
      <c r="A121" s="34"/>
      <c r="B121" s="76"/>
      <c r="C121" s="76"/>
      <c r="D121" s="14"/>
      <c r="E121" s="30"/>
      <c r="F121" s="43"/>
      <c r="G121" s="26"/>
      <c r="H121" s="77"/>
      <c r="I121" s="16"/>
      <c r="J121" s="16"/>
      <c r="K121" s="16"/>
      <c r="L121" s="16"/>
      <c r="M121" s="16"/>
      <c r="N121" s="16"/>
    </row>
    <row r="122" spans="1:15" x14ac:dyDescent="0.25">
      <c r="A122" s="34"/>
      <c r="B122" s="76"/>
      <c r="C122" s="76"/>
      <c r="D122" s="14"/>
      <c r="E122" s="30"/>
      <c r="F122" s="43"/>
      <c r="G122" s="26"/>
      <c r="H122" s="77"/>
      <c r="I122" s="16"/>
      <c r="J122" s="16"/>
      <c r="K122" s="16"/>
      <c r="L122" s="16"/>
      <c r="M122" s="16"/>
      <c r="N122" s="16"/>
    </row>
    <row r="123" spans="1:15" x14ac:dyDescent="0.25">
      <c r="A123" s="67"/>
      <c r="B123" s="68"/>
      <c r="C123" s="68"/>
      <c r="D123" s="32"/>
      <c r="E123" s="63"/>
      <c r="F123" s="51"/>
      <c r="G123" s="51"/>
      <c r="H123" s="77"/>
      <c r="I123" s="69"/>
      <c r="J123" s="70"/>
      <c r="K123" s="70"/>
      <c r="L123" s="70"/>
      <c r="M123" s="71"/>
      <c r="N123" s="72"/>
    </row>
    <row r="124" spans="1:15" x14ac:dyDescent="0.25">
      <c r="A124" s="29"/>
      <c r="B124" s="76"/>
      <c r="C124" s="76"/>
      <c r="D124" s="14"/>
      <c r="E124" s="30"/>
      <c r="F124" s="43"/>
      <c r="G124" s="26"/>
      <c r="H124" s="14"/>
      <c r="I124" s="86"/>
      <c r="J124" s="79"/>
      <c r="K124" s="79"/>
      <c r="L124" s="79"/>
      <c r="M124" s="80"/>
      <c r="N124" s="81"/>
    </row>
    <row r="125" spans="1:15" s="73" customFormat="1" x14ac:dyDescent="0.25">
      <c r="A125" s="67"/>
      <c r="B125" s="68"/>
      <c r="C125" s="68"/>
      <c r="D125" s="32"/>
      <c r="E125" s="63"/>
      <c r="F125" s="51"/>
      <c r="G125" s="51"/>
      <c r="H125" s="77"/>
      <c r="I125" s="69"/>
      <c r="J125" s="70"/>
      <c r="K125" s="70"/>
      <c r="L125" s="70"/>
      <c r="M125" s="71"/>
      <c r="N125" s="72"/>
    </row>
    <row r="126" spans="1:15" s="17" customFormat="1" x14ac:dyDescent="0.25">
      <c r="A126" s="29"/>
      <c r="B126" s="76"/>
      <c r="C126" s="76"/>
      <c r="D126" s="14"/>
      <c r="E126" s="30"/>
      <c r="F126" s="43"/>
      <c r="G126" s="26"/>
      <c r="H126" s="14"/>
      <c r="I126" s="86"/>
      <c r="J126" s="79"/>
      <c r="K126" s="79"/>
      <c r="L126" s="79"/>
      <c r="M126" s="80"/>
      <c r="N126" s="81"/>
      <c r="O126" s="82"/>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topLeftCell="C10" zoomScale="115" zoomScaleNormal="115" workbookViewId="0">
      <selection activeCell="G28" sqref="G28"/>
    </sheetView>
  </sheetViews>
  <sheetFormatPr defaultColWidth="10.85546875" defaultRowHeight="12.75" x14ac:dyDescent="0.25"/>
  <cols>
    <col min="1" max="1" width="16.42578125" style="97" customWidth="1"/>
    <col min="2" max="3" width="15.42578125" style="97" customWidth="1"/>
    <col min="4" max="4" width="16.85546875" style="97" customWidth="1"/>
    <col min="5" max="5" width="17" style="97" customWidth="1"/>
    <col min="6" max="7" width="22.42578125" style="97" customWidth="1"/>
    <col min="8" max="8" width="16.28515625" style="97" customWidth="1"/>
    <col min="9" max="9" width="15.42578125" style="97" customWidth="1"/>
    <col min="10" max="10" width="23" style="97" customWidth="1"/>
    <col min="11" max="11" width="12.28515625" style="92" bestFit="1" customWidth="1"/>
    <col min="12" max="12" width="10.85546875" style="92"/>
    <col min="13" max="13" width="14" style="92" customWidth="1"/>
    <col min="14" max="16384" width="10.85546875" style="92"/>
  </cols>
  <sheetData>
    <row r="1" spans="1:13" ht="38.25" x14ac:dyDescent="0.25">
      <c r="A1" s="189" t="s">
        <v>2</v>
      </c>
      <c r="B1" s="190" t="s">
        <v>8</v>
      </c>
      <c r="C1" s="190" t="s">
        <v>592</v>
      </c>
      <c r="D1" s="190" t="s">
        <v>34</v>
      </c>
      <c r="E1" s="191" t="s">
        <v>35</v>
      </c>
      <c r="F1" s="191" t="s">
        <v>85</v>
      </c>
      <c r="G1" s="192" t="s">
        <v>87</v>
      </c>
      <c r="H1" s="190" t="s">
        <v>593</v>
      </c>
      <c r="I1" s="193" t="s">
        <v>36</v>
      </c>
      <c r="J1" s="194" t="s">
        <v>72</v>
      </c>
      <c r="L1" s="137" t="s">
        <v>64</v>
      </c>
      <c r="M1" s="178"/>
    </row>
    <row r="2" spans="1:13" ht="15" x14ac:dyDescent="0.25">
      <c r="A2" s="96" t="s">
        <v>41</v>
      </c>
      <c r="B2" s="96" t="s">
        <v>14</v>
      </c>
      <c r="C2" s="195">
        <f>Lydia!G4+Advances!D8</f>
        <v>4172800</v>
      </c>
      <c r="D2" s="196">
        <f>'Personal Recieved'!D10+'Balance UGX'!M2</f>
        <v>2609500</v>
      </c>
      <c r="E2" s="196">
        <f>GETPIVOTDATA("Sum of Spent  in national currency (UGX)",'Personal Costs'!$A$3,"Name","Lydia")</f>
        <v>2739500</v>
      </c>
      <c r="F2" s="196"/>
      <c r="G2" s="195">
        <v>0</v>
      </c>
      <c r="H2" s="197">
        <f>Lydia!G96+Advances!E8</f>
        <v>4042800</v>
      </c>
      <c r="I2" s="198">
        <f>C2+D2-E2+F2-G2</f>
        <v>4042800</v>
      </c>
      <c r="J2" s="199">
        <f>H2-I2</f>
        <v>0</v>
      </c>
      <c r="K2" s="92" t="s">
        <v>15</v>
      </c>
      <c r="L2" s="96" t="s">
        <v>41</v>
      </c>
      <c r="M2" s="138">
        <f>GETPIVOTDATA("Spent  in national currency (UGX)",'Airtime summary'!$A$31,"Name","Lydia")</f>
        <v>120000</v>
      </c>
    </row>
    <row r="3" spans="1:13" ht="15" x14ac:dyDescent="0.25">
      <c r="A3" s="96" t="s">
        <v>130</v>
      </c>
      <c r="B3" s="96" t="s">
        <v>111</v>
      </c>
      <c r="C3" s="195">
        <f>Grace!G4</f>
        <v>0</v>
      </c>
      <c r="D3" s="196">
        <f>'Personal Recieved'!D5+'Balance UGX'!M3</f>
        <v>121000</v>
      </c>
      <c r="E3" s="196">
        <f>GETPIVOTDATA("Sum of Spent  in national currency (UGX)",'Personal Costs'!$A$3,"Name","Grace")</f>
        <v>121000</v>
      </c>
      <c r="F3" s="196"/>
      <c r="G3" s="195"/>
      <c r="H3" s="197">
        <f>Grace!G13</f>
        <v>0</v>
      </c>
      <c r="I3" s="198">
        <f t="shared" ref="I3:I7" si="0">C3+D3-E3+F3-G3</f>
        <v>0</v>
      </c>
      <c r="J3" s="199">
        <f t="shared" ref="J3:J8" si="1">H3-I3</f>
        <v>0</v>
      </c>
      <c r="L3" s="96" t="s">
        <v>130</v>
      </c>
      <c r="M3" s="138">
        <f>GETPIVOTDATA("Spent  in national currency (UGX)",'Airtime summary'!$A$31,"Name","Grace")</f>
        <v>80000</v>
      </c>
    </row>
    <row r="4" spans="1:13" ht="15" x14ac:dyDescent="0.25">
      <c r="A4" s="96" t="s">
        <v>127</v>
      </c>
      <c r="B4" s="96" t="s">
        <v>121</v>
      </c>
      <c r="C4" s="195">
        <f>'i18'!G4</f>
        <v>1000</v>
      </c>
      <c r="D4" s="196">
        <f>'Personal Recieved'!D7+'Balance UGX'!M4</f>
        <v>1629000</v>
      </c>
      <c r="E4" s="196">
        <f>GETPIVOTDATA("Sum of Spent  in national currency (UGX)",'Personal Costs'!$A$3,"Name","i18")</f>
        <v>1595000</v>
      </c>
      <c r="F4" s="196"/>
      <c r="G4" s="195"/>
      <c r="H4" s="197">
        <f>'i18'!G168</f>
        <v>35000</v>
      </c>
      <c r="I4" s="198">
        <f t="shared" si="0"/>
        <v>35000</v>
      </c>
      <c r="J4" s="199">
        <f t="shared" si="1"/>
        <v>0</v>
      </c>
      <c r="L4" s="96" t="s">
        <v>127</v>
      </c>
      <c r="M4" s="138">
        <f>GETPIVOTDATA("Spent  in national currency (UGX)",'Airtime summary'!$A$31,"Name","i18")</f>
        <v>100000</v>
      </c>
    </row>
    <row r="5" spans="1:13" ht="15" x14ac:dyDescent="0.25">
      <c r="A5" s="96" t="s">
        <v>156</v>
      </c>
      <c r="B5" s="96" t="s">
        <v>121</v>
      </c>
      <c r="C5" s="195">
        <f>'i49'!G4</f>
        <v>0</v>
      </c>
      <c r="D5" s="196">
        <f>'Personal Recieved'!D8+'Balance UGX'!M5</f>
        <v>4623000</v>
      </c>
      <c r="E5" s="196">
        <f>GETPIVOTDATA("Sum of Spent  in national currency (UGX)",'Personal Costs'!$A$3,"Name","i49")</f>
        <v>4623000</v>
      </c>
      <c r="F5" s="196"/>
      <c r="G5" s="195"/>
      <c r="H5" s="197">
        <f>'i49'!G243</f>
        <v>0</v>
      </c>
      <c r="I5" s="198">
        <f t="shared" si="0"/>
        <v>0</v>
      </c>
      <c r="J5" s="199">
        <f t="shared" si="1"/>
        <v>0</v>
      </c>
      <c r="L5" s="96" t="s">
        <v>156</v>
      </c>
      <c r="M5" s="138">
        <f>GETPIVOTDATA("Spent  in national currency (UGX)",'Airtime summary'!$A$31,"Name","i49")</f>
        <v>210000</v>
      </c>
    </row>
    <row r="6" spans="1:13" ht="15" x14ac:dyDescent="0.25">
      <c r="A6" s="96" t="s">
        <v>147</v>
      </c>
      <c r="B6" s="96" t="s">
        <v>121</v>
      </c>
      <c r="C6" s="195">
        <f>'i1'!G4</f>
        <v>0</v>
      </c>
      <c r="D6" s="196">
        <f>'Personal Recieved'!D6+'Balance UGX'!M6</f>
        <v>829000</v>
      </c>
      <c r="E6" s="196">
        <f>GETPIVOTDATA("Sum of Spent  in national currency (UGX)",'Personal Costs'!$A$3,"Name","i1")</f>
        <v>822000</v>
      </c>
      <c r="F6" s="196"/>
      <c r="G6" s="195"/>
      <c r="H6" s="197">
        <f>'i1'!G122</f>
        <v>7000</v>
      </c>
      <c r="I6" s="198">
        <f t="shared" si="0"/>
        <v>7000</v>
      </c>
      <c r="J6" s="199">
        <f t="shared" si="1"/>
        <v>0</v>
      </c>
      <c r="L6" s="96" t="s">
        <v>147</v>
      </c>
      <c r="M6" s="138">
        <v>0</v>
      </c>
    </row>
    <row r="7" spans="1:13" ht="15" x14ac:dyDescent="0.25">
      <c r="A7" s="96" t="s">
        <v>144</v>
      </c>
      <c r="B7" s="96" t="s">
        <v>121</v>
      </c>
      <c r="C7" s="195">
        <f>'i89'!G4</f>
        <v>-6000</v>
      </c>
      <c r="D7" s="196">
        <f>'Personal Recieved'!D9+'Balance UGX'!M7</f>
        <v>1110000</v>
      </c>
      <c r="E7" s="196">
        <f>GETPIVOTDATA("Sum of Spent  in national currency (UGX)",'Personal Costs'!$A$3,"Name","i89")</f>
        <v>1084000</v>
      </c>
      <c r="F7" s="196"/>
      <c r="G7" s="195"/>
      <c r="H7" s="197">
        <f>'i89'!G122</f>
        <v>20000</v>
      </c>
      <c r="I7" s="198">
        <f t="shared" si="0"/>
        <v>20000</v>
      </c>
      <c r="J7" s="199">
        <f t="shared" si="1"/>
        <v>0</v>
      </c>
      <c r="L7" s="96" t="s">
        <v>144</v>
      </c>
      <c r="M7" s="138">
        <f>GETPIVOTDATA("Spent  in national currency (UGX)",'Airtime summary'!$A$31,"Name","i89")</f>
        <v>100000</v>
      </c>
    </row>
    <row r="8" spans="1:13" ht="15" x14ac:dyDescent="0.25">
      <c r="A8" s="96" t="s">
        <v>63</v>
      </c>
      <c r="B8" s="167"/>
      <c r="C8" s="195">
        <f>'Airtime summary'!G4</f>
        <v>0</v>
      </c>
      <c r="D8" s="196"/>
      <c r="E8" s="196"/>
      <c r="F8" s="196"/>
      <c r="G8" s="195"/>
      <c r="H8" s="197">
        <f>'Airtime summary'!G29</f>
        <v>0</v>
      </c>
      <c r="I8" s="198">
        <f>'Airtime summary'!G30</f>
        <v>0</v>
      </c>
      <c r="J8" s="199">
        <f t="shared" si="1"/>
        <v>0</v>
      </c>
      <c r="L8" s="179"/>
      <c r="M8" s="178"/>
    </row>
    <row r="9" spans="1:13" s="93" customFormat="1" ht="15" x14ac:dyDescent="0.25">
      <c r="A9" s="200"/>
      <c r="B9" s="201"/>
      <c r="C9" s="202"/>
      <c r="D9" s="202"/>
      <c r="E9" s="203"/>
      <c r="F9" s="278" t="s">
        <v>86</v>
      </c>
      <c r="G9" s="279" t="s">
        <v>71</v>
      </c>
      <c r="H9" s="202"/>
      <c r="I9" s="204"/>
      <c r="J9" s="199"/>
      <c r="L9"/>
      <c r="M9" s="247">
        <f>SUM(M2:M7)</f>
        <v>610000</v>
      </c>
    </row>
    <row r="10" spans="1:13" x14ac:dyDescent="0.2">
      <c r="A10" s="205" t="s">
        <v>73</v>
      </c>
      <c r="B10" s="206"/>
      <c r="C10" s="207">
        <f>SUM(C2:C9)</f>
        <v>4167800</v>
      </c>
      <c r="D10" s="207">
        <f>SUM(D2:D9)</f>
        <v>10921500</v>
      </c>
      <c r="E10" s="207">
        <f>SUM(E2:E9)</f>
        <v>10984500</v>
      </c>
      <c r="F10" s="206"/>
      <c r="G10" s="208"/>
      <c r="H10" s="209">
        <f>SUM(H2:H9)</f>
        <v>4104800</v>
      </c>
      <c r="I10" s="210">
        <f>SUM(I2:I9)</f>
        <v>4104800</v>
      </c>
      <c r="J10" s="211">
        <f>H10-I10</f>
        <v>0</v>
      </c>
    </row>
    <row r="11" spans="1:13" x14ac:dyDescent="0.2">
      <c r="A11" s="212"/>
      <c r="B11" s="213"/>
      <c r="C11" s="214"/>
      <c r="D11" s="215"/>
      <c r="E11" s="215"/>
      <c r="F11" s="215"/>
      <c r="G11" s="215"/>
      <c r="H11" s="214"/>
      <c r="I11" s="216"/>
      <c r="J11" s="199"/>
    </row>
    <row r="12" spans="1:13" x14ac:dyDescent="0.2">
      <c r="A12" s="217" t="s">
        <v>74</v>
      </c>
      <c r="B12" s="218"/>
      <c r="C12" s="219">
        <f>'Bank reconciliation UGX'!D14</f>
        <v>3654487</v>
      </c>
      <c r="D12" s="256">
        <f>'Bank reconciliation UGX'!D16+'Bank reconciliation UGX'!D17</f>
        <v>54819880</v>
      </c>
      <c r="E12" s="219">
        <f>GETPIVOTDATA("Sum of Spent  in national currency (UGX)",'Personal Costs'!$A$3,"Name","Bank UGX")</f>
        <v>4000</v>
      </c>
      <c r="F12" s="219"/>
      <c r="G12" s="219">
        <f>'Bank reconciliation UGX'!E15+'Bank reconciliation UGX'!E18</f>
        <v>17796500</v>
      </c>
      <c r="H12" s="776">
        <f>'Bank reconciliation UGX'!D47</f>
        <v>40673867</v>
      </c>
      <c r="I12" s="220">
        <f>C12+D12-E12+F12-G12</f>
        <v>40673867</v>
      </c>
      <c r="J12" s="199">
        <f>H12-I12</f>
        <v>0</v>
      </c>
    </row>
    <row r="13" spans="1:13" x14ac:dyDescent="0.2">
      <c r="A13" s="217" t="s">
        <v>90</v>
      </c>
      <c r="B13" s="218"/>
      <c r="C13" s="219">
        <f>'UGX-Operational Account'!D14</f>
        <v>7958997</v>
      </c>
      <c r="D13" s="256">
        <v>0</v>
      </c>
      <c r="E13" s="219">
        <f>GETPIVOTDATA("Sum of Spent  in national currency (UGX)",'Personal Costs'!$A$3,"Name","Bank Opp")</f>
        <v>9845628</v>
      </c>
      <c r="F13" s="219">
        <f>'UGX-Operational Account'!D17+'UGX-Operational Account'!D21</f>
        <v>17796500</v>
      </c>
      <c r="G13" s="219">
        <f>'UGX-Operational Account'!E18+'UGX-Operational Account'!E22</f>
        <v>10860500</v>
      </c>
      <c r="H13" s="776">
        <f>'UGX-Operational Account'!D57</f>
        <v>5049369</v>
      </c>
      <c r="I13" s="220">
        <f>C13+D13-E13+F13-G13</f>
        <v>5049369</v>
      </c>
      <c r="J13" s="199">
        <f>H13-I13</f>
        <v>0</v>
      </c>
    </row>
    <row r="14" spans="1:13" x14ac:dyDescent="0.2">
      <c r="A14" s="221" t="s">
        <v>75</v>
      </c>
      <c r="B14" s="222"/>
      <c r="C14" s="222">
        <f t="shared" ref="C14:I14" si="2">SUM(C12:C13)</f>
        <v>11613484</v>
      </c>
      <c r="D14" s="222">
        <f t="shared" si="2"/>
        <v>54819880</v>
      </c>
      <c r="E14" s="349">
        <f t="shared" si="2"/>
        <v>9849628</v>
      </c>
      <c r="F14" s="222">
        <f t="shared" si="2"/>
        <v>17796500</v>
      </c>
      <c r="G14" s="222">
        <f t="shared" si="2"/>
        <v>28657000</v>
      </c>
      <c r="H14" s="222">
        <f t="shared" si="2"/>
        <v>45723236</v>
      </c>
      <c r="I14" s="223">
        <f t="shared" si="2"/>
        <v>45723236</v>
      </c>
      <c r="J14" s="224">
        <f>H14-I14</f>
        <v>0</v>
      </c>
    </row>
    <row r="15" spans="1:13" x14ac:dyDescent="0.2">
      <c r="A15" s="225" t="s">
        <v>76</v>
      </c>
      <c r="B15" s="226"/>
      <c r="C15" s="226"/>
      <c r="D15" s="286"/>
      <c r="E15" s="348"/>
      <c r="F15" s="226"/>
      <c r="G15" s="226"/>
      <c r="H15" s="226"/>
      <c r="I15" s="227"/>
      <c r="J15" s="228"/>
    </row>
    <row r="16" spans="1:13" ht="13.5" thickBot="1" x14ac:dyDescent="0.25">
      <c r="A16" s="229"/>
      <c r="B16" s="230"/>
      <c r="C16" s="230"/>
      <c r="D16" s="230"/>
      <c r="E16" s="230"/>
      <c r="F16" s="230"/>
      <c r="G16" s="230"/>
      <c r="H16" s="230"/>
      <c r="I16" s="231"/>
      <c r="J16" s="199"/>
    </row>
    <row r="17" spans="1:11" ht="13.5" thickBot="1" x14ac:dyDescent="0.25">
      <c r="A17" s="232" t="s">
        <v>77</v>
      </c>
      <c r="B17" s="233"/>
      <c r="C17" s="233"/>
      <c r="D17" s="233"/>
      <c r="E17" s="233">
        <f>E10+E14</f>
        <v>20834128</v>
      </c>
      <c r="F17" s="233"/>
      <c r="G17" s="233"/>
      <c r="H17" s="233"/>
      <c r="I17" s="234"/>
      <c r="J17" s="235"/>
    </row>
    <row r="18" spans="1:11" x14ac:dyDescent="0.2">
      <c r="A18" s="236"/>
      <c r="B18" s="237"/>
      <c r="C18" s="237"/>
      <c r="D18" s="237"/>
      <c r="E18" s="237"/>
      <c r="F18" s="237"/>
      <c r="G18" s="237"/>
      <c r="H18" s="237"/>
      <c r="I18" s="238"/>
      <c r="J18" s="199"/>
    </row>
    <row r="19" spans="1:11" ht="15.75" x14ac:dyDescent="0.25">
      <c r="A19" s="239" t="s">
        <v>37</v>
      </c>
      <c r="B19" s="240"/>
      <c r="C19" s="241">
        <f>'UGX Cash Box March 24'!G3</f>
        <v>2250726</v>
      </c>
      <c r="D19" s="242">
        <f>'Personal Recieved'!C14</f>
        <v>277500</v>
      </c>
      <c r="E19" s="242">
        <f>GETPIVOTDATA("Sum of spent in national currency (Ugx)",'Personal Recieved'!$A$3)</f>
        <v>11199000</v>
      </c>
      <c r="F19" s="242">
        <f>'UGX-Operational Account'!E18+'UGX-Operational Account'!E22</f>
        <v>10860500</v>
      </c>
      <c r="G19" s="242">
        <v>0</v>
      </c>
      <c r="H19" s="242">
        <f>'UGX Cash Box March 24'!G134</f>
        <v>2189726</v>
      </c>
      <c r="I19" s="243">
        <f>C19+D19-E19+F19</f>
        <v>2189726</v>
      </c>
      <c r="J19" s="199">
        <f t="shared" ref="J19" si="3">H19-I19</f>
        <v>0</v>
      </c>
      <c r="K19" s="249"/>
    </row>
    <row r="20" spans="1:11" ht="16.5" thickBot="1" x14ac:dyDescent="0.3">
      <c r="A20" s="244"/>
      <c r="B20" s="245"/>
      <c r="C20" s="245"/>
      <c r="D20" s="245"/>
      <c r="E20" s="245"/>
      <c r="F20" s="245"/>
      <c r="G20" s="245"/>
      <c r="H20" s="245"/>
      <c r="I20" s="245"/>
      <c r="J20" s="347"/>
      <c r="K20" s="250"/>
    </row>
    <row r="21" spans="1:11" ht="15.75" x14ac:dyDescent="0.25">
      <c r="A21" s="180"/>
      <c r="B21" s="181"/>
      <c r="C21" s="181"/>
      <c r="D21" s="872" t="s">
        <v>38</v>
      </c>
      <c r="E21" s="872"/>
      <c r="F21" s="181"/>
      <c r="G21" s="181"/>
      <c r="H21" s="181"/>
      <c r="I21" s="252"/>
      <c r="J21" s="253"/>
      <c r="K21" s="251"/>
    </row>
    <row r="22" spans="1:11" ht="47.25" x14ac:dyDescent="0.25">
      <c r="A22" s="183"/>
      <c r="B22" s="184"/>
      <c r="C22" s="184" t="s">
        <v>594</v>
      </c>
      <c r="D22" s="184" t="s">
        <v>65</v>
      </c>
      <c r="E22" s="184" t="s">
        <v>66</v>
      </c>
      <c r="F22" s="184"/>
      <c r="G22" s="184"/>
      <c r="H22" s="184" t="s">
        <v>595</v>
      </c>
      <c r="I22" s="184" t="s">
        <v>67</v>
      </c>
      <c r="J22" s="185" t="s">
        <v>68</v>
      </c>
    </row>
    <row r="23" spans="1:11" ht="32.25" thickBot="1" x14ac:dyDescent="0.3">
      <c r="A23" s="186" t="s">
        <v>69</v>
      </c>
      <c r="B23" s="187"/>
      <c r="C23" s="187">
        <f>C19+C14+C10</f>
        <v>18032010</v>
      </c>
      <c r="D23" s="187">
        <f>D12</f>
        <v>54819880</v>
      </c>
      <c r="E23" s="187">
        <f>E17</f>
        <v>20834128</v>
      </c>
      <c r="F23" s="187"/>
      <c r="G23" s="187">
        <f>G2</f>
        <v>0</v>
      </c>
      <c r="H23" s="187">
        <f>H19+H14+H10</f>
        <v>52017762</v>
      </c>
      <c r="I23" s="187">
        <f>C23+D23-E23</f>
        <v>52017762</v>
      </c>
      <c r="J23" s="188">
        <f>G23+H23-I23</f>
        <v>0</v>
      </c>
      <c r="K23" s="255"/>
    </row>
    <row r="25" spans="1:11" x14ac:dyDescent="0.25">
      <c r="K25" s="97"/>
    </row>
    <row r="27" spans="1:11" x14ac:dyDescent="0.25">
      <c r="G27" s="380"/>
    </row>
    <row r="184" spans="1:15" x14ac:dyDescent="0.25">
      <c r="A184" s="248"/>
      <c r="B184" s="248"/>
      <c r="C184" s="248"/>
      <c r="D184" s="248"/>
      <c r="E184" s="248"/>
      <c r="F184" s="248"/>
      <c r="G184" s="248"/>
      <c r="H184" s="248"/>
      <c r="I184" s="248"/>
      <c r="J184" s="248"/>
      <c r="K184" s="285"/>
      <c r="L184" s="285"/>
      <c r="M184" s="285"/>
      <c r="N184" s="285"/>
      <c r="O184" s="285"/>
    </row>
    <row r="185" spans="1:15" x14ac:dyDescent="0.25">
      <c r="A185" s="248"/>
      <c r="B185" s="248"/>
      <c r="C185" s="248"/>
      <c r="D185" s="248"/>
      <c r="E185" s="248"/>
      <c r="F185" s="248"/>
      <c r="G185" s="248"/>
      <c r="H185" s="248"/>
      <c r="I185" s="248"/>
      <c r="J185" s="248"/>
      <c r="K185" s="285"/>
      <c r="L185" s="285"/>
      <c r="M185" s="285"/>
      <c r="N185" s="285"/>
      <c r="O185" s="285"/>
    </row>
    <row r="186" spans="1:15" x14ac:dyDescent="0.25">
      <c r="A186" s="248"/>
      <c r="B186" s="248"/>
      <c r="C186" s="248"/>
      <c r="D186" s="248"/>
      <c r="E186" s="248"/>
      <c r="F186" s="248"/>
      <c r="G186" s="248"/>
      <c r="H186" s="248"/>
      <c r="I186" s="248"/>
      <c r="J186" s="248"/>
      <c r="K186" s="285"/>
      <c r="L186" s="285"/>
      <c r="M186" s="285"/>
      <c r="N186" s="285"/>
      <c r="O186" s="285"/>
    </row>
    <row r="187" spans="1:15" x14ac:dyDescent="0.25">
      <c r="A187" s="248"/>
      <c r="B187" s="248"/>
      <c r="C187" s="248"/>
      <c r="D187" s="248"/>
      <c r="E187" s="248"/>
      <c r="F187" s="248"/>
      <c r="G187" s="248"/>
      <c r="H187" s="248"/>
      <c r="I187" s="248"/>
      <c r="J187" s="248"/>
      <c r="K187" s="285"/>
      <c r="L187" s="285"/>
      <c r="M187" s="285"/>
      <c r="N187" s="285"/>
      <c r="O187" s="285"/>
    </row>
    <row r="188" spans="1:15" x14ac:dyDescent="0.25">
      <c r="A188" s="248"/>
      <c r="B188" s="248"/>
      <c r="C188" s="248"/>
      <c r="D188" s="248"/>
      <c r="E188" s="248"/>
      <c r="F188" s="248"/>
      <c r="G188" s="248"/>
      <c r="H188" s="248"/>
      <c r="I188" s="248"/>
      <c r="J188" s="248"/>
      <c r="K188" s="285"/>
      <c r="L188" s="285"/>
      <c r="M188" s="285"/>
      <c r="N188" s="285"/>
      <c r="O188" s="285"/>
    </row>
    <row r="189" spans="1:15" x14ac:dyDescent="0.25">
      <c r="A189" s="248"/>
      <c r="B189" s="248"/>
      <c r="C189" s="248"/>
      <c r="D189" s="248"/>
      <c r="E189" s="248"/>
      <c r="F189" s="248"/>
      <c r="G189" s="248"/>
      <c r="H189" s="248"/>
      <c r="I189" s="248"/>
      <c r="J189" s="248"/>
      <c r="K189" s="285"/>
      <c r="L189" s="285"/>
      <c r="M189" s="285"/>
      <c r="N189" s="285"/>
      <c r="O189" s="285"/>
    </row>
    <row r="190" spans="1:15" x14ac:dyDescent="0.25">
      <c r="A190" s="248"/>
      <c r="B190" s="248"/>
      <c r="C190" s="248"/>
      <c r="D190" s="248"/>
      <c r="E190" s="248"/>
      <c r="F190" s="248"/>
      <c r="G190" s="248"/>
      <c r="H190" s="248"/>
      <c r="I190" s="248"/>
      <c r="J190" s="248"/>
      <c r="K190" s="285"/>
      <c r="L190" s="285"/>
      <c r="M190" s="285"/>
      <c r="N190" s="285"/>
      <c r="O190" s="285"/>
    </row>
    <row r="191" spans="1:15" x14ac:dyDescent="0.25">
      <c r="A191" s="248"/>
      <c r="B191" s="248"/>
      <c r="C191" s="248"/>
      <c r="D191" s="248"/>
      <c r="E191" s="248"/>
      <c r="F191" s="248"/>
      <c r="G191" s="248"/>
      <c r="H191" s="248"/>
      <c r="I191" s="248"/>
      <c r="J191" s="248"/>
      <c r="K191" s="285"/>
      <c r="L191" s="285"/>
      <c r="M191" s="285"/>
      <c r="N191" s="285"/>
      <c r="O191" s="285"/>
    </row>
    <row r="192" spans="1:15" x14ac:dyDescent="0.25">
      <c r="A192" s="248"/>
      <c r="B192" s="248"/>
      <c r="C192" s="248"/>
      <c r="D192" s="248"/>
      <c r="E192" s="248"/>
      <c r="F192" s="248"/>
      <c r="G192" s="248"/>
      <c r="H192" s="248"/>
      <c r="I192" s="248"/>
      <c r="J192" s="248"/>
      <c r="K192" s="285"/>
      <c r="L192" s="285"/>
      <c r="M192" s="285"/>
      <c r="N192" s="285"/>
      <c r="O192" s="285"/>
    </row>
    <row r="193" spans="1:15" x14ac:dyDescent="0.25">
      <c r="A193" s="248"/>
      <c r="B193" s="248"/>
      <c r="C193" s="248"/>
      <c r="D193" s="248"/>
      <c r="E193" s="248"/>
      <c r="F193" s="248"/>
      <c r="G193" s="248"/>
      <c r="H193" s="248"/>
      <c r="I193" s="248"/>
      <c r="J193" s="248"/>
      <c r="K193" s="285"/>
      <c r="L193" s="285"/>
      <c r="M193" s="285"/>
      <c r="N193" s="285"/>
      <c r="O193" s="285"/>
    </row>
    <row r="194" spans="1:15" x14ac:dyDescent="0.25">
      <c r="A194" s="248"/>
      <c r="B194" s="248"/>
      <c r="C194" s="248"/>
      <c r="D194" s="248"/>
      <c r="E194" s="248"/>
      <c r="F194" s="248"/>
      <c r="G194" s="248"/>
      <c r="H194" s="248"/>
      <c r="I194" s="248"/>
      <c r="J194" s="248"/>
      <c r="K194" s="285"/>
      <c r="L194" s="285"/>
      <c r="M194" s="285"/>
      <c r="N194" s="285"/>
      <c r="O194" s="285"/>
    </row>
    <row r="195" spans="1:15" x14ac:dyDescent="0.25">
      <c r="A195" s="248"/>
      <c r="B195" s="248"/>
      <c r="C195" s="248"/>
      <c r="D195" s="248"/>
      <c r="E195" s="248"/>
      <c r="F195" s="248"/>
      <c r="G195" s="248"/>
      <c r="H195" s="248"/>
      <c r="I195" s="248"/>
      <c r="J195" s="248"/>
      <c r="K195" s="285"/>
      <c r="L195" s="285"/>
      <c r="M195" s="285"/>
      <c r="N195" s="285"/>
      <c r="O195" s="285"/>
    </row>
    <row r="196" spans="1:15" x14ac:dyDescent="0.25">
      <c r="A196" s="248"/>
      <c r="B196" s="248"/>
      <c r="C196" s="248"/>
      <c r="D196" s="248"/>
      <c r="E196" s="248"/>
      <c r="F196" s="248"/>
      <c r="G196" s="248"/>
      <c r="H196" s="248"/>
      <c r="I196" s="248"/>
      <c r="J196" s="248"/>
      <c r="K196" s="285"/>
      <c r="L196" s="285"/>
      <c r="M196" s="285"/>
      <c r="N196" s="285"/>
      <c r="O196" s="285"/>
    </row>
    <row r="197" spans="1:15" x14ac:dyDescent="0.25">
      <c r="A197" s="248"/>
      <c r="B197" s="248"/>
      <c r="C197" s="248"/>
      <c r="D197" s="248"/>
      <c r="E197" s="248"/>
      <c r="F197" s="248"/>
      <c r="G197" s="248"/>
      <c r="H197" s="248"/>
      <c r="I197" s="248"/>
      <c r="J197" s="248"/>
      <c r="K197" s="285"/>
      <c r="L197" s="285"/>
      <c r="M197" s="285"/>
      <c r="N197" s="285"/>
      <c r="O197" s="285"/>
    </row>
    <row r="198" spans="1:15" x14ac:dyDescent="0.25">
      <c r="A198" s="248"/>
      <c r="B198" s="248"/>
      <c r="C198" s="248"/>
      <c r="D198" s="248"/>
      <c r="E198" s="248"/>
      <c r="F198" s="248"/>
      <c r="G198" s="248"/>
      <c r="H198" s="248"/>
      <c r="I198" s="248"/>
      <c r="J198" s="248"/>
      <c r="K198" s="285"/>
      <c r="L198" s="285"/>
      <c r="M198" s="285"/>
      <c r="N198" s="285"/>
      <c r="O198" s="285"/>
    </row>
    <row r="199" spans="1:15" x14ac:dyDescent="0.25">
      <c r="A199" s="248"/>
      <c r="B199" s="248"/>
      <c r="C199" s="248"/>
      <c r="D199" s="248"/>
      <c r="E199" s="248"/>
      <c r="F199" s="248"/>
      <c r="G199" s="248"/>
      <c r="H199" s="248"/>
      <c r="I199" s="248"/>
      <c r="J199" s="248"/>
      <c r="K199" s="285"/>
      <c r="L199" s="285"/>
      <c r="M199" s="285"/>
      <c r="N199" s="285"/>
      <c r="O199" s="285"/>
    </row>
    <row r="200" spans="1:15" x14ac:dyDescent="0.25">
      <c r="A200" s="248"/>
      <c r="B200" s="248"/>
      <c r="C200" s="248"/>
      <c r="D200" s="248"/>
      <c r="E200" s="248"/>
      <c r="F200" s="248"/>
      <c r="G200" s="248"/>
      <c r="H200" s="248"/>
      <c r="I200" s="248"/>
      <c r="J200" s="248"/>
      <c r="K200" s="285"/>
      <c r="L200" s="285"/>
      <c r="M200" s="285"/>
      <c r="N200" s="285"/>
      <c r="O200" s="285"/>
    </row>
    <row r="201" spans="1:15" x14ac:dyDescent="0.25">
      <c r="A201" s="248"/>
      <c r="B201" s="248"/>
      <c r="C201" s="248"/>
      <c r="D201" s="248"/>
      <c r="E201" s="248"/>
      <c r="F201" s="248"/>
      <c r="G201" s="248"/>
      <c r="H201" s="248"/>
      <c r="I201" s="248"/>
      <c r="J201" s="248"/>
      <c r="K201" s="285"/>
      <c r="L201" s="285"/>
      <c r="M201" s="285"/>
      <c r="N201" s="285"/>
      <c r="O201" s="285"/>
    </row>
    <row r="202" spans="1:15" x14ac:dyDescent="0.25">
      <c r="A202" s="248"/>
      <c r="B202" s="248"/>
      <c r="C202" s="248"/>
      <c r="D202" s="248"/>
      <c r="E202" s="248"/>
      <c r="F202" s="248"/>
      <c r="G202" s="248"/>
      <c r="H202" s="248"/>
      <c r="I202" s="248"/>
      <c r="J202" s="248"/>
      <c r="K202" s="285"/>
      <c r="L202" s="285"/>
      <c r="M202" s="285"/>
      <c r="N202" s="285"/>
      <c r="O202" s="285"/>
    </row>
    <row r="203" spans="1:15" x14ac:dyDescent="0.25">
      <c r="A203" s="248"/>
      <c r="B203" s="248"/>
      <c r="C203" s="248"/>
      <c r="D203" s="248"/>
      <c r="E203" s="248"/>
      <c r="F203" s="248"/>
      <c r="G203" s="248"/>
      <c r="H203" s="248"/>
      <c r="I203" s="248"/>
      <c r="J203" s="248"/>
      <c r="K203" s="285"/>
      <c r="L203" s="285"/>
      <c r="M203" s="285"/>
      <c r="N203" s="285"/>
      <c r="O203" s="285"/>
    </row>
    <row r="204" spans="1:15" x14ac:dyDescent="0.25">
      <c r="A204" s="248"/>
      <c r="B204" s="248"/>
      <c r="C204" s="248"/>
      <c r="D204" s="248"/>
      <c r="E204" s="248"/>
      <c r="F204" s="248"/>
      <c r="G204" s="248"/>
      <c r="H204" s="248"/>
      <c r="I204" s="248"/>
      <c r="J204" s="248"/>
      <c r="K204" s="285"/>
      <c r="L204" s="285"/>
      <c r="M204" s="285"/>
      <c r="N204" s="285"/>
      <c r="O204" s="285"/>
    </row>
    <row r="205" spans="1:15" x14ac:dyDescent="0.25">
      <c r="A205" s="248"/>
      <c r="B205" s="248"/>
      <c r="C205" s="248"/>
      <c r="D205" s="248"/>
      <c r="E205" s="248"/>
      <c r="F205" s="248"/>
      <c r="G205" s="248"/>
      <c r="H205" s="248"/>
      <c r="I205" s="248"/>
      <c r="J205" s="248"/>
      <c r="K205" s="285"/>
      <c r="L205" s="285"/>
      <c r="M205" s="285"/>
      <c r="N205" s="285"/>
      <c r="O205" s="285"/>
    </row>
    <row r="206" spans="1:15" x14ac:dyDescent="0.25">
      <c r="A206" s="248"/>
      <c r="B206" s="248"/>
      <c r="C206" s="248"/>
      <c r="D206" s="248"/>
      <c r="E206" s="248"/>
      <c r="F206" s="248"/>
      <c r="G206" s="248"/>
      <c r="H206" s="248"/>
      <c r="I206" s="248"/>
      <c r="J206" s="248"/>
      <c r="K206" s="285"/>
      <c r="L206" s="285"/>
      <c r="M206" s="285"/>
      <c r="N206" s="285"/>
      <c r="O206" s="285"/>
    </row>
    <row r="207" spans="1:15" x14ac:dyDescent="0.25">
      <c r="A207" s="248"/>
      <c r="B207" s="248"/>
      <c r="C207" s="248"/>
      <c r="D207" s="248"/>
      <c r="E207" s="248"/>
      <c r="F207" s="248"/>
      <c r="G207" s="248"/>
      <c r="H207" s="248"/>
      <c r="I207" s="248"/>
      <c r="J207" s="248"/>
      <c r="K207" s="285"/>
      <c r="L207" s="285"/>
      <c r="M207" s="285"/>
      <c r="N207" s="285"/>
      <c r="O207" s="285"/>
    </row>
    <row r="208" spans="1:15" x14ac:dyDescent="0.25">
      <c r="A208" s="248"/>
      <c r="B208" s="248"/>
      <c r="C208" s="248"/>
      <c r="D208" s="248"/>
      <c r="E208" s="248"/>
      <c r="F208" s="248"/>
      <c r="G208" s="248"/>
      <c r="H208" s="248"/>
      <c r="I208" s="248"/>
      <c r="J208" s="248"/>
      <c r="K208" s="285"/>
      <c r="L208" s="285"/>
      <c r="M208" s="285"/>
      <c r="N208" s="285"/>
      <c r="O208" s="285"/>
    </row>
    <row r="209" spans="1:15" x14ac:dyDescent="0.25">
      <c r="A209" s="248"/>
      <c r="B209" s="248"/>
      <c r="C209" s="248"/>
      <c r="D209" s="248"/>
      <c r="E209" s="248"/>
      <c r="F209" s="248"/>
      <c r="G209" s="248"/>
      <c r="H209" s="248"/>
      <c r="I209" s="248"/>
      <c r="J209" s="248"/>
      <c r="K209" s="285"/>
      <c r="L209" s="285"/>
      <c r="M209" s="285"/>
      <c r="N209" s="285"/>
      <c r="O209" s="285"/>
    </row>
    <row r="210" spans="1:15" x14ac:dyDescent="0.25">
      <c r="A210" s="248"/>
      <c r="B210" s="248"/>
      <c r="C210" s="248"/>
      <c r="D210" s="248"/>
      <c r="E210" s="248"/>
      <c r="F210" s="248"/>
      <c r="G210" s="248"/>
      <c r="H210" s="248"/>
      <c r="I210" s="248"/>
      <c r="J210" s="248"/>
      <c r="K210" s="285"/>
      <c r="L210" s="285"/>
      <c r="M210" s="285"/>
      <c r="N210" s="285"/>
      <c r="O210" s="285"/>
    </row>
    <row r="211" spans="1:15" x14ac:dyDescent="0.25">
      <c r="A211" s="248"/>
      <c r="B211" s="248"/>
      <c r="C211" s="248"/>
      <c r="D211" s="248"/>
      <c r="E211" s="248"/>
      <c r="F211" s="248"/>
      <c r="G211" s="248"/>
      <c r="H211" s="248"/>
      <c r="I211" s="248"/>
      <c r="J211" s="248"/>
      <c r="K211" s="285"/>
      <c r="L211" s="285"/>
      <c r="M211" s="285"/>
      <c r="N211" s="285"/>
      <c r="O211" s="285"/>
    </row>
    <row r="212" spans="1:15" x14ac:dyDescent="0.25">
      <c r="A212" s="248"/>
      <c r="B212" s="248"/>
      <c r="C212" s="248"/>
      <c r="D212" s="248"/>
      <c r="E212" s="248"/>
      <c r="F212" s="248"/>
      <c r="G212" s="248"/>
      <c r="H212" s="248"/>
      <c r="I212" s="248"/>
      <c r="J212" s="248"/>
      <c r="K212" s="285"/>
      <c r="L212" s="285"/>
      <c r="M212" s="285"/>
      <c r="N212" s="285"/>
      <c r="O212" s="285"/>
    </row>
    <row r="213" spans="1:15" x14ac:dyDescent="0.25">
      <c r="A213" s="248"/>
      <c r="B213" s="248"/>
      <c r="C213" s="248"/>
      <c r="D213" s="248"/>
      <c r="E213" s="248"/>
      <c r="F213" s="248"/>
      <c r="G213" s="248"/>
      <c r="H213" s="248"/>
      <c r="I213" s="248"/>
      <c r="J213" s="248"/>
      <c r="K213" s="285"/>
      <c r="L213" s="285"/>
      <c r="M213" s="285"/>
      <c r="N213" s="285"/>
      <c r="O213" s="285"/>
    </row>
    <row r="214" spans="1:15" x14ac:dyDescent="0.25">
      <c r="A214" s="248"/>
      <c r="B214" s="248"/>
      <c r="C214" s="248"/>
      <c r="D214" s="248"/>
      <c r="E214" s="248"/>
      <c r="F214" s="248"/>
      <c r="G214" s="248"/>
      <c r="H214" s="248"/>
      <c r="I214" s="248"/>
      <c r="J214" s="248"/>
      <c r="K214" s="285"/>
      <c r="L214" s="285"/>
      <c r="M214" s="285"/>
      <c r="N214" s="285"/>
      <c r="O214" s="285"/>
    </row>
    <row r="215" spans="1:15" x14ac:dyDescent="0.25">
      <c r="A215" s="248"/>
      <c r="B215" s="248"/>
      <c r="C215" s="248"/>
      <c r="D215" s="248"/>
      <c r="E215" s="248"/>
      <c r="F215" s="248"/>
      <c r="G215" s="248"/>
      <c r="H215" s="248"/>
      <c r="I215" s="248"/>
      <c r="J215" s="248"/>
      <c r="K215" s="285"/>
      <c r="L215" s="285"/>
      <c r="M215" s="285"/>
      <c r="N215" s="285"/>
      <c r="O215" s="285"/>
    </row>
    <row r="216" spans="1:15" x14ac:dyDescent="0.25">
      <c r="A216" s="248"/>
      <c r="B216" s="248"/>
      <c r="C216" s="248"/>
      <c r="D216" s="248"/>
      <c r="E216" s="248"/>
      <c r="F216" s="248"/>
      <c r="G216" s="248"/>
      <c r="H216" s="248"/>
      <c r="I216" s="248"/>
      <c r="J216" s="248"/>
      <c r="K216" s="285"/>
      <c r="L216" s="285"/>
      <c r="M216" s="285"/>
      <c r="N216" s="285"/>
      <c r="O216" s="285"/>
    </row>
    <row r="217" spans="1:15" x14ac:dyDescent="0.25">
      <c r="A217" s="248"/>
      <c r="B217" s="248"/>
      <c r="C217" s="248"/>
      <c r="D217" s="248"/>
      <c r="E217" s="248"/>
      <c r="F217" s="248"/>
      <c r="G217" s="248"/>
      <c r="H217" s="248"/>
      <c r="I217" s="248"/>
      <c r="J217" s="248"/>
      <c r="K217" s="285"/>
      <c r="L217" s="285"/>
      <c r="M217" s="285"/>
      <c r="N217" s="285"/>
      <c r="O217" s="285"/>
    </row>
    <row r="218" spans="1:15" x14ac:dyDescent="0.25">
      <c r="A218" s="248"/>
      <c r="B218" s="248"/>
      <c r="C218" s="248"/>
      <c r="D218" s="248"/>
      <c r="E218" s="248"/>
      <c r="F218" s="248"/>
      <c r="G218" s="248"/>
      <c r="H218" s="248"/>
      <c r="I218" s="248"/>
      <c r="J218" s="248"/>
      <c r="K218" s="285"/>
      <c r="L218" s="285"/>
      <c r="M218" s="285"/>
      <c r="N218" s="285"/>
      <c r="O218" s="285"/>
    </row>
    <row r="219" spans="1:15" x14ac:dyDescent="0.25">
      <c r="A219" s="248"/>
      <c r="B219" s="248"/>
      <c r="C219" s="248"/>
      <c r="D219" s="248"/>
      <c r="E219" s="248"/>
      <c r="F219" s="248"/>
      <c r="G219" s="248"/>
      <c r="H219" s="248"/>
      <c r="I219" s="248"/>
      <c r="J219" s="248"/>
      <c r="K219" s="285"/>
      <c r="L219" s="285"/>
      <c r="M219" s="285"/>
      <c r="N219" s="285"/>
      <c r="O219" s="285"/>
    </row>
    <row r="220" spans="1:15" x14ac:dyDescent="0.25">
      <c r="A220" s="248"/>
      <c r="B220" s="248"/>
      <c r="C220" s="248"/>
      <c r="D220" s="248"/>
      <c r="E220" s="248"/>
      <c r="F220" s="248"/>
      <c r="G220" s="248"/>
      <c r="H220" s="248"/>
      <c r="I220" s="248"/>
      <c r="J220" s="248"/>
      <c r="K220" s="285"/>
      <c r="L220" s="285"/>
      <c r="M220" s="285"/>
      <c r="N220" s="285"/>
      <c r="O220" s="285"/>
    </row>
    <row r="221" spans="1:15" x14ac:dyDescent="0.25">
      <c r="A221" s="248"/>
      <c r="B221" s="248"/>
      <c r="C221" s="248"/>
      <c r="D221" s="248"/>
      <c r="E221" s="248"/>
      <c r="F221" s="248"/>
      <c r="G221" s="248"/>
      <c r="H221" s="248"/>
      <c r="I221" s="248"/>
      <c r="J221" s="248"/>
      <c r="K221" s="285"/>
      <c r="L221" s="285"/>
      <c r="M221" s="285"/>
      <c r="N221" s="285"/>
      <c r="O221" s="285"/>
    </row>
    <row r="222" spans="1:15" x14ac:dyDescent="0.25">
      <c r="A222" s="248"/>
      <c r="B222" s="248"/>
      <c r="C222" s="248"/>
      <c r="D222" s="248"/>
      <c r="E222" s="248"/>
      <c r="F222" s="248"/>
      <c r="G222" s="248"/>
      <c r="H222" s="248"/>
      <c r="I222" s="248"/>
      <c r="J222" s="248"/>
      <c r="K222" s="285"/>
      <c r="L222" s="285"/>
      <c r="M222" s="285"/>
      <c r="N222" s="285"/>
      <c r="O222" s="285"/>
    </row>
    <row r="223" spans="1:15" x14ac:dyDescent="0.25">
      <c r="A223" s="248"/>
      <c r="B223" s="248"/>
      <c r="C223" s="248"/>
      <c r="D223" s="248"/>
      <c r="E223" s="248"/>
      <c r="F223" s="248"/>
      <c r="G223" s="248"/>
      <c r="H223" s="248"/>
      <c r="I223" s="248"/>
      <c r="J223" s="248"/>
      <c r="K223" s="285"/>
      <c r="L223" s="285"/>
      <c r="M223" s="285"/>
      <c r="N223" s="285"/>
      <c r="O223" s="285"/>
    </row>
    <row r="224" spans="1:15" x14ac:dyDescent="0.25">
      <c r="A224" s="248"/>
      <c r="B224" s="248"/>
      <c r="C224" s="248"/>
      <c r="D224" s="248"/>
      <c r="E224" s="248"/>
      <c r="F224" s="248"/>
      <c r="G224" s="248"/>
      <c r="H224" s="248"/>
      <c r="I224" s="248"/>
      <c r="J224" s="248"/>
      <c r="K224" s="285"/>
      <c r="L224" s="285"/>
      <c r="M224" s="285"/>
      <c r="N224" s="285"/>
      <c r="O224" s="285"/>
    </row>
    <row r="225" spans="1:15" x14ac:dyDescent="0.25">
      <c r="A225" s="248"/>
      <c r="B225" s="248"/>
      <c r="C225" s="248"/>
      <c r="D225" s="248"/>
      <c r="E225" s="248"/>
      <c r="F225" s="248"/>
      <c r="G225" s="248"/>
      <c r="H225" s="248"/>
      <c r="I225" s="248"/>
      <c r="J225" s="248"/>
      <c r="K225" s="285"/>
      <c r="L225" s="285"/>
      <c r="M225" s="285"/>
      <c r="N225" s="285"/>
      <c r="O225" s="285"/>
    </row>
  </sheetData>
  <mergeCells count="1">
    <mergeCell ref="D21:E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B13" workbookViewId="0">
      <selection activeCell="G23" sqref="G23"/>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89" t="s">
        <v>2</v>
      </c>
      <c r="B1" s="190" t="s">
        <v>8</v>
      </c>
      <c r="C1" s="190" t="s">
        <v>596</v>
      </c>
      <c r="D1" s="190" t="s">
        <v>34</v>
      </c>
      <c r="E1" s="191" t="s">
        <v>35</v>
      </c>
      <c r="F1" s="191" t="s">
        <v>70</v>
      </c>
      <c r="G1" s="192" t="s">
        <v>71</v>
      </c>
      <c r="H1" s="190" t="s">
        <v>593</v>
      </c>
      <c r="I1" s="193" t="s">
        <v>36</v>
      </c>
      <c r="J1" s="194" t="s">
        <v>72</v>
      </c>
      <c r="K1" s="92"/>
    </row>
    <row r="2" spans="1:11" x14ac:dyDescent="0.25">
      <c r="A2" s="96" t="s">
        <v>41</v>
      </c>
      <c r="B2" s="96" t="s">
        <v>14</v>
      </c>
      <c r="C2" s="195">
        <v>0</v>
      </c>
      <c r="D2" s="196">
        <v>0</v>
      </c>
      <c r="E2" s="196"/>
      <c r="F2" s="196"/>
      <c r="G2" s="195"/>
      <c r="H2" s="197">
        <v>0</v>
      </c>
      <c r="I2" s="198">
        <f>C2+D2-E2</f>
        <v>0</v>
      </c>
      <c r="J2" s="199">
        <f>H2-I2</f>
        <v>0</v>
      </c>
      <c r="K2" s="92" t="s">
        <v>15</v>
      </c>
    </row>
    <row r="3" spans="1:11" x14ac:dyDescent="0.25">
      <c r="A3" s="96" t="s">
        <v>130</v>
      </c>
      <c r="B3" s="96" t="s">
        <v>111</v>
      </c>
      <c r="C3" s="195">
        <v>0</v>
      </c>
      <c r="D3" s="196">
        <v>0</v>
      </c>
      <c r="E3" s="196"/>
      <c r="F3" s="196"/>
      <c r="G3" s="195"/>
      <c r="H3" s="197">
        <v>0</v>
      </c>
      <c r="I3" s="198">
        <f t="shared" ref="I3:I6" si="0">C3+D3-E3</f>
        <v>0</v>
      </c>
      <c r="J3" s="199">
        <f t="shared" ref="J3" si="1">H3-I3</f>
        <v>0</v>
      </c>
      <c r="K3" s="92"/>
    </row>
    <row r="4" spans="1:11" x14ac:dyDescent="0.25">
      <c r="A4" s="96" t="s">
        <v>127</v>
      </c>
      <c r="B4" s="96" t="s">
        <v>111</v>
      </c>
      <c r="C4" s="195">
        <v>0</v>
      </c>
      <c r="D4" s="196">
        <v>0</v>
      </c>
      <c r="E4" s="196"/>
      <c r="F4" s="196"/>
      <c r="G4" s="195"/>
      <c r="H4" s="197">
        <v>0</v>
      </c>
      <c r="I4" s="198">
        <f t="shared" si="0"/>
        <v>0</v>
      </c>
      <c r="J4" s="199">
        <f t="shared" ref="J4:J6" si="2">H4-I4</f>
        <v>0</v>
      </c>
      <c r="K4" s="92"/>
    </row>
    <row r="5" spans="1:11" x14ac:dyDescent="0.25">
      <c r="A5" s="96" t="s">
        <v>144</v>
      </c>
      <c r="B5" s="96" t="s">
        <v>121</v>
      </c>
      <c r="C5" s="195">
        <v>0</v>
      </c>
      <c r="D5" s="196">
        <v>0</v>
      </c>
      <c r="E5" s="196"/>
      <c r="F5" s="196"/>
      <c r="G5" s="195"/>
      <c r="H5" s="197">
        <v>0</v>
      </c>
      <c r="I5" s="198">
        <v>0</v>
      </c>
      <c r="J5" s="199">
        <f t="shared" si="2"/>
        <v>0</v>
      </c>
      <c r="K5" s="92"/>
    </row>
    <row r="6" spans="1:11" x14ac:dyDescent="0.25">
      <c r="A6" s="96" t="s">
        <v>63</v>
      </c>
      <c r="B6" s="167"/>
      <c r="C6" s="195">
        <v>0</v>
      </c>
      <c r="D6" s="196">
        <v>0</v>
      </c>
      <c r="E6" s="196"/>
      <c r="F6" s="196"/>
      <c r="G6" s="195"/>
      <c r="H6" s="197">
        <v>0</v>
      </c>
      <c r="I6" s="198">
        <f t="shared" si="0"/>
        <v>0</v>
      </c>
      <c r="J6" s="199">
        <f t="shared" si="2"/>
        <v>0</v>
      </c>
      <c r="K6" s="92"/>
    </row>
    <row r="7" spans="1:11" x14ac:dyDescent="0.25">
      <c r="A7" s="200"/>
      <c r="B7" s="201"/>
      <c r="C7" s="202"/>
      <c r="D7" s="202"/>
      <c r="E7" s="203"/>
      <c r="F7" s="203"/>
      <c r="G7" s="202"/>
      <c r="H7" s="202"/>
      <c r="I7" s="204"/>
      <c r="J7" s="199"/>
      <c r="K7" s="93"/>
    </row>
    <row r="8" spans="1:11" x14ac:dyDescent="0.25">
      <c r="A8" s="205" t="s">
        <v>73</v>
      </c>
      <c r="B8" s="206"/>
      <c r="C8" s="207">
        <f>SUM(C2:C7)</f>
        <v>0</v>
      </c>
      <c r="D8" s="207">
        <f>SUM(D2:D7)</f>
        <v>0</v>
      </c>
      <c r="E8" s="207">
        <f>SUM(E2:E7)</f>
        <v>0</v>
      </c>
      <c r="F8" s="206"/>
      <c r="G8" s="208"/>
      <c r="H8" s="209">
        <f>SUM(H2:H7)</f>
        <v>0</v>
      </c>
      <c r="I8" s="210">
        <f>SUM(I2:I7)</f>
        <v>0</v>
      </c>
      <c r="J8" s="211">
        <f>H8-I8</f>
        <v>0</v>
      </c>
      <c r="K8" s="92"/>
    </row>
    <row r="9" spans="1:11" x14ac:dyDescent="0.25">
      <c r="A9" s="212"/>
      <c r="B9" s="213"/>
      <c r="C9" s="214"/>
      <c r="D9" s="215"/>
      <c r="E9" s="215"/>
      <c r="F9" s="215"/>
      <c r="G9" s="215"/>
      <c r="H9" s="214"/>
      <c r="I9" s="216"/>
      <c r="J9" s="211"/>
      <c r="K9" s="92"/>
    </row>
    <row r="10" spans="1:11" x14ac:dyDescent="0.25">
      <c r="A10" s="217" t="s">
        <v>78</v>
      </c>
      <c r="B10" s="218"/>
      <c r="C10" s="219">
        <f>'Bank reconciliation USD'!D14</f>
        <v>10.31</v>
      </c>
      <c r="D10" s="219">
        <f>'Bank reconciliation USD'!D15</f>
        <v>16622</v>
      </c>
      <c r="E10" s="219">
        <f>GETPIVOTDATA("Sum of Spent in $",'Personal Costs'!$A$3,"Name","Bank USD")</f>
        <v>2428.77</v>
      </c>
      <c r="F10" s="219"/>
      <c r="G10" s="219">
        <f>'Bank reconciliation USD'!E17+'Bank reconciliation USD'!E18</f>
        <v>14180</v>
      </c>
      <c r="H10" s="776">
        <f>'Bank reconciliation USD'!D45</f>
        <v>23.54</v>
      </c>
      <c r="I10" s="220">
        <f>C10+D10-E10+F10-G10</f>
        <v>23.540000000000873</v>
      </c>
      <c r="J10" s="199">
        <f t="shared" ref="J10:J11" si="3">H10-I10</f>
        <v>-8.7396756498492323E-13</v>
      </c>
      <c r="K10" s="92"/>
    </row>
    <row r="11" spans="1:11" x14ac:dyDescent="0.25">
      <c r="A11" s="221" t="s">
        <v>75</v>
      </c>
      <c r="B11" s="222"/>
      <c r="C11" s="222">
        <f t="shared" ref="C11:I11" si="4">SUM(C10:C10)</f>
        <v>10.31</v>
      </c>
      <c r="D11" s="222">
        <f t="shared" si="4"/>
        <v>16622</v>
      </c>
      <c r="E11" s="222">
        <f t="shared" si="4"/>
        <v>2428.77</v>
      </c>
      <c r="F11" s="222">
        <f t="shared" si="4"/>
        <v>0</v>
      </c>
      <c r="G11" s="222">
        <f t="shared" si="4"/>
        <v>14180</v>
      </c>
      <c r="H11" s="222">
        <f t="shared" si="4"/>
        <v>23.54</v>
      </c>
      <c r="I11" s="223">
        <f t="shared" si="4"/>
        <v>23.540000000000873</v>
      </c>
      <c r="J11" s="199">
        <f t="shared" si="3"/>
        <v>-8.7396756498492323E-13</v>
      </c>
      <c r="K11" s="92"/>
    </row>
    <row r="12" spans="1:11" x14ac:dyDescent="0.25">
      <c r="A12" s="225" t="s">
        <v>76</v>
      </c>
      <c r="B12" s="226"/>
      <c r="C12" s="226"/>
      <c r="D12" s="226"/>
      <c r="E12" s="226"/>
      <c r="F12" s="226">
        <f>F11+F16</f>
        <v>0</v>
      </c>
      <c r="G12" s="226">
        <f>G11</f>
        <v>14180</v>
      </c>
      <c r="H12" s="226"/>
      <c r="I12" s="227"/>
      <c r="J12" s="228"/>
      <c r="K12" s="92"/>
    </row>
    <row r="13" spans="1:11" ht="15.75" thickBot="1" x14ac:dyDescent="0.3">
      <c r="A13" s="229"/>
      <c r="B13" s="230"/>
      <c r="C13" s="230"/>
      <c r="D13" s="230"/>
      <c r="E13" s="230"/>
      <c r="F13" s="230"/>
      <c r="G13" s="230"/>
      <c r="H13" s="230"/>
      <c r="I13" s="231"/>
      <c r="J13" s="199"/>
      <c r="K13" s="92"/>
    </row>
    <row r="14" spans="1:11" ht="15.75" thickBot="1" x14ac:dyDescent="0.3">
      <c r="A14" s="232" t="s">
        <v>77</v>
      </c>
      <c r="B14" s="233"/>
      <c r="C14" s="233"/>
      <c r="D14" s="233"/>
      <c r="E14" s="233">
        <f>E8+E11</f>
        <v>2428.77</v>
      </c>
      <c r="F14" s="233"/>
      <c r="G14" s="233"/>
      <c r="H14" s="233"/>
      <c r="I14" s="234"/>
      <c r="J14" s="235"/>
      <c r="K14" s="92"/>
    </row>
    <row r="15" spans="1:11" ht="15.75" thickBot="1" x14ac:dyDescent="0.3">
      <c r="A15" s="236"/>
      <c r="B15" s="237"/>
      <c r="C15" s="237"/>
      <c r="D15" s="237"/>
      <c r="E15" s="237"/>
      <c r="F15" s="237"/>
      <c r="G15" s="237"/>
      <c r="H15" s="237"/>
      <c r="I15" s="238"/>
      <c r="J15" s="199"/>
      <c r="K15" s="92"/>
    </row>
    <row r="16" spans="1:11" ht="15.75" x14ac:dyDescent="0.25">
      <c r="A16" s="239" t="s">
        <v>37</v>
      </c>
      <c r="B16" s="240"/>
      <c r="C16" s="241">
        <f>'USD-cash box '!G4</f>
        <v>5</v>
      </c>
      <c r="D16" s="242">
        <v>0</v>
      </c>
      <c r="E16" s="242">
        <v>0</v>
      </c>
      <c r="F16" s="242">
        <v>0</v>
      </c>
      <c r="G16" s="242">
        <v>0</v>
      </c>
      <c r="H16" s="242">
        <f>'USD-cash box '!G5</f>
        <v>5</v>
      </c>
      <c r="I16" s="243">
        <f>C16+D16-E16+F16-G16</f>
        <v>5</v>
      </c>
      <c r="J16" s="199">
        <f t="shared" ref="J16" si="5">H16-I16</f>
        <v>0</v>
      </c>
      <c r="K16" s="182"/>
    </row>
    <row r="17" spans="1:11" ht="15" customHeight="1" thickBot="1" x14ac:dyDescent="0.3">
      <c r="A17" s="244"/>
      <c r="B17" s="245"/>
      <c r="C17" s="245"/>
      <c r="D17" s="245"/>
      <c r="E17" s="245"/>
      <c r="F17" s="245"/>
      <c r="G17" s="245"/>
      <c r="H17" s="245"/>
      <c r="I17" s="245"/>
      <c r="J17" s="246"/>
      <c r="K17" s="185" t="s">
        <v>68</v>
      </c>
    </row>
    <row r="18" spans="1:11" ht="16.5" thickBot="1" x14ac:dyDescent="0.3">
      <c r="A18" s="180"/>
      <c r="B18" s="181"/>
      <c r="C18" s="181"/>
      <c r="D18" s="872" t="s">
        <v>38</v>
      </c>
      <c r="E18" s="872"/>
      <c r="F18" s="181"/>
      <c r="G18" s="181"/>
      <c r="H18" s="181"/>
      <c r="I18" s="181"/>
      <c r="J18" s="182"/>
      <c r="K18" s="188">
        <f>I18-J18</f>
        <v>0</v>
      </c>
    </row>
    <row r="19" spans="1:11" ht="48" thickBot="1" x14ac:dyDescent="0.3">
      <c r="A19" s="183"/>
      <c r="B19" s="184"/>
      <c r="C19" s="184" t="s">
        <v>594</v>
      </c>
      <c r="D19" s="184" t="s">
        <v>81</v>
      </c>
      <c r="E19" s="184" t="s">
        <v>82</v>
      </c>
      <c r="F19" s="184"/>
      <c r="G19" s="184"/>
      <c r="H19" s="184" t="s">
        <v>595</v>
      </c>
      <c r="I19" s="184" t="s">
        <v>67</v>
      </c>
      <c r="J19" s="422" t="s">
        <v>68</v>
      </c>
      <c r="K19" s="92"/>
    </row>
    <row r="20" spans="1:11" ht="32.25" thickBot="1" x14ac:dyDescent="0.3">
      <c r="A20" s="299" t="s">
        <v>69</v>
      </c>
      <c r="B20" s="300"/>
      <c r="C20" s="300">
        <f>C16+C11+C8</f>
        <v>15.31</v>
      </c>
      <c r="D20" s="300">
        <f>D11</f>
        <v>16622</v>
      </c>
      <c r="E20" s="300">
        <f>E14</f>
        <v>2428.77</v>
      </c>
      <c r="F20" s="300"/>
      <c r="G20" s="300">
        <f>G10</f>
        <v>14180</v>
      </c>
      <c r="H20" s="300">
        <f>H16+H11+H8</f>
        <v>28.54</v>
      </c>
      <c r="I20" s="421">
        <f>C20+D20-E20-G20</f>
        <v>28.540000000000873</v>
      </c>
      <c r="J20" s="424">
        <f>H20-I20</f>
        <v>-8.7396756498492323E-13</v>
      </c>
      <c r="K20" s="92"/>
    </row>
    <row r="21" spans="1:11" x14ac:dyDescent="0.25">
      <c r="A21" s="301"/>
      <c r="B21" s="301"/>
      <c r="C21" s="301"/>
      <c r="D21" s="301"/>
      <c r="E21" s="301"/>
      <c r="F21" s="301"/>
      <c r="G21" s="301"/>
      <c r="H21" s="301"/>
      <c r="I21" s="302"/>
      <c r="J21" s="423"/>
    </row>
    <row r="22" spans="1:11" x14ac:dyDescent="0.25">
      <c r="A22" s="301"/>
      <c r="B22" s="301"/>
      <c r="C22" s="301"/>
      <c r="D22" s="301"/>
      <c r="E22" s="301"/>
      <c r="F22" s="301"/>
      <c r="G22" s="303"/>
      <c r="H22" s="303"/>
      <c r="I22" s="302"/>
      <c r="J22" s="98"/>
    </row>
    <row r="23" spans="1:11" x14ac:dyDescent="0.25">
      <c r="A23" s="303"/>
      <c r="B23" s="303"/>
      <c r="C23" s="301"/>
      <c r="D23" s="303"/>
      <c r="E23" s="303"/>
      <c r="F23" s="301"/>
      <c r="G23" s="301"/>
      <c r="H23" s="301"/>
      <c r="I23" s="302"/>
      <c r="J23" s="98"/>
    </row>
    <row r="24" spans="1:11" x14ac:dyDescent="0.25">
      <c r="A24" s="301"/>
      <c r="B24" s="301"/>
      <c r="C24" s="303"/>
      <c r="D24" s="301"/>
      <c r="E24" s="301"/>
      <c r="F24" s="303"/>
      <c r="G24" s="304"/>
      <c r="H24" s="304"/>
      <c r="I24" s="302"/>
      <c r="J24" s="98"/>
    </row>
    <row r="25" spans="1:11" x14ac:dyDescent="0.25">
      <c r="A25" s="304"/>
      <c r="B25" s="304"/>
      <c r="C25" s="304"/>
      <c r="D25" s="304"/>
      <c r="E25" s="304"/>
      <c r="F25" s="304"/>
      <c r="G25" s="304"/>
      <c r="H25" s="304"/>
      <c r="I25" s="305"/>
      <c r="J25" s="98"/>
    </row>
    <row r="26" spans="1:11" x14ac:dyDescent="0.25">
      <c r="A26" s="304"/>
      <c r="B26" s="304"/>
      <c r="C26" s="304"/>
      <c r="D26" s="306"/>
      <c r="E26" s="306"/>
      <c r="F26" s="307"/>
      <c r="G26" s="304"/>
      <c r="H26" s="304"/>
      <c r="I26" s="305"/>
      <c r="J26" s="98"/>
    </row>
    <row r="27" spans="1:11" x14ac:dyDescent="0.25">
      <c r="A27" s="304"/>
      <c r="B27" s="304"/>
      <c r="C27" s="304"/>
      <c r="D27" s="306"/>
      <c r="E27" s="306"/>
      <c r="F27" s="307"/>
      <c r="G27" s="304"/>
      <c r="H27" s="304"/>
      <c r="I27" s="305"/>
      <c r="J27" s="98"/>
    </row>
    <row r="28" spans="1:11" x14ac:dyDescent="0.25">
      <c r="A28" s="304"/>
      <c r="B28" s="304"/>
      <c r="C28" s="304"/>
      <c r="D28" s="306"/>
      <c r="E28" s="306"/>
      <c r="F28" s="307"/>
      <c r="G28" s="304"/>
      <c r="H28" s="304"/>
      <c r="I28" s="305"/>
      <c r="J28" s="98"/>
    </row>
    <row r="29" spans="1:11" x14ac:dyDescent="0.25">
      <c r="A29" s="308"/>
      <c r="B29" s="308"/>
      <c r="C29" s="308"/>
      <c r="D29" s="308"/>
      <c r="E29" s="308"/>
      <c r="F29" s="308"/>
      <c r="G29" s="308"/>
      <c r="H29" s="308"/>
      <c r="I29" s="98"/>
      <c r="J29" s="98"/>
    </row>
    <row r="30" spans="1:11" x14ac:dyDescent="0.25">
      <c r="A30" s="98"/>
      <c r="B30" s="98"/>
      <c r="C30" s="98"/>
      <c r="D30" s="98"/>
      <c r="E30" s="98"/>
      <c r="F30" s="98"/>
      <c r="G30" s="98"/>
      <c r="H30" s="98"/>
      <c r="I30" s="98"/>
      <c r="J30" s="98"/>
    </row>
    <row r="31" spans="1:11" x14ac:dyDescent="0.25">
      <c r="A31" s="98"/>
      <c r="B31" s="98"/>
      <c r="C31" s="98"/>
      <c r="D31" s="98"/>
      <c r="E31" s="98"/>
      <c r="F31" s="98"/>
      <c r="G31" s="98"/>
      <c r="H31" s="98"/>
      <c r="I31" s="98"/>
      <c r="J31" s="98"/>
    </row>
    <row r="32" spans="1:11" x14ac:dyDescent="0.25">
      <c r="A32" s="98"/>
      <c r="B32" s="98"/>
      <c r="C32" s="98"/>
      <c r="D32" s="98"/>
      <c r="E32" s="98"/>
      <c r="F32" s="98"/>
      <c r="G32" s="98"/>
      <c r="H32" s="98"/>
      <c r="I32" s="98"/>
      <c r="J32" s="98"/>
    </row>
    <row r="33" spans="1:10" x14ac:dyDescent="0.25">
      <c r="A33" s="98"/>
      <c r="B33" s="98"/>
      <c r="C33" s="98"/>
      <c r="D33" s="98"/>
      <c r="E33" s="98"/>
      <c r="F33" s="98"/>
      <c r="G33" s="98"/>
      <c r="H33" s="98"/>
      <c r="I33" s="98"/>
      <c r="J33" s="98"/>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33" zoomScale="125" workbookViewId="0">
      <selection activeCell="I46" sqref="I46"/>
    </sheetView>
  </sheetViews>
  <sheetFormatPr defaultColWidth="16" defaultRowHeight="12.75" x14ac:dyDescent="0.2"/>
  <cols>
    <col min="1" max="1" width="9.5703125" style="3" customWidth="1"/>
    <col min="2" max="2" width="5.7109375" style="3" customWidth="1"/>
    <col min="3" max="3" width="28.7109375" style="3" customWidth="1"/>
    <col min="4" max="4" width="9.5703125" style="19" customWidth="1"/>
    <col min="5" max="5" width="10.140625" style="19" customWidth="1"/>
    <col min="6" max="6" width="3.7109375" style="3" customWidth="1"/>
    <col min="7" max="7" width="10.42578125" style="3" customWidth="1"/>
    <col min="8" max="8" width="3.28515625" style="3" bestFit="1" customWidth="1"/>
    <col min="9" max="9" width="29.28515625" style="3" customWidth="1"/>
    <col min="10" max="10" width="9.42578125" style="19" customWidth="1"/>
    <col min="11" max="11" width="10.28515625" style="19"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882"/>
      <c r="B1" s="882"/>
      <c r="C1" s="882"/>
      <c r="D1" s="882"/>
      <c r="E1" s="882"/>
      <c r="F1" s="882"/>
      <c r="G1" s="882"/>
      <c r="H1" s="882"/>
      <c r="I1" s="882"/>
      <c r="J1" s="882"/>
      <c r="K1" s="882"/>
    </row>
    <row r="2" spans="1:11" x14ac:dyDescent="0.2">
      <c r="A2" s="437"/>
      <c r="B2" s="437"/>
      <c r="C2" s="437"/>
      <c r="D2" s="438"/>
      <c r="E2" s="438"/>
      <c r="F2" s="437"/>
      <c r="G2" s="437"/>
      <c r="H2" s="437"/>
      <c r="I2" s="437"/>
      <c r="J2" s="438"/>
      <c r="K2" s="438"/>
    </row>
    <row r="3" spans="1:11" x14ac:dyDescent="0.2">
      <c r="A3" s="436" t="s">
        <v>16</v>
      </c>
      <c r="B3" s="435"/>
      <c r="C3" s="435"/>
      <c r="D3" s="439"/>
      <c r="E3" s="439"/>
      <c r="F3" s="435"/>
      <c r="G3" s="435"/>
      <c r="H3" s="435"/>
      <c r="I3" s="435"/>
      <c r="J3" s="439"/>
      <c r="K3" s="439"/>
    </row>
    <row r="4" spans="1:11" x14ac:dyDescent="0.2">
      <c r="A4" s="436" t="s">
        <v>19</v>
      </c>
      <c r="B4" s="436"/>
      <c r="C4" s="436" t="s">
        <v>18</v>
      </c>
      <c r="D4" s="440"/>
      <c r="E4" s="441"/>
      <c r="F4" s="436"/>
      <c r="G4" s="436"/>
      <c r="H4" s="436"/>
      <c r="I4" s="435"/>
      <c r="J4" s="439"/>
      <c r="K4" s="439"/>
    </row>
    <row r="5" spans="1:11" x14ac:dyDescent="0.2">
      <c r="A5" s="436" t="s">
        <v>80</v>
      </c>
      <c r="B5" s="436"/>
      <c r="C5" s="518" t="s">
        <v>277</v>
      </c>
      <c r="D5" s="441"/>
      <c r="E5" s="441"/>
      <c r="F5" s="436"/>
      <c r="G5" s="436"/>
      <c r="H5" s="436"/>
      <c r="I5" s="435"/>
      <c r="J5" s="439"/>
      <c r="K5" s="439"/>
    </row>
    <row r="6" spans="1:11" x14ac:dyDescent="0.2">
      <c r="A6" s="436"/>
      <c r="B6" s="436"/>
      <c r="C6" s="442">
        <v>2024</v>
      </c>
      <c r="D6" s="441"/>
      <c r="E6" s="441"/>
      <c r="F6" s="436"/>
      <c r="G6" s="436"/>
      <c r="H6" s="436"/>
      <c r="I6" s="738"/>
      <c r="J6" s="739"/>
      <c r="K6" s="739"/>
    </row>
    <row r="7" spans="1:11" x14ac:dyDescent="0.2">
      <c r="A7" s="435"/>
      <c r="B7" s="436"/>
      <c r="C7" s="436"/>
      <c r="D7" s="441"/>
      <c r="E7" s="441"/>
      <c r="F7" s="436"/>
      <c r="G7" s="436"/>
      <c r="H7" s="436"/>
      <c r="I7" s="883"/>
      <c r="J7" s="883"/>
      <c r="K7" s="883"/>
    </row>
    <row r="8" spans="1:11" ht="15.75" customHeight="1" x14ac:dyDescent="0.2">
      <c r="A8" s="877" t="s">
        <v>680</v>
      </c>
      <c r="B8" s="877"/>
      <c r="C8" s="877"/>
      <c r="D8" s="877"/>
      <c r="E8" s="877"/>
      <c r="F8" s="445"/>
      <c r="G8" s="446"/>
      <c r="H8" s="436"/>
      <c r="I8" s="738"/>
      <c r="J8" s="739"/>
      <c r="K8" s="739"/>
    </row>
    <row r="9" spans="1:11" x14ac:dyDescent="0.2">
      <c r="A9" s="435"/>
      <c r="B9" s="435"/>
      <c r="C9" s="435"/>
      <c r="D9" s="439"/>
      <c r="E9" s="439"/>
      <c r="F9" s="435"/>
      <c r="G9" s="435"/>
      <c r="H9" s="435"/>
      <c r="I9" s="435"/>
      <c r="J9" s="439"/>
      <c r="K9" s="439"/>
    </row>
    <row r="10" spans="1:11" ht="13.5" thickBot="1" x14ac:dyDescent="0.25">
      <c r="A10" s="435"/>
      <c r="B10" s="435"/>
      <c r="C10" s="435"/>
      <c r="D10" s="439"/>
      <c r="E10" s="439"/>
      <c r="F10" s="435"/>
      <c r="G10" s="770"/>
      <c r="H10" s="770"/>
      <c r="I10" s="770"/>
      <c r="J10" s="771"/>
      <c r="K10" s="771"/>
    </row>
    <row r="11" spans="1:11" ht="12.75" customHeight="1" thickBot="1" x14ac:dyDescent="0.25">
      <c r="A11" s="878" t="s">
        <v>25</v>
      </c>
      <c r="B11" s="879"/>
      <c r="C11" s="879"/>
      <c r="D11" s="879"/>
      <c r="E11" s="880"/>
      <c r="F11" s="445"/>
      <c r="G11" s="881"/>
      <c r="H11" s="881"/>
      <c r="I11" s="881"/>
      <c r="J11" s="881"/>
      <c r="K11" s="881"/>
    </row>
    <row r="12" spans="1:11" x14ac:dyDescent="0.2">
      <c r="A12" s="519"/>
      <c r="B12" s="520"/>
      <c r="C12" s="520"/>
      <c r="D12" s="521"/>
      <c r="E12" s="522"/>
      <c r="F12" s="435"/>
      <c r="G12" s="772"/>
      <c r="H12" s="772"/>
      <c r="I12" s="772"/>
      <c r="J12" s="773"/>
      <c r="K12" s="773"/>
    </row>
    <row r="13" spans="1:11" s="6" customFormat="1" ht="13.5" thickBot="1" x14ac:dyDescent="0.25">
      <c r="A13" s="447" t="s">
        <v>0</v>
      </c>
      <c r="B13" s="448" t="s">
        <v>26</v>
      </c>
      <c r="C13" s="448" t="s">
        <v>27</v>
      </c>
      <c r="D13" s="449" t="s">
        <v>28</v>
      </c>
      <c r="E13" s="450" t="s">
        <v>29</v>
      </c>
      <c r="F13" s="451"/>
      <c r="G13" s="774"/>
      <c r="H13" s="774"/>
      <c r="I13" s="774"/>
      <c r="J13" s="775"/>
      <c r="K13" s="775"/>
    </row>
    <row r="14" spans="1:11" ht="12.75" customHeight="1" x14ac:dyDescent="0.2">
      <c r="A14" s="687">
        <v>45352</v>
      </c>
      <c r="B14" s="688"/>
      <c r="C14" s="689" t="s">
        <v>62</v>
      </c>
      <c r="D14" s="690">
        <v>10.31</v>
      </c>
      <c r="E14" s="691"/>
      <c r="F14" s="313"/>
      <c r="G14" s="741"/>
      <c r="H14" s="742"/>
      <c r="I14" s="742"/>
      <c r="J14" s="743"/>
      <c r="K14" s="744"/>
    </row>
    <row r="15" spans="1:11" ht="12.75" customHeight="1" x14ac:dyDescent="0.2">
      <c r="A15" s="692">
        <v>45363</v>
      </c>
      <c r="B15" s="693">
        <v>1</v>
      </c>
      <c r="C15" s="693" t="s">
        <v>278</v>
      </c>
      <c r="D15" s="694">
        <v>16622</v>
      </c>
      <c r="E15" s="695"/>
      <c r="F15" s="313"/>
      <c r="G15" s="741"/>
      <c r="H15" s="742"/>
      <c r="I15" s="742"/>
      <c r="J15" s="745"/>
      <c r="K15" s="744"/>
    </row>
    <row r="16" spans="1:11" ht="12.75" customHeight="1" x14ac:dyDescent="0.2">
      <c r="A16" s="692">
        <v>45366</v>
      </c>
      <c r="B16" s="693">
        <v>4</v>
      </c>
      <c r="C16" s="693" t="s">
        <v>394</v>
      </c>
      <c r="D16" s="694"/>
      <c r="E16" s="695">
        <v>2400</v>
      </c>
      <c r="F16" s="313"/>
      <c r="G16" s="741"/>
      <c r="H16" s="742"/>
      <c r="I16" s="742"/>
      <c r="J16" s="743"/>
      <c r="K16" s="744"/>
    </row>
    <row r="17" spans="1:11" ht="12.75" customHeight="1" x14ac:dyDescent="0.2">
      <c r="A17" s="692">
        <v>45369</v>
      </c>
      <c r="B17" s="693">
        <v>6</v>
      </c>
      <c r="C17" s="693" t="s">
        <v>414</v>
      </c>
      <c r="D17" s="694"/>
      <c r="E17" s="695">
        <v>7180</v>
      </c>
      <c r="F17" s="313"/>
      <c r="G17" s="741"/>
      <c r="H17" s="742"/>
      <c r="I17" s="742"/>
      <c r="J17" s="743"/>
      <c r="K17" s="744"/>
    </row>
    <row r="18" spans="1:11" ht="12.75" customHeight="1" thickBot="1" x14ac:dyDescent="0.25">
      <c r="A18" s="692">
        <v>45369</v>
      </c>
      <c r="B18" s="693">
        <v>7</v>
      </c>
      <c r="C18" s="693" t="s">
        <v>414</v>
      </c>
      <c r="D18" s="694"/>
      <c r="E18" s="695">
        <v>7000</v>
      </c>
      <c r="F18" s="313"/>
      <c r="G18" s="741"/>
      <c r="H18" s="742"/>
      <c r="I18" s="742"/>
      <c r="J18" s="743"/>
      <c r="K18" s="744"/>
    </row>
    <row r="19" spans="1:11" ht="12.75" customHeight="1" thickBot="1" x14ac:dyDescent="0.25">
      <c r="A19" s="696">
        <v>45382</v>
      </c>
      <c r="B19" s="697"/>
      <c r="C19" s="698" t="s">
        <v>46</v>
      </c>
      <c r="D19" s="699">
        <f>SUM(D14:D18)-SUM(E14:E18)</f>
        <v>52.31000000000131</v>
      </c>
      <c r="E19" s="700"/>
      <c r="F19" s="701"/>
      <c r="G19" s="746"/>
      <c r="H19" s="742"/>
      <c r="I19" s="747"/>
      <c r="J19" s="748"/>
      <c r="K19" s="749"/>
    </row>
    <row r="20" spans="1:11" ht="12.75" customHeight="1" x14ac:dyDescent="0.2">
      <c r="A20" s="702"/>
      <c r="B20" s="703"/>
      <c r="C20" s="703"/>
      <c r="D20" s="704"/>
      <c r="E20" s="705">
        <v>3866</v>
      </c>
      <c r="F20" s="5"/>
      <c r="G20" s="750"/>
      <c r="H20" s="750"/>
      <c r="I20" s="750"/>
      <c r="J20" s="751"/>
      <c r="K20" s="751"/>
    </row>
    <row r="21" spans="1:11" ht="12.75" customHeight="1" x14ac:dyDescent="0.2">
      <c r="A21" s="338"/>
      <c r="B21" s="10"/>
      <c r="C21" s="10"/>
      <c r="D21" s="18"/>
      <c r="E21" s="18"/>
      <c r="F21" s="740"/>
      <c r="G21" s="752"/>
      <c r="H21" s="753"/>
      <c r="I21" s="753"/>
      <c r="J21" s="754"/>
      <c r="K21" s="754"/>
    </row>
    <row r="22" spans="1:11" x14ac:dyDescent="0.2">
      <c r="G22" s="376"/>
      <c r="H22" s="376"/>
      <c r="I22" s="376"/>
      <c r="J22" s="755"/>
      <c r="K22" s="755"/>
    </row>
    <row r="23" spans="1:11" ht="18.75" x14ac:dyDescent="0.3">
      <c r="C23" s="99" t="s">
        <v>676</v>
      </c>
      <c r="G23" s="376"/>
      <c r="H23" s="376"/>
      <c r="I23" s="376"/>
      <c r="J23" s="755"/>
      <c r="K23" s="755"/>
    </row>
    <row r="24" spans="1:11" ht="18.75" x14ac:dyDescent="0.3">
      <c r="C24" s="737">
        <v>45352</v>
      </c>
      <c r="G24" s="376"/>
      <c r="H24" s="376"/>
      <c r="I24" s="376"/>
      <c r="J24" s="755"/>
      <c r="K24" s="755"/>
    </row>
    <row r="25" spans="1:11" x14ac:dyDescent="0.2">
      <c r="C25" s="884" t="s">
        <v>20</v>
      </c>
      <c r="D25" s="885"/>
      <c r="E25" s="886"/>
    </row>
    <row r="26" spans="1:11" x14ac:dyDescent="0.2">
      <c r="C26" s="443" t="s">
        <v>21</v>
      </c>
      <c r="D26" s="887" t="s">
        <v>31</v>
      </c>
      <c r="E26" s="888"/>
    </row>
    <row r="27" spans="1:11" x14ac:dyDescent="0.2">
      <c r="C27" s="443" t="s">
        <v>22</v>
      </c>
      <c r="D27" s="873" t="s">
        <v>32</v>
      </c>
      <c r="E27" s="874"/>
    </row>
    <row r="28" spans="1:11" x14ac:dyDescent="0.2">
      <c r="C28" s="444" t="s">
        <v>24</v>
      </c>
      <c r="D28" s="875" t="s">
        <v>33</v>
      </c>
      <c r="E28" s="876"/>
    </row>
    <row r="29" spans="1:11" ht="13.5" thickBot="1" x14ac:dyDescent="0.25">
      <c r="D29" s="716"/>
      <c r="E29" s="716"/>
    </row>
    <row r="30" spans="1:11" ht="13.5" thickBot="1" x14ac:dyDescent="0.25">
      <c r="A30" s="726" t="s">
        <v>0</v>
      </c>
      <c r="B30" s="734" t="s">
        <v>677</v>
      </c>
      <c r="C30" s="847" t="s">
        <v>5</v>
      </c>
      <c r="D30" s="849" t="s">
        <v>664</v>
      </c>
      <c r="E30" s="844"/>
      <c r="F30" s="376"/>
    </row>
    <row r="31" spans="1:11" ht="12.75" customHeight="1" x14ac:dyDescent="0.2">
      <c r="A31" s="727"/>
      <c r="B31" s="735"/>
      <c r="C31" s="731"/>
      <c r="D31" s="721"/>
      <c r="E31" s="755"/>
      <c r="F31" s="376"/>
    </row>
    <row r="32" spans="1:11" x14ac:dyDescent="0.2">
      <c r="A32" s="728"/>
      <c r="B32" s="724">
        <v>1</v>
      </c>
      <c r="C32" s="732" t="s">
        <v>665</v>
      </c>
      <c r="D32" s="722">
        <f>D19</f>
        <v>52.31000000000131</v>
      </c>
      <c r="E32" s="755"/>
      <c r="F32" s="376"/>
    </row>
    <row r="33" spans="1:6" x14ac:dyDescent="0.2">
      <c r="A33" s="728"/>
      <c r="B33" s="724"/>
      <c r="C33" s="732"/>
      <c r="D33" s="722"/>
      <c r="E33" s="755"/>
      <c r="F33" s="376"/>
    </row>
    <row r="34" spans="1:6" x14ac:dyDescent="0.2">
      <c r="A34" s="728"/>
      <c r="B34" s="724"/>
      <c r="C34" s="732" t="s">
        <v>666</v>
      </c>
      <c r="D34" s="722"/>
      <c r="E34" s="755"/>
      <c r="F34" s="376"/>
    </row>
    <row r="35" spans="1:6" x14ac:dyDescent="0.2">
      <c r="A35" s="728"/>
      <c r="B35" s="724"/>
      <c r="C35" s="732" t="s">
        <v>667</v>
      </c>
      <c r="D35" s="722">
        <v>0</v>
      </c>
      <c r="E35" s="755"/>
      <c r="F35" s="376"/>
    </row>
    <row r="36" spans="1:6" x14ac:dyDescent="0.2">
      <c r="A36" s="728"/>
      <c r="B36" s="724"/>
      <c r="C36" s="732" t="s">
        <v>668</v>
      </c>
      <c r="D36" s="722">
        <v>0</v>
      </c>
      <c r="E36" s="755"/>
      <c r="F36" s="376"/>
    </row>
    <row r="37" spans="1:6" x14ac:dyDescent="0.2">
      <c r="A37" s="728"/>
      <c r="B37" s="724"/>
      <c r="C37" s="732"/>
      <c r="D37" s="722"/>
      <c r="E37" s="755"/>
      <c r="F37" s="376"/>
    </row>
    <row r="38" spans="1:6" x14ac:dyDescent="0.2">
      <c r="A38" s="728"/>
      <c r="B38" s="724"/>
      <c r="C38" s="732" t="s">
        <v>669</v>
      </c>
      <c r="D38" s="722"/>
      <c r="E38" s="755"/>
      <c r="F38" s="376"/>
    </row>
    <row r="39" spans="1:6" x14ac:dyDescent="0.2">
      <c r="A39" s="728"/>
      <c r="B39" s="724"/>
      <c r="C39" s="732" t="s">
        <v>670</v>
      </c>
      <c r="D39" s="722"/>
      <c r="E39" s="755"/>
      <c r="F39" s="376"/>
    </row>
    <row r="40" spans="1:6" x14ac:dyDescent="0.2">
      <c r="A40" s="729">
        <v>45363</v>
      </c>
      <c r="B40" s="724">
        <v>2</v>
      </c>
      <c r="C40" s="732" t="s">
        <v>343</v>
      </c>
      <c r="D40" s="722">
        <v>-20</v>
      </c>
      <c r="E40" s="755"/>
      <c r="F40" s="376"/>
    </row>
    <row r="41" spans="1:6" x14ac:dyDescent="0.2">
      <c r="A41" s="729">
        <v>45363</v>
      </c>
      <c r="B41" s="724">
        <v>3</v>
      </c>
      <c r="C41" s="732" t="s">
        <v>671</v>
      </c>
      <c r="D41" s="722">
        <v>-8.2200000000000006</v>
      </c>
      <c r="E41" s="755"/>
      <c r="F41" s="376"/>
    </row>
    <row r="42" spans="1:6" x14ac:dyDescent="0.2">
      <c r="A42" s="729">
        <v>45366</v>
      </c>
      <c r="B42" s="724">
        <v>4</v>
      </c>
      <c r="C42" s="732" t="s">
        <v>672</v>
      </c>
      <c r="D42" s="722">
        <v>-0.55000000000000004</v>
      </c>
      <c r="E42" s="755"/>
      <c r="F42" s="376"/>
    </row>
    <row r="43" spans="1:6" ht="13.5" thickBot="1" x14ac:dyDescent="0.25">
      <c r="A43" s="730"/>
      <c r="B43" s="725"/>
      <c r="C43" s="733"/>
      <c r="D43" s="723"/>
      <c r="E43" s="755"/>
      <c r="F43" s="376"/>
    </row>
    <row r="44" spans="1:6" ht="13.5" thickBot="1" x14ac:dyDescent="0.25">
      <c r="A44" s="719">
        <v>45382</v>
      </c>
      <c r="B44" s="718"/>
      <c r="C44" s="848" t="s">
        <v>673</v>
      </c>
      <c r="D44" s="849">
        <f>SUM(D32:D42)</f>
        <v>23.54000000000131</v>
      </c>
      <c r="E44" s="845"/>
      <c r="F44" s="376"/>
    </row>
    <row r="45" spans="1:6" ht="13.5" thickBot="1" x14ac:dyDescent="0.25">
      <c r="C45" s="759" t="s">
        <v>673</v>
      </c>
      <c r="D45" s="849">
        <v>23.54</v>
      </c>
      <c r="E45" s="846"/>
      <c r="F45" s="376"/>
    </row>
    <row r="47" spans="1:6" x14ac:dyDescent="0.2">
      <c r="C47" s="3" t="s">
        <v>674</v>
      </c>
      <c r="D47" s="19">
        <f>D44-D45</f>
        <v>1.3109513474773848E-12</v>
      </c>
    </row>
    <row r="48" spans="1:6" x14ac:dyDescent="0.2">
      <c r="C48" s="3" t="s">
        <v>675</v>
      </c>
    </row>
  </sheetData>
  <mergeCells count="9">
    <mergeCell ref="A1:K1"/>
    <mergeCell ref="I7:K7"/>
    <mergeCell ref="C25:E25"/>
    <mergeCell ref="D26:E26"/>
    <mergeCell ref="D27:E27"/>
    <mergeCell ref="D28:E28"/>
    <mergeCell ref="A8:E8"/>
    <mergeCell ref="A11:E11"/>
    <mergeCell ref="G11:K11"/>
  </mergeCells>
  <pageMargins left="0.7" right="0.7" top="0.75" bottom="0.75" header="0.3" footer="0.3"/>
  <pageSetup paperSize="9" scale="67" orientation="portrait"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Data Analysis</vt:lpstr>
      <vt:lpstr>Personal Costs</vt:lpstr>
      <vt:lpstr>Total Expenses</vt:lpstr>
      <vt:lpstr>Personal Recieved</vt:lpstr>
      <vt:lpstr>UGX Cash Box March 24</vt:lpstr>
      <vt:lpstr>USD-cash box </vt:lpstr>
      <vt:lpstr>Balance UGX</vt:lpstr>
      <vt:lpstr>Balance USD</vt:lpstr>
      <vt:lpstr>Bank reconciliation USD</vt:lpstr>
      <vt:lpstr>Bank reconciliation UGX</vt:lpstr>
      <vt:lpstr>UGX-Operational Account</vt:lpstr>
      <vt:lpstr>March cashdesk closing</vt:lpstr>
      <vt:lpstr>Advances</vt:lpstr>
      <vt:lpstr>Lydia</vt:lpstr>
      <vt:lpstr>i1</vt:lpstr>
      <vt:lpstr>i18</vt:lpstr>
      <vt:lpstr>Grace</vt:lpstr>
      <vt:lpstr>i89</vt:lpstr>
      <vt:lpstr>i49</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2024-04-11T13:19:19Z</cp:lastPrinted>
  <dcterms:created xsi:type="dcterms:W3CDTF">2016-05-26T14:51:01Z</dcterms:created>
  <dcterms:modified xsi:type="dcterms:W3CDTF">2024-04-13T07:54:36Z</dcterms:modified>
</cp:coreProperties>
</file>