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xr:revisionPtr revIDLastSave="0" documentId="13_ncr:1_{31D1C3B9-2A68-4D63-A451-9220D7817A72}" xr6:coauthVersionLast="37" xr6:coauthVersionMax="37" xr10:uidLastSave="{00000000-0000-0000-0000-000000000000}"/>
  <bookViews>
    <workbookView xWindow="0" yWindow="0" windowWidth="20490" windowHeight="7245" tabRatio="862" activeTab="2" xr2:uid="{00000000-000D-0000-FFFF-FFFF00000000}"/>
  </bookViews>
  <sheets>
    <sheet name="Data Analysis" sheetId="228" r:id="rId1"/>
    <sheet name="Personal Costs" sheetId="227" r:id="rId2"/>
    <sheet name="Total Expenses" sheetId="49" r:id="rId3"/>
    <sheet name="Personal Recieved" sheetId="226" r:id="rId4"/>
    <sheet name="UGX Cash Box  May" sheetId="63" r:id="rId5"/>
    <sheet name="USD-cash box May." sheetId="116" r:id="rId6"/>
    <sheet name="Balance UGX" sheetId="55" r:id="rId7"/>
    <sheet name="Balance USD" sheetId="143" r:id="rId8"/>
    <sheet name="Bank reconciliation UGX" sheetId="56" r:id="rId9"/>
    <sheet name="Bank reconciliation-Operational" sheetId="221" r:id="rId10"/>
    <sheet name="Bank reconciliation USD" sheetId="52" r:id="rId11"/>
    <sheet name="May. cash desk closing" sheetId="176" r:id="rId12"/>
    <sheet name="Lydia" sheetId="80" r:id="rId13"/>
    <sheet name="Augustus" sheetId="162" r:id="rId14"/>
    <sheet name="Mary" sheetId="209" r:id="rId15"/>
    <sheet name="Advances" sheetId="216" r:id="rId16"/>
    <sheet name="i45" sheetId="199" r:id="rId17"/>
    <sheet name="i53" sheetId="225" r:id="rId18"/>
    <sheet name="i67" sheetId="202" r:id="rId19"/>
    <sheet name="i81" sheetId="224" r:id="rId20"/>
    <sheet name="Airtime summary" sheetId="194" r:id="rId21"/>
  </sheets>
  <definedNames>
    <definedName name="_xlnm._FilterDatabase" localSheetId="20" hidden="1">'Airtime summary'!$A$1:$N$10</definedName>
    <definedName name="_xlnm._FilterDatabase" localSheetId="16" hidden="1">'i45'!$A$1:$N$216</definedName>
    <definedName name="_xlnm._FilterDatabase" localSheetId="12" hidden="1">Lydia!$A$1:$N$19</definedName>
    <definedName name="_xlnm._FilterDatabase" localSheetId="2" hidden="1">'Total Expenses'!$A$2:$N$709</definedName>
    <definedName name="_xlnm._FilterDatabase" localSheetId="4" hidden="1">'UGX Cash Box  May'!$A$2:$N$173</definedName>
    <definedName name="_xlnm._FilterDatabase" localSheetId="5" hidden="1">'USD-cash box May.'!$A$3:$S$4</definedName>
  </definedNames>
  <calcPr calcId="162913" concurrentCalc="0"/>
  <pivotCaches>
    <pivotCache cacheId="3" r:id="rId22"/>
    <pivotCache cacheId="4" r:id="rId23"/>
    <pivotCache cacheId="5" r:id="rId24"/>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339" i="49" l="1"/>
  <c r="G583" i="49"/>
  <c r="G582" i="49"/>
  <c r="G566" i="49"/>
  <c r="G567" i="49"/>
  <c r="G568" i="49"/>
  <c r="G569" i="49"/>
  <c r="G570" i="49"/>
  <c r="G524" i="49"/>
  <c r="G525" i="49"/>
  <c r="G526" i="49"/>
  <c r="G527" i="49"/>
  <c r="G528" i="49"/>
  <c r="G529" i="49"/>
  <c r="G530" i="49"/>
  <c r="G531" i="49"/>
  <c r="G532" i="49"/>
  <c r="E125" i="49"/>
  <c r="E126" i="49"/>
  <c r="E222" i="49"/>
  <c r="E495" i="49"/>
  <c r="E496" i="49"/>
  <c r="E709"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8" i="49"/>
  <c r="G209" i="49"/>
  <c r="G210" i="49"/>
  <c r="G211" i="49"/>
  <c r="G212" i="49"/>
  <c r="G213" i="49"/>
  <c r="G214" i="49"/>
  <c r="G215" i="49"/>
  <c r="G216" i="49"/>
  <c r="G217" i="49"/>
  <c r="G218" i="49"/>
  <c r="G219" i="49"/>
  <c r="G220" i="49"/>
  <c r="G221"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4" i="49"/>
  <c r="G315" i="49"/>
  <c r="G316" i="49"/>
  <c r="G317" i="49"/>
  <c r="G318" i="49"/>
  <c r="G319" i="49"/>
  <c r="G320" i="49"/>
  <c r="G321" i="49"/>
  <c r="G322" i="49"/>
  <c r="G323" i="49"/>
  <c r="G324" i="49"/>
  <c r="G325" i="49"/>
  <c r="G326" i="49"/>
  <c r="G327" i="49"/>
  <c r="G328" i="49"/>
  <c r="G329" i="49"/>
  <c r="G330" i="49"/>
  <c r="G331" i="49"/>
  <c r="G332" i="49"/>
  <c r="G333" i="49"/>
  <c r="G334" i="49"/>
  <c r="G335" i="49"/>
  <c r="G336" i="49"/>
  <c r="G337" i="49"/>
  <c r="G338"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63" i="49"/>
  <c r="G364" i="49"/>
  <c r="G365" i="49"/>
  <c r="G366"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16" i="49"/>
  <c r="G417" i="49"/>
  <c r="G418" i="49"/>
  <c r="G419" i="49"/>
  <c r="G420" i="49"/>
  <c r="G421" i="49"/>
  <c r="G422" i="49"/>
  <c r="G423" i="49"/>
  <c r="G424" i="49"/>
  <c r="G425" i="49"/>
  <c r="G426" i="49"/>
  <c r="G427" i="49"/>
  <c r="G428" i="49"/>
  <c r="G429" i="49"/>
  <c r="G430" i="49"/>
  <c r="G431" i="49"/>
  <c r="G432" i="49"/>
  <c r="G433" i="49"/>
  <c r="G434" i="49"/>
  <c r="G435" i="49"/>
  <c r="G436" i="49"/>
  <c r="G437" i="49"/>
  <c r="G438" i="49"/>
  <c r="G439" i="49"/>
  <c r="G440" i="49"/>
  <c r="G441" i="49"/>
  <c r="G442" i="49"/>
  <c r="G443" i="49"/>
  <c r="G444" i="49"/>
  <c r="G445" i="49"/>
  <c r="G446" i="49"/>
  <c r="G447"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1" i="49"/>
  <c r="G472" i="49"/>
  <c r="G473" i="49"/>
  <c r="G474" i="49"/>
  <c r="G475" i="49"/>
  <c r="G476" i="49"/>
  <c r="G477" i="49"/>
  <c r="G478" i="49"/>
  <c r="G479" i="49"/>
  <c r="G480" i="49"/>
  <c r="G481" i="49"/>
  <c r="G482" i="49"/>
  <c r="G483" i="49"/>
  <c r="G484" i="49"/>
  <c r="G485" i="49"/>
  <c r="G486" i="49"/>
  <c r="G487" i="49"/>
  <c r="G488" i="49"/>
  <c r="G489" i="49"/>
  <c r="G490" i="49"/>
  <c r="G491" i="49"/>
  <c r="G492" i="49"/>
  <c r="G493" i="49"/>
  <c r="G494" i="49"/>
  <c r="G497" i="49"/>
  <c r="G498" i="49"/>
  <c r="G499" i="49"/>
  <c r="G500" i="49"/>
  <c r="G501" i="49"/>
  <c r="G502" i="49"/>
  <c r="G503" i="49"/>
  <c r="G504" i="49"/>
  <c r="G505" i="49"/>
  <c r="G506" i="49"/>
  <c r="G507" i="49"/>
  <c r="G508" i="49"/>
  <c r="G509" i="49"/>
  <c r="G510" i="49"/>
  <c r="G511" i="49"/>
  <c r="G512" i="49"/>
  <c r="G513" i="49"/>
  <c r="G514" i="49"/>
  <c r="G515" i="49"/>
  <c r="G516" i="49"/>
  <c r="G517" i="49"/>
  <c r="G518" i="49"/>
  <c r="G519" i="49"/>
  <c r="G520" i="49"/>
  <c r="G521" i="49"/>
  <c r="G522" i="49"/>
  <c r="G523" i="49"/>
  <c r="G533" i="49"/>
  <c r="G534" i="49"/>
  <c r="G535" i="49"/>
  <c r="G536" i="49"/>
  <c r="G537" i="49"/>
  <c r="G538" i="49"/>
  <c r="G539" i="49"/>
  <c r="G540" i="49"/>
  <c r="G541" i="49"/>
  <c r="G542" i="49"/>
  <c r="G543" i="49"/>
  <c r="G544" i="49"/>
  <c r="G545" i="49"/>
  <c r="G546" i="49"/>
  <c r="G547" i="49"/>
  <c r="G548" i="49"/>
  <c r="G549" i="49"/>
  <c r="G550" i="49"/>
  <c r="G551" i="49"/>
  <c r="G552" i="49"/>
  <c r="G553" i="49"/>
  <c r="G554" i="49"/>
  <c r="G555" i="49"/>
  <c r="G556" i="49"/>
  <c r="G557" i="49"/>
  <c r="G558" i="49"/>
  <c r="G559" i="49"/>
  <c r="G560" i="49"/>
  <c r="G561" i="49"/>
  <c r="G562" i="49"/>
  <c r="G563" i="49"/>
  <c r="G564" i="49"/>
  <c r="G565" i="49"/>
  <c r="G571" i="49"/>
  <c r="G572" i="49"/>
  <c r="G573" i="49"/>
  <c r="G574" i="49"/>
  <c r="G575" i="49"/>
  <c r="G576" i="49"/>
  <c r="G577" i="49"/>
  <c r="G578" i="49"/>
  <c r="G579" i="49"/>
  <c r="G580" i="49"/>
  <c r="G581" i="49"/>
  <c r="G584" i="49"/>
  <c r="G585" i="49"/>
  <c r="G586" i="49"/>
  <c r="G587" i="49"/>
  <c r="G588" i="49"/>
  <c r="G589" i="49"/>
  <c r="G590" i="49"/>
  <c r="G591" i="49"/>
  <c r="G592" i="49"/>
  <c r="G593" i="49"/>
  <c r="G594" i="49"/>
  <c r="G595" i="49"/>
  <c r="G596" i="49"/>
  <c r="G597" i="49"/>
  <c r="G598" i="49"/>
  <c r="G599" i="49"/>
  <c r="G600" i="49"/>
  <c r="G601" i="49"/>
  <c r="G602" i="49"/>
  <c r="G603" i="49"/>
  <c r="G604" i="49"/>
  <c r="G605" i="49"/>
  <c r="G606" i="49"/>
  <c r="G607" i="49"/>
  <c r="G608" i="49"/>
  <c r="G609" i="49"/>
  <c r="G610" i="49"/>
  <c r="G611" i="49"/>
  <c r="G612" i="49"/>
  <c r="G613" i="49"/>
  <c r="G614" i="49"/>
  <c r="G615" i="49"/>
  <c r="G616" i="49"/>
  <c r="G617" i="49"/>
  <c r="G618" i="49"/>
  <c r="G619" i="49"/>
  <c r="G620" i="49"/>
  <c r="G621" i="49"/>
  <c r="G622" i="49"/>
  <c r="G623" i="49"/>
  <c r="G624" i="49"/>
  <c r="G625" i="49"/>
  <c r="G626" i="49"/>
  <c r="G627" i="49"/>
  <c r="G628" i="49"/>
  <c r="G629" i="49"/>
  <c r="G630" i="49"/>
  <c r="G631" i="49"/>
  <c r="G632" i="49"/>
  <c r="G633" i="49"/>
  <c r="G634" i="49"/>
  <c r="G635" i="49"/>
  <c r="G636" i="49"/>
  <c r="G637" i="49"/>
  <c r="G638" i="49"/>
  <c r="G639" i="49"/>
  <c r="G640" i="49"/>
  <c r="G641" i="49"/>
  <c r="G642" i="49"/>
  <c r="G643" i="49"/>
  <c r="G644" i="49"/>
  <c r="G645" i="49"/>
  <c r="G646" i="49"/>
  <c r="G647" i="49"/>
  <c r="G648" i="49"/>
  <c r="G649" i="49"/>
  <c r="G650" i="49"/>
  <c r="G651" i="49"/>
  <c r="G652" i="49"/>
  <c r="G653" i="49"/>
  <c r="G654" i="49"/>
  <c r="G655" i="49"/>
  <c r="G656" i="49"/>
  <c r="G657" i="49"/>
  <c r="G658" i="49"/>
  <c r="G659" i="49"/>
  <c r="G660" i="49"/>
  <c r="G661" i="49"/>
  <c r="G662" i="49"/>
  <c r="G663" i="49"/>
  <c r="G664" i="49"/>
  <c r="G665" i="49"/>
  <c r="G666" i="49"/>
  <c r="G667" i="49"/>
  <c r="G668" i="49"/>
  <c r="G669" i="49"/>
  <c r="G670" i="49"/>
  <c r="G671" i="49"/>
  <c r="G672" i="49"/>
  <c r="G673" i="49"/>
  <c r="G674" i="49"/>
  <c r="G675" i="49"/>
  <c r="G676" i="49"/>
  <c r="G677" i="49"/>
  <c r="G678" i="49"/>
  <c r="G679" i="49"/>
  <c r="G680" i="49"/>
  <c r="G681" i="49"/>
  <c r="G682" i="49"/>
  <c r="G683" i="49"/>
  <c r="G684" i="49"/>
  <c r="G685" i="49"/>
  <c r="G686" i="49"/>
  <c r="G687" i="49"/>
  <c r="G688" i="49"/>
  <c r="G689" i="49"/>
  <c r="G690" i="49"/>
  <c r="G691" i="49"/>
  <c r="G692" i="49"/>
  <c r="G693" i="49"/>
  <c r="G694" i="49"/>
  <c r="G695" i="49"/>
  <c r="G696" i="49"/>
  <c r="G697" i="49"/>
  <c r="G698" i="49"/>
  <c r="G699" i="49"/>
  <c r="G700" i="49"/>
  <c r="G701" i="49"/>
  <c r="G702" i="49"/>
  <c r="G703" i="49"/>
  <c r="G704" i="49"/>
  <c r="G705" i="49"/>
  <c r="G706" i="49"/>
  <c r="G707" i="49"/>
  <c r="G708" i="49"/>
  <c r="G709" i="49"/>
  <c r="G6" i="224"/>
  <c r="G7" i="224"/>
  <c r="G5" i="224"/>
  <c r="F192" i="224"/>
  <c r="G162" i="63"/>
  <c r="G163" i="63"/>
  <c r="G87" i="80"/>
  <c r="G88" i="80"/>
  <c r="G131" i="199"/>
  <c r="G132" i="199"/>
  <c r="G133" i="199"/>
  <c r="G134" i="199"/>
  <c r="G135" i="199"/>
  <c r="G136" i="199"/>
  <c r="G130" i="199"/>
  <c r="G158" i="202"/>
  <c r="G159" i="202"/>
  <c r="G160" i="202"/>
  <c r="G161" i="202"/>
  <c r="G162" i="202"/>
  <c r="G163" i="202"/>
  <c r="G164" i="202"/>
  <c r="E165" i="202"/>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5" i="80"/>
  <c r="G6" i="80"/>
  <c r="G7" i="80"/>
  <c r="G8" i="80"/>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G37" i="80"/>
  <c r="G38" i="80"/>
  <c r="G39" i="80"/>
  <c r="G40" i="80"/>
  <c r="G41" i="80"/>
  <c r="G42" i="80"/>
  <c r="G43" i="80"/>
  <c r="G44" i="80"/>
  <c r="G45" i="80"/>
  <c r="G46" i="80"/>
  <c r="G47" i="80"/>
  <c r="G48" i="80"/>
  <c r="G49" i="80"/>
  <c r="G50" i="80"/>
  <c r="G51" i="80"/>
  <c r="G52" i="80"/>
  <c r="G53" i="80"/>
  <c r="G54" i="80"/>
  <c r="G55" i="80"/>
  <c r="G56" i="80"/>
  <c r="G57" i="80"/>
  <c r="G58" i="80"/>
  <c r="G59" i="80"/>
  <c r="G60" i="80"/>
  <c r="G61" i="80"/>
  <c r="G62" i="80"/>
  <c r="G63" i="80"/>
  <c r="G64" i="80"/>
  <c r="G65" i="80"/>
  <c r="G66" i="80"/>
  <c r="G67" i="80"/>
  <c r="G68" i="80"/>
  <c r="E173" i="63"/>
  <c r="F173" i="63"/>
  <c r="G173" i="63"/>
  <c r="E23" i="176"/>
  <c r="H20" i="143"/>
  <c r="G14" i="143"/>
  <c r="E14" i="143"/>
  <c r="D14" i="143"/>
  <c r="D15" i="55"/>
  <c r="F15" i="55"/>
  <c r="G15" i="55"/>
  <c r="G8" i="224"/>
  <c r="G9" i="224"/>
  <c r="G10" i="224"/>
  <c r="G11" i="224"/>
  <c r="G12" i="224"/>
  <c r="G13" i="224"/>
  <c r="G14" i="224"/>
  <c r="G15" i="224"/>
  <c r="G16" i="224"/>
  <c r="G17" i="224"/>
  <c r="G18" i="224"/>
  <c r="G19" i="224"/>
  <c r="G20" i="224"/>
  <c r="G21" i="224"/>
  <c r="G22" i="224"/>
  <c r="G23" i="224"/>
  <c r="G24" i="224"/>
  <c r="G25" i="224"/>
  <c r="G26" i="224"/>
  <c r="G27" i="224"/>
  <c r="G28" i="224"/>
  <c r="G29" i="224"/>
  <c r="G30" i="224"/>
  <c r="G31" i="224"/>
  <c r="G32" i="224"/>
  <c r="G33" i="224"/>
  <c r="G34" i="224"/>
  <c r="G35" i="224"/>
  <c r="G36" i="224"/>
  <c r="G37" i="224"/>
  <c r="G38" i="224"/>
  <c r="G39" i="224"/>
  <c r="G40" i="224"/>
  <c r="G41" i="224"/>
  <c r="G42" i="224"/>
  <c r="G43" i="224"/>
  <c r="G44" i="224"/>
  <c r="G45" i="224"/>
  <c r="G46" i="224"/>
  <c r="G47" i="224"/>
  <c r="G48" i="224"/>
  <c r="G49" i="224"/>
  <c r="G50" i="224"/>
  <c r="G51" i="224"/>
  <c r="G52" i="224"/>
  <c r="G53" i="224"/>
  <c r="G54" i="224"/>
  <c r="G55" i="224"/>
  <c r="G56" i="224"/>
  <c r="G57" i="224"/>
  <c r="G58" i="224"/>
  <c r="G59" i="224"/>
  <c r="G60" i="224"/>
  <c r="G61" i="224"/>
  <c r="G62" i="224"/>
  <c r="G63" i="224"/>
  <c r="G64" i="224"/>
  <c r="G65" i="224"/>
  <c r="G66" i="224"/>
  <c r="G67" i="224"/>
  <c r="G68" i="224"/>
  <c r="G69" i="224"/>
  <c r="G70" i="224"/>
  <c r="G71" i="224"/>
  <c r="G72" i="224"/>
  <c r="G73" i="224"/>
  <c r="G74" i="224"/>
  <c r="G75" i="224"/>
  <c r="G76" i="224"/>
  <c r="G77" i="224"/>
  <c r="G78" i="224"/>
  <c r="G79" i="224"/>
  <c r="G80" i="224"/>
  <c r="G81" i="224"/>
  <c r="G82" i="224"/>
  <c r="G83" i="224"/>
  <c r="G84" i="224"/>
  <c r="G85" i="224"/>
  <c r="G86" i="224"/>
  <c r="G87" i="224"/>
  <c r="G88" i="224"/>
  <c r="G89" i="224"/>
  <c r="G90" i="224"/>
  <c r="G91" i="224"/>
  <c r="G92" i="224"/>
  <c r="G93" i="224"/>
  <c r="G94" i="224"/>
  <c r="G95" i="224"/>
  <c r="G96" i="224"/>
  <c r="G97" i="224"/>
  <c r="G98" i="224"/>
  <c r="G99" i="224"/>
  <c r="G100" i="224"/>
  <c r="G101" i="224"/>
  <c r="G102" i="224"/>
  <c r="G103" i="224"/>
  <c r="G104" i="224"/>
  <c r="G105" i="224"/>
  <c r="G106" i="224"/>
  <c r="G107" i="224"/>
  <c r="G108" i="224"/>
  <c r="G109" i="224"/>
  <c r="G110" i="224"/>
  <c r="G111" i="224"/>
  <c r="G112" i="224"/>
  <c r="G113" i="224"/>
  <c r="G114" i="224"/>
  <c r="G115" i="224"/>
  <c r="G116" i="224"/>
  <c r="G117" i="224"/>
  <c r="G118" i="224"/>
  <c r="G119" i="224"/>
  <c r="G120" i="224"/>
  <c r="G121" i="224"/>
  <c r="G122" i="224"/>
  <c r="G123" i="224"/>
  <c r="G124" i="224"/>
  <c r="G125" i="224"/>
  <c r="G126" i="224"/>
  <c r="G127" i="224"/>
  <c r="G128" i="224"/>
  <c r="G129" i="224"/>
  <c r="G130" i="224"/>
  <c r="G131" i="224"/>
  <c r="G132" i="224"/>
  <c r="G133" i="224"/>
  <c r="G134" i="224"/>
  <c r="G135" i="224"/>
  <c r="G136" i="224"/>
  <c r="G137" i="224"/>
  <c r="G138" i="224"/>
  <c r="G139" i="224"/>
  <c r="G140" i="224"/>
  <c r="G141" i="224"/>
  <c r="G142" i="224"/>
  <c r="G143" i="224"/>
  <c r="G144" i="224"/>
  <c r="G145" i="224"/>
  <c r="G146" i="224"/>
  <c r="G147" i="224"/>
  <c r="G148" i="224"/>
  <c r="G149" i="224"/>
  <c r="G150" i="224"/>
  <c r="G151" i="224"/>
  <c r="G152" i="224"/>
  <c r="G153" i="224"/>
  <c r="G154" i="224"/>
  <c r="G155" i="224"/>
  <c r="G156" i="224"/>
  <c r="G157" i="224"/>
  <c r="G158" i="224"/>
  <c r="G159" i="224"/>
  <c r="G160" i="224"/>
  <c r="G161" i="224"/>
  <c r="G162" i="224"/>
  <c r="G163" i="224"/>
  <c r="G164" i="224"/>
  <c r="G165" i="224"/>
  <c r="G166" i="224"/>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4" i="63"/>
  <c r="G165" i="63"/>
  <c r="G166" i="63"/>
  <c r="G167" i="63"/>
  <c r="G168" i="63"/>
  <c r="G169" i="63"/>
  <c r="G170" i="63"/>
  <c r="G171" i="63"/>
  <c r="G172" i="63"/>
  <c r="E9" i="226"/>
  <c r="D9" i="226"/>
  <c r="D44" i="221"/>
  <c r="H15" i="55"/>
  <c r="H16" i="55"/>
  <c r="H21" i="55"/>
  <c r="E192" i="224"/>
  <c r="G192" i="224"/>
  <c r="H8" i="55"/>
  <c r="E107" i="80"/>
  <c r="F107" i="80"/>
  <c r="G107" i="80"/>
  <c r="H4" i="55"/>
  <c r="G165" i="202"/>
  <c r="H7" i="55"/>
  <c r="E156" i="199"/>
  <c r="G156" i="199"/>
  <c r="H5" i="55"/>
  <c r="H12" i="55"/>
  <c r="H25" i="55"/>
  <c r="E2" i="55"/>
  <c r="E3" i="55"/>
  <c r="E4" i="55"/>
  <c r="E5" i="55"/>
  <c r="E6" i="55"/>
  <c r="E7" i="55"/>
  <c r="E8" i="55"/>
  <c r="E9" i="55"/>
  <c r="E12" i="55"/>
  <c r="E14" i="55"/>
  <c r="E15" i="55"/>
  <c r="E16" i="55"/>
  <c r="E19" i="55"/>
  <c r="E25" i="55"/>
  <c r="C21" i="55"/>
  <c r="C8" i="55"/>
  <c r="C4" i="55"/>
  <c r="C7" i="55"/>
  <c r="C5" i="55"/>
  <c r="C12" i="55"/>
  <c r="C15" i="55"/>
  <c r="C16" i="55"/>
  <c r="C25" i="55"/>
  <c r="D16" i="55"/>
  <c r="D25" i="55"/>
  <c r="I25" i="55"/>
  <c r="J25" i="55"/>
  <c r="I15" i="55"/>
  <c r="J15" i="55"/>
  <c r="I14" i="55"/>
  <c r="J14" i="55"/>
  <c r="G14" i="55"/>
  <c r="F21" i="55"/>
  <c r="G16" i="55"/>
  <c r="G20" i="55"/>
  <c r="F165" i="202"/>
  <c r="G5" i="225"/>
  <c r="F39" i="225"/>
  <c r="E39" i="225"/>
  <c r="G39" i="225"/>
  <c r="H6" i="55"/>
  <c r="D6" i="226"/>
  <c r="M5" i="55"/>
  <c r="D5" i="55"/>
  <c r="I5" i="55"/>
  <c r="F156" i="199"/>
  <c r="J5" i="55"/>
  <c r="D7" i="226"/>
  <c r="M6" i="55"/>
  <c r="D6" i="55"/>
  <c r="C6" i="55"/>
  <c r="I6" i="55"/>
  <c r="J6" i="55"/>
  <c r="G7" i="202"/>
  <c r="G6" i="202"/>
  <c r="G5" i="202"/>
  <c r="D11" i="226"/>
  <c r="E11" i="226"/>
  <c r="D10" i="226"/>
  <c r="E10" i="226"/>
  <c r="E21" i="55"/>
  <c r="C15" i="226"/>
  <c r="D21" i="55"/>
  <c r="D14" i="55"/>
  <c r="G25" i="55"/>
  <c r="D8" i="226"/>
  <c r="E8" i="226"/>
  <c r="E7" i="226"/>
  <c r="E6" i="226"/>
  <c r="D5" i="226"/>
  <c r="E5" i="226"/>
  <c r="D4" i="226"/>
  <c r="E4" i="226"/>
  <c r="I10" i="55"/>
  <c r="H10" i="55"/>
  <c r="M9" i="55"/>
  <c r="D9" i="55"/>
  <c r="M8" i="55"/>
  <c r="D8" i="55"/>
  <c r="I8" i="55"/>
  <c r="J8" i="55"/>
  <c r="M7" i="55"/>
  <c r="D7" i="55"/>
  <c r="I7" i="55"/>
  <c r="M4" i="55"/>
  <c r="D4" i="55"/>
  <c r="C3" i="55"/>
  <c r="M3" i="55"/>
  <c r="D3" i="55"/>
  <c r="I3" i="55"/>
  <c r="H3" i="55"/>
  <c r="H2" i="55"/>
  <c r="M2" i="55"/>
  <c r="D2" i="55"/>
  <c r="G38" i="194"/>
  <c r="G39" i="194"/>
  <c r="G40" i="194"/>
  <c r="G41" i="194"/>
  <c r="G42" i="194"/>
  <c r="G43" i="194"/>
  <c r="G44" i="194"/>
  <c r="G45" i="194"/>
  <c r="G46" i="194"/>
  <c r="G32" i="194"/>
  <c r="D26" i="56"/>
  <c r="H14" i="55"/>
  <c r="K26" i="56"/>
  <c r="C2" i="55"/>
  <c r="G6" i="116"/>
  <c r="F6" i="116"/>
  <c r="E6" i="116"/>
  <c r="G3" i="49"/>
  <c r="G4" i="49"/>
  <c r="G5" i="49"/>
  <c r="G6" i="49"/>
  <c r="G7" i="49"/>
  <c r="G8" i="49"/>
  <c r="G9" i="49"/>
  <c r="G10" i="49"/>
  <c r="G11" i="49"/>
  <c r="G12" i="49"/>
  <c r="G13" i="49"/>
  <c r="G14" i="49"/>
  <c r="G15" i="49"/>
  <c r="G16" i="49"/>
  <c r="G17" i="49"/>
  <c r="G33" i="194"/>
  <c r="G34" i="194"/>
  <c r="G35" i="194"/>
  <c r="G36" i="194"/>
  <c r="G37" i="194"/>
  <c r="F47" i="194"/>
  <c r="E47" i="194"/>
  <c r="G47" i="194"/>
  <c r="G90" i="209"/>
  <c r="F90" i="209"/>
  <c r="E90" i="209"/>
  <c r="G67" i="209"/>
  <c r="G68" i="209"/>
  <c r="G69" i="209"/>
  <c r="G70" i="209"/>
  <c r="G71" i="209"/>
  <c r="G72" i="209"/>
  <c r="G73" i="209"/>
  <c r="G74" i="209"/>
  <c r="G75" i="209"/>
  <c r="G76" i="209"/>
  <c r="G77" i="209"/>
  <c r="G78" i="209"/>
  <c r="G79" i="209"/>
  <c r="G80" i="209"/>
  <c r="G81" i="209"/>
  <c r="G82" i="209"/>
  <c r="G83" i="209"/>
  <c r="G84" i="209"/>
  <c r="G85" i="209"/>
  <c r="G86" i="209"/>
  <c r="G87" i="209"/>
  <c r="G88" i="209"/>
  <c r="G89" i="209"/>
  <c r="G47" i="209"/>
  <c r="G48" i="209"/>
  <c r="G49" i="209"/>
  <c r="G5" i="209"/>
  <c r="G6" i="209"/>
  <c r="G7" i="209"/>
  <c r="G8" i="209"/>
  <c r="G9" i="209"/>
  <c r="G10" i="209"/>
  <c r="G11" i="209"/>
  <c r="G12" i="209"/>
  <c r="G13" i="209"/>
  <c r="G14" i="209"/>
  <c r="G15" i="209"/>
  <c r="G16" i="209"/>
  <c r="G17" i="209"/>
  <c r="G18" i="209"/>
  <c r="G19" i="209"/>
  <c r="G20" i="209"/>
  <c r="G21" i="209"/>
  <c r="G22" i="209"/>
  <c r="G23" i="209"/>
  <c r="G24" i="209"/>
  <c r="G25" i="209"/>
  <c r="G26" i="209"/>
  <c r="G27" i="209"/>
  <c r="G28" i="209"/>
  <c r="G29" i="209"/>
  <c r="G30" i="209"/>
  <c r="G31" i="209"/>
  <c r="G32" i="209"/>
  <c r="G33" i="209"/>
  <c r="G34" i="209"/>
  <c r="G35" i="209"/>
  <c r="G36" i="209"/>
  <c r="G37" i="209"/>
  <c r="G38" i="209"/>
  <c r="G39" i="209"/>
  <c r="G40" i="209"/>
  <c r="G41" i="209"/>
  <c r="G42" i="209"/>
  <c r="G43" i="209"/>
  <c r="G44" i="209"/>
  <c r="G45" i="209"/>
  <c r="G46" i="209"/>
  <c r="G50" i="209"/>
  <c r="G51" i="209"/>
  <c r="G52" i="209"/>
  <c r="G53" i="209"/>
  <c r="G54" i="209"/>
  <c r="G55" i="209"/>
  <c r="G56" i="209"/>
  <c r="G57" i="209"/>
  <c r="G58" i="209"/>
  <c r="G59" i="209"/>
  <c r="G60" i="209"/>
  <c r="G61" i="209"/>
  <c r="G62" i="209"/>
  <c r="G63" i="209"/>
  <c r="G64" i="209"/>
  <c r="G65" i="209"/>
  <c r="G66" i="209"/>
  <c r="G167" i="224"/>
  <c r="G168" i="224"/>
  <c r="G169" i="224"/>
  <c r="G170" i="224"/>
  <c r="G171" i="224"/>
  <c r="G172" i="224"/>
  <c r="G173" i="224"/>
  <c r="G174" i="224"/>
  <c r="G175" i="224"/>
  <c r="G176" i="224"/>
  <c r="G177" i="224"/>
  <c r="G178" i="224"/>
  <c r="G179" i="224"/>
  <c r="G180" i="224"/>
  <c r="G181" i="224"/>
  <c r="G182" i="224"/>
  <c r="G183" i="224"/>
  <c r="G184" i="224"/>
  <c r="G185" i="224"/>
  <c r="G186" i="224"/>
  <c r="G187" i="224"/>
  <c r="G188" i="224"/>
  <c r="G189" i="224"/>
  <c r="G190" i="224"/>
  <c r="G191" i="224"/>
  <c r="F51" i="162"/>
  <c r="G51" i="162"/>
  <c r="E51" i="162"/>
  <c r="G7" i="199"/>
  <c r="G8" i="199"/>
  <c r="G9" i="199"/>
  <c r="G10" i="199"/>
  <c r="G11" i="199"/>
  <c r="G12" i="199"/>
  <c r="G13" i="199"/>
  <c r="G14" i="199"/>
  <c r="G15" i="199"/>
  <c r="G16" i="199"/>
  <c r="G17" i="199"/>
  <c r="G18" i="199"/>
  <c r="G19" i="199"/>
  <c r="G20" i="199"/>
  <c r="G21" i="199"/>
  <c r="G22" i="199"/>
  <c r="G23" i="199"/>
  <c r="G24" i="199"/>
  <c r="G25" i="199"/>
  <c r="G26" i="199"/>
  <c r="G27" i="199"/>
  <c r="G28" i="199"/>
  <c r="G29" i="199"/>
  <c r="G30" i="199"/>
  <c r="G31" i="199"/>
  <c r="G32" i="199"/>
  <c r="G33" i="199"/>
  <c r="G34" i="199"/>
  <c r="G35" i="199"/>
  <c r="G36" i="199"/>
  <c r="G37" i="199"/>
  <c r="G38" i="199"/>
  <c r="G39" i="199"/>
  <c r="G40" i="199"/>
  <c r="G41" i="199"/>
  <c r="G42" i="199"/>
  <c r="G43" i="199"/>
  <c r="G44" i="199"/>
  <c r="G45" i="199"/>
  <c r="G46" i="199"/>
  <c r="G47" i="199"/>
  <c r="G48" i="199"/>
  <c r="G49" i="199"/>
  <c r="G50" i="199"/>
  <c r="G51" i="199"/>
  <c r="G52" i="199"/>
  <c r="G53" i="199"/>
  <c r="G54" i="199"/>
  <c r="G55" i="199"/>
  <c r="G56" i="199"/>
  <c r="G57" i="199"/>
  <c r="G58" i="199"/>
  <c r="G59" i="199"/>
  <c r="G60" i="199"/>
  <c r="G61" i="199"/>
  <c r="G62" i="199"/>
  <c r="G63" i="199"/>
  <c r="G64" i="199"/>
  <c r="G65" i="199"/>
  <c r="G66" i="199"/>
  <c r="G67" i="199"/>
  <c r="G68" i="199"/>
  <c r="G69" i="199"/>
  <c r="G70" i="199"/>
  <c r="G71" i="199"/>
  <c r="G72" i="199"/>
  <c r="G73" i="199"/>
  <c r="G74" i="199"/>
  <c r="G75" i="199"/>
  <c r="G76" i="199"/>
  <c r="G77" i="199"/>
  <c r="G78" i="199"/>
  <c r="G79" i="199"/>
  <c r="G80" i="199"/>
  <c r="G81" i="199"/>
  <c r="G82" i="199"/>
  <c r="G83" i="199"/>
  <c r="G84" i="199"/>
  <c r="G85" i="199"/>
  <c r="G86" i="199"/>
  <c r="G87" i="199"/>
  <c r="G88" i="199"/>
  <c r="G89" i="199"/>
  <c r="G90" i="199"/>
  <c r="G91" i="199"/>
  <c r="G92" i="199"/>
  <c r="G93" i="199"/>
  <c r="G94" i="199"/>
  <c r="G95" i="199"/>
  <c r="G96" i="199"/>
  <c r="G97" i="199"/>
  <c r="G98" i="199"/>
  <c r="G99" i="199"/>
  <c r="G100" i="199"/>
  <c r="G101" i="199"/>
  <c r="G102" i="199"/>
  <c r="G103" i="199"/>
  <c r="G104" i="199"/>
  <c r="G105" i="199"/>
  <c r="G106" i="199"/>
  <c r="G107" i="199"/>
  <c r="G108" i="199"/>
  <c r="G109" i="199"/>
  <c r="G110" i="199"/>
  <c r="G111" i="199"/>
  <c r="G112" i="199"/>
  <c r="G113" i="199"/>
  <c r="G114" i="199"/>
  <c r="G115" i="199"/>
  <c r="G116" i="199"/>
  <c r="G117" i="199"/>
  <c r="G118" i="199"/>
  <c r="G119" i="199"/>
  <c r="G120" i="199"/>
  <c r="G121" i="199"/>
  <c r="G122" i="199"/>
  <c r="G123" i="199"/>
  <c r="G124" i="199"/>
  <c r="G125" i="199"/>
  <c r="G126" i="199"/>
  <c r="G127" i="199"/>
  <c r="G128" i="199"/>
  <c r="G129" i="199"/>
  <c r="G137" i="199"/>
  <c r="G138" i="199"/>
  <c r="G139" i="199"/>
  <c r="G140" i="199"/>
  <c r="G141" i="199"/>
  <c r="G142" i="199"/>
  <c r="G143" i="199"/>
  <c r="G144" i="199"/>
  <c r="G145" i="199"/>
  <c r="G146" i="199"/>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G48" i="202"/>
  <c r="G49" i="202"/>
  <c r="G50" i="202"/>
  <c r="G51" i="202"/>
  <c r="G52" i="202"/>
  <c r="G53" i="202"/>
  <c r="G54" i="202"/>
  <c r="G55" i="202"/>
  <c r="G56" i="202"/>
  <c r="G57" i="202"/>
  <c r="G58" i="202"/>
  <c r="G59" i="202"/>
  <c r="G60" i="202"/>
  <c r="G61" i="202"/>
  <c r="G62" i="202"/>
  <c r="G63" i="202"/>
  <c r="G64" i="202"/>
  <c r="G65" i="202"/>
  <c r="G66" i="202"/>
  <c r="G67" i="202"/>
  <c r="G68" i="202"/>
  <c r="G69" i="202"/>
  <c r="G70" i="202"/>
  <c r="G71" i="202"/>
  <c r="G72" i="202"/>
  <c r="G73" i="202"/>
  <c r="G74" i="202"/>
  <c r="G75" i="202"/>
  <c r="G76" i="202"/>
  <c r="G77" i="202"/>
  <c r="G78" i="202"/>
  <c r="G79" i="202"/>
  <c r="G80" i="202"/>
  <c r="G81" i="202"/>
  <c r="G82" i="202"/>
  <c r="G83" i="202"/>
  <c r="G84" i="202"/>
  <c r="G85" i="202"/>
  <c r="G86" i="202"/>
  <c r="G87" i="202"/>
  <c r="G88" i="202"/>
  <c r="G89" i="202"/>
  <c r="G90" i="202"/>
  <c r="G91" i="202"/>
  <c r="G92" i="202"/>
  <c r="G93" i="202"/>
  <c r="G94" i="202"/>
  <c r="G95" i="202"/>
  <c r="G96" i="202"/>
  <c r="G97" i="202"/>
  <c r="G98" i="202"/>
  <c r="G99" i="202"/>
  <c r="G100" i="202"/>
  <c r="G101" i="202"/>
  <c r="G102" i="202"/>
  <c r="G103" i="202"/>
  <c r="G104" i="202"/>
  <c r="G105" i="202"/>
  <c r="G106" i="202"/>
  <c r="G107" i="202"/>
  <c r="G108" i="202"/>
  <c r="G109" i="202"/>
  <c r="G110" i="202"/>
  <c r="G111" i="202"/>
  <c r="G112" i="202"/>
  <c r="G113" i="202"/>
  <c r="G114" i="202"/>
  <c r="G115" i="202"/>
  <c r="G116" i="202"/>
  <c r="G117" i="202"/>
  <c r="G118" i="202"/>
  <c r="G119" i="202"/>
  <c r="G120" i="202"/>
  <c r="G121" i="202"/>
  <c r="G122" i="202"/>
  <c r="G123" i="202"/>
  <c r="G124" i="202"/>
  <c r="G125" i="202"/>
  <c r="G126" i="202"/>
  <c r="G127" i="202"/>
  <c r="G128" i="202"/>
  <c r="G129" i="202"/>
  <c r="G130" i="202"/>
  <c r="G131" i="202"/>
  <c r="G132" i="202"/>
  <c r="G133" i="202"/>
  <c r="G134" i="202"/>
  <c r="G135" i="202"/>
  <c r="G136" i="202"/>
  <c r="G137" i="202"/>
  <c r="G138" i="202"/>
  <c r="G139" i="202"/>
  <c r="G140" i="202"/>
  <c r="G141" i="202"/>
  <c r="G142" i="202"/>
  <c r="G143" i="202"/>
  <c r="G144" i="202"/>
  <c r="G5" i="194"/>
  <c r="G6" i="194"/>
  <c r="G7" i="194"/>
  <c r="G8" i="194"/>
  <c r="G9" i="194"/>
  <c r="G10" i="194"/>
  <c r="G11" i="194"/>
  <c r="G12" i="194"/>
  <c r="G13" i="194"/>
  <c r="G14" i="194"/>
  <c r="G15" i="194"/>
  <c r="G16" i="194"/>
  <c r="G17" i="194"/>
  <c r="G18" i="194"/>
  <c r="G19" i="194"/>
  <c r="G20" i="194"/>
  <c r="G21" i="194"/>
  <c r="G22" i="194"/>
  <c r="G23" i="194"/>
  <c r="G24" i="194"/>
  <c r="G25" i="194"/>
  <c r="G26" i="194"/>
  <c r="G27" i="194"/>
  <c r="G28" i="194"/>
  <c r="G29" i="194"/>
  <c r="G30" i="194"/>
  <c r="G31" i="194"/>
  <c r="G8" i="216"/>
  <c r="H8" i="216"/>
  <c r="E8" i="216"/>
  <c r="F8" i="216"/>
  <c r="I8" i="216"/>
  <c r="J8" i="216"/>
  <c r="K8" i="216"/>
  <c r="L8" i="216"/>
  <c r="M8" i="216"/>
  <c r="N8" i="216"/>
  <c r="D8" i="216"/>
  <c r="E11" i="216"/>
  <c r="F11" i="216"/>
  <c r="G11" i="216"/>
  <c r="H11" i="216"/>
  <c r="I11" i="216"/>
  <c r="J11" i="216"/>
  <c r="K11" i="216"/>
  <c r="L11" i="216"/>
  <c r="M11" i="216"/>
  <c r="N11" i="216"/>
  <c r="D11" i="216"/>
  <c r="G145" i="202"/>
  <c r="G146" i="202"/>
  <c r="G147" i="202"/>
  <c r="G148" i="202"/>
  <c r="G149" i="202"/>
  <c r="G150" i="202"/>
  <c r="G151" i="202"/>
  <c r="G152" i="202"/>
  <c r="G153" i="202"/>
  <c r="G154" i="202"/>
  <c r="G155" i="202"/>
  <c r="G156" i="202"/>
  <c r="G157" i="202"/>
  <c r="G6" i="199"/>
  <c r="G147" i="199"/>
  <c r="G148" i="199"/>
  <c r="G149" i="199"/>
  <c r="G150" i="199"/>
  <c r="G151" i="199"/>
  <c r="G152" i="199"/>
  <c r="G153" i="199"/>
  <c r="G154" i="199"/>
  <c r="G155" i="199"/>
  <c r="G6" i="225"/>
  <c r="G7" i="225"/>
  <c r="G8" i="225"/>
  <c r="G9" i="225"/>
  <c r="G10" i="225"/>
  <c r="G11" i="225"/>
  <c r="G12" i="225"/>
  <c r="G13" i="225"/>
  <c r="G14" i="225"/>
  <c r="G15" i="225"/>
  <c r="G16" i="225"/>
  <c r="G17" i="225"/>
  <c r="G18" i="225"/>
  <c r="G19" i="225"/>
  <c r="G20" i="225"/>
  <c r="G21" i="225"/>
  <c r="G22" i="225"/>
  <c r="G23" i="225"/>
  <c r="G24" i="225"/>
  <c r="G25" i="225"/>
  <c r="G26" i="225"/>
  <c r="G27" i="225"/>
  <c r="G28" i="225"/>
  <c r="G29" i="225"/>
  <c r="G30" i="225"/>
  <c r="G31" i="225"/>
  <c r="G32" i="225"/>
  <c r="G33" i="225"/>
  <c r="G34" i="225"/>
  <c r="G35" i="225"/>
  <c r="G36" i="225"/>
  <c r="G37" i="225"/>
  <c r="G38" i="225"/>
  <c r="D28" i="52"/>
  <c r="G5" i="162"/>
  <c r="G6" i="162"/>
  <c r="G7" i="162"/>
  <c r="G8" i="162"/>
  <c r="G9" i="162"/>
  <c r="G10" i="162"/>
  <c r="G11" i="162"/>
  <c r="G12" i="162"/>
  <c r="G13" i="162"/>
  <c r="E6" i="176"/>
  <c r="E7" i="176"/>
  <c r="E8" i="176"/>
  <c r="E9" i="176"/>
  <c r="E10" i="176"/>
  <c r="E14" i="176"/>
  <c r="E15" i="176"/>
  <c r="E16" i="176"/>
  <c r="E20" i="176"/>
  <c r="E22" i="176"/>
  <c r="E24" i="176"/>
  <c r="K44" i="221"/>
  <c r="C14" i="55"/>
  <c r="C14" i="143"/>
  <c r="D10" i="55"/>
  <c r="F16" i="55"/>
  <c r="C10" i="55"/>
  <c r="G14" i="162"/>
  <c r="G15" i="162"/>
  <c r="G16" i="162"/>
  <c r="G17" i="162"/>
  <c r="G18" i="162"/>
  <c r="G19" i="162"/>
  <c r="G20" i="162"/>
  <c r="G21" i="162"/>
  <c r="G22" i="162"/>
  <c r="G23" i="162"/>
  <c r="G24" i="162"/>
  <c r="G25" i="162"/>
  <c r="G26" i="162"/>
  <c r="G27" i="162"/>
  <c r="G28" i="162"/>
  <c r="G29" i="162"/>
  <c r="G30" i="162"/>
  <c r="G31" i="162"/>
  <c r="G32" i="162"/>
  <c r="G33" i="162"/>
  <c r="G34" i="162"/>
  <c r="G35" i="162"/>
  <c r="G36" i="162"/>
  <c r="G37" i="162"/>
  <c r="G38" i="162"/>
  <c r="G39" i="162"/>
  <c r="G40" i="162"/>
  <c r="G41" i="162"/>
  <c r="G42" i="162"/>
  <c r="G43" i="162"/>
  <c r="G44" i="162"/>
  <c r="G45" i="162"/>
  <c r="G46" i="162"/>
  <c r="G47" i="162"/>
  <c r="G48" i="162"/>
  <c r="G49" i="162"/>
  <c r="G50" i="162"/>
  <c r="I16" i="55"/>
  <c r="J16" i="55"/>
  <c r="H14" i="143"/>
  <c r="H15" i="143"/>
  <c r="G69" i="80"/>
  <c r="G70" i="80"/>
  <c r="G71" i="80"/>
  <c r="G72" i="80"/>
  <c r="G73" i="80"/>
  <c r="G74" i="80"/>
  <c r="G75" i="80"/>
  <c r="G76" i="80"/>
  <c r="G77" i="80"/>
  <c r="G78" i="80"/>
  <c r="G79" i="80"/>
  <c r="G80" i="80"/>
  <c r="G81" i="80"/>
  <c r="G82" i="80"/>
  <c r="G83" i="80"/>
  <c r="G84" i="80"/>
  <c r="G85" i="80"/>
  <c r="G86" i="80"/>
  <c r="G89" i="80"/>
  <c r="G90" i="80"/>
  <c r="G91" i="80"/>
  <c r="G92" i="80"/>
  <c r="G93" i="80"/>
  <c r="G94" i="80"/>
  <c r="G95" i="80"/>
  <c r="G96" i="80"/>
  <c r="G97" i="80"/>
  <c r="G98" i="80"/>
  <c r="G99" i="80"/>
  <c r="G100" i="80"/>
  <c r="G101" i="80"/>
  <c r="G102" i="80"/>
  <c r="G103" i="80"/>
  <c r="G104" i="80"/>
  <c r="G105" i="80"/>
  <c r="G106" i="80"/>
  <c r="I14" i="143"/>
  <c r="I15" i="143"/>
  <c r="K28" i="52"/>
  <c r="E11" i="176"/>
  <c r="E17" i="176"/>
  <c r="C20" i="143"/>
  <c r="C15" i="143"/>
  <c r="C24" i="143"/>
  <c r="C12" i="143"/>
  <c r="E12" i="143"/>
  <c r="E15" i="143"/>
  <c r="E18" i="143"/>
  <c r="E24" i="143"/>
  <c r="G24" i="143"/>
  <c r="I3" i="143"/>
  <c r="H12" i="143"/>
  <c r="G15" i="143"/>
  <c r="G16" i="143"/>
  <c r="K22" i="143"/>
  <c r="F15" i="143"/>
  <c r="F16" i="143"/>
  <c r="D2" i="143"/>
  <c r="I2" i="143"/>
  <c r="I4" i="143"/>
  <c r="D5" i="143"/>
  <c r="I5" i="143"/>
  <c r="D6" i="143"/>
  <c r="I6" i="143"/>
  <c r="D7" i="143"/>
  <c r="I7" i="143"/>
  <c r="D8" i="143"/>
  <c r="I8" i="143"/>
  <c r="I9" i="143"/>
  <c r="I12" i="143"/>
  <c r="J12" i="143"/>
  <c r="D12" i="143"/>
  <c r="J10" i="143"/>
  <c r="J9" i="143"/>
  <c r="J8" i="143"/>
  <c r="J7" i="143"/>
  <c r="J6" i="143"/>
  <c r="J5" i="143"/>
  <c r="J4" i="143"/>
  <c r="J2" i="143"/>
  <c r="K10" i="176"/>
  <c r="K6" i="176"/>
  <c r="K7" i="176"/>
  <c r="K8" i="176"/>
  <c r="K9" i="176"/>
  <c r="K20" i="176"/>
  <c r="K22" i="176"/>
  <c r="K23" i="176"/>
  <c r="K24" i="176"/>
  <c r="I20" i="143"/>
  <c r="J20" i="143"/>
  <c r="H24" i="143"/>
  <c r="D15" i="143"/>
  <c r="D24" i="143"/>
  <c r="J7" i="55"/>
  <c r="I21" i="55"/>
  <c r="I24" i="143"/>
  <c r="J15" i="143"/>
  <c r="J14" i="143"/>
  <c r="I9" i="55"/>
  <c r="J9" i="55"/>
  <c r="M11" i="55"/>
  <c r="J24" i="143"/>
  <c r="I2" i="55"/>
  <c r="I4" i="55"/>
  <c r="D12" i="55"/>
  <c r="I12" i="55"/>
  <c r="J2" i="55"/>
  <c r="J10" i="55"/>
  <c r="J12" i="55"/>
  <c r="J21" i="55"/>
  <c r="J4" i="55"/>
  <c r="J3" i="55"/>
</calcChain>
</file>

<file path=xl/sharedStrings.xml><?xml version="1.0" encoding="utf-8"?>
<sst xmlns="http://schemas.openxmlformats.org/spreadsheetml/2006/main" count="14303" uniqueCount="817">
  <si>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</si>
  <si>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</si>
  <si>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</si>
  <si>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</si>
  <si>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</si>
  <si>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</si>
  <si>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</si>
  <si>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</si>
  <si>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</si>
  <si>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</si>
  <si>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</si>
  <si>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</si>
  <si>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</si>
  <si>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</si>
  <si>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</si>
  <si>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</si>
  <si>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</si>
  <si>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</si>
  <si>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</si>
  <si>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</si>
  <si>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</si>
  <si>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</si>
  <si>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</si>
  <si>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</si>
  <si>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</si>
  <si>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</si>
  <si>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</si>
  <si>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</si>
  <si>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</si>
  <si>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</si>
  <si>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</si>
  <si>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</si>
  <si>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</si>
  <si>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</si>
  <si>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</si>
  <si>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</si>
  <si>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</si>
  <si>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</si>
  <si>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</si>
  <si>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</si>
  <si>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</si>
  <si>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</si>
  <si>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</si>
  <si>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</si>
  <si>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</si>
  <si>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</si>
  <si>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</si>
  <si>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</si>
  <si>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</si>
  <si>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</si>
  <si>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</si>
  <si>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</si>
  <si>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</si>
  <si>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</si>
  <si>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</si>
  <si>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</si>
  <si>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</si>
  <si>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</si>
  <si>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</si>
  <si>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</si>
  <si>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</si>
  <si>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</si>
  <si>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</si>
  <si>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</si>
  <si>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</si>
  <si>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</si>
  <si>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</si>
  <si>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</si>
  <si>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</si>
  <si>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</si>
  <si>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</si>
  <si>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</si>
  <si>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Reimbursement to project</t>
  </si>
  <si>
    <t>RUFFORD</t>
  </si>
  <si>
    <t>i22</t>
  </si>
  <si>
    <t>i38</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</si>
  <si>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</si>
  <si>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</si>
  <si>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</si>
  <si>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</si>
  <si>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</si>
  <si>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</si>
  <si>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</si>
  <si>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</si>
  <si>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</si>
  <si>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</si>
  <si>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</si>
  <si>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</si>
  <si>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</si>
  <si>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</si>
  <si>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</si>
  <si>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</si>
  <si>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</si>
  <si>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</si>
  <si>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</si>
  <si>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</si>
  <si>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</si>
  <si>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</si>
  <si>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</si>
  <si>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</si>
  <si>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</si>
  <si>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Given</t>
  </si>
  <si>
    <t>Paid</t>
  </si>
  <si>
    <t>Advance Received</t>
  </si>
  <si>
    <t>Transfer In</t>
  </si>
  <si>
    <t>Advance Paid</t>
  </si>
  <si>
    <t>Insignificant small denominiation</t>
  </si>
  <si>
    <t>Mission Budget for 1 day</t>
  </si>
  <si>
    <t>Personal balance i45</t>
  </si>
  <si>
    <t>Personal balance i67</t>
  </si>
  <si>
    <t>=1009201652537</t>
  </si>
  <si>
    <t xml:space="preserve">Eco- Activities for Governance and Law Enforcement-Operational Account </t>
  </si>
  <si>
    <t>Airtime for Lydia</t>
  </si>
  <si>
    <t>Airtime for Augustus</t>
  </si>
  <si>
    <t>Airtime for Mary</t>
  </si>
  <si>
    <t>Airtime for i45</t>
  </si>
  <si>
    <t>Airtime for i67</t>
  </si>
  <si>
    <t>Telephone</t>
  </si>
  <si>
    <t>Day Guard</t>
  </si>
  <si>
    <t>List Of advanced salaries EAGLE Uganda 2021</t>
  </si>
  <si>
    <t>Operational Account</t>
  </si>
  <si>
    <t>Services</t>
  </si>
  <si>
    <t>Airtime for Day Guard</t>
  </si>
  <si>
    <t>Bank charges</t>
  </si>
  <si>
    <t>Transfer Charges</t>
  </si>
  <si>
    <t>AVAAZ</t>
  </si>
  <si>
    <t>Bank Charges</t>
  </si>
  <si>
    <t>Bank UGX</t>
  </si>
  <si>
    <t>Court/Office</t>
  </si>
  <si>
    <t>Personal balance i81</t>
  </si>
  <si>
    <t>i81</t>
  </si>
  <si>
    <t>Home/Office</t>
  </si>
  <si>
    <t>Team Building</t>
  </si>
  <si>
    <t>Airtime for i81</t>
  </si>
  <si>
    <t>Airtime for i53</t>
  </si>
  <si>
    <t>i53</t>
  </si>
  <si>
    <t>Office Materials</t>
  </si>
  <si>
    <t>Personal balance i53</t>
  </si>
  <si>
    <t>Office/Court</t>
  </si>
  <si>
    <t>ACD/Office</t>
  </si>
  <si>
    <t>Office/Namuwongo</t>
  </si>
  <si>
    <t>Nateete/Home</t>
  </si>
  <si>
    <t>Ndeeba/Nateete</t>
  </si>
  <si>
    <t>Office/Gayaza</t>
  </si>
  <si>
    <t>Office/Kisenyi</t>
  </si>
  <si>
    <t>May Cash Box 2021</t>
  </si>
  <si>
    <t>Cash box April. 21</t>
  </si>
  <si>
    <t>Reimbursement to Project</t>
  </si>
  <si>
    <t>May_i67</t>
  </si>
  <si>
    <t>May_i45</t>
  </si>
  <si>
    <t>May_L_V1</t>
  </si>
  <si>
    <t>Balance from previous month (April 2021)</t>
  </si>
  <si>
    <t>Balance from previous month (April)21</t>
  </si>
  <si>
    <t>May</t>
  </si>
  <si>
    <t>Balance from previous month (April) 2021</t>
  </si>
  <si>
    <t>Balance from previous month (April. 2021)</t>
  </si>
  <si>
    <t>1 minute maid</t>
  </si>
  <si>
    <t>1 coke pet</t>
  </si>
  <si>
    <t>Rwenzori water</t>
  </si>
  <si>
    <t>Entry fees to UWEC for 6 people@10,000</t>
  </si>
  <si>
    <t>Refreshments</t>
  </si>
  <si>
    <t xml:space="preserve">Lunch for 4 people </t>
  </si>
  <si>
    <t>Lunch for 2 people</t>
  </si>
  <si>
    <t>Car hire for 1 day</t>
  </si>
  <si>
    <t>Fuel for Car Hire</t>
  </si>
  <si>
    <t>Office/Naluvuule</t>
  </si>
  <si>
    <t>Naluvuule/Nkoowe</t>
  </si>
  <si>
    <t>Nkoowe/Kyengera</t>
  </si>
  <si>
    <t>May_i45_V1</t>
  </si>
  <si>
    <t>May_i67_V1</t>
  </si>
  <si>
    <t>Gayaza/Gaba</t>
  </si>
  <si>
    <t>Gaba/Najera</t>
  </si>
  <si>
    <t>May_I81_V1</t>
  </si>
  <si>
    <t>Office/Lugunja</t>
  </si>
  <si>
    <t>Lugunja/Wakiso</t>
  </si>
  <si>
    <t>Wakiso/Nabweru</t>
  </si>
  <si>
    <t>Nabweru/Home</t>
  </si>
  <si>
    <t>Reimbursement to i81</t>
  </si>
  <si>
    <t>Balance from previous month Aprilr 21)</t>
  </si>
  <si>
    <t>May_i53_V1</t>
  </si>
  <si>
    <t>Office/Ndejje</t>
  </si>
  <si>
    <t>Ndejje/Bulenga</t>
  </si>
  <si>
    <t>Bulenga/Kisenyi</t>
  </si>
  <si>
    <t>Kisenyi/Home</t>
  </si>
  <si>
    <t>Reimbrusent to project</t>
  </si>
  <si>
    <t>Mission Budget for 1 dat</t>
  </si>
  <si>
    <t>Investigatins</t>
  </si>
  <si>
    <t>May_i53_V2</t>
  </si>
  <si>
    <t>Namuwonge/Ndeeba</t>
  </si>
  <si>
    <t>Ndebba/Mutungo</t>
  </si>
  <si>
    <t>Mutungo/Home</t>
  </si>
  <si>
    <t>May_i45_V2</t>
  </si>
  <si>
    <t>Office/Kiira</t>
  </si>
  <si>
    <t>Kiira/Matugga</t>
  </si>
  <si>
    <t>Matugga/Nateete</t>
  </si>
  <si>
    <t>Nateete/Kyebando</t>
  </si>
  <si>
    <t>May_i67_V2</t>
  </si>
  <si>
    <t>Office/Kajansi</t>
  </si>
  <si>
    <t>Kajansi/Ntinda</t>
  </si>
  <si>
    <t>Ntinda/Wakiso</t>
  </si>
  <si>
    <t>Wakiso/Kasenyi</t>
  </si>
  <si>
    <t>May_I81_V2</t>
  </si>
  <si>
    <t>Office/Zana</t>
  </si>
  <si>
    <t>Zana/Arua park</t>
  </si>
  <si>
    <t>Arua park/Ndeeba</t>
  </si>
  <si>
    <t>May_L_V2</t>
  </si>
  <si>
    <t>Local transport to informant(Moses)</t>
  </si>
  <si>
    <t>MM sending charges</t>
  </si>
  <si>
    <t>MM withdraw charges</t>
  </si>
  <si>
    <t>Transfer fees</t>
  </si>
  <si>
    <t>May_i45_V3</t>
  </si>
  <si>
    <t>Office/Kasaganti</t>
  </si>
  <si>
    <t>Kasaganti/Bulenga</t>
  </si>
  <si>
    <t>Bulenga/Sentema</t>
  </si>
  <si>
    <t>Sentema/Busega</t>
  </si>
  <si>
    <t>May_I81_V3</t>
  </si>
  <si>
    <t>Kisenyi/Namayiba</t>
  </si>
  <si>
    <t>Namayiba/Namirembe</t>
  </si>
  <si>
    <t>Namirembe/Home</t>
  </si>
  <si>
    <t>May_i67_V3</t>
  </si>
  <si>
    <t>May_M_V1</t>
  </si>
  <si>
    <t>May_Aug_V1</t>
  </si>
  <si>
    <t>Court/ACD</t>
  </si>
  <si>
    <t>Bank fees</t>
  </si>
  <si>
    <t>Transfer from Bank UGX Account</t>
  </si>
  <si>
    <t xml:space="preserve">Universal Security Services-May </t>
  </si>
  <si>
    <t>May Security Services (Universal Security Systems)</t>
  </si>
  <si>
    <t>UGX Operational</t>
  </si>
  <si>
    <t>Cash withdraw:Chq:48</t>
  </si>
  <si>
    <t>Internal Transfer</t>
  </si>
  <si>
    <t>Cash Withdraw:Chq 48</t>
  </si>
  <si>
    <t>Jan</t>
  </si>
  <si>
    <t>Feb</t>
  </si>
  <si>
    <t>Mar</t>
  </si>
  <si>
    <t>April</t>
  </si>
  <si>
    <t>June</t>
  </si>
  <si>
    <t>July</t>
  </si>
  <si>
    <t>Aug</t>
  </si>
  <si>
    <t>Sept</t>
  </si>
  <si>
    <t>Oct</t>
  </si>
  <si>
    <t>Nov.</t>
  </si>
  <si>
    <t>Dec</t>
  </si>
  <si>
    <t>Fuel for car hire</t>
  </si>
  <si>
    <t>Office/Bank</t>
  </si>
  <si>
    <t>Bank/Wandegeya</t>
  </si>
  <si>
    <t>Wandegeya/Nakawa</t>
  </si>
  <si>
    <t>Nakawa/Office</t>
  </si>
  <si>
    <t>May_L_V3</t>
  </si>
  <si>
    <t>1 tin of milk</t>
  </si>
  <si>
    <t>Balance from April .2021</t>
  </si>
  <si>
    <t>May_i67_V4</t>
  </si>
  <si>
    <t>Office/Nkumba</t>
  </si>
  <si>
    <t>Nkumba/Nsambya</t>
  </si>
  <si>
    <t>Nsambya/Najjera</t>
  </si>
  <si>
    <t>May_i45_V4</t>
  </si>
  <si>
    <t>Office/Mengo</t>
  </si>
  <si>
    <t>Mengo/Gayaza</t>
  </si>
  <si>
    <t>Gayaza/Kajjansi</t>
  </si>
  <si>
    <t>Kajjansi/Nakulabye</t>
  </si>
  <si>
    <t>May_I81_V4</t>
  </si>
  <si>
    <t>Office/Kabowa</t>
  </si>
  <si>
    <t>Kabowa/Nakawuka</t>
  </si>
  <si>
    <t>Nakawuka/Bulenga</t>
  </si>
  <si>
    <t>Bulenga/Home</t>
  </si>
  <si>
    <t>Office/Namirembe Rd</t>
  </si>
  <si>
    <t>Namirembe rd/Wakiso</t>
  </si>
  <si>
    <t>Busunju/Shop</t>
  </si>
  <si>
    <t>Shop/Busunju</t>
  </si>
  <si>
    <t>Intercity transport(Kampala-Wakiso)</t>
  </si>
  <si>
    <t>Namugoona/Home</t>
  </si>
  <si>
    <t>Lunch</t>
  </si>
  <si>
    <t>May_Aug_V2</t>
  </si>
  <si>
    <t>Busunju/Wakiso</t>
  </si>
  <si>
    <t>Intercity transport (Wakiso/Kampala)</t>
  </si>
  <si>
    <t>Travel Subsistence</t>
  </si>
  <si>
    <t>Intercity Transport-Kampala-Wakiso</t>
  </si>
  <si>
    <t>Intercity Transport ( Wakiso-Kampala)</t>
  </si>
  <si>
    <t>May_M_V2</t>
  </si>
  <si>
    <t>Office/Namirember rd</t>
  </si>
  <si>
    <t>Namirembe/Busunju</t>
  </si>
  <si>
    <t>Busunju/Kasui</t>
  </si>
  <si>
    <t>Kasui/Busunju</t>
  </si>
  <si>
    <t>Busunju/Namugoona</t>
  </si>
  <si>
    <t>2 kgs of sugar@3500</t>
  </si>
  <si>
    <t>Cleaning detergent</t>
  </si>
  <si>
    <t>May_i67_V5</t>
  </si>
  <si>
    <t>Office/Sentema</t>
  </si>
  <si>
    <t>Sentema/Kisenyi</t>
  </si>
  <si>
    <t>Kisenyi/Katwe</t>
  </si>
  <si>
    <t xml:space="preserve">Advance </t>
  </si>
  <si>
    <t>May_i45_V5</t>
  </si>
  <si>
    <t>Office/Kawempe</t>
  </si>
  <si>
    <t>Kawempe/Busega</t>
  </si>
  <si>
    <t>Busega/Wakiso</t>
  </si>
  <si>
    <t>May_I81_V5</t>
  </si>
  <si>
    <t>Kisenyi/Arua Park</t>
  </si>
  <si>
    <t>Arua park/Nansana</t>
  </si>
  <si>
    <t>Nansana/Home</t>
  </si>
  <si>
    <t>Mission budget for 1 day</t>
  </si>
  <si>
    <t>Office/Taxi park</t>
  </si>
  <si>
    <t>Taxi park/Bwalula</t>
  </si>
  <si>
    <t>Bwalula/Kitalya</t>
  </si>
  <si>
    <t>Kitalya Bwalula</t>
  </si>
  <si>
    <t>Bwalula/ Busega</t>
  </si>
  <si>
    <t>Busega/Home</t>
  </si>
  <si>
    <t>May_Aug_V3</t>
  </si>
  <si>
    <t>May_Aug_R1</t>
  </si>
  <si>
    <t>Intercity transport(Kampala-Bwalula)</t>
  </si>
  <si>
    <t>Jail Visit</t>
  </si>
  <si>
    <t>Intercity transport (Bwalula-Kampala)</t>
  </si>
  <si>
    <t>Village mall/Bank</t>
  </si>
  <si>
    <t>Bank/UAPinsurance</t>
  </si>
  <si>
    <t>UAP/Office</t>
  </si>
  <si>
    <t>April_PAYE-Lydia</t>
  </si>
  <si>
    <t>April_PAYE-Augustus</t>
  </si>
  <si>
    <t>April_PAYE- Mary</t>
  </si>
  <si>
    <t>April_NSSf-Lydia</t>
  </si>
  <si>
    <t>April-NSSF-Augustus</t>
  </si>
  <si>
    <t>April-NSSF-Mary</t>
  </si>
  <si>
    <t>Personnel</t>
  </si>
  <si>
    <t>May Internet subscription (Wananchi Cable)</t>
  </si>
  <si>
    <t>Internet</t>
  </si>
  <si>
    <t>10 KN95 Masks @4500</t>
  </si>
  <si>
    <t>50 black maska @600</t>
  </si>
  <si>
    <t>May_i67_V6</t>
  </si>
  <si>
    <t>Office/Nateete</t>
  </si>
  <si>
    <t>Nateete/Mukono</t>
  </si>
  <si>
    <t>Mukono/Kisenyi</t>
  </si>
  <si>
    <t>May_i45_V6</t>
  </si>
  <si>
    <t>Office/Kyengera</t>
  </si>
  <si>
    <t>Kyengera/Gayaza</t>
  </si>
  <si>
    <t>Gayaza/Kawempe</t>
  </si>
  <si>
    <t>Kawempe/Town</t>
  </si>
  <si>
    <t>May/June Rent</t>
  </si>
  <si>
    <t>May and June Rent-Summit Projekt</t>
  </si>
  <si>
    <t>Rent &amp; Utilities</t>
  </si>
  <si>
    <t>Bank USD</t>
  </si>
  <si>
    <t>Transfer to UGX Account</t>
  </si>
  <si>
    <t xml:space="preserve">Rate: </t>
  </si>
  <si>
    <t>Transfer from USD Account</t>
  </si>
  <si>
    <t>Lydia's Advance transfer to opp.A/c</t>
  </si>
  <si>
    <t>Weekly budget transfer to opp. A/c</t>
  </si>
  <si>
    <t>Cash withdraw:Chq 54</t>
  </si>
  <si>
    <t>Advance to Lydia: chq 52</t>
  </si>
  <si>
    <t>April PAYE-URA chq 51</t>
  </si>
  <si>
    <t>April NSSF chq: 50</t>
  </si>
  <si>
    <t>Cash withdraw Chq:54</t>
  </si>
  <si>
    <t>2 pairs of ink catridges</t>
  </si>
  <si>
    <t>Martial arts training(DEEZ martial Arts) rcpt 602 (May)</t>
  </si>
  <si>
    <t>May_i67_V7</t>
  </si>
  <si>
    <t>Office/Kabanyoro</t>
  </si>
  <si>
    <t>Kabanyoro/Najjera</t>
  </si>
  <si>
    <t>Najjera/Nsambya</t>
  </si>
  <si>
    <t>Nsambya/Kisenyi</t>
  </si>
  <si>
    <t>May_i45_V7</t>
  </si>
  <si>
    <t>Office/Kasubi</t>
  </si>
  <si>
    <t>Kasubi/Namuseera</t>
  </si>
  <si>
    <t>Namuseera/Kakiri</t>
  </si>
  <si>
    <t>Kakiri/Naluvule</t>
  </si>
  <si>
    <t>May_I81_V6</t>
  </si>
  <si>
    <t>May_I81_V7</t>
  </si>
  <si>
    <t>Covid testing for i81</t>
  </si>
  <si>
    <t>May_i81_R1</t>
  </si>
  <si>
    <t>May_i81_V7</t>
  </si>
  <si>
    <t>Home/Test Fly</t>
  </si>
  <si>
    <t>Test Fly/Home</t>
  </si>
  <si>
    <t>May_i81_V6</t>
  </si>
  <si>
    <t>May_i53_V3</t>
  </si>
  <si>
    <t>Office/Gaba</t>
  </si>
  <si>
    <t>Gaba/Nakasero</t>
  </si>
  <si>
    <t>Nakasero/Kawempe</t>
  </si>
  <si>
    <t>Kawempe/Home</t>
  </si>
  <si>
    <t>May_i81_V8</t>
  </si>
  <si>
    <t>Nateete/Kisenyi</t>
  </si>
  <si>
    <t>Kisenyi/Arua park</t>
  </si>
  <si>
    <t>Arua park/Home</t>
  </si>
  <si>
    <t>Office/Home</t>
  </si>
  <si>
    <t>May_i67_V8</t>
  </si>
  <si>
    <t>Office/Kitoro</t>
  </si>
  <si>
    <t>Kitoro/Kisenyi</t>
  </si>
  <si>
    <t>May_i45_V8</t>
  </si>
  <si>
    <t>Office/Buloba</t>
  </si>
  <si>
    <t>Buloba/Kajjansi</t>
  </si>
  <si>
    <t>Kajjans/Wakiso</t>
  </si>
  <si>
    <t>1505-21</t>
  </si>
  <si>
    <t>Fuel for transportation of targets</t>
  </si>
  <si>
    <t>May_i45_V9</t>
  </si>
  <si>
    <t>Office/Lugala</t>
  </si>
  <si>
    <t>Lugala/Kyengera</t>
  </si>
  <si>
    <t>Kyengera/Kawanda</t>
  </si>
  <si>
    <t>Kawanda/</t>
  </si>
  <si>
    <t>May_Aug_V4</t>
  </si>
  <si>
    <t>Office/ACD</t>
  </si>
  <si>
    <t>ACD/office</t>
  </si>
  <si>
    <t>Office/Wildlife Court</t>
  </si>
  <si>
    <t>Wildlife Court/Kyebando</t>
  </si>
  <si>
    <t>Kyebando/Office</t>
  </si>
  <si>
    <t>May_Aug-V4</t>
  </si>
  <si>
    <t>May_M_V3</t>
  </si>
  <si>
    <t>May_i81_V9</t>
  </si>
  <si>
    <t>Office/Namasuba</t>
  </si>
  <si>
    <t>Namasuba/Buganda Rd</t>
  </si>
  <si>
    <t>Buganda Rd/Kawempe</t>
  </si>
  <si>
    <t>May_i67_V9</t>
  </si>
  <si>
    <t>Kabanyoro/Nansana</t>
  </si>
  <si>
    <t>Nansana/Namuwongo</t>
  </si>
  <si>
    <t>Cash withdraw: chq 56</t>
  </si>
  <si>
    <t>2kgs of sugar</t>
  </si>
  <si>
    <t>Slashing of compound</t>
  </si>
  <si>
    <t>Bank/Office</t>
  </si>
  <si>
    <t>May_i67_V10</t>
  </si>
  <si>
    <t>Kabanyoro/Kitooro</t>
  </si>
  <si>
    <t>May_i45_V10</t>
  </si>
  <si>
    <t>Office/Kibuye</t>
  </si>
  <si>
    <t>Kibuye/Abayita Ababiri</t>
  </si>
  <si>
    <t>Abayait b/Bunga</t>
  </si>
  <si>
    <t>Bunga/Naluvuule</t>
  </si>
  <si>
    <t>May_i81_V10</t>
  </si>
  <si>
    <t>Office/Wakiso</t>
  </si>
  <si>
    <t>Wakiso/Matugga</t>
  </si>
  <si>
    <t>Matugga/Kira</t>
  </si>
  <si>
    <t>Kira/Home</t>
  </si>
  <si>
    <t>Intercity transport(Town-Mityana)</t>
  </si>
  <si>
    <t>Office/Park</t>
  </si>
  <si>
    <t>Park/Mityana</t>
  </si>
  <si>
    <t>Mityana/Kitalya</t>
  </si>
  <si>
    <t>Kitalya/Mityana</t>
  </si>
  <si>
    <t>Intercity transport(Mityana/Town)</t>
  </si>
  <si>
    <t>Lunch for Mary</t>
  </si>
  <si>
    <t>May_M_V4</t>
  </si>
  <si>
    <t>Mityana/Park</t>
  </si>
  <si>
    <t>Park/Home</t>
  </si>
  <si>
    <t>May_i81_V11</t>
  </si>
  <si>
    <t>Office/Kalerwe</t>
  </si>
  <si>
    <t>Kalerwe/Gayaza</t>
  </si>
  <si>
    <t>Gayaza/Kalagi</t>
  </si>
  <si>
    <t>Kalagi/Home</t>
  </si>
  <si>
    <t>Home/office</t>
  </si>
  <si>
    <t>Wakiso/Namasuba</t>
  </si>
  <si>
    <t>Namasuba/Bweyogerere</t>
  </si>
  <si>
    <t>May_i67_V11</t>
  </si>
  <si>
    <t>May_i45_V11</t>
  </si>
  <si>
    <t>Kiira/Kasangati</t>
  </si>
  <si>
    <t>Kasangati/Kawempe</t>
  </si>
  <si>
    <t>Kawempe/Arua park</t>
  </si>
  <si>
    <t>Cash withdraw chq:</t>
  </si>
  <si>
    <t>Cash deposit</t>
  </si>
  <si>
    <t>Transfer charges</t>
  </si>
  <si>
    <t>Ink for EAGLE Uganda Stamp pad</t>
  </si>
  <si>
    <t>Office/Nakawa capital shoppers</t>
  </si>
  <si>
    <t>Capital shoppers/Office (Boda guy)</t>
  </si>
  <si>
    <t>Capital shoppers/Nasser road</t>
  </si>
  <si>
    <t>Nasser rd/Office</t>
  </si>
  <si>
    <t>Printing of digital photos</t>
  </si>
  <si>
    <t>Office/Extreme media</t>
  </si>
  <si>
    <t>Extreme media/Home</t>
  </si>
  <si>
    <t>advance</t>
  </si>
  <si>
    <t>May_i45_V12</t>
  </si>
  <si>
    <t>Office/Konge</t>
  </si>
  <si>
    <t>Konge/Kyengerwa</t>
  </si>
  <si>
    <t>Kyengerwa/Wakiso</t>
  </si>
  <si>
    <t>Wakiso/Namayiba</t>
  </si>
  <si>
    <t>May_i67_V12</t>
  </si>
  <si>
    <t>Office/Matugga</t>
  </si>
  <si>
    <t>Matugga/Ggaba</t>
  </si>
  <si>
    <t>Ggaba/Najjera</t>
  </si>
  <si>
    <t>Najjera/Wandegeya</t>
  </si>
  <si>
    <t>Reimbursement of project</t>
  </si>
  <si>
    <t>May_i81_V12</t>
  </si>
  <si>
    <t>Office/Kabusu</t>
  </si>
  <si>
    <t>Kabusu/Nateete</t>
  </si>
  <si>
    <t>Nateete/Nabingo</t>
  </si>
  <si>
    <t>April Water bill</t>
  </si>
  <si>
    <t>Transfer Fees</t>
  </si>
  <si>
    <t>2 kgs of sugar@3600</t>
  </si>
  <si>
    <t>5 realms of office copying paper</t>
  </si>
  <si>
    <t>French class tranining to 18th June</t>
  </si>
  <si>
    <t>May_i67_V13</t>
  </si>
  <si>
    <t>Nsambya/Kololo</t>
  </si>
  <si>
    <t>May_i81_V13</t>
  </si>
  <si>
    <t>Office/Arua park</t>
  </si>
  <si>
    <t>Arua park/Lugala</t>
  </si>
  <si>
    <t>Lugala/Munaku</t>
  </si>
  <si>
    <t>Munaku/Masanafu</t>
  </si>
  <si>
    <t>Masanafu/Home</t>
  </si>
  <si>
    <t>May_i45_V13</t>
  </si>
  <si>
    <t>Office/Naluvule</t>
  </si>
  <si>
    <t>Naluvule/Kajjansi</t>
  </si>
  <si>
    <t>Kajjansi/Nsangi</t>
  </si>
  <si>
    <t>Intercity Transport(Kampala-Busunju)</t>
  </si>
  <si>
    <t>Intercity transport(Busunju-Namugoona)</t>
  </si>
  <si>
    <t>May_M_V5</t>
  </si>
  <si>
    <t>Office/Namirembe</t>
  </si>
  <si>
    <t>Busunju/Ssekanyonyi</t>
  </si>
  <si>
    <t>Sekanyonyi/Busunju</t>
  </si>
  <si>
    <t>Namugoona/Town</t>
  </si>
  <si>
    <t>Town/Home</t>
  </si>
  <si>
    <t>May_i45_V14</t>
  </si>
  <si>
    <t>Office/Bulenga</t>
  </si>
  <si>
    <t>Bulenga/Salama</t>
  </si>
  <si>
    <t>Salama/Nakawuka</t>
  </si>
  <si>
    <t>Nakawuka/Kawempe</t>
  </si>
  <si>
    <t>May_i67_V14</t>
  </si>
  <si>
    <t>May_i81_V14</t>
  </si>
  <si>
    <t>Arua park/Kisenyi</t>
  </si>
  <si>
    <t>Kisenyi/Kabojja</t>
  </si>
  <si>
    <t>Kabojja/Home</t>
  </si>
  <si>
    <t>May_Aug_V5</t>
  </si>
  <si>
    <t>Office/CPS</t>
  </si>
  <si>
    <t>CPS/Office</t>
  </si>
  <si>
    <t>Intercity Transport(Kampala-Jinja)</t>
  </si>
  <si>
    <t>Intercity transport(Jinja/Kamuli)</t>
  </si>
  <si>
    <t>May_Aug_V6</t>
  </si>
  <si>
    <t>Kampala/Jinja</t>
  </si>
  <si>
    <t>Jinja/Kamuli</t>
  </si>
  <si>
    <t>Kamuli/Don Bosco</t>
  </si>
  <si>
    <t>Don Bosco/Kamuli</t>
  </si>
  <si>
    <t>Kamuli/Jinja</t>
  </si>
  <si>
    <t>Jinja/Mbalala</t>
  </si>
  <si>
    <t>Mbalala/Home</t>
  </si>
  <si>
    <t>Intercity Transport(Jinja/Mbalala)</t>
  </si>
  <si>
    <t>Intercity transport (Kamuli/Jinja)</t>
  </si>
  <si>
    <t>May_i81_V15</t>
  </si>
  <si>
    <t>Office/Namayiba</t>
  </si>
  <si>
    <t>Namayiba/Nateete</t>
  </si>
  <si>
    <t>Nateete/Nansana</t>
  </si>
  <si>
    <t>Nansana/Mpelerwe</t>
  </si>
  <si>
    <t>Mpelerwe/Home</t>
  </si>
  <si>
    <t>Mission Budget top up</t>
  </si>
  <si>
    <t>Mission budget top up</t>
  </si>
  <si>
    <t>May salary: Day Guard</t>
  </si>
  <si>
    <t>Augustus/Lydia's 1 year insurance(May 21-April 22)</t>
  </si>
  <si>
    <t>Cash withdraw: chq</t>
  </si>
  <si>
    <t>Dish washing sponges</t>
  </si>
  <si>
    <t>KLC/Market Street</t>
  </si>
  <si>
    <t>Mkt street/Capital shopper</t>
  </si>
  <si>
    <t>Capital shoppers/Office</t>
  </si>
  <si>
    <t>May_i81_V16</t>
  </si>
  <si>
    <t>Office/Ndeeba</t>
  </si>
  <si>
    <t>Ndeeba/Kawuku</t>
  </si>
  <si>
    <t>Kawuku/Katooke</t>
  </si>
  <si>
    <t>Katooke/Home</t>
  </si>
  <si>
    <t>May_i81_V17</t>
  </si>
  <si>
    <t>Namayiba/Kabowa</t>
  </si>
  <si>
    <t>Kabpwa/Kajjansi</t>
  </si>
  <si>
    <t>Kajjansi/Home</t>
  </si>
  <si>
    <t>Intercity transport(Kampala/Mityana)</t>
  </si>
  <si>
    <t>Lunch for Lydia</t>
  </si>
  <si>
    <t>May Globe Clean Services</t>
  </si>
  <si>
    <t>Office/Ivy's Hotel</t>
  </si>
  <si>
    <t>Ivy's hotel/Super paradise hotel</t>
  </si>
  <si>
    <t>Super praradise/Vision Hotel</t>
  </si>
  <si>
    <t>Vision Hotel/Royal View hotel</t>
  </si>
  <si>
    <t>Royal View/Kahando Hotel</t>
  </si>
  <si>
    <t>Kahando/Village boutique</t>
  </si>
  <si>
    <t>Village Bout. /Bon Beni</t>
  </si>
  <si>
    <t>Bon Beni/Home</t>
  </si>
  <si>
    <t>Office/Pandex</t>
  </si>
  <si>
    <t>Pandex/Acactus</t>
  </si>
  <si>
    <t>Acactus/Rise and Shine</t>
  </si>
  <si>
    <t>Rise &amp; shine/Okla club</t>
  </si>
  <si>
    <t>Okla club/Okla Extreme Hotel</t>
  </si>
  <si>
    <t>Okla Extreme/Home</t>
  </si>
  <si>
    <t>Intercity transport(K'la-Mubende)</t>
  </si>
  <si>
    <t>Meals</t>
  </si>
  <si>
    <t>Intercity Transport(Mubende-Kibaale)</t>
  </si>
  <si>
    <t>May_i67_V15</t>
  </si>
  <si>
    <t>Office/Town</t>
  </si>
  <si>
    <t>K'la Mubende</t>
  </si>
  <si>
    <t>Mubende/Kibaale</t>
  </si>
  <si>
    <t>Lodging for 1 night</t>
  </si>
  <si>
    <t>Kazaraguza/Kibaale</t>
  </si>
  <si>
    <t>Kibaale/CCCC</t>
  </si>
  <si>
    <t>CCCC/Kibaale town</t>
  </si>
  <si>
    <t>Kibaale/kazaraguza</t>
  </si>
  <si>
    <t>Kibaale/Town</t>
  </si>
  <si>
    <t>Kibaale/Kagadi</t>
  </si>
  <si>
    <t>Kagadi/Muhoro</t>
  </si>
  <si>
    <t>Muhoro/Kyenjojo</t>
  </si>
  <si>
    <t>Kyenjojo/Fortportal</t>
  </si>
  <si>
    <t>Kibaale/Hotel Search</t>
  </si>
  <si>
    <t>Hotel/Mpanga Mkt</t>
  </si>
  <si>
    <t>Mpanga Mkt/Kagote mkt</t>
  </si>
  <si>
    <t>Kagote/Taxi park</t>
  </si>
  <si>
    <t>Taxi park/Bus terminal</t>
  </si>
  <si>
    <t>Bus termial/Hotel</t>
  </si>
  <si>
    <t>Hotel/Town</t>
  </si>
  <si>
    <t>Town/Kagotemkt</t>
  </si>
  <si>
    <t>Kagote mkt/Mukasenyi TC</t>
  </si>
  <si>
    <t>Mukasenyi/Nyakabura</t>
  </si>
  <si>
    <t>Intercity transport(Fort/K'la)</t>
  </si>
  <si>
    <t>Intercity transport(K'la/Mubende)</t>
  </si>
  <si>
    <t>Travel Subsistance</t>
  </si>
  <si>
    <t>May_i45_V15</t>
  </si>
  <si>
    <t>Park/Mubende</t>
  </si>
  <si>
    <t>within mubende town</t>
  </si>
  <si>
    <t>May_M_V6</t>
  </si>
  <si>
    <t>May_Aug_V7</t>
  </si>
  <si>
    <t>Intercity transport(Mubende/K'la)</t>
  </si>
  <si>
    <t>Naluvule/Kibuye</t>
  </si>
  <si>
    <t>Kibuye/Wakiso</t>
  </si>
  <si>
    <t>May_i81_V18</t>
  </si>
  <si>
    <t>Ndejje/Kabusu</t>
  </si>
  <si>
    <t>Kabusu/Bulenga</t>
  </si>
  <si>
    <t>Office/Makindye</t>
  </si>
  <si>
    <t>Makindye/African Tribe</t>
  </si>
  <si>
    <t>AT/Dana hotel</t>
  </si>
  <si>
    <t>Dana/Latitude</t>
  </si>
  <si>
    <t>Latitude/The Hub</t>
  </si>
  <si>
    <t>The Hub/Day 2trime</t>
  </si>
  <si>
    <t>Day2trime/MAT</t>
  </si>
  <si>
    <t>MAT/Road view</t>
  </si>
  <si>
    <t>Rd view/ Acacutus</t>
  </si>
  <si>
    <t>Acacutus /MAT</t>
  </si>
  <si>
    <t>MAT/Acacutus</t>
  </si>
  <si>
    <t>Acacutus/home</t>
  </si>
  <si>
    <t>May_i81_V19</t>
  </si>
  <si>
    <t>Office/Nsambya Hospital</t>
  </si>
  <si>
    <t>Hospital/Texas</t>
  </si>
  <si>
    <t>Texas/Inter service hotel</t>
  </si>
  <si>
    <t>Inter service Hotel/African Tribe</t>
  </si>
  <si>
    <t>African T/ Trooji</t>
  </si>
  <si>
    <t>Trooji Hotel/Diplomat</t>
  </si>
  <si>
    <t>Diplomat/Pandex</t>
  </si>
  <si>
    <t>Pandex/Flamingo</t>
  </si>
  <si>
    <t>Flamingo/Dana</t>
  </si>
  <si>
    <t>Red sea/Marble</t>
  </si>
  <si>
    <t>Muyenga club/Papaya</t>
  </si>
  <si>
    <t>Papaya/Acres inn</t>
  </si>
  <si>
    <t>Boston/New sunshine</t>
  </si>
  <si>
    <t>Kireka/Home</t>
  </si>
  <si>
    <t>May_M_V7</t>
  </si>
  <si>
    <t>Dana/red sea</t>
  </si>
  <si>
    <t>Marble Hotel Intel.</t>
  </si>
  <si>
    <t>Hotel Intel./White castle</t>
  </si>
  <si>
    <t>White castle/Ivory castle</t>
  </si>
  <si>
    <t>Ivory Castle/Apricot</t>
  </si>
  <si>
    <t>Apricot/Muyega club</t>
  </si>
  <si>
    <t>Acres Inn nsambya</t>
  </si>
  <si>
    <t>Nsambya/Landmark</t>
  </si>
  <si>
    <t>Landmark/Boston</t>
  </si>
  <si>
    <t>New sunshine/Traji Inn</t>
  </si>
  <si>
    <t>Traji Inn/Susex</t>
  </si>
  <si>
    <t>Susex/ Centenary park</t>
  </si>
  <si>
    <t>Cent. Park/Kireka</t>
  </si>
  <si>
    <t>Pandex/Makindye</t>
  </si>
  <si>
    <t>Makindye/MAT</t>
  </si>
  <si>
    <t>MAT/Kiwumulo</t>
  </si>
  <si>
    <t>Kiwumolo/Calenda house</t>
  </si>
  <si>
    <t>Calendar/Star guest</t>
  </si>
  <si>
    <t>star guest/links</t>
  </si>
  <si>
    <t>links/Amari rest guardens</t>
  </si>
  <si>
    <t>Rest gardens/Bukasa</t>
  </si>
  <si>
    <t>Bukasa/Executive house</t>
  </si>
  <si>
    <t>Executive house/office</t>
  </si>
  <si>
    <t>May_M_V8</t>
  </si>
  <si>
    <t>Set for drawing map</t>
  </si>
  <si>
    <t>May_i81_V20</t>
  </si>
  <si>
    <t>Kibuye/Paradise motel</t>
  </si>
  <si>
    <t>Paradise motel/latitude</t>
  </si>
  <si>
    <t>Latitude/Front page</t>
  </si>
  <si>
    <t>Front page/Durban</t>
  </si>
  <si>
    <t>Durban/Alviza</t>
  </si>
  <si>
    <t>Alviza/Perfect</t>
  </si>
  <si>
    <t>Perfect/Reckons Hotel</t>
  </si>
  <si>
    <t>Reckons/Office</t>
  </si>
  <si>
    <t>May_M_V9</t>
  </si>
  <si>
    <t>May salary-Augustus</t>
  </si>
  <si>
    <t>May Salary-Mary</t>
  </si>
  <si>
    <t>May salary-i45</t>
  </si>
  <si>
    <t>May salary-i67</t>
  </si>
  <si>
    <t>EAGLE UGANDA FINANCIAL REPORT MAY 2021</t>
  </si>
  <si>
    <t>OTT for 6 team members</t>
  </si>
  <si>
    <t>1 burger</t>
  </si>
  <si>
    <t>Family chips</t>
  </si>
  <si>
    <t>Cashbox May-2021 USD</t>
  </si>
  <si>
    <t>Cash Box April. 2021</t>
  </si>
  <si>
    <t>1.05.2021  Balance and advance</t>
  </si>
  <si>
    <t>31.05.2021  Balance and advance</t>
  </si>
  <si>
    <t>May salary-Mary</t>
  </si>
  <si>
    <t>May_i81_V21</t>
  </si>
  <si>
    <t>Office/Wakaliga</t>
  </si>
  <si>
    <t>Wakaliga/Nateete</t>
  </si>
  <si>
    <t>Nateete/Busega</t>
  </si>
  <si>
    <t>Busega/Wankulukuku</t>
  </si>
  <si>
    <t>Wankulukuku/Kabusu</t>
  </si>
  <si>
    <t>Kabusu/Butambala</t>
  </si>
  <si>
    <t>Butambala/Office</t>
  </si>
  <si>
    <t>FINANCIAL POSITION AT 1/05/2021</t>
  </si>
  <si>
    <t>FINANCIAL POSITION AT 31/05/2021</t>
  </si>
  <si>
    <t>Sum of spent in national currency (Ugx)</t>
  </si>
  <si>
    <t>Sum of Received</t>
  </si>
  <si>
    <t>Row Labels</t>
  </si>
  <si>
    <t>(blank)</t>
  </si>
  <si>
    <t>Grand Total</t>
  </si>
  <si>
    <t>Sum of Spent  in national currency (UGX)</t>
  </si>
  <si>
    <t>Sum of Spent in $</t>
  </si>
  <si>
    <t>Column Labels</t>
  </si>
  <si>
    <t>May OTT for Lydia</t>
  </si>
  <si>
    <t>May OTT for Augustus</t>
  </si>
  <si>
    <t>May OTT for Mary</t>
  </si>
  <si>
    <t>May OTT for i45</t>
  </si>
  <si>
    <t>May OTT for i67</t>
  </si>
  <si>
    <t>May OTT for i81</t>
  </si>
  <si>
    <t>May_Aug-V5</t>
  </si>
  <si>
    <t>Local Transport(Informant)</t>
  </si>
  <si>
    <t>June Grants</t>
  </si>
  <si>
    <t>Interbank transfer charges</t>
  </si>
  <si>
    <t>Interbnak Transfer Fees</t>
  </si>
  <si>
    <t>May_L_R1</t>
  </si>
  <si>
    <t>May_L_R2</t>
  </si>
  <si>
    <t>May_L_R3</t>
  </si>
  <si>
    <t>May_L_R4</t>
  </si>
  <si>
    <t>May_L_R5</t>
  </si>
  <si>
    <t>May_L_R6</t>
  </si>
  <si>
    <t>May_L_R7</t>
  </si>
  <si>
    <t>May_L_R8</t>
  </si>
  <si>
    <t>May_L_R9</t>
  </si>
  <si>
    <t>May_BS_1</t>
  </si>
  <si>
    <t>May_L_R10</t>
  </si>
  <si>
    <t>May_BS_2</t>
  </si>
  <si>
    <t>May_L_R11</t>
  </si>
  <si>
    <t>May_BS_3</t>
  </si>
  <si>
    <t>May_L_R12</t>
  </si>
  <si>
    <t>May_L_R13</t>
  </si>
  <si>
    <t>May_L_V4</t>
  </si>
  <si>
    <t>May_L_R14</t>
  </si>
  <si>
    <t>May_BS_4</t>
  </si>
  <si>
    <t>May_L_R15</t>
  </si>
  <si>
    <t>May_BS_5</t>
  </si>
  <si>
    <t>May_L_R16</t>
  </si>
  <si>
    <t>May_L_R17</t>
  </si>
  <si>
    <t>May_L_R18</t>
  </si>
  <si>
    <t>May_L_V5</t>
  </si>
  <si>
    <t>May_BS_6</t>
  </si>
  <si>
    <t>May_BS_7</t>
  </si>
  <si>
    <t>May_BS_8</t>
  </si>
  <si>
    <t>May_BS_9</t>
  </si>
  <si>
    <t>May_BS_10</t>
  </si>
  <si>
    <t>May_L_R19</t>
  </si>
  <si>
    <t>May_L_R20</t>
  </si>
  <si>
    <t>May_L_R21</t>
  </si>
  <si>
    <t>May_L_R22</t>
  </si>
  <si>
    <t>May_L_V6</t>
  </si>
  <si>
    <t>May_BS_11</t>
  </si>
  <si>
    <t>May_BS_12</t>
  </si>
  <si>
    <t>May_L_R23</t>
  </si>
  <si>
    <t>May_L_R24</t>
  </si>
  <si>
    <t>May_L_V8</t>
  </si>
  <si>
    <t>May_L_V7</t>
  </si>
  <si>
    <t>May_L_V9</t>
  </si>
  <si>
    <t>May_L_V10</t>
  </si>
  <si>
    <t>May_L_V11</t>
  </si>
  <si>
    <t>May_L_V12</t>
  </si>
  <si>
    <t>May_L_R25</t>
  </si>
  <si>
    <t>May_L_V13</t>
  </si>
  <si>
    <t>May_L_R26</t>
  </si>
  <si>
    <t>May_L_R27</t>
  </si>
  <si>
    <t>May_L_R28</t>
  </si>
  <si>
    <t>May_L_R29</t>
  </si>
  <si>
    <t>May_L_R30</t>
  </si>
  <si>
    <t>May_i45_R1</t>
  </si>
  <si>
    <t>May_i45_R2</t>
  </si>
  <si>
    <t>May_i45_R3</t>
  </si>
  <si>
    <t>May_I67_R1</t>
  </si>
  <si>
    <t>May_i67_R2</t>
  </si>
  <si>
    <t>May_BS_13</t>
  </si>
  <si>
    <t>May_BS_14</t>
  </si>
  <si>
    <t>May_BS_15</t>
  </si>
  <si>
    <t>May_BS_16</t>
  </si>
  <si>
    <t>May_L_R31</t>
  </si>
  <si>
    <t>May_L_R32</t>
  </si>
  <si>
    <t>May_L_V14</t>
  </si>
  <si>
    <t>May_L_V15</t>
  </si>
  <si>
    <t>May_i45_R4</t>
  </si>
  <si>
    <t>May_i45_R5</t>
  </si>
  <si>
    <t>Office/town</t>
  </si>
  <si>
    <t>town/Mityana</t>
  </si>
  <si>
    <t>Mityana/Town</t>
  </si>
  <si>
    <t>Town/Office</t>
  </si>
  <si>
    <t>May_L-V15</t>
  </si>
  <si>
    <t>May_i67_R3</t>
  </si>
  <si>
    <t>May_i67_V16</t>
  </si>
  <si>
    <t>May_i45_V16</t>
  </si>
  <si>
    <t>May_L_V16</t>
  </si>
  <si>
    <t>May_L_R33</t>
  </si>
  <si>
    <t>May_L_V17</t>
  </si>
  <si>
    <t>may_L_V17</t>
  </si>
  <si>
    <t>may_L_V18</t>
  </si>
  <si>
    <t>May_i81</t>
  </si>
  <si>
    <t>May_i8</t>
  </si>
  <si>
    <t>Kalarwe/Home</t>
  </si>
  <si>
    <t>May_i81_v21</t>
  </si>
  <si>
    <t>Office/Okla hotel</t>
  </si>
  <si>
    <t>Okla/mat hotel</t>
  </si>
  <si>
    <t>Mat/Kenzy</t>
  </si>
  <si>
    <t>Kenzy courts/office</t>
  </si>
  <si>
    <t>May_i67_V17</t>
  </si>
  <si>
    <t>May_L_R34</t>
  </si>
  <si>
    <t>May_L_R35</t>
  </si>
  <si>
    <t>May_L_R36</t>
  </si>
  <si>
    <t>May_L_R37</t>
  </si>
  <si>
    <t>May_BS_17</t>
  </si>
  <si>
    <t>May_BS_18</t>
  </si>
  <si>
    <t>May_BS_19</t>
  </si>
  <si>
    <t>African tea</t>
  </si>
  <si>
    <t>Breakfast</t>
  </si>
  <si>
    <t>Snacks</t>
  </si>
  <si>
    <t>May_i67_R4</t>
  </si>
  <si>
    <t>May_i67_R5</t>
  </si>
  <si>
    <t>May_i67_R6</t>
  </si>
  <si>
    <t>May_i67_R7</t>
  </si>
  <si>
    <t>May_i67_R9</t>
  </si>
  <si>
    <t>May_i67_R8</t>
  </si>
  <si>
    <t>May_i67_R10</t>
  </si>
  <si>
    <t>Augustus Medical Insurance</t>
  </si>
  <si>
    <t>Lydia's Medical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</si>
</sst>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0.000_ ;[Red]\-#,##0.000\ "/>
  </numFmts>
  <fonts count="7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1"/>
      <name val="Calibri"/>
      <family val="2"/>
      <charset val="238"/>
      <scheme val="minor"/>
    </font>
    <font>
      <sz val="11"/>
      <color theme="0"/>
      <name val="Calibri"/>
      <family val="2"/>
      <scheme val="minor"/>
    </font>
    <font>
      <b/>
      <sz val="12"/>
      <color theme="1"/>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style="thin">
        <color auto="1"/>
      </right>
      <top style="medium">
        <color indexed="64"/>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099">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14" fontId="14" fillId="0" borderId="23" xfId="0" applyNumberFormat="1"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14"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3" fontId="38" fillId="0" borderId="0" xfId="0" applyNumberFormat="1" applyFont="1" applyAlignment="1">
      <alignment horizontal="left" vertical="center" wrapText="1"/>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3" fontId="38" fillId="0" borderId="0" xfId="0" applyNumberFormat="1" applyFont="1" applyFill="1" applyAlignment="1">
      <alignment horizontal="left" vertical="center" wrapText="1"/>
    </xf>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0" fillId="6" borderId="19"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3" fontId="33" fillId="0" borderId="2" xfId="0" applyNumberFormat="1" applyFont="1" applyFill="1" applyBorder="1" applyAlignment="1">
      <alignment horizontal="center" vertical="center" wrapText="1"/>
    </xf>
    <xf numFmtId="4" fontId="33" fillId="0" borderId="2" xfId="0" applyNumberFormat="1" applyFont="1" applyFill="1" applyBorder="1" applyAlignment="1">
      <alignment horizontal="center"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64" fontId="41" fillId="6" borderId="19" xfId="2" applyFont="1" applyFill="1" applyBorder="1" applyAlignment="1">
      <alignment horizontal="righ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44" fillId="0" borderId="0" xfId="0" applyNumberFormat="1" applyFont="1"/>
    <xf numFmtId="3" fontId="14" fillId="0" borderId="0" xfId="0" applyNumberFormat="1" applyFont="1"/>
    <xf numFmtId="0" fontId="41" fillId="6" borderId="19" xfId="0" applyFont="1" applyFill="1" applyBorder="1" applyAlignment="1">
      <alignment horizontal="left" vertical="center" wrapText="1"/>
    </xf>
    <xf numFmtId="0" fontId="41"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0" applyNumberFormat="1" applyFont="1" applyFill="1" applyBorder="1" applyAlignment="1">
      <alignment horizontal="righ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41"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3" xfId="0" applyNumberFormat="1" applyFont="1" applyFill="1" applyBorder="1" applyAlignment="1">
      <alignment horizontal="right" vertical="center"/>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center"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2" fillId="6" borderId="16" xfId="2" applyFont="1" applyFill="1" applyBorder="1" applyAlignment="1">
      <alignment horizontal="right" vertical="center" wrapText="1"/>
    </xf>
    <xf numFmtId="0" fontId="42" fillId="6" borderId="16" xfId="0" applyFont="1" applyFill="1" applyBorder="1" applyAlignment="1">
      <alignment horizontal="left" vertical="center" wrapText="1"/>
    </xf>
    <xf numFmtId="4" fontId="19" fillId="6" borderId="16" xfId="0"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64" fontId="41" fillId="6" borderId="19" xfId="0" applyNumberFormat="1" applyFont="1" applyFill="1" applyBorder="1" applyAlignment="1">
      <alignment horizontal="righ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0" fontId="0" fillId="0" borderId="19" xfId="0" applyBorder="1" applyAlignment="1">
      <alignment horizontal="left"/>
    </xf>
    <xf numFmtId="0" fontId="0" fillId="0" borderId="19" xfId="0" applyBorder="1" applyAlignment="1">
      <alignment horizontal="left" wrapText="1"/>
    </xf>
    <xf numFmtId="165" fontId="0" fillId="6" borderId="19" xfId="4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164" fontId="19" fillId="6" borderId="16" xfId="2" applyFont="1" applyFill="1" applyBorder="1" applyAlignment="1">
      <alignment horizontal="right" vertical="center" wrapText="1"/>
    </xf>
    <xf numFmtId="165" fontId="0" fillId="6" borderId="16"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3" fontId="41" fillId="6" borderId="11"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164" fontId="0" fillId="6" borderId="19" xfId="0" applyNumberFormat="1" applyFill="1" applyBorder="1" applyAlignment="1">
      <alignment horizontal="right" vertical="center" wrapText="1"/>
    </xf>
    <xf numFmtId="43" fontId="0" fillId="6" borderId="19" xfId="0" applyNumberFormat="1" applyFill="1" applyBorder="1" applyAlignment="1">
      <alignment horizontal="left" vertical="center"/>
    </xf>
    <xf numFmtId="165" fontId="41" fillId="6" borderId="9" xfId="40" applyNumberFormat="1"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14" fontId="3" fillId="0" borderId="19" xfId="0" applyNumberFormat="1" applyFont="1" applyBorder="1" applyAlignment="1">
      <alignment horizontal="left" vertical="center"/>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9" fillId="0" borderId="29" xfId="1" applyNumberFormat="1" applyFont="1" applyBorder="1" applyAlignment="1">
      <alignment horizontal="left" vertical="center" wrapText="1"/>
    </xf>
    <xf numFmtId="14" fontId="0" fillId="6" borderId="19" xfId="0" applyNumberFormat="1" applyFont="1" applyFill="1" applyBorder="1" applyAlignment="1">
      <alignment horizontal="right" vertical="center"/>
    </xf>
    <xf numFmtId="3" fontId="4" fillId="6" borderId="11" xfId="1" applyNumberFormat="1" applyFont="1" applyFill="1" applyBorder="1" applyAlignment="1">
      <alignment horizontal="right" vertical="center" wrapText="1"/>
    </xf>
    <xf numFmtId="0" fontId="0" fillId="6" borderId="19" xfId="0" applyFont="1" applyFill="1" applyBorder="1" applyAlignment="1">
      <alignment horizontal="right" vertical="center" wrapText="1"/>
    </xf>
    <xf numFmtId="165" fontId="4" fillId="6" borderId="9" xfId="40" applyNumberFormat="1" applyFont="1" applyFill="1" applyBorder="1" applyAlignment="1">
      <alignment horizontal="right" vertical="center" wrapText="1"/>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9" fillId="0" borderId="15" xfId="40" applyNumberFormat="1" applyFont="1" applyBorder="1" applyAlignment="1">
      <alignment horizontal="left" vertical="center" wrapText="1"/>
    </xf>
    <xf numFmtId="165" fontId="9" fillId="0" borderId="30" xfId="40" applyNumberFormat="1" applyFont="1" applyBorder="1" applyAlignment="1">
      <alignment horizontal="left" vertical="center" wrapText="1"/>
    </xf>
    <xf numFmtId="3" fontId="9" fillId="0" borderId="15" xfId="0" applyNumberFormat="1" applyFont="1" applyBorder="1" applyAlignment="1">
      <alignment horizontal="left" vertical="center" wrapText="1"/>
    </xf>
    <xf numFmtId="4" fontId="9" fillId="0" borderId="27" xfId="0"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4" fontId="4" fillId="6" borderId="6" xfId="2" applyFont="1" applyFill="1" applyBorder="1" applyAlignment="1">
      <alignment horizontal="right" vertical="center" wrapText="1"/>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164" fontId="41" fillId="6" borderId="16" xfId="2" applyFont="1" applyFill="1" applyBorder="1" applyAlignment="1">
      <alignment horizontal="right" vertical="center" wrapText="1"/>
    </xf>
    <xf numFmtId="3" fontId="4" fillId="6" borderId="16" xfId="1" applyNumberFormat="1" applyFont="1" applyFill="1" applyBorder="1" applyAlignment="1">
      <alignment horizontal="left" vertical="center" wrapText="1"/>
    </xf>
    <xf numFmtId="14" fontId="9" fillId="0" borderId="32"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0" fontId="0" fillId="6" borderId="6" xfId="0" applyFill="1" applyBorder="1" applyAlignment="1">
      <alignment horizontal="left" vertical="center"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0" fontId="41" fillId="13" borderId="19" xfId="0" applyFont="1" applyFill="1" applyBorder="1" applyAlignment="1">
      <alignment horizontal="left"/>
    </xf>
    <xf numFmtId="165" fontId="0" fillId="6" borderId="11" xfId="40" applyNumberFormat="1" applyFont="1" applyFill="1" applyBorder="1" applyAlignment="1">
      <alignment horizontal="left" vertical="center" wrapText="1"/>
    </xf>
    <xf numFmtId="0" fontId="0" fillId="0" borderId="16" xfId="0" applyBorder="1" applyAlignment="1">
      <alignment horizontal="left" vertical="center"/>
    </xf>
    <xf numFmtId="164" fontId="4" fillId="6" borderId="19" xfId="2" applyFont="1" applyFill="1" applyBorder="1" applyAlignment="1">
      <alignment horizontal="left" wrapText="1"/>
    </xf>
    <xf numFmtId="0" fontId="0" fillId="0" borderId="19" xfId="0" applyBorder="1" applyAlignment="1">
      <alignment horizontal="right" vertical="center"/>
    </xf>
    <xf numFmtId="165" fontId="41" fillId="13" borderId="9" xfId="40" applyNumberFormat="1" applyFont="1" applyFill="1" applyBorder="1" applyAlignment="1">
      <alignment horizontal="left" vertical="center" wrapText="1"/>
    </xf>
    <xf numFmtId="164" fontId="0" fillId="0" borderId="19" xfId="2" applyFont="1" applyBorder="1" applyAlignment="1">
      <alignment horizontal="right"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164" fontId="4" fillId="0" borderId="19" xfId="2" applyFont="1" applyBorder="1" applyAlignment="1">
      <alignment horizontal="right" wrapText="1"/>
    </xf>
    <xf numFmtId="0" fontId="0" fillId="6" borderId="3" xfId="0" applyFont="1" applyFill="1" applyBorder="1" applyAlignment="1">
      <alignment horizontal="left"/>
    </xf>
    <xf numFmtId="165" fontId="0" fillId="6" borderId="11" xfId="40" applyNumberFormat="1" applyFont="1" applyFill="1" applyBorder="1" applyAlignment="1">
      <alignment horizontal="left" wrapText="1"/>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165" fontId="2" fillId="0" borderId="19" xfId="0" applyNumberFormat="1" applyFont="1" applyBorder="1" applyAlignment="1">
      <alignment horizontal="right" wrapText="1"/>
    </xf>
    <xf numFmtId="164" fontId="0" fillId="0" borderId="16" xfId="2" applyFont="1" applyBorder="1" applyAlignment="1">
      <alignment horizontal="right" wrapText="1"/>
    </xf>
    <xf numFmtId="165" fontId="0" fillId="6" borderId="9" xfId="40" applyNumberFormat="1" applyFont="1" applyFill="1" applyBorder="1" applyAlignment="1">
      <alignment horizontal="left" vertical="center" wrapText="1"/>
    </xf>
    <xf numFmtId="0" fontId="0" fillId="0" borderId="16" xfId="0" applyBorder="1" applyAlignment="1">
      <alignment horizontal="left" vertical="center" wrapText="1"/>
    </xf>
    <xf numFmtId="2" fontId="0" fillId="6" borderId="16" xfId="0" applyNumberFormat="1" applyFont="1" applyFill="1" applyBorder="1" applyAlignment="1">
      <alignment horizontal="right" vertical="center"/>
    </xf>
    <xf numFmtId="164" fontId="0" fillId="6" borderId="19" xfId="2" applyFont="1" applyFill="1" applyBorder="1" applyAlignment="1">
      <alignment horizontal="right" wrapText="1"/>
    </xf>
    <xf numFmtId="165" fontId="0" fillId="6" borderId="19" xfId="0" applyNumberFormat="1" applyFont="1" applyFill="1" applyBorder="1" applyAlignment="1">
      <alignment vertical="center" wrapText="1"/>
    </xf>
    <xf numFmtId="0" fontId="0" fillId="6" borderId="33" xfId="0" applyFont="1" applyFill="1" applyBorder="1" applyAlignment="1">
      <alignment horizontal="left" vertical="center"/>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0" fontId="0" fillId="6" borderId="6" xfId="0" applyFont="1" applyFill="1" applyBorder="1" applyAlignment="1">
      <alignment horizontal="right" vertical="center"/>
    </xf>
    <xf numFmtId="0" fontId="0" fillId="6" borderId="3" xfId="0" applyFont="1" applyFill="1" applyBorder="1" applyAlignment="1">
      <alignment horizontal="right" vertical="center"/>
    </xf>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0" fontId="0" fillId="0" borderId="19" xfId="0" applyFont="1" applyBorder="1" applyAlignment="1">
      <alignment horizontal="left" vertical="center"/>
    </xf>
    <xf numFmtId="165" fontId="0" fillId="6" borderId="16" xfId="0" applyNumberFormat="1" applyFont="1" applyFill="1" applyBorder="1" applyAlignment="1">
      <alignment horizontal="right" vertical="center" wrapText="1"/>
    </xf>
    <xf numFmtId="165" fontId="0" fillId="6" borderId="3" xfId="0" applyNumberFormat="1" applyFont="1" applyFill="1" applyBorder="1" applyAlignment="1">
      <alignment horizontal="right" vertical="center" wrapText="1"/>
    </xf>
    <xf numFmtId="3" fontId="4" fillId="6" borderId="11" xfId="1" applyNumberFormat="1" applyFont="1" applyFill="1" applyBorder="1" applyAlignment="1">
      <alignment horizontal="left" wrapText="1"/>
    </xf>
    <xf numFmtId="165" fontId="0" fillId="6" borderId="19" xfId="0" applyNumberFormat="1" applyFont="1" applyFill="1" applyBorder="1" applyAlignment="1">
      <alignment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5" fontId="4" fillId="6" borderId="2" xfId="40" applyNumberFormat="1" applyFont="1" applyFill="1" applyBorder="1" applyAlignment="1">
      <alignment horizontal="left" vertical="center" wrapText="1"/>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41" fillId="6" borderId="6" xfId="0" applyFont="1" applyFill="1" applyBorder="1" applyAlignment="1">
      <alignment horizontal="left" vertical="center"/>
    </xf>
    <xf numFmtId="0" fontId="1" fillId="0" borderId="19" xfId="0" applyFont="1" applyBorder="1" applyAlignment="1">
      <alignment horizontal="left"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5"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9" fillId="0" borderId="15" xfId="2" applyNumberFormat="1" applyFont="1" applyBorder="1" applyAlignment="1">
      <alignment horizontal="right" wrapText="1"/>
    </xf>
    <xf numFmtId="165" fontId="0" fillId="0" borderId="19" xfId="2" applyNumberFormat="1" applyFont="1" applyBorder="1" applyAlignment="1">
      <alignment horizontal="right" wrapText="1"/>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wrapText="1"/>
    </xf>
    <xf numFmtId="0" fontId="1" fillId="6" borderId="6" xfId="0" applyFont="1" applyFill="1" applyBorder="1" applyAlignment="1">
      <alignment horizontal="left" wrapText="1"/>
    </xf>
    <xf numFmtId="164" fontId="19" fillId="6" borderId="5" xfId="2" applyFont="1" applyFill="1" applyBorder="1" applyAlignment="1">
      <alignment horizontal="righ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4" fontId="9" fillId="6" borderId="19" xfId="0" applyNumberFormat="1" applyFont="1" applyFill="1" applyBorder="1" applyAlignment="1">
      <alignment horizontal="center" vertical="center" wrapText="1"/>
    </xf>
    <xf numFmtId="3" fontId="0" fillId="6" borderId="19" xfId="0" applyNumberFormat="1" applyFont="1" applyFill="1" applyBorder="1" applyAlignment="1">
      <alignment horizontal="center" vertical="center" wrapText="1"/>
    </xf>
    <xf numFmtId="164" fontId="1" fillId="6" borderId="19" xfId="2" applyFont="1" applyFill="1" applyBorder="1" applyAlignment="1">
      <alignment horizontal="right" wrapText="1"/>
    </xf>
    <xf numFmtId="14" fontId="0" fillId="6" borderId="16" xfId="0" applyNumberFormat="1" applyFont="1" applyFill="1" applyBorder="1" applyAlignment="1">
      <alignment horizontal="left" vertical="center" wrapText="1"/>
    </xf>
    <xf numFmtId="14" fontId="1" fillId="0" borderId="19" xfId="0" applyNumberFormat="1" applyFont="1" applyBorder="1" applyAlignment="1">
      <alignment horizontal="left" wrapText="1"/>
    </xf>
    <xf numFmtId="165" fontId="1" fillId="0" borderId="19" xfId="0" applyNumberFormat="1" applyFont="1" applyBorder="1" applyAlignment="1">
      <alignment horizontal="left" vertical="center" wrapText="1"/>
    </xf>
    <xf numFmtId="165" fontId="0" fillId="0" borderId="19" xfId="0" applyNumberFormat="1" applyFont="1" applyBorder="1" applyAlignment="1">
      <alignment horizontal="right"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0" fontId="14" fillId="0" borderId="16" xfId="0" applyFont="1" applyBorder="1" applyAlignment="1">
      <alignment vertical="center"/>
    </xf>
    <xf numFmtId="165" fontId="14" fillId="0" borderId="16" xfId="0" applyNumberFormat="1" applyFont="1" applyBorder="1" applyAlignment="1">
      <alignment vertical="center"/>
    </xf>
    <xf numFmtId="14" fontId="14" fillId="0" borderId="19" xfId="0" applyNumberFormat="1" applyFont="1" applyBorder="1" applyAlignment="1">
      <alignment horizontal="center" vertical="center"/>
    </xf>
    <xf numFmtId="14" fontId="14" fillId="0" borderId="35" xfId="0" applyNumberFormat="1" applyFont="1" applyBorder="1" applyAlignment="1">
      <alignment horizontal="center" vertical="center"/>
    </xf>
    <xf numFmtId="165" fontId="14" fillId="0" borderId="36" xfId="0" applyNumberFormat="1" applyFont="1" applyBorder="1" applyAlignment="1">
      <alignment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14" fontId="20" fillId="0" borderId="18" xfId="0" applyNumberFormat="1" applyFont="1" applyBorder="1" applyAlignment="1">
      <alignment horizontal="center" vertical="center"/>
    </xf>
    <xf numFmtId="0" fontId="14" fillId="0" borderId="15" xfId="0" applyFont="1" applyBorder="1" applyAlignment="1">
      <alignment vertical="center"/>
    </xf>
    <xf numFmtId="0" fontId="23" fillId="0" borderId="15" xfId="0" applyFont="1" applyBorder="1" applyAlignment="1">
      <alignment vertical="center"/>
    </xf>
    <xf numFmtId="40" fontId="20" fillId="0" borderId="30" xfId="0" applyNumberFormat="1" applyFont="1" applyBorder="1" applyAlignment="1">
      <alignment vertical="center"/>
    </xf>
    <xf numFmtId="165" fontId="20" fillId="0" borderId="27" xfId="0" applyNumberFormat="1" applyFont="1" applyBorder="1" applyAlignment="1">
      <alignment vertical="center"/>
    </xf>
    <xf numFmtId="0" fontId="14" fillId="0" borderId="28" xfId="0" applyFont="1" applyBorder="1" applyAlignment="1">
      <alignment vertical="center"/>
    </xf>
    <xf numFmtId="3" fontId="15" fillId="7" borderId="14" xfId="0" applyNumberFormat="1" applyFont="1" applyFill="1" applyBorder="1" applyAlignment="1">
      <alignment vertical="center"/>
    </xf>
    <xf numFmtId="0" fontId="0" fillId="6" borderId="3" xfId="0" applyFill="1" applyBorder="1" applyAlignment="1">
      <alignment horizontal="left" vertical="center"/>
    </xf>
    <xf numFmtId="165" fontId="0" fillId="6" borderId="19" xfId="0" applyNumberFormat="1" applyFont="1" applyFill="1" applyBorder="1" applyAlignment="1">
      <alignment horizontal="right" vertical="center"/>
    </xf>
    <xf numFmtId="164" fontId="4" fillId="6" borderId="12" xfId="2" applyFont="1" applyFill="1" applyBorder="1" applyAlignment="1">
      <alignment horizontal="right" wrapText="1"/>
    </xf>
    <xf numFmtId="164" fontId="4" fillId="0" borderId="6" xfId="2" applyFont="1" applyBorder="1" applyAlignment="1">
      <alignment horizontal="right" vertical="center" wrapText="1"/>
    </xf>
    <xf numFmtId="164" fontId="0" fillId="0" borderId="13" xfId="2" applyFont="1" applyBorder="1" applyAlignment="1">
      <alignment horizontal="right" vertical="center" wrapText="1"/>
    </xf>
    <xf numFmtId="164" fontId="0" fillId="0" borderId="33" xfId="2" applyFont="1" applyBorder="1" applyAlignment="1">
      <alignment horizontal="right" vertical="center" wrapText="1"/>
    </xf>
    <xf numFmtId="164" fontId="0" fillId="0" borderId="13" xfId="2" applyFont="1" applyBorder="1" applyAlignment="1">
      <alignment horizontal="right" wrapText="1"/>
    </xf>
    <xf numFmtId="164" fontId="0" fillId="0" borderId="33" xfId="2" applyFont="1" applyBorder="1" applyAlignment="1">
      <alignment horizontal="right" wrapText="1"/>
    </xf>
    <xf numFmtId="164" fontId="4" fillId="6" borderId="19" xfId="2" applyFont="1" applyFill="1" applyBorder="1" applyAlignment="1">
      <alignment horizontal="center" wrapText="1"/>
    </xf>
    <xf numFmtId="0" fontId="0" fillId="6" borderId="3" xfId="0" applyFont="1" applyFill="1" applyBorder="1" applyAlignment="1">
      <alignment horizontal="lef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164" fontId="4" fillId="6" borderId="3" xfId="2" applyFont="1" applyFill="1" applyBorder="1" applyAlignment="1">
      <alignment horizontal="left" wrapText="1"/>
    </xf>
    <xf numFmtId="0" fontId="19" fillId="6" borderId="9" xfId="0" applyFont="1" applyFill="1" applyBorder="1" applyAlignment="1">
      <alignment horizontal="left" vertical="center"/>
    </xf>
    <xf numFmtId="3" fontId="19" fillId="6" borderId="19" xfId="1"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wrapText="1"/>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0" fontId="0" fillId="6" borderId="33" xfId="0" applyFont="1" applyFill="1" applyBorder="1" applyAlignment="1">
      <alignment horizontal="left" vertical="center" wrapText="1"/>
    </xf>
    <xf numFmtId="3" fontId="41" fillId="6" borderId="19" xfId="1" applyNumberFormat="1" applyFont="1" applyFill="1" applyBorder="1" applyAlignment="1">
      <alignment horizontal="left" vertical="center" wrapText="1"/>
    </xf>
    <xf numFmtId="164" fontId="33" fillId="6" borderId="19" xfId="2" applyFont="1" applyFill="1" applyBorder="1" applyAlignment="1">
      <alignment horizontal="right" wrapText="1"/>
    </xf>
    <xf numFmtId="165" fontId="41" fillId="6" borderId="16" xfId="0" applyNumberFormat="1" applyFont="1" applyFill="1" applyBorder="1" applyAlignment="1">
      <alignment horizontal="right" wrapText="1"/>
    </xf>
    <xf numFmtId="164" fontId="20" fillId="6" borderId="16" xfId="2" applyFont="1" applyFill="1" applyBorder="1" applyAlignment="1">
      <alignment horizontal="right" vertical="center" wrapText="1"/>
    </xf>
    <xf numFmtId="0" fontId="0" fillId="6" borderId="0" xfId="0" applyFill="1" applyAlignment="1">
      <alignment horizontal="left" vertical="center"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0" fontId="41" fillId="6" borderId="19" xfId="0" applyFont="1" applyFill="1" applyBorder="1" applyAlignment="1">
      <alignment horizontal="left"/>
    </xf>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3" fontId="41" fillId="0" borderId="19"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41" fillId="6" borderId="19" xfId="2" applyFont="1" applyFill="1" applyBorder="1" applyAlignment="1">
      <alignment horizontal="right" wrapText="1"/>
    </xf>
    <xf numFmtId="164" fontId="14" fillId="0" borderId="14" xfId="2" applyFont="1" applyBorder="1" applyAlignment="1">
      <alignment vertical="center"/>
    </xf>
    <xf numFmtId="164" fontId="19" fillId="6" borderId="3" xfId="2" applyFont="1" applyFill="1" applyBorder="1" applyAlignment="1">
      <alignment horizontal="right" wrapText="1"/>
    </xf>
    <xf numFmtId="165" fontId="1" fillId="0" borderId="19" xfId="0" applyNumberFormat="1" applyFont="1" applyBorder="1" applyAlignment="1">
      <alignment horizontal="left" vertical="center"/>
    </xf>
    <xf numFmtId="0" fontId="19" fillId="6" borderId="3" xfId="0" applyFont="1" applyFill="1" applyBorder="1" applyAlignment="1">
      <alignment horizontal="left" vertical="center"/>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3" fontId="3" fillId="0" borderId="16" xfId="0" applyNumberFormat="1" applyFont="1" applyBorder="1" applyAlignment="1">
      <alignment horizontal="left" vertical="center"/>
    </xf>
    <xf numFmtId="164" fontId="41" fillId="6" borderId="16" xfId="2" applyFont="1" applyFill="1" applyBorder="1" applyAlignment="1">
      <alignment horizontal="right" wrapText="1"/>
    </xf>
    <xf numFmtId="14" fontId="0" fillId="6" borderId="3" xfId="0" applyNumberFormat="1" applyFont="1" applyFill="1" applyBorder="1" applyAlignment="1">
      <alignment horizontal="left" vertical="center" wrapText="1"/>
    </xf>
    <xf numFmtId="0" fontId="0" fillId="6" borderId="13" xfId="0" applyFont="1" applyFill="1" applyBorder="1" applyAlignment="1">
      <alignment horizontal="left" vertical="center" wrapText="1"/>
    </xf>
    <xf numFmtId="165" fontId="4" fillId="6" borderId="3" xfId="2" applyNumberFormat="1" applyFont="1" applyFill="1" applyBorder="1" applyAlignment="1">
      <alignment horizontal="right" wrapText="1"/>
    </xf>
    <xf numFmtId="0" fontId="62" fillId="0" borderId="0" xfId="0" applyFont="1" applyAlignment="1">
      <alignment horizontal="center" vertical="center"/>
    </xf>
    <xf numFmtId="14" fontId="19" fillId="6" borderId="19" xfId="0" applyNumberFormat="1" applyFont="1" applyFill="1" applyBorder="1" applyAlignment="1">
      <alignment horizontal="left" vertical="center" wrapText="1"/>
    </xf>
    <xf numFmtId="0" fontId="19" fillId="6" borderId="6" xfId="0" applyFont="1" applyFill="1" applyBorder="1" applyAlignment="1">
      <alignment horizontal="left" vertical="center" wrapText="1"/>
    </xf>
    <xf numFmtId="0" fontId="19" fillId="6" borderId="19" xfId="0" applyFont="1" applyFill="1" applyBorder="1" applyAlignment="1">
      <alignment horizontal="left"/>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165" fontId="19" fillId="6" borderId="16" xfId="40" applyNumberFormat="1" applyFont="1" applyFill="1" applyBorder="1" applyAlignment="1">
      <alignment horizontal="left" vertical="center" wrapText="1"/>
    </xf>
    <xf numFmtId="3" fontId="19" fillId="6" borderId="16" xfId="1" applyNumberFormat="1" applyFont="1" applyFill="1" applyBorder="1" applyAlignment="1">
      <alignment horizontal="left" wrapText="1"/>
    </xf>
    <xf numFmtId="0" fontId="0" fillId="0" borderId="9" xfId="0" applyFont="1" applyBorder="1" applyAlignment="1">
      <alignment horizontal="left" vertical="center"/>
    </xf>
    <xf numFmtId="165" fontId="0" fillId="0" borderId="3" xfId="0" applyNumberFormat="1" applyFont="1" applyBorder="1" applyAlignment="1">
      <alignment horizontal="right" wrapText="1"/>
    </xf>
    <xf numFmtId="0" fontId="0" fillId="6" borderId="5" xfId="0" applyFont="1" applyFill="1" applyBorder="1" applyAlignment="1">
      <alignment horizontal="left"/>
    </xf>
    <xf numFmtId="0" fontId="0" fillId="6" borderId="5" xfId="0" applyFont="1" applyFill="1" applyBorder="1" applyAlignment="1">
      <alignment horizontal="left" wrapText="1"/>
    </xf>
    <xf numFmtId="0" fontId="0" fillId="6" borderId="5" xfId="0" applyFont="1" applyFill="1" applyBorder="1" applyAlignment="1">
      <alignment horizontal="left" vertical="center"/>
    </xf>
    <xf numFmtId="164" fontId="43" fillId="13" borderId="19" xfId="2" applyFont="1" applyFill="1" applyBorder="1" applyAlignment="1">
      <alignment horizontal="right" wrapText="1"/>
    </xf>
    <xf numFmtId="165" fontId="2" fillId="0" borderId="16" xfId="0" applyNumberFormat="1" applyFont="1" applyBorder="1" applyAlignment="1">
      <alignment horizontal="right" wrapText="1"/>
    </xf>
    <xf numFmtId="165" fontId="2" fillId="0" borderId="3" xfId="0" applyNumberFormat="1" applyFont="1" applyBorder="1" applyAlignment="1">
      <alignment horizontal="right" wrapText="1"/>
    </xf>
    <xf numFmtId="165" fontId="1" fillId="0" borderId="2" xfId="0" applyNumberFormat="1" applyFont="1" applyBorder="1" applyAlignment="1">
      <alignment horizontal="left" vertical="center"/>
    </xf>
    <xf numFmtId="165" fontId="1" fillId="0" borderId="16" xfId="0" applyNumberFormat="1" applyFont="1" applyBorder="1" applyAlignment="1">
      <alignment horizontal="left" vertical="center"/>
    </xf>
    <xf numFmtId="165" fontId="2" fillId="0" borderId="19" xfId="0" applyNumberFormat="1" applyFont="1" applyBorder="1" applyAlignment="1">
      <alignment wrapText="1"/>
    </xf>
    <xf numFmtId="165" fontId="2" fillId="0" borderId="19" xfId="0" applyNumberFormat="1" applyFont="1" applyBorder="1" applyAlignment="1">
      <alignment vertical="center" wrapText="1"/>
    </xf>
    <xf numFmtId="0" fontId="41" fillId="13" borderId="9" xfId="0" applyFont="1" applyFill="1" applyBorder="1" applyAlignment="1">
      <alignment horizontal="left" vertical="center"/>
    </xf>
    <xf numFmtId="4" fontId="3" fillId="0" borderId="16" xfId="0" applyNumberFormat="1" applyFont="1" applyBorder="1" applyAlignment="1">
      <alignment horizontal="left" vertical="top" wrapText="1"/>
    </xf>
    <xf numFmtId="14" fontId="41" fillId="13" borderId="19" xfId="0" applyNumberFormat="1" applyFont="1" applyFill="1" applyBorder="1" applyAlignment="1">
      <alignment horizontal="left" wrapText="1"/>
    </xf>
    <xf numFmtId="165" fontId="2" fillId="0" borderId="3" xfId="0" applyNumberFormat="1" applyFont="1" applyBorder="1" applyAlignment="1">
      <alignment vertical="center" wrapText="1"/>
    </xf>
    <xf numFmtId="165" fontId="0" fillId="6" borderId="3" xfId="0" applyNumberFormat="1" applyFont="1" applyFill="1" applyBorder="1" applyAlignment="1">
      <alignment vertical="center" wrapText="1"/>
    </xf>
    <xf numFmtId="164" fontId="4" fillId="0" borderId="16" xfId="2" applyFont="1" applyFill="1" applyBorder="1" applyAlignment="1">
      <alignment horizontal="right" vertical="center" wrapText="1"/>
    </xf>
    <xf numFmtId="165" fontId="0" fillId="0" borderId="19" xfId="0" applyNumberFormat="1" applyFont="1" applyBorder="1" applyAlignment="1">
      <alignment vertical="center" wrapText="1"/>
    </xf>
    <xf numFmtId="164" fontId="41" fillId="13" borderId="16" xfId="2" applyFont="1" applyFill="1" applyBorder="1" applyAlignment="1">
      <alignment horizontal="right"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165" fontId="2" fillId="0" borderId="5" xfId="0" applyNumberFormat="1" applyFont="1" applyBorder="1" applyAlignment="1">
      <alignment vertical="center"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164" fontId="43" fillId="13" borderId="19" xfId="2" applyFont="1" applyFill="1" applyBorder="1" applyAlignment="1">
      <alignment horizontal="right" vertical="center" wrapText="1"/>
    </xf>
    <xf numFmtId="3" fontId="19" fillId="6" borderId="11" xfId="1" applyNumberFormat="1" applyFont="1" applyFill="1" applyBorder="1" applyAlignment="1">
      <alignment horizontal="left" vertical="center" wrapText="1"/>
    </xf>
    <xf numFmtId="3" fontId="19" fillId="6" borderId="16" xfId="1" applyNumberFormat="1" applyFont="1" applyFill="1" applyBorder="1" applyAlignment="1">
      <alignment horizontal="left" vertical="center" wrapText="1"/>
    </xf>
    <xf numFmtId="0" fontId="19" fillId="6" borderId="19" xfId="0" applyFont="1" applyFill="1" applyBorder="1" applyAlignment="1">
      <alignment horizontal="left" wrapText="1"/>
    </xf>
    <xf numFmtId="3" fontId="43" fillId="13" borderId="11" xfId="1" applyNumberFormat="1" applyFont="1" applyFill="1" applyBorder="1" applyAlignment="1">
      <alignment horizontal="left" vertical="center" wrapText="1"/>
    </xf>
    <xf numFmtId="165" fontId="4" fillId="6" borderId="19" xfId="40" applyNumberFormat="1" applyFont="1" applyFill="1" applyBorder="1" applyAlignment="1">
      <alignment horizontal="left" wrapText="1"/>
    </xf>
    <xf numFmtId="164" fontId="4" fillId="0" borderId="33" xfId="2" applyFont="1" applyBorder="1" applyAlignment="1">
      <alignment horizontal="right" vertical="center" wrapText="1"/>
    </xf>
    <xf numFmtId="164" fontId="0" fillId="0" borderId="6" xfId="2" applyFont="1" applyBorder="1" applyAlignment="1">
      <alignment horizontal="right" wrapText="1"/>
    </xf>
    <xf numFmtId="164" fontId="4" fillId="0" borderId="33" xfId="2" applyFont="1" applyBorder="1" applyAlignment="1">
      <alignment horizontal="right" wrapText="1"/>
    </xf>
    <xf numFmtId="164" fontId="19" fillId="6" borderId="6" xfId="2" applyFont="1" applyFill="1" applyBorder="1" applyAlignment="1">
      <alignment horizontal="right" wrapText="1"/>
    </xf>
    <xf numFmtId="164" fontId="4" fillId="0" borderId="6" xfId="2" applyFont="1" applyBorder="1" applyAlignment="1">
      <alignment horizontal="right" wrapText="1"/>
    </xf>
    <xf numFmtId="164" fontId="0" fillId="0" borderId="12" xfId="2" applyFont="1" applyBorder="1" applyAlignment="1">
      <alignment horizontal="right" wrapText="1"/>
    </xf>
    <xf numFmtId="164" fontId="19" fillId="6" borderId="6" xfId="2" applyFont="1" applyFill="1" applyBorder="1" applyAlignment="1">
      <alignment horizontal="right" vertical="center" wrapText="1"/>
    </xf>
    <xf numFmtId="164" fontId="1" fillId="0" borderId="6" xfId="2" applyFont="1" applyBorder="1" applyAlignment="1">
      <alignment horizontal="right" wrapText="1"/>
    </xf>
    <xf numFmtId="164" fontId="1" fillId="0" borderId="13" xfId="2" applyFont="1" applyBorder="1" applyAlignment="1">
      <alignment horizontal="right" wrapText="1"/>
    </xf>
    <xf numFmtId="165" fontId="0" fillId="6" borderId="6" xfId="0" applyNumberFormat="1" applyFont="1" applyFill="1" applyBorder="1" applyAlignment="1">
      <alignment horizontal="right" wrapText="1"/>
    </xf>
    <xf numFmtId="165" fontId="0" fillId="6" borderId="6" xfId="0" applyNumberFormat="1" applyFont="1" applyFill="1" applyBorder="1" applyAlignment="1">
      <alignment vertical="center" wrapText="1"/>
    </xf>
    <xf numFmtId="164" fontId="4" fillId="0" borderId="13" xfId="2" applyFont="1" applyBorder="1" applyAlignment="1">
      <alignment horizontal="right" wrapText="1"/>
    </xf>
    <xf numFmtId="43" fontId="0" fillId="6" borderId="19" xfId="0" applyNumberFormat="1" applyFont="1" applyFill="1" applyBorder="1" applyAlignment="1">
      <alignment horizontal="left" vertical="center"/>
    </xf>
    <xf numFmtId="0" fontId="19" fillId="6" borderId="9" xfId="0" applyFont="1" applyFill="1" applyBorder="1" applyAlignment="1">
      <alignment horizontal="left"/>
    </xf>
    <xf numFmtId="165" fontId="41" fillId="13" borderId="19" xfId="0" applyNumberFormat="1" applyFont="1" applyFill="1" applyBorder="1" applyAlignment="1">
      <alignment horizontal="right" wrapText="1"/>
    </xf>
    <xf numFmtId="14" fontId="2" fillId="0" borderId="19" xfId="0" applyNumberFormat="1" applyFont="1" applyBorder="1" applyAlignment="1">
      <alignment horizontal="left" wrapText="1"/>
    </xf>
    <xf numFmtId="164" fontId="4" fillId="0" borderId="16" xfId="2" applyFont="1" applyFill="1" applyBorder="1" applyAlignment="1">
      <alignment horizontal="right" wrapText="1"/>
    </xf>
    <xf numFmtId="165" fontId="0" fillId="6" borderId="19" xfId="1" applyNumberFormat="1" applyFont="1" applyFill="1" applyBorder="1" applyAlignment="1">
      <alignment horizontal="left" wrapText="1"/>
    </xf>
    <xf numFmtId="165" fontId="69" fillId="0" borderId="19" xfId="0" applyNumberFormat="1" applyFont="1" applyBorder="1" applyAlignment="1">
      <alignment vertical="center" wrapText="1"/>
    </xf>
    <xf numFmtId="168" fontId="0" fillId="6" borderId="16" xfId="0" applyNumberFormat="1" applyFont="1" applyFill="1" applyBorder="1" applyAlignment="1">
      <alignment wrapText="1"/>
    </xf>
    <xf numFmtId="164" fontId="19" fillId="6" borderId="33" xfId="2" applyFont="1" applyFill="1" applyBorder="1" applyAlignment="1">
      <alignment horizontal="right" wrapText="1"/>
    </xf>
    <xf numFmtId="164" fontId="19" fillId="6" borderId="12" xfId="2" applyFont="1" applyFill="1" applyBorder="1" applyAlignment="1">
      <alignment horizontal="right" wrapText="1"/>
    </xf>
    <xf numFmtId="164" fontId="4" fillId="6" borderId="13" xfId="2" applyFont="1" applyFill="1" applyBorder="1" applyAlignment="1">
      <alignment horizontal="right" vertical="center" wrapText="1"/>
    </xf>
    <xf numFmtId="168" fontId="0" fillId="6" borderId="19" xfId="0" applyNumberFormat="1" applyFont="1" applyFill="1" applyBorder="1" applyAlignment="1">
      <alignment wrapText="1"/>
    </xf>
    <xf numFmtId="14" fontId="2" fillId="6" borderId="19" xfId="0" applyNumberFormat="1" applyFont="1" applyFill="1" applyBorder="1" applyAlignment="1">
      <alignment horizontal="left" vertical="center" wrapText="1"/>
    </xf>
    <xf numFmtId="165" fontId="0" fillId="0" borderId="12" xfId="0" applyNumberFormat="1" applyFont="1" applyBorder="1" applyAlignment="1">
      <alignment horizontal="right" vertical="center" wrapText="1"/>
    </xf>
    <xf numFmtId="3" fontId="3" fillId="0" borderId="19" xfId="0" applyNumberFormat="1" applyFont="1" applyBorder="1" applyAlignment="1">
      <alignment horizontal="left"/>
    </xf>
    <xf numFmtId="4" fontId="3" fillId="0" borderId="19" xfId="0" applyNumberFormat="1" applyFont="1" applyBorder="1" applyAlignment="1">
      <alignment horizontal="left" wrapText="1"/>
    </xf>
    <xf numFmtId="0" fontId="0" fillId="0" borderId="19" xfId="0" applyFont="1" applyBorder="1" applyAlignment="1">
      <alignment horizontal="left"/>
    </xf>
    <xf numFmtId="0" fontId="0" fillId="0" borderId="9" xfId="0" applyFont="1" applyBorder="1" applyAlignment="1">
      <alignment horizontal="left"/>
    </xf>
    <xf numFmtId="165" fontId="4" fillId="6" borderId="5" xfId="2" applyNumberFormat="1" applyFont="1" applyFill="1" applyBorder="1" applyAlignment="1">
      <alignment horizontal="right" vertical="center" wrapText="1"/>
    </xf>
    <xf numFmtId="165" fontId="0" fillId="6" borderId="3" xfId="0" applyNumberFormat="1" applyFont="1" applyFill="1" applyBorder="1" applyAlignment="1">
      <alignment horizontal="right" wrapText="1"/>
    </xf>
    <xf numFmtId="165" fontId="2" fillId="6" borderId="19" xfId="0" applyNumberFormat="1" applyFont="1" applyFill="1" applyBorder="1" applyAlignment="1">
      <alignment horizontal="right" wrapText="1"/>
    </xf>
    <xf numFmtId="3" fontId="19" fillId="6" borderId="19" xfId="1" applyNumberFormat="1" applyFont="1" applyFill="1" applyBorder="1" applyAlignment="1">
      <alignment horizontal="left" wrapText="1"/>
    </xf>
    <xf numFmtId="165" fontId="2" fillId="6" borderId="19" xfId="0" applyNumberFormat="1" applyFont="1" applyFill="1" applyBorder="1" applyAlignment="1">
      <alignment vertical="center" wrapText="1"/>
    </xf>
    <xf numFmtId="43" fontId="0" fillId="0" borderId="0" xfId="0" applyNumberFormat="1" applyAlignment="1">
      <alignment horizontal="left" vertical="center"/>
    </xf>
    <xf numFmtId="165" fontId="4" fillId="6" borderId="3" xfId="2" applyNumberFormat="1" applyFont="1" applyFill="1" applyBorder="1" applyAlignment="1">
      <alignment horizontal="right" vertical="center" wrapText="1"/>
    </xf>
    <xf numFmtId="164" fontId="4" fillId="0" borderId="16" xfId="2" applyFont="1" applyBorder="1" applyAlignment="1">
      <alignment horizontal="right" wrapText="1"/>
    </xf>
    <xf numFmtId="3" fontId="4" fillId="6" borderId="5" xfId="1" applyNumberFormat="1" applyFont="1" applyFill="1" applyBorder="1" applyAlignment="1">
      <alignment horizontal="left" vertical="center" wrapText="1"/>
    </xf>
    <xf numFmtId="4" fontId="4" fillId="6" borderId="19" xfId="2" applyNumberFormat="1" applyFont="1" applyFill="1" applyBorder="1" applyAlignment="1">
      <alignment horizontal="right" vertical="center" wrapText="1"/>
    </xf>
    <xf numFmtId="165" fontId="19" fillId="6" borderId="19" xfId="0" applyNumberFormat="1" applyFont="1" applyFill="1" applyBorder="1" applyAlignment="1">
      <alignment vertical="center" wrapText="1"/>
    </xf>
    <xf numFmtId="3" fontId="4" fillId="6" borderId="3" xfId="1" applyNumberFormat="1" applyFont="1" applyFill="1" applyBorder="1" applyAlignment="1">
      <alignment horizontal="left" vertical="center" wrapText="1"/>
    </xf>
    <xf numFmtId="0" fontId="41" fillId="13" borderId="6" xfId="0" applyFont="1" applyFill="1" applyBorder="1" applyAlignment="1">
      <alignment horizontal="left" wrapText="1"/>
    </xf>
    <xf numFmtId="165" fontId="41" fillId="13" borderId="19" xfId="2" applyNumberFormat="1" applyFont="1" applyFill="1" applyBorder="1" applyAlignment="1">
      <alignment horizontal="right" wrapText="1"/>
    </xf>
    <xf numFmtId="165" fontId="43" fillId="13" borderId="19" xfId="2" applyNumberFormat="1" applyFont="1" applyFill="1" applyBorder="1" applyAlignment="1">
      <alignment horizontal="right" wrapText="1"/>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0" fontId="2" fillId="0" borderId="19" xfId="0" applyFont="1" applyBorder="1" applyAlignment="1">
      <alignment horizontal="left"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165" fontId="0" fillId="6" borderId="6" xfId="1" applyNumberFormat="1" applyFont="1" applyFill="1" applyBorder="1" applyAlignment="1">
      <alignment horizontal="left" vertical="center" wrapText="1"/>
    </xf>
    <xf numFmtId="3" fontId="41" fillId="13" borderId="16" xfId="1" applyNumberFormat="1" applyFont="1" applyFill="1" applyBorder="1" applyAlignment="1">
      <alignment horizontal="left" wrapText="1"/>
    </xf>
    <xf numFmtId="165" fontId="19" fillId="6" borderId="19" xfId="40" applyNumberFormat="1" applyFont="1" applyFill="1" applyBorder="1" applyAlignment="1">
      <alignment horizontal="left" vertical="center" wrapText="1"/>
    </xf>
    <xf numFmtId="165" fontId="2" fillId="0" borderId="19" xfId="0" applyNumberFormat="1" applyFont="1" applyBorder="1" applyAlignment="1">
      <alignment horizontal="right"/>
    </xf>
    <xf numFmtId="165" fontId="2" fillId="0" borderId="19" xfId="0" applyNumberFormat="1" applyFont="1" applyBorder="1" applyAlignment="1">
      <alignment horizontal="right" vertical="center" wrapText="1"/>
    </xf>
    <xf numFmtId="165" fontId="0" fillId="0" borderId="3" xfId="0" applyNumberFormat="1" applyFont="1" applyBorder="1" applyAlignment="1">
      <alignment vertical="center" wrapText="1"/>
    </xf>
    <xf numFmtId="165" fontId="0" fillId="6" borderId="5" xfId="0" applyNumberFormat="1" applyFont="1" applyFill="1" applyBorder="1" applyAlignment="1">
      <alignment horizontal="right" vertical="center" wrapText="1"/>
    </xf>
    <xf numFmtId="0" fontId="0" fillId="0" borderId="9" xfId="0" applyBorder="1" applyAlignment="1">
      <alignment horizontal="left" vertical="center"/>
    </xf>
    <xf numFmtId="165" fontId="2" fillId="0" borderId="16" xfId="0" applyNumberFormat="1" applyFont="1" applyBorder="1" applyAlignment="1">
      <alignment horizontal="right" vertical="center" wrapText="1"/>
    </xf>
    <xf numFmtId="165" fontId="0" fillId="0" borderId="16" xfId="2" applyNumberFormat="1" applyFont="1" applyBorder="1" applyAlignment="1">
      <alignment horizontal="right" wrapText="1"/>
    </xf>
    <xf numFmtId="165" fontId="0" fillId="0" borderId="3" xfId="2" applyNumberFormat="1" applyFont="1" applyBorder="1" applyAlignment="1">
      <alignment horizontal="right" wrapText="1"/>
    </xf>
    <xf numFmtId="0" fontId="0" fillId="6" borderId="16" xfId="0" applyFont="1" applyFill="1" applyBorder="1" applyAlignment="1">
      <alignment horizontal="left" wrapText="1"/>
    </xf>
    <xf numFmtId="165" fontId="4" fillId="0" borderId="19" xfId="2" applyNumberFormat="1" applyFont="1" applyBorder="1" applyAlignment="1">
      <alignment horizontal="right" wrapText="1"/>
    </xf>
    <xf numFmtId="165" fontId="0" fillId="0" borderId="19" xfId="0" applyNumberFormat="1" applyBorder="1" applyAlignment="1">
      <alignment vertical="center"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0" fillId="0" borderId="19" xfId="0" applyNumberFormat="1" applyBorder="1" applyAlignment="1">
      <alignment horizontal="right" vertical="center"/>
    </xf>
    <xf numFmtId="165" fontId="2" fillId="0" borderId="16" xfId="0" applyNumberFormat="1" applyFont="1" applyBorder="1" applyAlignment="1">
      <alignment horizontal="left" vertical="center" wrapText="1"/>
    </xf>
    <xf numFmtId="165" fontId="2" fillId="0" borderId="3" xfId="0" applyNumberFormat="1" applyFont="1" applyBorder="1" applyAlignment="1">
      <alignment horizontal="left" vertical="center" wrapText="1"/>
    </xf>
    <xf numFmtId="165" fontId="38" fillId="0" borderId="15" xfId="0" applyNumberFormat="1" applyFont="1" applyFill="1" applyBorder="1" applyAlignment="1">
      <alignment horizontal="right" vertical="center" wrapText="1"/>
    </xf>
    <xf numFmtId="0" fontId="0" fillId="6" borderId="11" xfId="0" applyFont="1" applyFill="1" applyBorder="1" applyAlignment="1">
      <alignment horizontal="left" vertical="center"/>
    </xf>
    <xf numFmtId="14" fontId="32" fillId="0" borderId="19" xfId="0" applyNumberFormat="1" applyFont="1" applyBorder="1" applyAlignment="1">
      <alignment vertical="center" wrapText="1"/>
    </xf>
    <xf numFmtId="3" fontId="0" fillId="6" borderId="19" xfId="0" applyNumberFormat="1" applyFont="1" applyFill="1" applyBorder="1" applyAlignment="1">
      <alignment wrapText="1"/>
    </xf>
    <xf numFmtId="3" fontId="0" fillId="6" borderId="19" xfId="1" applyNumberFormat="1" applyFont="1" applyFill="1" applyBorder="1" applyAlignment="1">
      <alignment wrapText="1"/>
    </xf>
    <xf numFmtId="0" fontId="0" fillId="6" borderId="19" xfId="0" applyFont="1" applyFill="1" applyBorder="1" applyAlignment="1">
      <alignment vertical="top" wrapText="1"/>
    </xf>
    <xf numFmtId="3" fontId="0" fillId="6" borderId="11" xfId="1" applyNumberFormat="1" applyFont="1" applyFill="1" applyBorder="1" applyAlignment="1">
      <alignment vertical="center" wrapText="1"/>
    </xf>
    <xf numFmtId="3" fontId="19" fillId="6" borderId="11" xfId="1" applyNumberFormat="1" applyFont="1" applyFill="1" applyBorder="1" applyAlignment="1">
      <alignment wrapText="1"/>
    </xf>
    <xf numFmtId="165" fontId="4" fillId="6" borderId="11" xfId="40" applyNumberFormat="1" applyFont="1" applyFill="1" applyBorder="1" applyAlignment="1">
      <alignment horizontal="left" wrapText="1"/>
    </xf>
    <xf numFmtId="165" fontId="4" fillId="6" borderId="7" xfId="40" applyNumberFormat="1" applyFont="1" applyFill="1" applyBorder="1" applyAlignment="1">
      <alignment horizontal="left" vertical="center" wrapText="1"/>
    </xf>
    <xf numFmtId="165" fontId="4" fillId="6" borderId="16" xfId="40" applyNumberFormat="1" applyFont="1" applyFill="1" applyBorder="1" applyAlignment="1">
      <alignment horizontal="left"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5" fontId="9" fillId="0" borderId="15" xfId="2" applyNumberFormat="1" applyFont="1" applyBorder="1" applyAlignment="1">
      <alignment horizontal="center"/>
    </xf>
    <xf numFmtId="14" fontId="9" fillId="0" borderId="18" xfId="1" applyNumberFormat="1" applyFont="1" applyBorder="1" applyAlignment="1">
      <alignment horizontal="left" wrapText="1"/>
    </xf>
    <xf numFmtId="3" fontId="9" fillId="0" borderId="15" xfId="1" applyNumberFormat="1" applyFont="1" applyBorder="1" applyAlignment="1">
      <alignment horizontal="left" wrapText="1"/>
    </xf>
    <xf numFmtId="165" fontId="9" fillId="0" borderId="15" xfId="1" applyNumberFormat="1" applyFont="1" applyBorder="1" applyAlignment="1">
      <alignment horizontal="left" wrapText="1"/>
    </xf>
    <xf numFmtId="165" fontId="0" fillId="6" borderId="3" xfId="0" applyNumberFormat="1" applyFont="1" applyFill="1" applyBorder="1" applyAlignment="1">
      <alignment horizontal="right" vertical="center"/>
    </xf>
    <xf numFmtId="164" fontId="43" fillId="13" borderId="16" xfId="2" applyFont="1" applyFill="1" applyBorder="1" applyAlignment="1">
      <alignment horizontal="right" wrapText="1"/>
    </xf>
    <xf numFmtId="3" fontId="9" fillId="6" borderId="19" xfId="0" applyNumberFormat="1" applyFont="1" applyFill="1" applyBorder="1" applyAlignment="1">
      <alignment horizontal="left" wrapText="1"/>
    </xf>
    <xf numFmtId="3" fontId="9" fillId="6" borderId="19" xfId="0" applyNumberFormat="1" applyFont="1" applyFill="1" applyBorder="1" applyAlignment="1">
      <alignment horizontal="left" vertical="center" wrapText="1"/>
    </xf>
    <xf numFmtId="164" fontId="19" fillId="6" borderId="16" xfId="2" applyNumberFormat="1" applyFont="1" applyFill="1" applyBorder="1" applyAlignment="1">
      <alignment horizontal="right" vertical="center" wrapText="1"/>
    </xf>
    <xf numFmtId="164" fontId="19" fillId="6" borderId="11" xfId="1" applyNumberFormat="1" applyFont="1" applyFill="1" applyBorder="1" applyAlignment="1">
      <alignment horizontal="right" vertical="center" wrapText="1"/>
    </xf>
    <xf numFmtId="164" fontId="19" fillId="6" borderId="19" xfId="2" applyNumberFormat="1" applyFont="1" applyFill="1" applyBorder="1" applyAlignment="1">
      <alignment horizontal="right" wrapText="1"/>
    </xf>
    <xf numFmtId="164" fontId="19" fillId="6" borderId="3" xfId="2" applyNumberFormat="1" applyFont="1" applyFill="1" applyBorder="1" applyAlignment="1">
      <alignment horizontal="right" wrapText="1"/>
    </xf>
    <xf numFmtId="164" fontId="0" fillId="0" borderId="3" xfId="0" applyNumberFormat="1" applyFont="1" applyBorder="1" applyAlignment="1">
      <alignment horizontal="right" wrapText="1"/>
    </xf>
    <xf numFmtId="164" fontId="0" fillId="0" borderId="19" xfId="0" applyNumberFormat="1" applyFont="1" applyBorder="1" applyAlignment="1">
      <alignment horizontal="right" wrapText="1"/>
    </xf>
    <xf numFmtId="164" fontId="2" fillId="0" borderId="19" xfId="0" applyNumberFormat="1" applyFont="1" applyBorder="1" applyAlignment="1">
      <alignment horizontal="right" wrapText="1"/>
    </xf>
    <xf numFmtId="0" fontId="0" fillId="6" borderId="11" xfId="0" applyFont="1" applyFill="1" applyBorder="1" applyAlignment="1">
      <alignment horizontal="left" vertical="top" wrapText="1"/>
    </xf>
    <xf numFmtId="164" fontId="43" fillId="13" borderId="3" xfId="2" applyFont="1" applyFill="1" applyBorder="1" applyAlignment="1">
      <alignment horizontal="right" wrapText="1"/>
    </xf>
    <xf numFmtId="14" fontId="0" fillId="6" borderId="3" xfId="0" applyNumberFormat="1" applyFont="1" applyFill="1" applyBorder="1" applyAlignment="1">
      <alignment horizontal="left" wrapText="1"/>
    </xf>
    <xf numFmtId="0" fontId="0" fillId="6" borderId="6" xfId="0" applyFont="1" applyFill="1" applyBorder="1" applyAlignment="1">
      <alignment horizontal="left" vertical="top" wrapText="1"/>
    </xf>
    <xf numFmtId="0" fontId="0" fillId="0" borderId="6" xfId="0" applyFont="1" applyBorder="1" applyAlignment="1">
      <alignment horizontal="left" vertical="center"/>
    </xf>
    <xf numFmtId="3" fontId="9" fillId="0" borderId="38" xfId="1" applyNumberFormat="1" applyFont="1" applyBorder="1" applyAlignment="1">
      <alignment horizontal="left" vertical="center" wrapText="1"/>
    </xf>
    <xf numFmtId="164" fontId="4" fillId="0" borderId="19" xfId="2" applyFont="1" applyFill="1" applyBorder="1" applyAlignment="1">
      <alignment horizontal="right" wrapText="1"/>
    </xf>
    <xf numFmtId="14" fontId="0" fillId="0" borderId="2" xfId="0" applyNumberFormat="1" applyFont="1" applyBorder="1" applyAlignment="1">
      <alignment horizontal="left" wrapText="1"/>
    </xf>
    <xf numFmtId="0" fontId="41" fillId="13" borderId="19" xfId="0" applyFont="1" applyFill="1" applyBorder="1" applyAlignment="1">
      <alignment vertical="top" wrapText="1"/>
    </xf>
    <xf numFmtId="164" fontId="2" fillId="0" borderId="16" xfId="0" applyNumberFormat="1" applyFont="1" applyBorder="1" applyAlignment="1">
      <alignment wrapText="1"/>
    </xf>
    <xf numFmtId="164" fontId="43" fillId="6" borderId="19" xfId="2" applyFont="1" applyFill="1" applyBorder="1" applyAlignment="1">
      <alignment horizontal="right" vertical="center" wrapText="1"/>
    </xf>
    <xf numFmtId="0" fontId="0" fillId="6" borderId="0" xfId="0" applyFill="1" applyBorder="1" applyAlignment="1">
      <alignment horizontal="left" vertical="center"/>
    </xf>
    <xf numFmtId="0" fontId="0" fillId="6" borderId="0" xfId="0" applyFont="1" applyFill="1" applyBorder="1" applyAlignment="1">
      <alignment horizontal="left" vertical="center"/>
    </xf>
    <xf numFmtId="0" fontId="41" fillId="13" borderId="0" xfId="0" applyFont="1" applyFill="1" applyBorder="1" applyAlignment="1">
      <alignment horizontal="left" vertical="center"/>
    </xf>
    <xf numFmtId="43" fontId="0" fillId="6" borderId="19" xfId="0" applyNumberFormat="1" applyFont="1" applyFill="1" applyBorder="1" applyAlignment="1">
      <alignment vertical="center" wrapText="1"/>
    </xf>
    <xf numFmtId="165" fontId="19" fillId="6" borderId="19" xfId="0" applyNumberFormat="1" applyFont="1" applyFill="1" applyBorder="1" applyAlignment="1">
      <alignment horizontal="right" wrapText="1"/>
    </xf>
    <xf numFmtId="3" fontId="19" fillId="6" borderId="19" xfId="0" applyNumberFormat="1" applyFont="1" applyFill="1" applyBorder="1" applyAlignment="1">
      <alignment horizontal="left" vertical="center"/>
    </xf>
    <xf numFmtId="165" fontId="14" fillId="0" borderId="14" xfId="0" applyNumberFormat="1" applyFont="1" applyBorder="1" applyAlignment="1">
      <alignment vertical="center" wrapText="1"/>
    </xf>
    <xf numFmtId="0" fontId="70" fillId="6" borderId="0" xfId="0" applyFont="1" applyFill="1" applyBorder="1" applyAlignment="1">
      <alignment horizontal="left" vertical="center"/>
    </xf>
    <xf numFmtId="43" fontId="0" fillId="6" borderId="12" xfId="0" applyNumberFormat="1" applyFont="1" applyFill="1" applyBorder="1" applyAlignment="1">
      <alignment horizontal="left" vertical="center"/>
    </xf>
    <xf numFmtId="0" fontId="0" fillId="6" borderId="5" xfId="0" applyFont="1" applyFill="1" applyBorder="1" applyAlignment="1">
      <alignment horizontal="left" vertical="center" wrapText="1"/>
    </xf>
    <xf numFmtId="2" fontId="0" fillId="6" borderId="5" xfId="0" applyNumberFormat="1" applyFont="1" applyFill="1" applyBorder="1" applyAlignment="1">
      <alignment horizontal="right" vertical="center"/>
    </xf>
    <xf numFmtId="2" fontId="0" fillId="0" borderId="19" xfId="0" applyNumberFormat="1" applyBorder="1" applyAlignment="1">
      <alignment horizontal="right" vertical="center"/>
    </xf>
    <xf numFmtId="2" fontId="0" fillId="0" borderId="0" xfId="0" applyNumberFormat="1" applyAlignment="1">
      <alignment horizontal="right" vertical="center"/>
    </xf>
    <xf numFmtId="165" fontId="0" fillId="6" borderId="5" xfId="0" applyNumberFormat="1" applyFont="1" applyFill="1" applyBorder="1" applyAlignment="1">
      <alignment vertical="center" wrapText="1"/>
    </xf>
    <xf numFmtId="165" fontId="2" fillId="13" borderId="19" xfId="0" applyNumberFormat="1" applyFont="1" applyFill="1" applyBorder="1" applyAlignment="1">
      <alignment horizontal="left" vertical="center" wrapText="1"/>
    </xf>
    <xf numFmtId="165" fontId="2" fillId="6" borderId="19" xfId="0" applyNumberFormat="1" applyFont="1" applyFill="1" applyBorder="1" applyAlignment="1">
      <alignment horizontal="right" vertical="center" wrapText="1"/>
    </xf>
    <xf numFmtId="165" fontId="2" fillId="6" borderId="16" xfId="0" applyNumberFormat="1" applyFont="1" applyFill="1" applyBorder="1" applyAlignment="1">
      <alignment horizontal="right" vertical="center" wrapText="1"/>
    </xf>
    <xf numFmtId="165" fontId="2" fillId="6" borderId="3" xfId="0" applyNumberFormat="1" applyFont="1" applyFill="1" applyBorder="1" applyAlignment="1">
      <alignment horizontal="right" vertical="center" wrapText="1"/>
    </xf>
    <xf numFmtId="3" fontId="16" fillId="0" borderId="0" xfId="0" applyNumberFormat="1" applyFont="1" applyAlignment="1">
      <alignment vertical="center"/>
    </xf>
    <xf numFmtId="0" fontId="0" fillId="0" borderId="19" xfId="0" applyFont="1" applyBorder="1" applyAlignment="1">
      <alignment horizontal="left" wrapText="1"/>
    </xf>
    <xf numFmtId="165" fontId="2" fillId="6" borderId="19" xfId="0" applyNumberFormat="1" applyFont="1" applyFill="1" applyBorder="1" applyAlignment="1">
      <alignment horizontal="left" vertical="center" wrapText="1"/>
    </xf>
    <xf numFmtId="165" fontId="1" fillId="6" borderId="19" xfId="0" applyNumberFormat="1" applyFont="1" applyFill="1" applyBorder="1" applyAlignment="1">
      <alignment horizontal="right" vertical="center" wrapText="1"/>
    </xf>
    <xf numFmtId="165" fontId="4" fillId="6" borderId="19" xfId="1" applyNumberFormat="1" applyFont="1" applyFill="1" applyBorder="1" applyAlignment="1">
      <alignment horizontal="left" vertical="center" wrapText="1"/>
    </xf>
    <xf numFmtId="4" fontId="0" fillId="6" borderId="19" xfId="0" applyNumberFormat="1" applyFont="1" applyFill="1" applyBorder="1" applyAlignment="1">
      <alignment horizontal="left"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165" fontId="41" fillId="6" borderId="16" xfId="1" applyNumberFormat="1" applyFont="1" applyFill="1" applyBorder="1" applyAlignment="1">
      <alignment horizontal="left" wrapText="1"/>
    </xf>
    <xf numFmtId="3" fontId="0" fillId="6" borderId="16" xfId="0" applyNumberFormat="1" applyFont="1" applyFill="1" applyBorder="1" applyAlignment="1">
      <alignment horizontal="left" wrapText="1"/>
    </xf>
    <xf numFmtId="165" fontId="0" fillId="6" borderId="18" xfId="0" applyNumberFormat="1" applyFont="1" applyFill="1" applyBorder="1" applyAlignment="1">
      <alignment vertical="center" wrapText="1"/>
    </xf>
    <xf numFmtId="165" fontId="0" fillId="6" borderId="15" xfId="0" applyNumberFormat="1" applyFont="1" applyFill="1" applyBorder="1" applyAlignment="1">
      <alignment vertical="center" wrapText="1"/>
    </xf>
    <xf numFmtId="164" fontId="4" fillId="6" borderId="27" xfId="2" applyFont="1" applyFill="1" applyBorder="1" applyAlignment="1">
      <alignment horizontal="right" wrapText="1"/>
    </xf>
    <xf numFmtId="164" fontId="4" fillId="6" borderId="18" xfId="2" applyFont="1" applyFill="1" applyBorder="1" applyAlignment="1">
      <alignment horizontal="right" vertical="center" wrapText="1"/>
    </xf>
    <xf numFmtId="164" fontId="4" fillId="6" borderId="27" xfId="2" applyFont="1" applyFill="1" applyBorder="1" applyAlignment="1">
      <alignment horizontal="right" vertical="center" wrapText="1"/>
    </xf>
    <xf numFmtId="164" fontId="14" fillId="6" borderId="16" xfId="2" applyFont="1" applyFill="1" applyBorder="1" applyAlignment="1">
      <alignment horizontal="right" vertical="center" wrapText="1"/>
    </xf>
    <xf numFmtId="2" fontId="41" fillId="6" borderId="19" xfId="0" applyNumberFormat="1" applyFont="1" applyFill="1" applyBorder="1" applyAlignment="1">
      <alignment horizontal="right" vertical="center"/>
    </xf>
    <xf numFmtId="165" fontId="0" fillId="6" borderId="16" xfId="0" applyNumberFormat="1" applyFont="1" applyFill="1" applyBorder="1" applyAlignment="1">
      <alignment vertical="center" wrapText="1"/>
    </xf>
    <xf numFmtId="165" fontId="0" fillId="6" borderId="19" xfId="0" applyNumberFormat="1" applyFont="1" applyFill="1" applyBorder="1" applyAlignment="1">
      <alignment horizontal="right"/>
    </xf>
    <xf numFmtId="0" fontId="68" fillId="6" borderId="19" xfId="0" applyFont="1" applyFill="1" applyBorder="1"/>
    <xf numFmtId="0" fontId="0" fillId="6" borderId="0" xfId="0" applyFont="1" applyFill="1" applyBorder="1"/>
    <xf numFmtId="3" fontId="4" fillId="6" borderId="11" xfId="1" applyNumberFormat="1" applyFont="1" applyFill="1" applyBorder="1" applyAlignment="1">
      <alignment vertical="center" wrapText="1"/>
    </xf>
    <xf numFmtId="3" fontId="0" fillId="6" borderId="19" xfId="0" applyNumberFormat="1" applyFont="1" applyFill="1" applyBorder="1" applyAlignment="1">
      <alignment horizontal="left" vertical="center"/>
    </xf>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3" fontId="0" fillId="6" borderId="11" xfId="1" applyNumberFormat="1" applyFont="1" applyFill="1" applyBorder="1" applyAlignment="1">
      <alignment horizontal="left" wrapText="1"/>
    </xf>
    <xf numFmtId="14" fontId="41" fillId="13" borderId="19" xfId="1" applyNumberFormat="1" applyFont="1" applyFill="1" applyBorder="1" applyAlignment="1">
      <alignment horizontal="left" wrapText="1"/>
    </xf>
    <xf numFmtId="165" fontId="41" fillId="13" borderId="6" xfId="1" applyNumberFormat="1" applyFont="1" applyFill="1" applyBorder="1" applyAlignment="1">
      <alignment horizontal="left" vertical="center" wrapText="1"/>
    </xf>
    <xf numFmtId="164" fontId="43" fillId="13" borderId="5" xfId="2" applyFont="1" applyFill="1" applyBorder="1" applyAlignment="1">
      <alignment horizontal="right" wrapText="1"/>
    </xf>
    <xf numFmtId="164" fontId="41" fillId="13" borderId="5" xfId="2" applyFont="1" applyFill="1" applyBorder="1" applyAlignment="1">
      <alignment horizontal="right" vertical="center" wrapText="1"/>
    </xf>
    <xf numFmtId="0" fontId="41" fillId="13" borderId="16" xfId="0" applyFont="1" applyFill="1" applyBorder="1" applyAlignment="1">
      <alignment horizontal="left" vertical="center"/>
    </xf>
    <xf numFmtId="0" fontId="41" fillId="13" borderId="16" xfId="0" applyFont="1" applyFill="1" applyBorder="1" applyAlignment="1">
      <alignment horizontal="left" vertical="center" wrapText="1"/>
    </xf>
    <xf numFmtId="0" fontId="41" fillId="13" borderId="3" xfId="0" applyFont="1" applyFill="1" applyBorder="1" applyAlignment="1">
      <alignment horizontal="left" vertical="center"/>
    </xf>
    <xf numFmtId="165" fontId="41" fillId="13" borderId="16" xfId="2" applyNumberFormat="1" applyFont="1" applyFill="1" applyBorder="1" applyAlignment="1">
      <alignment horizontal="right" wrapText="1"/>
    </xf>
    <xf numFmtId="165" fontId="41" fillId="13" borderId="5" xfId="2" applyNumberFormat="1" applyFont="1" applyFill="1" applyBorder="1" applyAlignment="1">
      <alignment horizontal="right" wrapText="1"/>
    </xf>
    <xf numFmtId="3" fontId="0" fillId="6" borderId="16" xfId="1" applyNumberFormat="1" applyFont="1" applyFill="1" applyBorder="1" applyAlignment="1">
      <alignment horizontal="left" wrapText="1"/>
    </xf>
    <xf numFmtId="0" fontId="43" fillId="13" borderId="19" xfId="0" applyFont="1" applyFill="1" applyBorder="1" applyAlignment="1">
      <alignment horizontal="left" vertical="center" wrapText="1"/>
    </xf>
    <xf numFmtId="0" fontId="43" fillId="13" borderId="6" xfId="0" applyFont="1" applyFill="1" applyBorder="1" applyAlignment="1">
      <alignment horizontal="left" vertical="center" wrapText="1"/>
    </xf>
    <xf numFmtId="3" fontId="43" fillId="13" borderId="16" xfId="1" applyNumberFormat="1" applyFont="1" applyFill="1" applyBorder="1" applyAlignment="1">
      <alignment horizontal="left" wrapText="1"/>
    </xf>
    <xf numFmtId="14" fontId="41" fillId="13" borderId="3" xfId="0" applyNumberFormat="1" applyFont="1" applyFill="1" applyBorder="1" applyAlignment="1">
      <alignment horizontal="left" vertical="center" wrapText="1"/>
    </xf>
    <xf numFmtId="0" fontId="0" fillId="6" borderId="19" xfId="0" applyFont="1" applyFill="1" applyBorder="1" applyAlignment="1">
      <alignment wrapText="1"/>
    </xf>
    <xf numFmtId="0" fontId="41" fillId="13" borderId="3" xfId="0" applyFont="1" applyFill="1" applyBorder="1" applyAlignment="1">
      <alignment horizontal="left" vertical="center" wrapText="1"/>
    </xf>
    <xf numFmtId="164" fontId="41" fillId="13" borderId="3" xfId="2" applyFont="1" applyFill="1" applyBorder="1" applyAlignment="1">
      <alignment horizontal="right" vertical="center" wrapText="1"/>
    </xf>
    <xf numFmtId="14" fontId="43" fillId="13" borderId="19" xfId="0" applyNumberFormat="1" applyFont="1" applyFill="1" applyBorder="1" applyAlignment="1">
      <alignment horizontal="left" vertical="center" wrapText="1"/>
    </xf>
    <xf numFmtId="14" fontId="41" fillId="13" borderId="3" xfId="0" applyNumberFormat="1" applyFont="1" applyFill="1" applyBorder="1" applyAlignment="1">
      <alignment horizontal="left" wrapText="1"/>
    </xf>
    <xf numFmtId="0" fontId="43" fillId="13" borderId="3" xfId="0" applyFont="1" applyFill="1" applyBorder="1" applyAlignment="1">
      <alignment horizontal="left"/>
    </xf>
    <xf numFmtId="3" fontId="41" fillId="13" borderId="3" xfId="1" applyNumberFormat="1" applyFont="1" applyFill="1" applyBorder="1" applyAlignment="1">
      <alignment horizontal="left" wrapText="1"/>
    </xf>
    <xf numFmtId="0" fontId="41" fillId="13" borderId="3" xfId="0" applyFont="1" applyFill="1" applyBorder="1" applyAlignment="1">
      <alignment horizontal="left" wrapText="1"/>
    </xf>
    <xf numFmtId="0" fontId="43" fillId="13" borderId="19" xfId="0" applyFont="1" applyFill="1" applyBorder="1" applyAlignment="1">
      <alignment horizontal="left"/>
    </xf>
    <xf numFmtId="0" fontId="43" fillId="13" borderId="19" xfId="0" applyFont="1" applyFill="1" applyBorder="1" applyAlignment="1">
      <alignment horizontal="left" wrapText="1"/>
    </xf>
    <xf numFmtId="165" fontId="41" fillId="13" borderId="19" xfId="0" applyNumberFormat="1" applyFont="1" applyFill="1" applyBorder="1" applyAlignment="1">
      <alignment vertical="center" wrapText="1"/>
    </xf>
    <xf numFmtId="0" fontId="43" fillId="13" borderId="9" xfId="0" applyFont="1" applyFill="1" applyBorder="1" applyAlignment="1">
      <alignment horizontal="left" vertical="center"/>
    </xf>
    <xf numFmtId="0" fontId="43" fillId="13" borderId="19" xfId="0" applyFont="1" applyFill="1" applyBorder="1" applyAlignment="1">
      <alignment horizontal="left" vertical="center"/>
    </xf>
    <xf numFmtId="164" fontId="43" fillId="13" borderId="16" xfId="2" applyFont="1" applyFill="1" applyBorder="1" applyAlignment="1">
      <alignment horizontal="right" vertical="center" wrapText="1"/>
    </xf>
    <xf numFmtId="0" fontId="43" fillId="13" borderId="9" xfId="0" applyFont="1" applyFill="1" applyBorder="1" applyAlignment="1">
      <alignment horizontal="left"/>
    </xf>
    <xf numFmtId="3" fontId="41" fillId="13" borderId="11" xfId="1" applyNumberFormat="1" applyFont="1" applyFill="1" applyBorder="1" applyAlignment="1">
      <alignment vertical="center" wrapText="1"/>
    </xf>
    <xf numFmtId="4" fontId="41" fillId="13" borderId="19" xfId="2" applyNumberFormat="1" applyFont="1" applyFill="1" applyBorder="1" applyAlignment="1">
      <alignment horizontal="right" vertical="center" wrapText="1"/>
    </xf>
    <xf numFmtId="165" fontId="43" fillId="13" borderId="19" xfId="0" applyNumberFormat="1" applyFont="1" applyFill="1" applyBorder="1" applyAlignment="1">
      <alignment vertical="center" wrapText="1"/>
    </xf>
    <xf numFmtId="3" fontId="43" fillId="13" borderId="19" xfId="1" applyNumberFormat="1" applyFont="1" applyFill="1" applyBorder="1" applyAlignment="1">
      <alignment horizontal="left" vertical="center" wrapText="1"/>
    </xf>
    <xf numFmtId="164" fontId="41" fillId="13" borderId="3" xfId="2" applyFont="1" applyFill="1" applyBorder="1" applyAlignment="1">
      <alignment horizontal="right" wrapText="1"/>
    </xf>
    <xf numFmtId="164" fontId="41" fillId="13" borderId="5" xfId="2" applyFont="1" applyFill="1" applyBorder="1" applyAlignment="1">
      <alignment horizontal="right" wrapText="1"/>
    </xf>
    <xf numFmtId="164" fontId="71" fillId="13" borderId="3" xfId="2" applyFont="1" applyFill="1" applyBorder="1" applyAlignment="1">
      <alignment horizontal="right" wrapText="1"/>
    </xf>
    <xf numFmtId="165" fontId="41" fillId="13" borderId="11" xfId="40" applyNumberFormat="1" applyFont="1" applyFill="1" applyBorder="1" applyAlignment="1">
      <alignment horizontal="left" vertical="center" wrapText="1"/>
    </xf>
    <xf numFmtId="0" fontId="71" fillId="13" borderId="19" xfId="0" applyFont="1" applyFill="1" applyBorder="1" applyAlignment="1">
      <alignment horizontal="left"/>
    </xf>
    <xf numFmtId="0" fontId="71" fillId="13" borderId="19" xfId="0" applyFont="1" applyFill="1" applyBorder="1" applyAlignment="1">
      <alignment horizontal="left" wrapText="1"/>
    </xf>
    <xf numFmtId="165" fontId="41" fillId="13" borderId="11" xfId="40" applyNumberFormat="1" applyFont="1" applyFill="1" applyBorder="1" applyAlignment="1">
      <alignment horizontal="left" wrapText="1"/>
    </xf>
    <xf numFmtId="165" fontId="41" fillId="13" borderId="19" xfId="0" applyNumberFormat="1" applyFont="1" applyFill="1" applyBorder="1" applyAlignment="1">
      <alignment wrapText="1"/>
    </xf>
    <xf numFmtId="165" fontId="41" fillId="13" borderId="16" xfId="2" applyNumberFormat="1" applyFont="1" applyFill="1" applyBorder="1" applyAlignment="1">
      <alignment horizontal="right" vertical="center" wrapText="1"/>
    </xf>
    <xf numFmtId="0" fontId="41" fillId="13" borderId="3" xfId="0" applyFont="1" applyFill="1" applyBorder="1" applyAlignment="1">
      <alignment horizontal="left"/>
    </xf>
    <xf numFmtId="14" fontId="41" fillId="13" borderId="19" xfId="0" applyNumberFormat="1" applyFont="1" applyFill="1" applyBorder="1" applyAlignment="1">
      <alignment horizontal="left" vertical="center"/>
    </xf>
    <xf numFmtId="0" fontId="41" fillId="13" borderId="6" xfId="0" applyFont="1" applyFill="1" applyBorder="1" applyAlignment="1">
      <alignment horizontal="left" vertical="center"/>
    </xf>
    <xf numFmtId="165" fontId="41" fillId="13" borderId="16" xfId="0" applyNumberFormat="1" applyFont="1" applyFill="1" applyBorder="1" applyAlignment="1">
      <alignment horizontal="right" vertical="center" wrapText="1"/>
    </xf>
    <xf numFmtId="165" fontId="41" fillId="13" borderId="19" xfId="0" applyNumberFormat="1" applyFont="1" applyFill="1" applyBorder="1" applyAlignment="1">
      <alignment horizontal="right" vertical="center" wrapText="1"/>
    </xf>
    <xf numFmtId="0" fontId="0" fillId="6" borderId="11" xfId="0" applyFont="1" applyFill="1" applyBorder="1" applyAlignment="1">
      <alignment horizontal="left"/>
    </xf>
    <xf numFmtId="14" fontId="41" fillId="13" borderId="16" xfId="0" applyNumberFormat="1" applyFont="1" applyFill="1" applyBorder="1" applyAlignment="1">
      <alignment horizontal="left" vertical="center" wrapText="1"/>
    </xf>
    <xf numFmtId="164" fontId="41" fillId="13" borderId="33" xfId="2" applyFont="1" applyFill="1" applyBorder="1" applyAlignment="1">
      <alignment horizontal="right" wrapText="1"/>
    </xf>
    <xf numFmtId="0" fontId="41" fillId="13" borderId="9" xfId="0" applyFont="1" applyFill="1" applyBorder="1" applyAlignment="1">
      <alignment horizontal="left"/>
    </xf>
    <xf numFmtId="0" fontId="41" fillId="13" borderId="16" xfId="0" applyFont="1" applyFill="1" applyBorder="1" applyAlignment="1">
      <alignment horizontal="left"/>
    </xf>
    <xf numFmtId="0" fontId="41" fillId="13" borderId="16" xfId="0" applyFont="1" applyFill="1" applyBorder="1" applyAlignment="1">
      <alignment horizontal="left" wrapText="1"/>
    </xf>
    <xf numFmtId="165" fontId="41" fillId="13" borderId="6" xfId="0" applyNumberFormat="1" applyFont="1" applyFill="1" applyBorder="1" applyAlignment="1">
      <alignment horizontal="right" vertical="center" wrapText="1"/>
    </xf>
    <xf numFmtId="164" fontId="4" fillId="0" borderId="5" xfId="2" applyFont="1" applyFill="1" applyBorder="1" applyAlignment="1">
      <alignment horizontal="right" vertical="center" wrapText="1"/>
    </xf>
    <xf numFmtId="165" fontId="41" fillId="0" borderId="18" xfId="0" applyNumberFormat="1" applyFont="1" applyBorder="1" applyAlignment="1">
      <alignment vertical="center" wrapText="1"/>
    </xf>
    <xf numFmtId="165" fontId="41" fillId="0" borderId="15" xfId="0" applyNumberFormat="1" applyFont="1" applyBorder="1" applyAlignment="1">
      <alignment vertical="center" wrapText="1"/>
    </xf>
    <xf numFmtId="164" fontId="41" fillId="0" borderId="27" xfId="2" applyFont="1" applyFill="1" applyBorder="1" applyAlignment="1">
      <alignment horizontal="right" vertical="center" wrapText="1"/>
    </xf>
    <xf numFmtId="0" fontId="41" fillId="13" borderId="11" xfId="0" applyFont="1" applyFill="1" applyBorder="1" applyAlignment="1">
      <alignment horizontal="left" vertical="center"/>
    </xf>
    <xf numFmtId="0" fontId="0" fillId="6" borderId="2" xfId="0" applyFont="1" applyFill="1" applyBorder="1" applyAlignment="1">
      <alignment horizontal="left"/>
    </xf>
    <xf numFmtId="3" fontId="0" fillId="13" borderId="19" xfId="1" applyNumberFormat="1" applyFont="1" applyFill="1" applyBorder="1" applyAlignment="1">
      <alignment horizontal="left" wrapText="1"/>
    </xf>
    <xf numFmtId="3" fontId="43" fillId="13" borderId="11" xfId="1" applyNumberFormat="1" applyFont="1" applyFill="1" applyBorder="1" applyAlignment="1">
      <alignment horizontal="left" wrapText="1"/>
    </xf>
    <xf numFmtId="165" fontId="0" fillId="6" borderId="3" xfId="0" applyNumberFormat="1" applyFont="1" applyFill="1" applyBorder="1" applyAlignment="1">
      <alignment wrapText="1"/>
    </xf>
    <xf numFmtId="165" fontId="0" fillId="6" borderId="5" xfId="0" applyNumberFormat="1" applyFont="1" applyFill="1" applyBorder="1" applyAlignment="1">
      <alignment horizontal="right" wrapText="1"/>
    </xf>
    <xf numFmtId="165" fontId="19" fillId="6" borderId="16" xfId="0" applyNumberFormat="1" applyFont="1" applyFill="1" applyBorder="1" applyAlignment="1">
      <alignment vertical="center" wrapText="1"/>
    </xf>
    <xf numFmtId="165" fontId="0" fillId="6" borderId="13" xfId="0" applyNumberFormat="1" applyFont="1" applyFill="1" applyBorder="1" applyAlignment="1">
      <alignment vertical="center" wrapText="1"/>
    </xf>
    <xf numFmtId="165" fontId="43" fillId="6" borderId="18" xfId="0" applyNumberFormat="1" applyFont="1" applyFill="1" applyBorder="1" applyAlignment="1">
      <alignment vertical="center" wrapText="1"/>
    </xf>
    <xf numFmtId="165" fontId="43" fillId="6" borderId="15" xfId="0" applyNumberFormat="1" applyFont="1" applyFill="1" applyBorder="1" applyAlignment="1">
      <alignment vertical="center" wrapText="1"/>
    </xf>
    <xf numFmtId="164" fontId="41" fillId="6" borderId="27" xfId="2" applyFont="1" applyFill="1" applyBorder="1" applyAlignment="1">
      <alignment horizontal="right" wrapText="1"/>
    </xf>
    <xf numFmtId="164" fontId="0" fillId="0" borderId="5" xfId="2" applyFont="1" applyBorder="1" applyAlignment="1">
      <alignment horizontal="right" wrapText="1"/>
    </xf>
    <xf numFmtId="165" fontId="41" fillId="0" borderId="18" xfId="2" applyNumberFormat="1" applyFont="1" applyBorder="1" applyAlignment="1">
      <alignment horizontal="right" wrapText="1"/>
    </xf>
    <xf numFmtId="165" fontId="41" fillId="0" borderId="15" xfId="2" applyNumberFormat="1" applyFont="1" applyBorder="1" applyAlignment="1">
      <alignment horizontal="right" wrapText="1"/>
    </xf>
    <xf numFmtId="165" fontId="41" fillId="6" borderId="27" xfId="2" applyNumberFormat="1" applyFont="1" applyFill="1" applyBorder="1" applyAlignment="1">
      <alignment horizontal="right" vertical="center" wrapText="1"/>
    </xf>
    <xf numFmtId="165" fontId="41" fillId="6" borderId="18" xfId="0" applyNumberFormat="1" applyFont="1" applyFill="1" applyBorder="1" applyAlignment="1">
      <alignment vertical="center" wrapText="1"/>
    </xf>
    <xf numFmtId="165" fontId="41" fillId="6" borderId="15" xfId="0" applyNumberFormat="1" applyFont="1" applyFill="1" applyBorder="1" applyAlignment="1">
      <alignment vertical="center" wrapText="1"/>
    </xf>
    <xf numFmtId="164" fontId="43" fillId="6" borderId="27" xfId="2" applyFont="1" applyFill="1" applyBorder="1" applyAlignment="1">
      <alignment horizontal="right" vertical="center" wrapText="1"/>
    </xf>
    <xf numFmtId="164" fontId="4" fillId="6" borderId="16" xfId="2" applyFont="1" applyFill="1" applyBorder="1" applyAlignment="1">
      <alignment horizontal="left" wrapText="1"/>
    </xf>
    <xf numFmtId="165" fontId="41" fillId="6" borderId="18" xfId="0" applyNumberFormat="1" applyFont="1" applyFill="1" applyBorder="1" applyAlignment="1">
      <alignment horizontal="right" vertical="center" wrapText="1"/>
    </xf>
    <xf numFmtId="0" fontId="0" fillId="13" borderId="9" xfId="0" applyFont="1" applyFill="1" applyBorder="1" applyAlignment="1">
      <alignment horizontal="left" vertical="center"/>
    </xf>
    <xf numFmtId="0" fontId="0" fillId="13" borderId="19" xfId="0" applyFont="1" applyFill="1" applyBorder="1" applyAlignment="1">
      <alignment horizontal="left" vertical="center"/>
    </xf>
    <xf numFmtId="0" fontId="0" fillId="13" borderId="19" xfId="0" applyFont="1" applyFill="1" applyBorder="1" applyAlignment="1">
      <alignment horizontal="left" vertical="center" wrapText="1"/>
    </xf>
    <xf numFmtId="165" fontId="41" fillId="13" borderId="19" xfId="2" applyNumberFormat="1" applyFont="1" applyFill="1" applyBorder="1" applyAlignment="1">
      <alignment horizontal="right" vertical="center" wrapText="1"/>
    </xf>
    <xf numFmtId="165" fontId="41" fillId="13" borderId="19" xfId="0" applyNumberFormat="1" applyFont="1" applyFill="1" applyBorder="1" applyAlignment="1">
      <alignment horizontal="right" vertical="center"/>
    </xf>
    <xf numFmtId="165" fontId="41" fillId="6" borderId="18" xfId="2" applyNumberFormat="1" applyFont="1" applyFill="1" applyBorder="1" applyAlignment="1">
      <alignment horizontal="right" vertical="center" wrapText="1"/>
    </xf>
    <xf numFmtId="165" fontId="41" fillId="6" borderId="15" xfId="2" applyNumberFormat="1" applyFont="1" applyFill="1" applyBorder="1" applyAlignment="1">
      <alignment horizontal="right" vertical="center" wrapText="1"/>
    </xf>
    <xf numFmtId="165" fontId="41" fillId="6" borderId="27" xfId="2" applyNumberFormat="1" applyFont="1" applyFill="1" applyBorder="1" applyAlignment="1">
      <alignment horizontal="right" wrapText="1"/>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165" fontId="3" fillId="0" borderId="6" xfId="0" applyNumberFormat="1" applyFont="1" applyBorder="1" applyAlignment="1">
      <alignment horizontal="left" vertical="center"/>
    </xf>
    <xf numFmtId="165" fontId="41" fillId="0" borderId="18" xfId="0" applyNumberFormat="1" applyFont="1" applyBorder="1" applyAlignment="1">
      <alignment horizontal="right"/>
    </xf>
    <xf numFmtId="3" fontId="4" fillId="13" borderId="19" xfId="1" applyNumberFormat="1" applyFont="1" applyFill="1" applyBorder="1" applyAlignment="1">
      <alignment horizontal="left" wrapText="1"/>
    </xf>
    <xf numFmtId="3" fontId="4" fillId="13" borderId="11" xfId="1" applyNumberFormat="1" applyFont="1" applyFill="1" applyBorder="1" applyAlignment="1">
      <alignment vertical="center" wrapText="1"/>
    </xf>
    <xf numFmtId="165" fontId="41" fillId="13" borderId="5" xfId="2" applyNumberFormat="1" applyFont="1" applyFill="1" applyBorder="1" applyAlignment="1">
      <alignment horizontal="right" vertical="center" wrapText="1"/>
    </xf>
    <xf numFmtId="165" fontId="41" fillId="13" borderId="5" xfId="40" applyNumberFormat="1" applyFont="1" applyFill="1" applyBorder="1" applyAlignment="1">
      <alignment horizontal="left" vertical="center" wrapText="1"/>
    </xf>
    <xf numFmtId="3" fontId="41" fillId="13" borderId="6" xfId="1" applyNumberFormat="1" applyFont="1" applyFill="1" applyBorder="1" applyAlignment="1">
      <alignment horizontal="left" wrapText="1"/>
    </xf>
    <xf numFmtId="3" fontId="41" fillId="13" borderId="7" xfId="1" applyNumberFormat="1" applyFont="1" applyFill="1" applyBorder="1" applyAlignment="1">
      <alignment horizontal="left" vertical="center" wrapText="1"/>
    </xf>
    <xf numFmtId="3" fontId="41" fillId="13" borderId="5" xfId="0" applyNumberFormat="1" applyFont="1" applyFill="1" applyBorder="1" applyAlignment="1">
      <alignment horizontal="left" vertical="center" wrapText="1"/>
    </xf>
    <xf numFmtId="4" fontId="41" fillId="13" borderId="31" xfId="0" applyNumberFormat="1" applyFont="1" applyFill="1" applyBorder="1" applyAlignment="1">
      <alignment horizontal="left" vertical="center" wrapText="1"/>
    </xf>
    <xf numFmtId="164" fontId="41" fillId="13" borderId="6" xfId="2" applyFont="1" applyFill="1" applyBorder="1" applyAlignment="1">
      <alignment horizontal="right" wrapText="1"/>
    </xf>
    <xf numFmtId="0" fontId="41" fillId="13" borderId="19" xfId="0" applyFont="1" applyFill="1" applyBorder="1" applyAlignment="1">
      <alignment horizontal="right" vertical="center"/>
    </xf>
    <xf numFmtId="0" fontId="41" fillId="13" borderId="19" xfId="0" applyFont="1" applyFill="1" applyBorder="1" applyAlignment="1">
      <alignment horizontal="right" vertical="center" wrapText="1"/>
    </xf>
    <xf numFmtId="164" fontId="43" fillId="13" borderId="6" xfId="2" applyFont="1" applyFill="1" applyBorder="1" applyAlignment="1">
      <alignment horizontal="right" vertical="center" wrapText="1"/>
    </xf>
    <xf numFmtId="0" fontId="41" fillId="13" borderId="19" xfId="0" applyFont="1" applyFill="1" applyBorder="1" applyAlignment="1">
      <alignment horizontal="left" vertical="top" wrapText="1"/>
    </xf>
    <xf numFmtId="164" fontId="41" fillId="13" borderId="6" xfId="2" applyFont="1" applyFill="1" applyBorder="1" applyAlignment="1">
      <alignment horizontal="right" vertical="center" wrapText="1"/>
    </xf>
    <xf numFmtId="165" fontId="3" fillId="0" borderId="8" xfId="0" applyNumberFormat="1" applyFont="1" applyBorder="1" applyAlignment="1">
      <alignment horizontal="left" vertical="center"/>
    </xf>
    <xf numFmtId="3" fontId="3" fillId="0" borderId="9" xfId="0" applyNumberFormat="1" applyFont="1" applyBorder="1" applyAlignment="1">
      <alignment horizontal="left" vertical="center"/>
    </xf>
    <xf numFmtId="3" fontId="3" fillId="0" borderId="0" xfId="0" applyNumberFormat="1" applyFont="1" applyBorder="1" applyAlignment="1">
      <alignment horizontal="left" vertical="center"/>
    </xf>
    <xf numFmtId="3" fontId="0" fillId="6" borderId="0" xfId="1" applyNumberFormat="1" applyFont="1" applyFill="1" applyBorder="1" applyAlignment="1">
      <alignment horizontal="left" vertical="center" wrapText="1"/>
    </xf>
    <xf numFmtId="165" fontId="1" fillId="0" borderId="4" xfId="0" applyNumberFormat="1" applyFont="1" applyBorder="1" applyAlignment="1">
      <alignment horizontal="left" vertical="center"/>
    </xf>
    <xf numFmtId="0" fontId="0" fillId="0" borderId="0" xfId="0" pivotButton="1"/>
    <xf numFmtId="164" fontId="0" fillId="0" borderId="0" xfId="2" applyFont="1" applyAlignment="1">
      <alignment horizontal="right" wrapText="1"/>
    </xf>
    <xf numFmtId="164" fontId="0" fillId="0" borderId="0" xfId="0" applyNumberFormat="1" applyAlignment="1">
      <alignment horizontal="right" wrapText="1"/>
    </xf>
    <xf numFmtId="0"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0" fillId="6" borderId="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164" fontId="41" fillId="0" borderId="0" xfId="2" applyFont="1"/>
    <xf numFmtId="14" fontId="4" fillId="0" borderId="7" xfId="1" applyNumberFormat="1" applyFont="1" applyBorder="1" applyAlignment="1">
      <alignment horizontal="left" vertical="center" wrapText="1"/>
    </xf>
    <xf numFmtId="3" fontId="4" fillId="0" borderId="5" xfId="1" applyNumberFormat="1" applyFont="1" applyBorder="1" applyAlignment="1">
      <alignment horizontal="left" vertical="center" wrapText="1"/>
    </xf>
    <xf numFmtId="3" fontId="4" fillId="0" borderId="16" xfId="1" applyNumberFormat="1" applyFont="1" applyBorder="1" applyAlignment="1">
      <alignment horizontal="left" vertical="center" wrapText="1"/>
    </xf>
    <xf numFmtId="165" fontId="4" fillId="0" borderId="16" xfId="1" applyNumberFormat="1" applyFont="1" applyBorder="1" applyAlignment="1">
      <alignment horizontal="left" vertical="center" wrapText="1"/>
    </xf>
    <xf numFmtId="164" fontId="4" fillId="0" borderId="16" xfId="2" applyFont="1" applyBorder="1" applyAlignment="1">
      <alignment horizontal="right" vertical="center" wrapText="1"/>
    </xf>
    <xf numFmtId="164" fontId="19" fillId="0" borderId="16" xfId="2" applyFont="1" applyBorder="1" applyAlignment="1">
      <alignment horizontal="right" wrapText="1"/>
    </xf>
    <xf numFmtId="165" fontId="4" fillId="0" borderId="16" xfId="40" applyNumberFormat="1" applyFont="1" applyBorder="1" applyAlignment="1">
      <alignment horizontal="left" vertical="center" wrapText="1"/>
    </xf>
    <xf numFmtId="165" fontId="4" fillId="0" borderId="16" xfId="40" applyNumberFormat="1" applyFont="1" applyFill="1" applyBorder="1" applyAlignment="1">
      <alignment horizontal="left" wrapText="1"/>
    </xf>
    <xf numFmtId="3" fontId="4" fillId="0" borderId="16" xfId="1" applyNumberFormat="1" applyFont="1" applyFill="1" applyBorder="1" applyAlignment="1">
      <alignment horizontal="left" wrapText="1"/>
    </xf>
    <xf numFmtId="3" fontId="4" fillId="0" borderId="19" xfId="1" applyNumberFormat="1" applyFont="1" applyFill="1" applyBorder="1" applyAlignment="1">
      <alignment horizontal="left" wrapText="1"/>
    </xf>
    <xf numFmtId="3" fontId="0" fillId="0" borderId="16" xfId="0" applyNumberFormat="1" applyFont="1" applyBorder="1" applyAlignment="1">
      <alignment horizontal="left" vertical="center" wrapText="1"/>
    </xf>
    <xf numFmtId="4" fontId="0" fillId="0" borderId="16" xfId="0" applyNumberFormat="1" applyFont="1" applyBorder="1" applyAlignment="1">
      <alignment horizontal="left" vertical="center" wrapText="1"/>
    </xf>
    <xf numFmtId="164" fontId="41" fillId="13" borderId="33" xfId="2" applyFont="1" applyFill="1" applyBorder="1" applyAlignment="1">
      <alignment horizontal="right" vertical="center" wrapText="1"/>
    </xf>
    <xf numFmtId="164" fontId="2" fillId="0" borderId="16" xfId="0" applyNumberFormat="1" applyFont="1" applyBorder="1" applyAlignment="1">
      <alignment horizontal="right" wrapText="1"/>
    </xf>
    <xf numFmtId="165" fontId="69" fillId="6" borderId="19" xfId="0" applyNumberFormat="1" applyFont="1" applyFill="1" applyBorder="1" applyAlignment="1">
      <alignment vertical="center" wrapText="1"/>
    </xf>
    <xf numFmtId="165" fontId="0" fillId="0" borderId="16" xfId="0" applyNumberFormat="1" applyFont="1" applyBorder="1" applyAlignment="1">
      <alignment vertical="center" wrapText="1"/>
    </xf>
    <xf numFmtId="164" fontId="38" fillId="13" borderId="16" xfId="2" applyFont="1" applyFill="1" applyBorder="1" applyAlignment="1">
      <alignment horizontal="right" wrapText="1"/>
    </xf>
    <xf numFmtId="164" fontId="2" fillId="0" borderId="3" xfId="0" applyNumberFormat="1" applyFont="1" applyBorder="1" applyAlignment="1">
      <alignment horizontal="right" wrapText="1"/>
    </xf>
    <xf numFmtId="14" fontId="19" fillId="6" borderId="19" xfId="0" applyNumberFormat="1" applyFont="1" applyFill="1" applyBorder="1" applyAlignment="1">
      <alignment horizontal="left" wrapText="1"/>
    </xf>
    <xf numFmtId="0" fontId="0" fillId="8" borderId="19" xfId="0" applyFont="1" applyFill="1" applyBorder="1" applyAlignment="1">
      <alignment horizontal="left"/>
    </xf>
    <xf numFmtId="43" fontId="0" fillId="6" borderId="19" xfId="0" applyNumberFormat="1" applyFont="1" applyFill="1" applyBorder="1" applyAlignment="1">
      <alignment vertical="center"/>
    </xf>
    <xf numFmtId="3" fontId="4" fillId="0" borderId="6" xfId="1" applyNumberFormat="1" applyFont="1" applyFill="1" applyBorder="1" applyAlignment="1">
      <alignment vertical="center" wrapText="1"/>
    </xf>
    <xf numFmtId="14" fontId="2" fillId="13" borderId="19" xfId="0" applyNumberFormat="1" applyFont="1" applyFill="1" applyBorder="1" applyAlignment="1">
      <alignment horizontal="left" vertical="center" wrapText="1"/>
    </xf>
    <xf numFmtId="164" fontId="41" fillId="6" borderId="39" xfId="2" applyFont="1" applyFill="1" applyBorder="1" applyAlignment="1">
      <alignment horizontal="right" vertical="center" wrapText="1"/>
    </xf>
    <xf numFmtId="164" fontId="41" fillId="6" borderId="40" xfId="2" applyFont="1" applyFill="1" applyBorder="1" applyAlignment="1">
      <alignment horizontal="right" wrapText="1"/>
    </xf>
    <xf numFmtId="3" fontId="0" fillId="6" borderId="3" xfId="1" applyNumberFormat="1" applyFont="1" applyFill="1" applyBorder="1" applyAlignment="1">
      <alignment horizontal="left" vertical="center" wrapText="1"/>
    </xf>
    <xf numFmtId="3" fontId="0" fillId="6" borderId="19" xfId="0" applyNumberFormat="1" applyFont="1" applyFill="1" applyBorder="1" applyAlignment="1">
      <alignment horizontal="center" wrapText="1"/>
    </xf>
    <xf numFmtId="14" fontId="1" fillId="6" borderId="19" xfId="0" applyNumberFormat="1" applyFont="1" applyFill="1" applyBorder="1" applyAlignment="1">
      <alignment horizontal="left" vertical="center" wrapText="1"/>
    </xf>
    <xf numFmtId="165" fontId="1" fillId="0" borderId="19" xfId="0" applyNumberFormat="1" applyFont="1" applyBorder="1" applyAlignment="1">
      <alignment horizontal="left"/>
    </xf>
    <xf numFmtId="3" fontId="41" fillId="13" borderId="11" xfId="1" applyNumberFormat="1" applyFont="1" applyFill="1" applyBorder="1" applyAlignment="1">
      <alignment horizontal="left" wrapText="1"/>
    </xf>
    <xf numFmtId="14" fontId="4" fillId="0" borderId="19" xfId="1" applyNumberFormat="1" applyFont="1" applyBorder="1" applyAlignment="1">
      <alignment horizontal="left" wrapText="1"/>
    </xf>
    <xf numFmtId="164" fontId="19" fillId="0" borderId="19" xfId="2" applyFont="1" applyBorder="1" applyAlignment="1">
      <alignment horizontal="right" wrapText="1"/>
    </xf>
    <xf numFmtId="3" fontId="0" fillId="0" borderId="19" xfId="0" applyNumberFormat="1" applyFont="1" applyBorder="1" applyAlignment="1">
      <alignment horizontal="left" wrapText="1"/>
    </xf>
    <xf numFmtId="4" fontId="0" fillId="0" borderId="19" xfId="0" applyNumberFormat="1" applyFont="1" applyBorder="1" applyAlignment="1">
      <alignment horizontal="left" wrapText="1"/>
    </xf>
    <xf numFmtId="3" fontId="0" fillId="0" borderId="19" xfId="1" applyNumberFormat="1" applyFont="1" applyBorder="1" applyAlignment="1">
      <alignment horizontal="left" wrapText="1"/>
    </xf>
    <xf numFmtId="165" fontId="0" fillId="0" borderId="19" xfId="1" applyNumberFormat="1" applyFont="1" applyBorder="1" applyAlignment="1">
      <alignment horizontal="left" wrapText="1"/>
    </xf>
    <xf numFmtId="165" fontId="0" fillId="0" borderId="19" xfId="40" applyNumberFormat="1" applyFont="1" applyBorder="1" applyAlignment="1">
      <alignment horizontal="left" wrapText="1"/>
    </xf>
    <xf numFmtId="165" fontId="0" fillId="0" borderId="19" xfId="40" applyNumberFormat="1" applyFont="1" applyFill="1" applyBorder="1" applyAlignment="1">
      <alignment horizontal="left" wrapText="1"/>
    </xf>
    <xf numFmtId="3" fontId="0" fillId="0" borderId="19" xfId="1" applyNumberFormat="1" applyFont="1" applyFill="1" applyBorder="1" applyAlignment="1">
      <alignment horizontal="left" wrapText="1"/>
    </xf>
    <xf numFmtId="43" fontId="0" fillId="6" borderId="19" xfId="0" applyNumberFormat="1" applyFont="1" applyFill="1" applyBorder="1" applyAlignment="1">
      <alignment horizontal="left"/>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xf numFmtId="14" fontId="0" fillId="6" borderId="19" xfId="0" applyNumberFormat="1" applyFont="1" applyFill="1" applyBorder="1" applyAlignment="1">
      <alignment horizontal="left" vertical="top" wrapText="1"/>
    </xf>
    <xf numFmtId="14" fontId="2" fillId="0" borderId="19" xfId="0" applyNumberFormat="1" applyFont="1" applyBorder="1" applyAlignment="1">
      <alignment horizontal="left" vertical="top" wrapText="1"/>
    </xf>
    <xf numFmtId="0" fontId="1" fillId="0" borderId="19" xfId="0" applyFont="1" applyBorder="1" applyAlignment="1">
      <alignment horizontal="left" vertical="top" wrapText="1"/>
    </xf>
    <xf numFmtId="0" fontId="1" fillId="0" borderId="6" xfId="0" applyFont="1" applyBorder="1" applyAlignment="1">
      <alignment horizontal="left" vertical="top" wrapText="1"/>
    </xf>
    <xf numFmtId="165" fontId="0" fillId="6" borderId="19" xfId="0" applyNumberFormat="1" applyFont="1" applyFill="1" applyBorder="1" applyAlignment="1">
      <alignment horizontal="right" vertical="top" wrapText="1"/>
    </xf>
    <xf numFmtId="4" fontId="4" fillId="6" borderId="19" xfId="1" applyNumberFormat="1" applyFont="1" applyFill="1" applyBorder="1" applyAlignment="1">
      <alignment horizontal="right" vertical="top" wrapText="1"/>
    </xf>
    <xf numFmtId="165" fontId="4" fillId="6" borderId="16" xfId="2" applyNumberFormat="1" applyFont="1" applyFill="1" applyBorder="1" applyAlignment="1">
      <alignment horizontal="right" vertical="top" wrapText="1"/>
    </xf>
    <xf numFmtId="43" fontId="0" fillId="6" borderId="19" xfId="0" applyNumberFormat="1" applyFont="1" applyFill="1" applyBorder="1" applyAlignment="1">
      <alignment horizontal="left" vertical="top" wrapText="1"/>
    </xf>
    <xf numFmtId="165" fontId="0" fillId="6" borderId="19" xfId="1" applyNumberFormat="1" applyFont="1" applyFill="1" applyBorder="1" applyAlignment="1">
      <alignment horizontal="left" vertical="top" wrapText="1"/>
    </xf>
    <xf numFmtId="3" fontId="0" fillId="6" borderId="19" xfId="1" applyNumberFormat="1" applyFont="1" applyFill="1" applyBorder="1" applyAlignment="1">
      <alignment horizontal="left" vertical="top" wrapText="1"/>
    </xf>
    <xf numFmtId="3" fontId="0" fillId="6" borderId="19" xfId="0" applyNumberFormat="1" applyFont="1" applyFill="1" applyBorder="1" applyAlignment="1">
      <alignment horizontal="left" vertical="top" wrapText="1"/>
    </xf>
    <xf numFmtId="4" fontId="9" fillId="6" borderId="19" xfId="0" applyNumberFormat="1" applyFont="1" applyFill="1" applyBorder="1" applyAlignment="1">
      <alignment horizontal="left" vertical="top" wrapText="1"/>
    </xf>
    <xf numFmtId="164" fontId="4" fillId="6" borderId="19" xfId="2" applyFont="1" applyFill="1" applyBorder="1" applyAlignment="1">
      <alignment horizontal="right" vertical="top" wrapText="1"/>
    </xf>
    <xf numFmtId="164" fontId="4" fillId="6" borderId="16" xfId="2" applyFont="1" applyFill="1" applyBorder="1" applyAlignment="1">
      <alignment horizontal="right" vertical="top" wrapText="1"/>
    </xf>
    <xf numFmtId="164" fontId="4" fillId="6" borderId="3" xfId="2" applyFont="1" applyFill="1" applyBorder="1" applyAlignment="1">
      <alignment horizontal="right" vertical="top" wrapText="1"/>
    </xf>
    <xf numFmtId="165" fontId="2" fillId="0" borderId="16" xfId="0" applyNumberFormat="1" applyFont="1" applyBorder="1" applyAlignment="1">
      <alignment horizontal="right" vertical="top" wrapText="1"/>
    </xf>
    <xf numFmtId="3" fontId="19" fillId="6" borderId="11" xfId="1" applyNumberFormat="1" applyFont="1" applyFill="1" applyBorder="1" applyAlignment="1">
      <alignment horizontal="left" vertical="top" wrapText="1"/>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11">
    <dxf>
      <alignment wrapText="1"/>
    </dxf>
    <dxf>
      <alignment horizontal="right"/>
    </dxf>
    <dxf>
      <numFmt numFmtId="164" formatCode="_-* #,##0.00\ _€_-;\-* #,##0.00\ _€_-;_-* &quot;-&quot;??\ _€_-;_-@_-"/>
    </dxf>
    <dxf>
      <alignment wrapText="1"/>
    </dxf>
    <dxf>
      <alignment horizontal="right"/>
    </dxf>
    <dxf>
      <alignment wrapText="1"/>
    </dxf>
    <dxf>
      <alignment horizontal="right"/>
    </dxf>
    <dxf>
      <numFmt numFmtId="164" formatCode="_-* #,##0.00\ _€_-;\-* #,##0.00\ _€_-;_-* &quot;-&quot;??\ _€_-;_-@_-"/>
    </dxf>
    <dxf>
      <alignment wrapText="1"/>
    </dxf>
    <dxf>
      <alignment horizontal="right"/>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39</xdr:row>
      <xdr:rowOff>0</xdr:rowOff>
    </xdr:from>
    <xdr:to>
      <xdr:col>7</xdr:col>
      <xdr:colOff>190500</xdr:colOff>
      <xdr:row>40</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39</xdr:row>
      <xdr:rowOff>0</xdr:rowOff>
    </xdr:from>
    <xdr:to>
      <xdr:col>8</xdr:col>
      <xdr:colOff>19050</xdr:colOff>
      <xdr:row>40</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42</xdr:row>
      <xdr:rowOff>0</xdr:rowOff>
    </xdr:from>
    <xdr:to>
      <xdr:col>7</xdr:col>
      <xdr:colOff>190500</xdr:colOff>
      <xdr:row>43</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42</xdr:row>
      <xdr:rowOff>0</xdr:rowOff>
    </xdr:from>
    <xdr:to>
      <xdr:col>7</xdr:col>
      <xdr:colOff>190500</xdr:colOff>
      <xdr:row>43</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42</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42</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39</xdr:row>
      <xdr:rowOff>0</xdr:rowOff>
    </xdr:from>
    <xdr:to>
      <xdr:col>8</xdr:col>
      <xdr:colOff>190500</xdr:colOff>
      <xdr:row>40</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39</xdr:row>
      <xdr:rowOff>0</xdr:rowOff>
    </xdr:from>
    <xdr:to>
      <xdr:col>8</xdr:col>
      <xdr:colOff>704850</xdr:colOff>
      <xdr:row>40</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190500</xdr:colOff>
      <xdr:row>43</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190500</xdr:colOff>
      <xdr:row>43</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42</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42</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57</xdr:row>
      <xdr:rowOff>0</xdr:rowOff>
    </xdr:from>
    <xdr:to>
      <xdr:col>7</xdr:col>
      <xdr:colOff>190500</xdr:colOff>
      <xdr:row>58</xdr:row>
      <xdr:rowOff>69215</xdr:rowOff>
    </xdr:to>
    <xdr:sp macro="" textlink="">
      <xdr:nvSpPr>
        <xdr:cNvPr id="2" name="Text Box 32">
          <a:extLst>
            <a:ext uri="{FF2B5EF4-FFF2-40B4-BE49-F238E27FC236}">
              <a16:creationId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57</xdr:row>
      <xdr:rowOff>0</xdr:rowOff>
    </xdr:from>
    <xdr:to>
      <xdr:col>8</xdr:col>
      <xdr:colOff>19050</xdr:colOff>
      <xdr:row>58</xdr:row>
      <xdr:rowOff>50165</xdr:rowOff>
    </xdr:to>
    <xdr:sp macro="" textlink="">
      <xdr:nvSpPr>
        <xdr:cNvPr id="3" name="Text Box 34">
          <a:extLst>
            <a:ext uri="{FF2B5EF4-FFF2-40B4-BE49-F238E27FC236}">
              <a16:creationId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60</xdr:row>
      <xdr:rowOff>0</xdr:rowOff>
    </xdr:from>
    <xdr:to>
      <xdr:col>7</xdr:col>
      <xdr:colOff>190500</xdr:colOff>
      <xdr:row>61</xdr:row>
      <xdr:rowOff>66675</xdr:rowOff>
    </xdr:to>
    <xdr:sp macro="" textlink="">
      <xdr:nvSpPr>
        <xdr:cNvPr id="4" name="Text Box 32">
          <a:extLst>
            <a:ext uri="{FF2B5EF4-FFF2-40B4-BE49-F238E27FC236}">
              <a16:creationId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60</xdr:row>
      <xdr:rowOff>0</xdr:rowOff>
    </xdr:from>
    <xdr:to>
      <xdr:col>8</xdr:col>
      <xdr:colOff>19050</xdr:colOff>
      <xdr:row>61</xdr:row>
      <xdr:rowOff>47625</xdr:rowOff>
    </xdr:to>
    <xdr:sp macro="" textlink="">
      <xdr:nvSpPr>
        <xdr:cNvPr id="5" name="Text Box 34">
          <a:extLst>
            <a:ext uri="{FF2B5EF4-FFF2-40B4-BE49-F238E27FC236}">
              <a16:creationId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60</xdr:row>
      <xdr:rowOff>0</xdr:rowOff>
    </xdr:from>
    <xdr:to>
      <xdr:col>7</xdr:col>
      <xdr:colOff>190500</xdr:colOff>
      <xdr:row>61</xdr:row>
      <xdr:rowOff>66675</xdr:rowOff>
    </xdr:to>
    <xdr:sp macro="" textlink="">
      <xdr:nvSpPr>
        <xdr:cNvPr id="6" name="Text Box 32">
          <a:extLst>
            <a:ext uri="{FF2B5EF4-FFF2-40B4-BE49-F238E27FC236}">
              <a16:creationId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60</xdr:row>
      <xdr:rowOff>0</xdr:rowOff>
    </xdr:from>
    <xdr:to>
      <xdr:col>8</xdr:col>
      <xdr:colOff>19050</xdr:colOff>
      <xdr:row>61</xdr:row>
      <xdr:rowOff>47625</xdr:rowOff>
    </xdr:to>
    <xdr:sp macro="" textlink="">
      <xdr:nvSpPr>
        <xdr:cNvPr id="7" name="Text Box 34">
          <a:extLst>
            <a:ext uri="{FF2B5EF4-FFF2-40B4-BE49-F238E27FC236}">
              <a16:creationId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60</xdr:row>
      <xdr:rowOff>0</xdr:rowOff>
    </xdr:from>
    <xdr:ext cx="76200" cy="228600"/>
    <xdr:sp macro="" textlink="">
      <xdr:nvSpPr>
        <xdr:cNvPr id="8" name="Text Box 32">
          <a:extLst>
            <a:ext uri="{FF2B5EF4-FFF2-40B4-BE49-F238E27FC236}">
              <a16:creationId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60</xdr:row>
      <xdr:rowOff>0</xdr:rowOff>
    </xdr:from>
    <xdr:ext cx="19050" cy="209550"/>
    <xdr:sp macro="" textlink="">
      <xdr:nvSpPr>
        <xdr:cNvPr id="9" name="Text Box 34">
          <a:extLst>
            <a:ext uri="{FF2B5EF4-FFF2-40B4-BE49-F238E27FC236}">
              <a16:creationId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57</xdr:row>
      <xdr:rowOff>0</xdr:rowOff>
    </xdr:from>
    <xdr:to>
      <xdr:col>8</xdr:col>
      <xdr:colOff>190500</xdr:colOff>
      <xdr:row>58</xdr:row>
      <xdr:rowOff>69215</xdr:rowOff>
    </xdr:to>
    <xdr:sp macro="" textlink="">
      <xdr:nvSpPr>
        <xdr:cNvPr id="10" name="Text Box 32">
          <a:extLst>
            <a:ext uri="{FF2B5EF4-FFF2-40B4-BE49-F238E27FC236}">
              <a16:creationId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57</xdr:row>
      <xdr:rowOff>0</xdr:rowOff>
    </xdr:from>
    <xdr:to>
      <xdr:col>8</xdr:col>
      <xdr:colOff>704850</xdr:colOff>
      <xdr:row>58</xdr:row>
      <xdr:rowOff>50165</xdr:rowOff>
    </xdr:to>
    <xdr:sp macro="" textlink="">
      <xdr:nvSpPr>
        <xdr:cNvPr id="11" name="Text Box 34">
          <a:extLst>
            <a:ext uri="{FF2B5EF4-FFF2-40B4-BE49-F238E27FC236}">
              <a16:creationId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60</xdr:row>
      <xdr:rowOff>0</xdr:rowOff>
    </xdr:from>
    <xdr:to>
      <xdr:col>8</xdr:col>
      <xdr:colOff>190500</xdr:colOff>
      <xdr:row>61</xdr:row>
      <xdr:rowOff>66675</xdr:rowOff>
    </xdr:to>
    <xdr:sp macro="" textlink="">
      <xdr:nvSpPr>
        <xdr:cNvPr id="12" name="Text Box 32">
          <a:extLst>
            <a:ext uri="{FF2B5EF4-FFF2-40B4-BE49-F238E27FC236}">
              <a16:creationId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60</xdr:row>
      <xdr:rowOff>0</xdr:rowOff>
    </xdr:from>
    <xdr:to>
      <xdr:col>8</xdr:col>
      <xdr:colOff>704850</xdr:colOff>
      <xdr:row>61</xdr:row>
      <xdr:rowOff>47625</xdr:rowOff>
    </xdr:to>
    <xdr:sp macro="" textlink="">
      <xdr:nvSpPr>
        <xdr:cNvPr id="13" name="Text Box 34">
          <a:extLst>
            <a:ext uri="{FF2B5EF4-FFF2-40B4-BE49-F238E27FC236}">
              <a16:creationId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60</xdr:row>
      <xdr:rowOff>0</xdr:rowOff>
    </xdr:from>
    <xdr:to>
      <xdr:col>8</xdr:col>
      <xdr:colOff>190500</xdr:colOff>
      <xdr:row>61</xdr:row>
      <xdr:rowOff>66675</xdr:rowOff>
    </xdr:to>
    <xdr:sp macro="" textlink="">
      <xdr:nvSpPr>
        <xdr:cNvPr id="14" name="Text Box 32">
          <a:extLst>
            <a:ext uri="{FF2B5EF4-FFF2-40B4-BE49-F238E27FC236}">
              <a16:creationId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60</xdr:row>
      <xdr:rowOff>0</xdr:rowOff>
    </xdr:from>
    <xdr:to>
      <xdr:col>8</xdr:col>
      <xdr:colOff>704850</xdr:colOff>
      <xdr:row>61</xdr:row>
      <xdr:rowOff>47625</xdr:rowOff>
    </xdr:to>
    <xdr:sp macro="" textlink="">
      <xdr:nvSpPr>
        <xdr:cNvPr id="15" name="Text Box 34">
          <a:extLst>
            <a:ext uri="{FF2B5EF4-FFF2-40B4-BE49-F238E27FC236}">
              <a16:creationId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60</xdr:row>
      <xdr:rowOff>0</xdr:rowOff>
    </xdr:from>
    <xdr:ext cx="76200" cy="228600"/>
    <xdr:sp macro="" textlink="">
      <xdr:nvSpPr>
        <xdr:cNvPr id="16" name="Text Box 32">
          <a:extLst>
            <a:ext uri="{FF2B5EF4-FFF2-40B4-BE49-F238E27FC236}">
              <a16:creationId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60</xdr:row>
      <xdr:rowOff>0</xdr:rowOff>
    </xdr:from>
    <xdr:ext cx="19050" cy="209550"/>
    <xdr:sp macro="" textlink="">
      <xdr:nvSpPr>
        <xdr:cNvPr id="17" name="Text Box 34">
          <a:extLst>
            <a:ext uri="{FF2B5EF4-FFF2-40B4-BE49-F238E27FC236}">
              <a16:creationId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30</xdr:row>
      <xdr:rowOff>0</xdr:rowOff>
    </xdr:from>
    <xdr:to>
      <xdr:col>8</xdr:col>
      <xdr:colOff>190500</xdr:colOff>
      <xdr:row>31</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30</xdr:row>
      <xdr:rowOff>0</xdr:rowOff>
    </xdr:from>
    <xdr:to>
      <xdr:col>8</xdr:col>
      <xdr:colOff>190500</xdr:colOff>
      <xdr:row>31</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30</xdr:row>
      <xdr:rowOff>0</xdr:rowOff>
    </xdr:from>
    <xdr:to>
      <xdr:col>8</xdr:col>
      <xdr:colOff>190500</xdr:colOff>
      <xdr:row>31</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30</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30</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59.669094791665" createdVersion="6" refreshedVersion="6" minRefreshableVersion="3" recordCount="170" xr:uid="{43C6DD02-4D12-4136-8BBC-A9FAA4DC612C}">
  <cacheSource type="worksheet">
    <worksheetSource ref="A2:H172" sheet="UGX Cash Box  May"/>
  </cacheSource>
  <cacheFields count="8">
    <cacheField name="Date" numFmtId="14">
      <sharedItems containsSemiMixedTypes="0" containsNonDate="0" containsDate="1" containsString="0" minDate="2021-05-01T00:00:00" maxDate="2021-06-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730000"/>
    </cacheField>
    <cacheField name="Received" numFmtId="0">
      <sharedItems containsString="0" containsBlank="1" containsNumber="1" containsInteger="1" minValue="1000" maxValue="2500000"/>
    </cacheField>
    <cacheField name="Balance" numFmtId="164">
      <sharedItems containsSemiMixedTypes="0" containsString="0" containsNumber="1" containsInteger="1" minValue="165014" maxValue="3348714"/>
    </cacheField>
    <cacheField name="Name" numFmtId="0">
      <sharedItems containsBlank="1" count="9">
        <m/>
        <s v="i67"/>
        <s v="i45"/>
        <s v="Lydia"/>
        <s v="i81"/>
        <s v="i53"/>
        <s v="Mary"/>
        <s v="Augustus"/>
        <s v="Airtim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59.66909560185" createdVersion="6" refreshedVersion="6" minRefreshableVersion="3" recordCount="696" xr:uid="{8355DAAF-1474-4EF1-801D-D07F0E13D29A}">
  <cacheSource type="worksheet">
    <worksheetSource ref="A2:H708" sheet="Total Expenses"/>
  </cacheSource>
  <cacheFields count="8">
    <cacheField name="Date" numFmtId="14">
      <sharedItems containsSemiMixedTypes="0" containsNonDate="0" containsDate="1" containsString="0" minDate="2021-05-01T00:00:00" maxDate="2021-06-01T00:00:00"/>
    </cacheField>
    <cacheField name="Details" numFmtId="0">
      <sharedItems/>
    </cacheField>
    <cacheField name="Type of expenses " numFmtId="0">
      <sharedItems count="12">
        <s v="Personnel"/>
        <s v="Transport"/>
        <s v="Trust Building"/>
        <s v="Transfer fees"/>
        <s v="Bank fees"/>
        <s v="Services"/>
        <s v="Telephone"/>
        <s v="Office Materials"/>
        <s v="Rent &amp; Utilities"/>
        <s v="Travel Subsistence"/>
        <s v="Internet"/>
        <s v="Travel Subsistance" u="1"/>
      </sharedItems>
    </cacheField>
    <cacheField name="Department" numFmtId="0">
      <sharedItems count="5">
        <s v="Team Building"/>
        <s v="Investigations"/>
        <s v="Management"/>
        <s v="Legal"/>
        <s v="Office"/>
      </sharedItems>
    </cacheField>
    <cacheField name="Spent  in national currency (UGX)" numFmtId="0">
      <sharedItems containsSemiMixedTypes="0" containsString="0" containsNumber="1" minValue="500" maxValue="8616000"/>
    </cacheField>
    <cacheField name="Exchange Rate $" numFmtId="4">
      <sharedItems containsSemiMixedTypes="0" containsString="0" containsNumber="1" containsInteger="1" minValue="3540" maxValue="3650"/>
    </cacheField>
    <cacheField name="Spent in $" numFmtId="165">
      <sharedItems containsSemiMixedTypes="0" containsString="0" containsNumber="1" minValue="0.13698630136986301" maxValue="2400"/>
    </cacheField>
    <cacheField name="Name" numFmtId="0">
      <sharedItems count="11">
        <s v="Lydia"/>
        <s v="i45"/>
        <s v="i67"/>
        <s v="i81"/>
        <s v="i53"/>
        <s v="Mary"/>
        <s v="Augustus"/>
        <s v="Bank UGX"/>
        <s v="UGX Operational"/>
        <s v="Day Guard"/>
        <s v="Bank USD"/>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59.669097106482" createdVersion="6" refreshedVersion="6" minRefreshableVersion="3" recordCount="43" xr:uid="{D128D87E-959A-4511-9890-CCB3AD1C2C28}">
  <cacheSource type="worksheet">
    <worksheetSource ref="A3:H46" sheet="Airtime summary"/>
  </cacheSource>
  <cacheFields count="8">
    <cacheField name="Date" numFmtId="14">
      <sharedItems containsSemiMixedTypes="0" containsNonDate="0" containsDate="1" containsString="0" minDate="2021-05-01T00:00:00" maxDate="2021-05-26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6000" maxValue="30000"/>
    </cacheField>
    <cacheField name="Received" numFmtId="164">
      <sharedItems containsString="0" containsBlank="1" containsNumber="1" containsInteger="1" minValue="20000" maxValue="190000"/>
    </cacheField>
    <cacheField name="Balance" numFmtId="164">
      <sharedItems containsSemiMixedTypes="0" containsString="0" containsNumber="1" containsInteger="1" minValue="0" maxValue="190000"/>
    </cacheField>
    <cacheField name="Name" numFmtId="0">
      <sharedItems containsBlank="1" count="9">
        <m/>
        <s v="i45"/>
        <s v="i67"/>
        <s v="i53"/>
        <s v="i81"/>
        <s v="Lydia"/>
        <s v="Augustus"/>
        <s v="Mary"/>
        <s v="Day Guar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0">
  <r>
    <d v="2021-05-01T00:00:00"/>
    <s v="Cash box April. 21"/>
    <m/>
    <m/>
    <m/>
    <m/>
    <n v="1728014"/>
    <x v="0"/>
  </r>
  <r>
    <d v="2021-05-01T00:00:00"/>
    <s v="Reimbursement to Project"/>
    <s v="Advance"/>
    <s v="Investigations"/>
    <m/>
    <n v="4000"/>
    <n v="1732014"/>
    <x v="1"/>
  </r>
  <r>
    <d v="2021-05-01T00:00:00"/>
    <s v="Reimbursement to Project"/>
    <s v="Advance"/>
    <s v="Investigations"/>
    <m/>
    <n v="4000"/>
    <n v="1736014"/>
    <x v="2"/>
  </r>
  <r>
    <d v="2021-05-03T00:00:00"/>
    <s v="Mission Budget for 1 day"/>
    <s v="Advance"/>
    <s v="Management"/>
    <n v="730000"/>
    <m/>
    <n v="1006014"/>
    <x v="3"/>
  </r>
  <r>
    <d v="2021-05-03T00:00:00"/>
    <s v="Mission Budget for 1 day"/>
    <s v="Advance"/>
    <s v="Investigations"/>
    <n v="61000"/>
    <m/>
    <n v="945014"/>
    <x v="2"/>
  </r>
  <r>
    <d v="2021-05-03T00:00:00"/>
    <s v="Mission Budget for 1 day"/>
    <s v="Advance"/>
    <s v="Investigations"/>
    <n v="63000"/>
    <m/>
    <n v="882014"/>
    <x v="1"/>
  </r>
  <r>
    <d v="2021-05-03T00:00:00"/>
    <s v="Mission Budget for 1 day"/>
    <s v="Advance"/>
    <s v="Investigations"/>
    <n v="52000"/>
    <m/>
    <n v="830014"/>
    <x v="4"/>
  </r>
  <r>
    <d v="2021-05-03T00:00:00"/>
    <s v="Mission Budget for 1 day"/>
    <s v="Advance"/>
    <s v="Investigations"/>
    <n v="67000"/>
    <m/>
    <n v="763014"/>
    <x v="5"/>
  </r>
  <r>
    <d v="2021-05-04T00:00:00"/>
    <s v="Reimbursement to Project"/>
    <s v="Advance"/>
    <s v="Investigations"/>
    <m/>
    <n v="2000"/>
    <n v="765014"/>
    <x v="2"/>
  </r>
  <r>
    <d v="2021-05-04T00:00:00"/>
    <s v="Reimbursement to Project"/>
    <s v="Advance"/>
    <s v="Investigations"/>
    <m/>
    <n v="1000"/>
    <n v="766014"/>
    <x v="1"/>
  </r>
  <r>
    <d v="2021-05-04T00:00:00"/>
    <s v="Reimbursement to i81"/>
    <s v="Advance"/>
    <s v="Investigations"/>
    <n v="2000"/>
    <m/>
    <n v="764014"/>
    <x v="4"/>
  </r>
  <r>
    <d v="2021-05-04T00:00:00"/>
    <s v="Reimbrusent to project"/>
    <s v="Advance"/>
    <s v="Investigations"/>
    <m/>
    <n v="6000"/>
    <n v="770014"/>
    <x v="5"/>
  </r>
  <r>
    <d v="2021-05-04T00:00:00"/>
    <s v="Mission Budget for 1 day"/>
    <s v="Advance"/>
    <s v="Investigations"/>
    <n v="63000"/>
    <m/>
    <n v="707014"/>
    <x v="5"/>
  </r>
  <r>
    <d v="2021-05-04T00:00:00"/>
    <s v="Mission Budget for 1 day"/>
    <s v="Advance"/>
    <s v="Investigations"/>
    <n v="66000"/>
    <m/>
    <n v="641014"/>
    <x v="2"/>
  </r>
  <r>
    <d v="2021-05-04T00:00:00"/>
    <s v="Mission Budget for 1 day"/>
    <s v="Advance"/>
    <s v="Investigations"/>
    <n v="57000"/>
    <m/>
    <n v="584014"/>
    <x v="1"/>
  </r>
  <r>
    <d v="2021-05-04T00:00:00"/>
    <s v="Mission Budget for 1 day"/>
    <s v="Advance"/>
    <s v="Investigations"/>
    <n v="54000"/>
    <m/>
    <n v="530014"/>
    <x v="4"/>
  </r>
  <r>
    <d v="2021-05-04T00:00:00"/>
    <s v="Mission Budget for 1 day"/>
    <s v="Advance"/>
    <s v="Management"/>
    <n v="52000"/>
    <m/>
    <n v="478014"/>
    <x v="3"/>
  </r>
  <r>
    <d v="2021-05-05T00:00:00"/>
    <s v="Reimbursement to Project"/>
    <s v="Advance"/>
    <s v="Investigations"/>
    <m/>
    <n v="6000"/>
    <n v="484014"/>
    <x v="5"/>
  </r>
  <r>
    <d v="2021-05-05T00:00:00"/>
    <s v="Reimbursement to Project"/>
    <s v="Advance"/>
    <s v="Investigations"/>
    <m/>
    <n v="4000"/>
    <n v="488014"/>
    <x v="2"/>
  </r>
  <r>
    <d v="2021-05-05T00:00:00"/>
    <s v="Reimbursement to i81"/>
    <s v="Advance"/>
    <s v="Investigations"/>
    <n v="1000"/>
    <m/>
    <n v="487014"/>
    <x v="4"/>
  </r>
  <r>
    <d v="2021-05-05T00:00:00"/>
    <s v="Mission Budget for 1 day"/>
    <s v="Advance"/>
    <s v="Investigations"/>
    <n v="66000"/>
    <m/>
    <n v="421014"/>
    <x v="2"/>
  </r>
  <r>
    <d v="2021-05-05T00:00:00"/>
    <s v="Mission Budget for 1 day"/>
    <s v="Advance"/>
    <s v="Investigations"/>
    <n v="50000"/>
    <m/>
    <n v="371014"/>
    <x v="4"/>
  </r>
  <r>
    <d v="2021-05-05T00:00:00"/>
    <s v="Mission Budget for 1 day"/>
    <s v="Advance"/>
    <s v="Investigations"/>
    <n v="63000"/>
    <m/>
    <n v="308014"/>
    <x v="1"/>
  </r>
  <r>
    <d v="2021-05-05T00:00:00"/>
    <s v="Mission Budget for 1 day"/>
    <s v="Advance"/>
    <s v="Investigations"/>
    <n v="63000"/>
    <m/>
    <n v="245014"/>
    <x v="5"/>
  </r>
  <r>
    <d v="2021-05-05T00:00:00"/>
    <s v="Mission Budget for 1 day"/>
    <s v="Advance"/>
    <s v="Legal"/>
    <n v="15000"/>
    <m/>
    <n v="230014"/>
    <x v="6"/>
  </r>
  <r>
    <d v="2021-05-05T00:00:00"/>
    <s v="Mission Budget for 1 day"/>
    <s v="Advance"/>
    <s v="Legal"/>
    <n v="43000"/>
    <m/>
    <n v="187014"/>
    <x v="7"/>
  </r>
  <r>
    <d v="2021-05-05T00:00:00"/>
    <s v="Mission Budget for 1 day"/>
    <s v="Advance"/>
    <s v="Legal"/>
    <n v="22000"/>
    <m/>
    <n v="165014"/>
    <x v="3"/>
  </r>
  <r>
    <d v="2021-05-05T00:00:00"/>
    <s v="Cash withdraw:Chq:48"/>
    <s v="Internal Transfer"/>
    <m/>
    <m/>
    <n v="2340000"/>
    <n v="2505014"/>
    <x v="0"/>
  </r>
  <r>
    <d v="2021-05-05T00:00:00"/>
    <s v="Airtime"/>
    <s v="Advance"/>
    <s v="Management"/>
    <n v="190000"/>
    <m/>
    <n v="2315014"/>
    <x v="8"/>
  </r>
  <r>
    <d v="2021-05-05T00:00:00"/>
    <s v="1 tin of milk"/>
    <s v="Office Materials"/>
    <s v="Office"/>
    <n v="84000"/>
    <m/>
    <n v="2231014"/>
    <x v="3"/>
  </r>
  <r>
    <d v="2021-05-05T00:00:00"/>
    <s v="2 kgs of sugar@3500"/>
    <s v="Office Materials"/>
    <s v="Office"/>
    <n v="7000"/>
    <m/>
    <n v="2224014"/>
    <x v="3"/>
  </r>
  <r>
    <d v="2021-05-05T00:00:00"/>
    <s v="Cleaning detergent"/>
    <s v="Office Materials"/>
    <s v="Office"/>
    <n v="17400"/>
    <m/>
    <n v="2206614"/>
    <x v="3"/>
  </r>
  <r>
    <d v="2021-05-06T00:00:00"/>
    <s v="Reimbursement to Project"/>
    <s v="Advance"/>
    <s v="Investigations"/>
    <m/>
    <n v="4000"/>
    <n v="2210614"/>
    <x v="2"/>
  </r>
  <r>
    <d v="2021-05-06T00:00:00"/>
    <s v="Reimbursement to Project"/>
    <s v="Advance"/>
    <s v="Investigations"/>
    <m/>
    <n v="5000"/>
    <n v="2215614"/>
    <x v="4"/>
  </r>
  <r>
    <d v="2021-05-06T00:00:00"/>
    <s v="Reimbursement to Project"/>
    <s v="Advance"/>
    <s v="Investigations"/>
    <m/>
    <n v="4000"/>
    <n v="2219614"/>
    <x v="1"/>
  </r>
  <r>
    <d v="2021-05-06T00:00:00"/>
    <s v="Mission Budget for 1 day"/>
    <s v="Advance"/>
    <s v="Investigations"/>
    <n v="62000"/>
    <m/>
    <n v="2157614"/>
    <x v="1"/>
  </r>
  <r>
    <d v="2021-05-06T00:00:00"/>
    <s v="Mission Budget for 1 day"/>
    <s v="Advance"/>
    <s v="Investigations"/>
    <n v="61000"/>
    <m/>
    <n v="2096614"/>
    <x v="2"/>
  </r>
  <r>
    <d v="2021-05-06T00:00:00"/>
    <s v="Mission Budget for 1 day"/>
    <s v="Advance"/>
    <s v="Investigations"/>
    <n v="57000"/>
    <m/>
    <n v="2039614"/>
    <x v="4"/>
  </r>
  <r>
    <d v="2021-05-06T00:00:00"/>
    <s v="Mission Budget for 1 day"/>
    <s v="Advance"/>
    <s v="Legal"/>
    <n v="160000"/>
    <m/>
    <n v="1879614"/>
    <x v="7"/>
  </r>
  <r>
    <d v="2021-05-06T00:00:00"/>
    <s v="Mission Budget for 1 day"/>
    <s v="Advance"/>
    <s v="Legal"/>
    <n v="153000"/>
    <m/>
    <n v="1726614"/>
    <x v="6"/>
  </r>
  <r>
    <d v="2021-05-07T00:00:00"/>
    <s v="Reimbursement to Project"/>
    <s v="Advance"/>
    <s v="Investigations"/>
    <m/>
    <n v="4000"/>
    <n v="1730614"/>
    <x v="2"/>
  </r>
  <r>
    <d v="2021-05-07T00:00:00"/>
    <s v="Reimbursement to Project"/>
    <s v="Advance"/>
    <s v="Investigations"/>
    <m/>
    <n v="4000"/>
    <n v="1734614"/>
    <x v="4"/>
  </r>
  <r>
    <d v="2021-05-07T00:00:00"/>
    <s v="Mission Budget for 1 day"/>
    <s v="Advance"/>
    <s v="Investigations"/>
    <n v="55000"/>
    <m/>
    <n v="1679614"/>
    <x v="1"/>
  </r>
  <r>
    <d v="2021-05-07T00:00:00"/>
    <s v="Mission Budget for 1 day"/>
    <s v="Advance"/>
    <s v="Investigations"/>
    <n v="54000"/>
    <m/>
    <n v="1625614"/>
    <x v="2"/>
  </r>
  <r>
    <d v="2021-05-07T00:00:00"/>
    <s v="Mission Budget for 1 day"/>
    <s v="Advance"/>
    <s v="Investigations"/>
    <n v="55000"/>
    <m/>
    <n v="1570614"/>
    <x v="4"/>
  </r>
  <r>
    <d v="2021-05-07T00:00:00"/>
    <s v="Mission Budget for 1 day"/>
    <s v="Advance"/>
    <s v="Legal"/>
    <n v="220000"/>
    <m/>
    <n v="1350614"/>
    <x v="7"/>
  </r>
  <r>
    <d v="2021-05-07T00:00:00"/>
    <s v="Mission Budget for 1 day"/>
    <s v="Advance"/>
    <s v="Management"/>
    <n v="14000"/>
    <m/>
    <n v="1336614"/>
    <x v="3"/>
  </r>
  <r>
    <d v="2021-05-07T00:00:00"/>
    <s v="May Internet subscription (Wananchi Cable)"/>
    <s v="Internet"/>
    <s v="Office"/>
    <n v="279900"/>
    <m/>
    <n v="1056714"/>
    <x v="3"/>
  </r>
  <r>
    <d v="2021-05-07T00:00:00"/>
    <s v="10 KN95 Masks @4500"/>
    <s v="Office Materials"/>
    <s v="Office"/>
    <n v="49000"/>
    <m/>
    <n v="1007714"/>
    <x v="3"/>
  </r>
  <r>
    <d v="2021-05-07T00:00:00"/>
    <s v="50 black maska @600"/>
    <s v="Office Materials"/>
    <s v="Office"/>
    <n v="30000"/>
    <m/>
    <n v="977714"/>
    <x v="3"/>
  </r>
  <r>
    <d v="2021-05-08T00:00:00"/>
    <s v="Reimbursement to Project"/>
    <s v="Advance "/>
    <s v="Investigations"/>
    <m/>
    <n v="4000"/>
    <n v="981714"/>
    <x v="1"/>
  </r>
  <r>
    <d v="2021-05-08T00:00:00"/>
    <s v="Reimbursement to Project"/>
    <s v="Advance"/>
    <s v="Investigations"/>
    <m/>
    <n v="4000"/>
    <n v="985714"/>
    <x v="2"/>
  </r>
  <r>
    <d v="2021-05-08T00:00:00"/>
    <s v="Reimbursement to Project"/>
    <s v="Advance"/>
    <s v="Investigations"/>
    <m/>
    <n v="1000"/>
    <n v="986714"/>
    <x v="4"/>
  </r>
  <r>
    <d v="2021-05-10T00:00:00"/>
    <s v="Mission Budget for 1 day"/>
    <s v="Advance"/>
    <s v="Investigations"/>
    <n v="64000"/>
    <m/>
    <n v="922714"/>
    <x v="1"/>
  </r>
  <r>
    <d v="2021-05-10T00:00:00"/>
    <s v="Mission Budget for 1 day"/>
    <s v="Advance"/>
    <s v="Investigations"/>
    <n v="62000"/>
    <m/>
    <n v="860714"/>
    <x v="2"/>
  </r>
  <r>
    <d v="2021-05-10T00:00:00"/>
    <s v="Mission Budget for 1 day"/>
    <s v="Advance"/>
    <s v="Management"/>
    <n v="12000"/>
    <m/>
    <n v="848714"/>
    <x v="3"/>
  </r>
  <r>
    <d v="2021-05-10T00:00:00"/>
    <s v="Cash withdraw Chq:54"/>
    <s v="Internal Transfer"/>
    <m/>
    <m/>
    <n v="2500000"/>
    <n v="3348714"/>
    <x v="0"/>
  </r>
  <r>
    <d v="2021-05-10T00:00:00"/>
    <s v="2 pairs of ink catridges"/>
    <s v="Office Materials"/>
    <s v="Office"/>
    <n v="340000"/>
    <m/>
    <n v="3008714"/>
    <x v="3"/>
  </r>
  <r>
    <d v="2021-05-10T00:00:00"/>
    <s v="Airtime"/>
    <s v="Advance"/>
    <s v="Management"/>
    <n v="160000"/>
    <m/>
    <n v="2848714"/>
    <x v="8"/>
  </r>
  <r>
    <d v="2021-05-10T00:00:00"/>
    <s v="Martial arts training(DEEZ martial Arts) rcpt 602 (May)"/>
    <s v="Personnel"/>
    <s v="Team Building"/>
    <n v="570000"/>
    <m/>
    <n v="2278714"/>
    <x v="3"/>
  </r>
  <r>
    <d v="2021-05-10T00:00:00"/>
    <s v="Reimbursement to Project"/>
    <s v="Advance"/>
    <s v="Management"/>
    <m/>
    <n v="2000"/>
    <n v="2280714"/>
    <x v="3"/>
  </r>
  <r>
    <d v="2021-05-11T00:00:00"/>
    <s v="Reimbursement to Project"/>
    <s v="Advance"/>
    <s v="Investigations"/>
    <m/>
    <n v="2000"/>
    <n v="2282714"/>
    <x v="1"/>
  </r>
  <r>
    <d v="2021-05-11T00:00:00"/>
    <s v="Reimbursement to Project"/>
    <s v="Advance"/>
    <s v="Investigations"/>
    <m/>
    <n v="3000"/>
    <n v="2285714"/>
    <x v="2"/>
  </r>
  <r>
    <d v="2021-05-11T00:00:00"/>
    <s v="Reimbursement to Project"/>
    <s v="Advance"/>
    <s v="Investigations"/>
    <m/>
    <n v="2000"/>
    <n v="2287714"/>
    <x v="5"/>
  </r>
  <r>
    <d v="2021-05-11T00:00:00"/>
    <s v="Mission Budget for 1 day"/>
    <s v="Advance"/>
    <s v="Investigations"/>
    <n v="60000"/>
    <m/>
    <n v="2227714"/>
    <x v="1"/>
  </r>
  <r>
    <d v="2021-05-11T00:00:00"/>
    <s v="Mission Budget for 1 day"/>
    <s v="Advance"/>
    <s v="Investigations"/>
    <n v="66000"/>
    <m/>
    <n v="2161714"/>
    <x v="2"/>
  </r>
  <r>
    <d v="2021-05-11T00:00:00"/>
    <s v="Mission Budget for 1 day"/>
    <s v="Advance"/>
    <s v="Investigations"/>
    <n v="245000"/>
    <m/>
    <n v="1916714"/>
    <x v="4"/>
  </r>
  <r>
    <d v="2021-05-11T00:00:00"/>
    <s v="Mission Budget for 1 day"/>
    <s v="Advance"/>
    <s v="Investigations"/>
    <n v="20000"/>
    <m/>
    <n v="1896714"/>
    <x v="4"/>
  </r>
  <r>
    <d v="2021-05-14T00:00:00"/>
    <s v="Reimbursement to Project"/>
    <s v="Advance"/>
    <s v="Investigations"/>
    <m/>
    <n v="4000"/>
    <n v="1900714"/>
    <x v="2"/>
  </r>
  <r>
    <d v="2021-05-14T00:00:00"/>
    <s v="Reimbursement to Project"/>
    <s v="Advance"/>
    <s v="Investigations"/>
    <m/>
    <n v="3000"/>
    <n v="1903714"/>
    <x v="1"/>
  </r>
  <r>
    <d v="2021-05-14T00:00:00"/>
    <s v="Mission Budget for 1 day"/>
    <s v="Advance"/>
    <s v="Investigations"/>
    <n v="53000"/>
    <m/>
    <n v="1850714"/>
    <x v="4"/>
  </r>
  <r>
    <d v="2021-05-14T00:00:00"/>
    <s v="Mission Budget for 1 day"/>
    <s v="Advance"/>
    <s v="Investigations"/>
    <n v="67000"/>
    <m/>
    <n v="1783714"/>
    <x v="1"/>
  </r>
  <r>
    <d v="2021-05-14T00:00:00"/>
    <s v="Mission Budget for 1 day"/>
    <s v="Advance"/>
    <s v="Investigations"/>
    <n v="65000"/>
    <m/>
    <n v="1718714"/>
    <x v="2"/>
  </r>
  <r>
    <d v="2021-05-14T00:00:00"/>
    <s v="Mission Budget for 1 day"/>
    <s v="Advance"/>
    <s v="Management"/>
    <n v="615000"/>
    <m/>
    <n v="1103714"/>
    <x v="3"/>
  </r>
  <r>
    <d v="2021-05-14T00:00:00"/>
    <s v="Airtime"/>
    <s v="Advance"/>
    <s v="Management"/>
    <n v="20000"/>
    <m/>
    <n v="1083714"/>
    <x v="8"/>
  </r>
  <r>
    <d v="2021-05-17T00:00:00"/>
    <s v="Mission Budget for 1 day"/>
    <s v="Advance"/>
    <s v="Legal"/>
    <n v="93000"/>
    <m/>
    <n v="990714"/>
    <x v="7"/>
  </r>
  <r>
    <d v="2021-05-17T00:00:00"/>
    <s v="Mission Budget for 1 day"/>
    <s v="Advance"/>
    <s v="Legal"/>
    <n v="18000"/>
    <m/>
    <n v="972714"/>
    <x v="6"/>
  </r>
  <r>
    <d v="2021-05-17T00:00:00"/>
    <s v="Mission Budget for 1 day"/>
    <s v="Advance"/>
    <s v="Investigations"/>
    <n v="64000"/>
    <m/>
    <n v="908714"/>
    <x v="2"/>
  </r>
  <r>
    <d v="2021-05-17T00:00:00"/>
    <s v="Mission Budget for 1 day"/>
    <s v="Advance"/>
    <s v="Investigations"/>
    <n v="50000"/>
    <m/>
    <n v="858714"/>
    <x v="4"/>
  </r>
  <r>
    <d v="2021-05-17T00:00:00"/>
    <s v="Mission Budget for 1 day"/>
    <s v="Advance"/>
    <s v="Investigations"/>
    <n v="62000"/>
    <m/>
    <n v="796714"/>
    <x v="1"/>
  </r>
  <r>
    <d v="2021-05-17T00:00:00"/>
    <s v="Reimbursement to i81"/>
    <s v="Advance"/>
    <s v="Investigations"/>
    <n v="11000"/>
    <m/>
    <n v="785714"/>
    <x v="4"/>
  </r>
  <r>
    <d v="2021-05-17T00:00:00"/>
    <s v="Reimbursement to Project"/>
    <s v="Advance"/>
    <s v="Investigations"/>
    <m/>
    <n v="3000"/>
    <n v="788714"/>
    <x v="2"/>
  </r>
  <r>
    <d v="2021-05-17T00:00:00"/>
    <s v="Cash withdraw: chq 56"/>
    <s v="Internal Transfer"/>
    <m/>
    <m/>
    <n v="2362000"/>
    <n v="3150714"/>
    <x v="0"/>
  </r>
  <r>
    <d v="2021-05-17T00:00:00"/>
    <s v="Mission Budget for 1 day"/>
    <s v="Advance"/>
    <s v="Management"/>
    <n v="11000"/>
    <m/>
    <n v="3139714"/>
    <x v="3"/>
  </r>
  <r>
    <d v="2021-05-17T00:00:00"/>
    <s v="Airtime"/>
    <s v="Advance"/>
    <s v="Management"/>
    <n v="160000"/>
    <m/>
    <n v="2979714"/>
    <x v="8"/>
  </r>
  <r>
    <d v="2021-05-17T00:00:00"/>
    <s v="2kgs of sugar"/>
    <s v="Office Materials"/>
    <s v="Office"/>
    <n v="8000"/>
    <m/>
    <n v="2971714"/>
    <x v="3"/>
  </r>
  <r>
    <d v="2021-05-17T00:00:00"/>
    <s v="Slashing of compound"/>
    <s v="Services"/>
    <s v="Office"/>
    <n v="50000"/>
    <m/>
    <n v="2921714"/>
    <x v="3"/>
  </r>
  <r>
    <d v="2021-05-17T00:00:00"/>
    <s v="OTT for 6 team members"/>
    <s v="Advance"/>
    <s v="Management"/>
    <n v="36000"/>
    <m/>
    <n v="2885714"/>
    <x v="8"/>
  </r>
  <r>
    <d v="2021-05-18T00:00:00"/>
    <s v="Reimbursement to Project"/>
    <s v="Advance"/>
    <s v="Investigations"/>
    <m/>
    <n v="4000"/>
    <n v="2889714"/>
    <x v="2"/>
  </r>
  <r>
    <d v="2021-05-18T00:00:00"/>
    <s v="Reimbursement to Project"/>
    <s v="Advance"/>
    <s v="Investigations"/>
    <m/>
    <n v="3000"/>
    <n v="2892714"/>
    <x v="4"/>
  </r>
  <r>
    <d v="2021-05-18T00:00:00"/>
    <s v="Reimbursement to Project"/>
    <s v="Advance"/>
    <s v="Investigations"/>
    <m/>
    <n v="1000"/>
    <n v="2893714"/>
    <x v="1"/>
  </r>
  <r>
    <d v="2021-05-18T00:00:00"/>
    <s v="Mission Budget for 1 day"/>
    <s v="Advance"/>
    <s v="Investigations"/>
    <n v="63000"/>
    <m/>
    <n v="2830714"/>
    <x v="1"/>
  </r>
  <r>
    <d v="2021-05-18T00:00:00"/>
    <s v="Mission Budget for 1 day"/>
    <s v="Advance"/>
    <s v="Investigations"/>
    <n v="59000"/>
    <m/>
    <n v="2771714"/>
    <x v="2"/>
  </r>
  <r>
    <d v="2021-05-18T00:00:00"/>
    <s v="Mission Budget for 1 day"/>
    <s v="Advance"/>
    <s v="Investigations"/>
    <n v="62000"/>
    <m/>
    <n v="2709714"/>
    <x v="4"/>
  </r>
  <r>
    <d v="2021-05-19T00:00:00"/>
    <s v="Reimbursement to Project"/>
    <s v="Advance"/>
    <s v="Investigations"/>
    <m/>
    <n v="1000"/>
    <n v="2710714"/>
    <x v="1"/>
  </r>
  <r>
    <d v="2021-05-19T00:00:00"/>
    <s v="Reimbursement to Project"/>
    <s v="Advance"/>
    <s v="Investigations"/>
    <m/>
    <n v="2000"/>
    <n v="2712714"/>
    <x v="2"/>
  </r>
  <r>
    <d v="2021-05-19T00:00:00"/>
    <s v="Reimbursement to Project"/>
    <s v="Advance"/>
    <s v="Investigations"/>
    <m/>
    <n v="3000"/>
    <n v="2715714"/>
    <x v="4"/>
  </r>
  <r>
    <d v="2021-05-19T00:00:00"/>
    <s v="Mission Budget for 1 day"/>
    <s v="Advance"/>
    <s v="Legal"/>
    <n v="200000"/>
    <m/>
    <n v="2515714"/>
    <x v="6"/>
  </r>
  <r>
    <d v="2021-05-19T00:00:00"/>
    <s v="Mission Budget for 1 day"/>
    <s v="Advance"/>
    <s v="Investigations"/>
    <n v="60000"/>
    <m/>
    <n v="2455714"/>
    <x v="4"/>
  </r>
  <r>
    <d v="2021-05-19T00:00:00"/>
    <s v="Mission Budget for 1 day"/>
    <s v="Advance"/>
    <s v="Investigations"/>
    <n v="65000"/>
    <m/>
    <n v="2390714"/>
    <x v="1"/>
  </r>
  <r>
    <d v="2021-05-19T00:00:00"/>
    <s v="Mission Budget for 1 day"/>
    <s v="Advance"/>
    <s v="Investigations"/>
    <n v="63000"/>
    <m/>
    <n v="2327714"/>
    <x v="2"/>
  </r>
  <r>
    <d v="2021-05-19T00:00:00"/>
    <s v="Mission Budget for 1 day"/>
    <s v="Advance"/>
    <s v="Management"/>
    <n v="8000"/>
    <m/>
    <n v="2319714"/>
    <x v="3"/>
  </r>
  <r>
    <d v="2021-05-19T00:00:00"/>
    <s v="Mission Budget for 1 day"/>
    <s v="Advance"/>
    <s v="Management"/>
    <n v="60000"/>
    <m/>
    <n v="2259714"/>
    <x v="3"/>
  </r>
  <r>
    <d v="2021-05-19T00:00:00"/>
    <s v="Mission Budget for 1 day"/>
    <s v="Advance"/>
    <s v="Management"/>
    <n v="8000"/>
    <m/>
    <n v="2251714"/>
    <x v="3"/>
  </r>
  <r>
    <d v="2021-05-19T00:00:00"/>
    <s v="Ink for EAGLE Uganda Stamp pad"/>
    <s v="Office Materials"/>
    <s v="Office"/>
    <n v="10000"/>
    <m/>
    <n v="2241714"/>
    <x v="3"/>
  </r>
  <r>
    <d v="2021-05-19T00:00:00"/>
    <s v="2 kgs of sugar@3600"/>
    <s v="Office Materials"/>
    <s v="Office"/>
    <n v="7200"/>
    <m/>
    <n v="2234514"/>
    <x v="3"/>
  </r>
  <r>
    <d v="2021-05-19T00:00:00"/>
    <s v="5 realms of office copying paper"/>
    <s v="Office Materials"/>
    <s v="Office"/>
    <n v="100000"/>
    <m/>
    <n v="2134514"/>
    <x v="3"/>
  </r>
  <r>
    <d v="2021-05-19T00:00:00"/>
    <s v="French class tranining to 18th June"/>
    <s v="Personnel"/>
    <s v="Team Building"/>
    <n v="200000"/>
    <m/>
    <n v="1934514"/>
    <x v="3"/>
  </r>
  <r>
    <d v="2021-05-20T00:00:00"/>
    <s v="Reimbursement to Project"/>
    <s v="Advance"/>
    <s v="Investigations"/>
    <m/>
    <n v="2000"/>
    <n v="1936514"/>
    <x v="4"/>
  </r>
  <r>
    <d v="2021-05-20T00:00:00"/>
    <s v="Reimbursement to Project"/>
    <s v="Advance"/>
    <s v="Investigations"/>
    <m/>
    <n v="5000"/>
    <n v="1941514"/>
    <x v="2"/>
  </r>
  <r>
    <d v="2021-05-20T00:00:00"/>
    <s v="Mission Budget for 1 day"/>
    <s v="Advance"/>
    <s v="Legal"/>
    <n v="54000"/>
    <m/>
    <n v="1887514"/>
    <x v="7"/>
  </r>
  <r>
    <d v="2021-05-20T00:00:00"/>
    <s v="Mission Budget for 1 day"/>
    <s v="Advance"/>
    <s v="Investigations"/>
    <n v="66000"/>
    <m/>
    <n v="1821514"/>
    <x v="2"/>
  </r>
  <r>
    <d v="2021-05-20T00:00:00"/>
    <s v="Mission Budget for 1 day"/>
    <s v="Advance"/>
    <s v="Investigations"/>
    <n v="69000"/>
    <m/>
    <n v="1752514"/>
    <x v="1"/>
  </r>
  <r>
    <d v="2021-05-20T00:00:00"/>
    <s v="Mission Budget for 1 day"/>
    <s v="Advance"/>
    <s v="Investigations"/>
    <n v="53000"/>
    <m/>
    <n v="1699514"/>
    <x v="4"/>
  </r>
  <r>
    <d v="2021-05-20T00:00:00"/>
    <s v="April Water bill"/>
    <s v="Rent &amp; Utilities"/>
    <s v="Office"/>
    <n v="66900"/>
    <m/>
    <n v="1632614"/>
    <x v="3"/>
  </r>
  <r>
    <d v="2021-05-20T00:00:00"/>
    <s v="Transfer fees"/>
    <s v="Transfer Fees"/>
    <s v="Office"/>
    <n v="3100"/>
    <m/>
    <n v="1629514"/>
    <x v="3"/>
  </r>
  <r>
    <d v="2021-05-20T00:00:00"/>
    <s v="Reimbursement to Project"/>
    <s v="Advance"/>
    <s v="Management"/>
    <m/>
    <n v="5000"/>
    <n v="1634514"/>
    <x v="3"/>
  </r>
  <r>
    <d v="2021-05-21T00:00:00"/>
    <s v="Mission Budget for 1 day"/>
    <s v="Advance"/>
    <s v="Investigations"/>
    <n v="67000"/>
    <m/>
    <n v="1567514"/>
    <x v="1"/>
  </r>
  <r>
    <d v="2021-05-21T00:00:00"/>
    <s v="Mission Budget for 1 day"/>
    <s v="Advance"/>
    <s v="Investigations"/>
    <n v="45000"/>
    <m/>
    <n v="1522514"/>
    <x v="4"/>
  </r>
  <r>
    <d v="2021-05-21T00:00:00"/>
    <s v="Mission Budget for 1 day"/>
    <s v="Advance"/>
    <s v="Investigations"/>
    <n v="59000"/>
    <m/>
    <n v="1463514"/>
    <x v="2"/>
  </r>
  <r>
    <d v="2021-05-21T00:00:00"/>
    <s v="Mission Budget for 1 day"/>
    <s v="Advance"/>
    <s v="Legal"/>
    <n v="275000"/>
    <m/>
    <n v="1188514"/>
    <x v="6"/>
  </r>
  <r>
    <d v="2021-05-21T00:00:00"/>
    <s v="Reimbursement to Project"/>
    <s v="Advance"/>
    <s v="Investigations"/>
    <m/>
    <n v="2000"/>
    <n v="1190514"/>
    <x v="2"/>
  </r>
  <r>
    <d v="2021-05-21T00:00:00"/>
    <s v="Reimbursement to Project"/>
    <s v="Advance"/>
    <s v="Investigations"/>
    <m/>
    <n v="2000"/>
    <n v="1192514"/>
    <x v="1"/>
  </r>
  <r>
    <d v="2021-05-21T00:00:00"/>
    <s v="Reimbursement to Project"/>
    <s v="Advance"/>
    <s v="Investigations"/>
    <m/>
    <n v="4000"/>
    <n v="1196514"/>
    <x v="4"/>
  </r>
  <r>
    <d v="2021-05-22T00:00:00"/>
    <s v="Reimbursement to Project"/>
    <s v="Advance"/>
    <s v="Investigations"/>
    <m/>
    <n v="2000"/>
    <n v="1198514"/>
    <x v="1"/>
  </r>
  <r>
    <d v="2021-05-22T00:00:00"/>
    <s v="Reimbursement to Project"/>
    <s v="Advance"/>
    <s v="Investigations"/>
    <m/>
    <n v="1000"/>
    <n v="1199514"/>
    <x v="4"/>
  </r>
  <r>
    <d v="2021-05-22T00:00:00"/>
    <s v="Reimbursement to Project"/>
    <s v="Advance"/>
    <s v="Investigations"/>
    <m/>
    <n v="2000"/>
    <n v="1201514"/>
    <x v="2"/>
  </r>
  <r>
    <d v="2021-05-24T00:00:00"/>
    <s v="Mission Budget for 1 day"/>
    <s v="Advance"/>
    <s v="Investigations"/>
    <n v="68000"/>
    <m/>
    <n v="1133514"/>
    <x v="2"/>
  </r>
  <r>
    <d v="2021-05-24T00:00:00"/>
    <s v="Mission Budget for 1 day"/>
    <s v="Advance"/>
    <s v="Investigations"/>
    <n v="65000"/>
    <m/>
    <n v="1068514"/>
    <x v="1"/>
  </r>
  <r>
    <d v="2021-05-24T00:00:00"/>
    <s v="Mission Budget for 1 day"/>
    <s v="Advance"/>
    <s v="Investigations"/>
    <n v="53000"/>
    <m/>
    <n v="1015514"/>
    <x v="4"/>
  </r>
  <r>
    <d v="2021-05-24T00:00:00"/>
    <s v="Mission Budget for 1 day"/>
    <s v="Advance"/>
    <s v="Legal"/>
    <n v="135000"/>
    <m/>
    <n v="880514"/>
    <x v="7"/>
  </r>
  <r>
    <d v="2021-05-24T00:00:00"/>
    <s v="Reimbursement to Project"/>
    <s v="Advance"/>
    <s v="Legal"/>
    <m/>
    <n v="100000"/>
    <n v="980514"/>
    <x v="6"/>
  </r>
  <r>
    <d v="2021-05-25T00:00:00"/>
    <s v="Reimbursement to Project"/>
    <s v="Advance"/>
    <s v="Investigations"/>
    <m/>
    <n v="4000"/>
    <n v="984514"/>
    <x v="2"/>
  </r>
  <r>
    <d v="2021-05-25T00:00:00"/>
    <s v="Reimbursement to Project"/>
    <s v="Advance"/>
    <s v="Investigations"/>
    <m/>
    <n v="2000"/>
    <n v="986514"/>
    <x v="1"/>
  </r>
  <r>
    <d v="2021-05-25T00:00:00"/>
    <s v="Reimbursement to Project"/>
    <s v="Advance"/>
    <s v="Investigations"/>
    <m/>
    <n v="5000"/>
    <n v="991514"/>
    <x v="4"/>
  </r>
  <r>
    <d v="2021-05-25T00:00:00"/>
    <s v="Airtime"/>
    <s v="Advance"/>
    <s v="Management"/>
    <n v="160000"/>
    <m/>
    <n v="831514"/>
    <x v="8"/>
  </r>
  <r>
    <d v="2021-05-25T00:00:00"/>
    <s v="Mission Budget for 1 day"/>
    <s v="Advance"/>
    <s v="Investigations"/>
    <n v="55000"/>
    <m/>
    <n v="776514"/>
    <x v="4"/>
  </r>
  <r>
    <d v="2021-05-25T00:00:00"/>
    <s v="Mission Budget for 1 day"/>
    <s v="Advance"/>
    <s v="Investigations"/>
    <n v="250000"/>
    <m/>
    <n v="526514"/>
    <x v="2"/>
  </r>
  <r>
    <d v="2021-05-25T00:00:00"/>
    <s v="Mission Budget for 1 day"/>
    <s v="Advance"/>
    <s v="Investigations"/>
    <n v="300000"/>
    <m/>
    <n v="226514"/>
    <x v="1"/>
  </r>
  <r>
    <d v="2021-05-26T00:00:00"/>
    <s v="Cash withdraw chq:"/>
    <s v="Internal Transfer"/>
    <m/>
    <m/>
    <n v="1766000"/>
    <n v="1992514"/>
    <x v="0"/>
  </r>
  <r>
    <d v="2021-05-26T00:00:00"/>
    <s v="1 tin of milk"/>
    <s v="Office Materials"/>
    <s v="Office"/>
    <n v="84000"/>
    <m/>
    <n v="1908514"/>
    <x v="3"/>
  </r>
  <r>
    <d v="2021-05-26T00:00:00"/>
    <s v="2kgs of sugar"/>
    <s v="Office Materials"/>
    <s v="Office"/>
    <n v="7200"/>
    <m/>
    <n v="1901314"/>
    <x v="3"/>
  </r>
  <r>
    <d v="2021-05-26T00:00:00"/>
    <s v="Dish washing sponges"/>
    <s v="Office Materials"/>
    <s v="Office"/>
    <n v="22000"/>
    <m/>
    <n v="1879314"/>
    <x v="3"/>
  </r>
  <r>
    <d v="2021-05-26T00:00:00"/>
    <s v="Reimbursement to Project"/>
    <s v="Advance"/>
    <s v="Investigations"/>
    <m/>
    <n v="3000"/>
    <n v="1882314"/>
    <x v="4"/>
  </r>
  <r>
    <d v="2021-05-26T00:00:00"/>
    <s v="Mission Budget top up"/>
    <s v="Advance"/>
    <s v="Investigations"/>
    <n v="110000"/>
    <m/>
    <n v="1772314"/>
    <x v="2"/>
  </r>
  <r>
    <d v="2021-05-26T00:00:00"/>
    <s v="Mission Budget top up"/>
    <s v="Advance"/>
    <s v="Investigations"/>
    <n v="110000"/>
    <m/>
    <n v="1662314"/>
    <x v="1"/>
  </r>
  <r>
    <d v="2021-05-26T00:00:00"/>
    <s v="Mission Budget for 1 day"/>
    <s v="Advance"/>
    <s v="Management"/>
    <n v="18000"/>
    <m/>
    <n v="1644314"/>
    <x v="3"/>
  </r>
  <r>
    <d v="2021-05-26T00:00:00"/>
    <s v="Mission Budget for 1 day"/>
    <s v="Advance"/>
    <s v="Investigations"/>
    <n v="49000"/>
    <m/>
    <n v="1595314"/>
    <x v="4"/>
  </r>
  <r>
    <d v="2021-05-26T00:00:00"/>
    <s v="Mission Budget for 1 day"/>
    <s v="Advance"/>
    <s v="Legal"/>
    <n v="14000"/>
    <m/>
    <n v="1581314"/>
    <x v="7"/>
  </r>
  <r>
    <d v="2021-05-26T00:00:00"/>
    <s v="Mission Budget for 1 day"/>
    <s v="Advance"/>
    <s v="Legal"/>
    <n v="15000"/>
    <m/>
    <n v="1566314"/>
    <x v="6"/>
  </r>
  <r>
    <d v="2021-05-27T00:00:00"/>
    <s v="Mission Budget for 1 day"/>
    <s v="Advance"/>
    <s v="Investigations"/>
    <n v="55000"/>
    <m/>
    <n v="1511314"/>
    <x v="4"/>
  </r>
  <r>
    <d v="2021-05-27T00:00:00"/>
    <s v="Reimbursement to Project"/>
    <s v="Advance"/>
    <s v="Investigations"/>
    <m/>
    <n v="4000"/>
    <n v="1515314"/>
    <x v="4"/>
  </r>
  <r>
    <d v="2021-05-27T00:00:00"/>
    <s v="Mission Budget top up"/>
    <s v="Advance"/>
    <s v="Investigations"/>
    <n v="110000"/>
    <m/>
    <n v="1405314"/>
    <x v="1"/>
  </r>
  <r>
    <d v="2021-05-27T00:00:00"/>
    <s v="Mission Budget for 1 day"/>
    <s v="Advance"/>
    <s v="Management"/>
    <n v="193000"/>
    <m/>
    <n v="1212314"/>
    <x v="3"/>
  </r>
  <r>
    <d v="2021-05-28T00:00:00"/>
    <s v="Reimbursement to Project"/>
    <s v="Advance"/>
    <s v="Management"/>
    <m/>
    <n v="118000"/>
    <n v="1330314"/>
    <x v="3"/>
  </r>
  <r>
    <d v="2021-05-28T00:00:00"/>
    <s v="Mission Budget for 1 day"/>
    <s v="Advance"/>
    <s v="Management"/>
    <n v="56000"/>
    <m/>
    <n v="1274314"/>
    <x v="4"/>
  </r>
  <r>
    <d v="2021-05-28T00:00:00"/>
    <s v="Reimbursement to Project"/>
    <s v="Advance"/>
    <s v="Investigations"/>
    <m/>
    <n v="3000"/>
    <n v="1277314"/>
    <x v="4"/>
  </r>
  <r>
    <d v="2021-05-28T00:00:00"/>
    <s v="Mission Budget top up"/>
    <s v="Advance"/>
    <s v="Investigations"/>
    <n v="220000"/>
    <m/>
    <n v="1057314"/>
    <x v="1"/>
  </r>
  <r>
    <d v="2021-05-28T00:00:00"/>
    <s v="May salary: Day Guard"/>
    <s v="Services"/>
    <s v="Office"/>
    <n v="300000"/>
    <m/>
    <n v="757314"/>
    <x v="3"/>
  </r>
  <r>
    <d v="2021-05-28T00:00:00"/>
    <s v="Mission Budget for 1 day"/>
    <s v="Advance"/>
    <s v="Investigations"/>
    <n v="61000"/>
    <m/>
    <n v="696314"/>
    <x v="2"/>
  </r>
  <r>
    <d v="2021-05-28T00:00:00"/>
    <s v="May Globe Clean Services"/>
    <s v="Services"/>
    <s v="Office"/>
    <n v="50000"/>
    <m/>
    <n v="646314"/>
    <x v="3"/>
  </r>
  <r>
    <d v="2021-05-29T00:00:00"/>
    <s v="Mission Budget for 1 day"/>
    <s v="Advance"/>
    <s v="Investigations"/>
    <n v="80000"/>
    <m/>
    <n v="566314"/>
    <x v="4"/>
  </r>
  <r>
    <d v="2021-05-29T00:00:00"/>
    <s v="Mission Budget for 1 day"/>
    <s v="Advance"/>
    <s v="Legal"/>
    <n v="100000"/>
    <m/>
    <n v="466314"/>
    <x v="6"/>
  </r>
  <r>
    <d v="2021-05-29T00:00:00"/>
    <s v="Mission Budget for 1 day"/>
    <s v="Advance"/>
    <s v="Management"/>
    <n v="95000"/>
    <m/>
    <n v="371314"/>
    <x v="3"/>
  </r>
  <r>
    <d v="2021-05-30T00:00:00"/>
    <s v="Reimbursement to Project"/>
    <s v="Advance"/>
    <s v="Management"/>
    <m/>
    <n v="13000"/>
    <n v="384314"/>
    <x v="3"/>
  </r>
  <r>
    <d v="2021-05-30T00:00:00"/>
    <s v="Mission Budget for 1 day"/>
    <s v="Advance"/>
    <s v="Legal"/>
    <n v="50000"/>
    <m/>
    <n v="334314"/>
    <x v="6"/>
  </r>
  <r>
    <d v="2021-05-30T00:00:00"/>
    <s v="Mission Budget for 1 day"/>
    <s v="Advance"/>
    <s v="Management"/>
    <n v="52000"/>
    <m/>
    <n v="282314"/>
    <x v="3"/>
  </r>
  <r>
    <d v="2021-05-31T00:00:00"/>
    <s v="Mission Budget for 1 day"/>
    <s v="Advance"/>
    <s v="Legal"/>
    <n v="50000"/>
    <m/>
    <n v="232314"/>
    <x v="6"/>
  </r>
  <r>
    <d v="2021-05-31T00:00:00"/>
    <s v="Mission Budget for 1 day"/>
    <s v="Advance"/>
    <s v="Investigations"/>
    <n v="50000"/>
    <m/>
    <n v="182314"/>
    <x v="4"/>
  </r>
  <r>
    <d v="2021-05-31T00:00:00"/>
    <s v="Reimbursement to project"/>
    <s v="Advance"/>
    <s v="Management"/>
    <m/>
    <n v="2000"/>
    <n v="184314"/>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6">
  <r>
    <d v="2021-05-01T00:00:00"/>
    <s v="1 minute maid"/>
    <x v="0"/>
    <x v="0"/>
    <n v="2500"/>
    <n v="3650"/>
    <n v="0.68493150684931503"/>
    <x v="0"/>
  </r>
  <r>
    <d v="2021-05-01T00:00:00"/>
    <s v="1 coke pet"/>
    <x v="0"/>
    <x v="0"/>
    <n v="2000"/>
    <n v="3650"/>
    <n v="0.54794520547945202"/>
    <x v="0"/>
  </r>
  <r>
    <d v="2021-05-01T00:00:00"/>
    <s v="Rwenzori water"/>
    <x v="0"/>
    <x v="0"/>
    <n v="1500"/>
    <n v="3650"/>
    <n v="0.41095890410958902"/>
    <x v="0"/>
  </r>
  <r>
    <d v="2021-05-01T00:00:00"/>
    <s v="Entry fees to UWEC for 6 people@10,000"/>
    <x v="0"/>
    <x v="0"/>
    <n v="60000"/>
    <n v="3650"/>
    <n v="16.438356164383563"/>
    <x v="0"/>
  </r>
  <r>
    <d v="2021-05-01T00:00:00"/>
    <s v="Lunch for 4 people "/>
    <x v="0"/>
    <x v="0"/>
    <n v="128000"/>
    <n v="3650"/>
    <n v="35.06849315068493"/>
    <x v="0"/>
  </r>
  <r>
    <d v="2021-05-01T00:00:00"/>
    <s v="Lunch for 2 people"/>
    <x v="0"/>
    <x v="0"/>
    <n v="60000"/>
    <n v="3650"/>
    <n v="16.438356164383563"/>
    <x v="0"/>
  </r>
  <r>
    <d v="2021-05-01T00:00:00"/>
    <s v="Refreshments"/>
    <x v="0"/>
    <x v="0"/>
    <n v="4000"/>
    <n v="3650"/>
    <n v="1.095890410958904"/>
    <x v="0"/>
  </r>
  <r>
    <d v="2021-05-01T00:00:00"/>
    <s v="Refreshments"/>
    <x v="0"/>
    <x v="0"/>
    <n v="5000"/>
    <n v="3650"/>
    <n v="1.3698630136986301"/>
    <x v="0"/>
  </r>
  <r>
    <d v="2021-05-01T00:00:00"/>
    <s v="Refreshments"/>
    <x v="0"/>
    <x v="0"/>
    <n v="8000"/>
    <n v="3650"/>
    <n v="2.1917808219178081"/>
    <x v="0"/>
  </r>
  <r>
    <d v="2021-05-01T00:00:00"/>
    <s v="Car hire for 1 day"/>
    <x v="1"/>
    <x v="0"/>
    <n v="150000"/>
    <n v="3650"/>
    <n v="41.095890410958901"/>
    <x v="0"/>
  </r>
  <r>
    <d v="2021-05-01T00:00:00"/>
    <s v="Refreshments"/>
    <x v="0"/>
    <x v="0"/>
    <n v="7000"/>
    <n v="3650"/>
    <n v="1.9178082191780821"/>
    <x v="0"/>
  </r>
  <r>
    <d v="2021-05-01T00:00:00"/>
    <s v="Fuel for Car Hire"/>
    <x v="1"/>
    <x v="0"/>
    <n v="30000"/>
    <n v="3650"/>
    <n v="8.2191780821917817"/>
    <x v="0"/>
  </r>
  <r>
    <d v="2021-05-01T00:00:00"/>
    <s v="1 burger"/>
    <x v="0"/>
    <x v="0"/>
    <n v="32000"/>
    <n v="3650"/>
    <n v="8.7671232876712324"/>
    <x v="0"/>
  </r>
  <r>
    <d v="2021-05-01T00:00:00"/>
    <s v="Family chips"/>
    <x v="0"/>
    <x v="0"/>
    <n v="60000"/>
    <n v="3650"/>
    <n v="16.438356164383563"/>
    <x v="0"/>
  </r>
  <r>
    <d v="2021-05-01T00:00:00"/>
    <s v="Fuel for Car Hire"/>
    <x v="1"/>
    <x v="0"/>
    <n v="100000"/>
    <n v="3650"/>
    <n v="27.397260273972602"/>
    <x v="0"/>
  </r>
  <r>
    <d v="2021-05-03T00:00:00"/>
    <s v="Local Transport"/>
    <x v="1"/>
    <x v="1"/>
    <n v="16000"/>
    <n v="3650"/>
    <n v="4.3835616438356162"/>
    <x v="1"/>
  </r>
  <r>
    <d v="2021-05-03T00:00:00"/>
    <s v="Local Transport"/>
    <x v="1"/>
    <x v="1"/>
    <n v="14000"/>
    <n v="3650"/>
    <n v="3.8356164383561642"/>
    <x v="1"/>
  </r>
  <r>
    <d v="2021-05-03T00:00:00"/>
    <s v="Local Transport"/>
    <x v="1"/>
    <x v="1"/>
    <n v="19000"/>
    <n v="3650"/>
    <n v="5.2054794520547949"/>
    <x v="1"/>
  </r>
  <r>
    <d v="2021-05-03T00:00:00"/>
    <s v="Trust Building"/>
    <x v="2"/>
    <x v="1"/>
    <n v="5500"/>
    <n v="3650"/>
    <n v="1.5068493150684932"/>
    <x v="1"/>
  </r>
  <r>
    <d v="2021-05-03T00:00:00"/>
    <s v="Trust Building"/>
    <x v="2"/>
    <x v="1"/>
    <n v="1500"/>
    <n v="3650"/>
    <n v="0.41095890410958902"/>
    <x v="1"/>
  </r>
  <r>
    <d v="2021-05-03T00:00:00"/>
    <s v="Trust Building"/>
    <x v="2"/>
    <x v="1"/>
    <n v="3000"/>
    <n v="3650"/>
    <n v="0.82191780821917804"/>
    <x v="1"/>
  </r>
  <r>
    <d v="2021-05-03T00:00:00"/>
    <s v="Local Transport"/>
    <x v="1"/>
    <x v="1"/>
    <n v="15000"/>
    <n v="3650"/>
    <n v="4.1095890410958908"/>
    <x v="2"/>
  </r>
  <r>
    <d v="2021-05-03T00:00:00"/>
    <s v="Local Transport"/>
    <x v="1"/>
    <x v="1"/>
    <n v="15000"/>
    <n v="3650"/>
    <n v="4.1095890410958908"/>
    <x v="2"/>
  </r>
  <r>
    <d v="2021-05-03T00:00:00"/>
    <s v="Local Transport"/>
    <x v="1"/>
    <x v="1"/>
    <n v="15000"/>
    <n v="3650"/>
    <n v="4.1095890410958908"/>
    <x v="2"/>
  </r>
  <r>
    <d v="2021-05-03T00:00:00"/>
    <s v="Trust Building"/>
    <x v="2"/>
    <x v="1"/>
    <n v="10000"/>
    <n v="3650"/>
    <n v="2.7397260273972601"/>
    <x v="2"/>
  </r>
  <r>
    <d v="2021-05-03T00:00:00"/>
    <s v="Trust Building"/>
    <x v="2"/>
    <x v="1"/>
    <n v="2000"/>
    <n v="3650"/>
    <n v="0.54794520547945202"/>
    <x v="2"/>
  </r>
  <r>
    <d v="2021-05-03T00:00:00"/>
    <s v="Trust Building"/>
    <x v="2"/>
    <x v="1"/>
    <n v="5000"/>
    <n v="3650"/>
    <n v="1.3698630136986301"/>
    <x v="2"/>
  </r>
  <r>
    <d v="2021-05-03T00:00:00"/>
    <s v="Local Transport"/>
    <x v="1"/>
    <x v="1"/>
    <n v="7000"/>
    <n v="3650"/>
    <n v="1.9178082191780821"/>
    <x v="3"/>
  </r>
  <r>
    <d v="2021-05-03T00:00:00"/>
    <s v="Local Transport"/>
    <x v="1"/>
    <x v="1"/>
    <n v="10000"/>
    <n v="3650"/>
    <n v="2.7397260273972601"/>
    <x v="3"/>
  </r>
  <r>
    <d v="2021-05-03T00:00:00"/>
    <s v="Local Transport"/>
    <x v="1"/>
    <x v="1"/>
    <n v="9000"/>
    <n v="3650"/>
    <n v="2.4657534246575343"/>
    <x v="3"/>
  </r>
  <r>
    <d v="2021-05-03T00:00:00"/>
    <s v="Local Transport"/>
    <x v="1"/>
    <x v="1"/>
    <n v="8000"/>
    <n v="3650"/>
    <n v="2.1917808219178081"/>
    <x v="3"/>
  </r>
  <r>
    <d v="2021-05-03T00:00:00"/>
    <s v="Local Transport"/>
    <x v="1"/>
    <x v="1"/>
    <n v="3000"/>
    <n v="3650"/>
    <n v="0.82191780821917804"/>
    <x v="3"/>
  </r>
  <r>
    <d v="2021-05-03T00:00:00"/>
    <s v="Local Transport"/>
    <x v="1"/>
    <x v="1"/>
    <n v="7000"/>
    <n v="3650"/>
    <n v="1.9178082191780821"/>
    <x v="3"/>
  </r>
  <r>
    <d v="2021-05-03T00:00:00"/>
    <s v="Trust Building"/>
    <x v="2"/>
    <x v="1"/>
    <n v="6000"/>
    <n v="3650"/>
    <n v="1.6438356164383561"/>
    <x v="3"/>
  </r>
  <r>
    <d v="2021-05-03T00:00:00"/>
    <s v="Trust Building"/>
    <x v="2"/>
    <x v="1"/>
    <n v="2000"/>
    <n v="3650"/>
    <n v="0.54794520547945202"/>
    <x v="3"/>
  </r>
  <r>
    <d v="2021-05-03T00:00:00"/>
    <s v="Trust Building"/>
    <x v="2"/>
    <x v="1"/>
    <n v="2000"/>
    <n v="3650"/>
    <n v="0.54794520547945202"/>
    <x v="3"/>
  </r>
  <r>
    <d v="2021-05-03T00:00:00"/>
    <s v="Local Transport"/>
    <x v="1"/>
    <x v="1"/>
    <n v="4000"/>
    <n v="3650"/>
    <n v="1.095890410958904"/>
    <x v="4"/>
  </r>
  <r>
    <d v="2021-05-03T00:00:00"/>
    <s v="Local Transport"/>
    <x v="1"/>
    <x v="1"/>
    <n v="15000"/>
    <n v="3650"/>
    <n v="4.1095890410958908"/>
    <x v="4"/>
  </r>
  <r>
    <d v="2021-05-03T00:00:00"/>
    <s v="Local Transport"/>
    <x v="1"/>
    <x v="1"/>
    <n v="12000"/>
    <n v="3650"/>
    <n v="3.2876712328767121"/>
    <x v="4"/>
  </r>
  <r>
    <d v="2021-05-03T00:00:00"/>
    <s v="Local Transport"/>
    <x v="1"/>
    <x v="1"/>
    <n v="10000"/>
    <n v="3650"/>
    <n v="2.7397260273972601"/>
    <x v="4"/>
  </r>
  <r>
    <d v="2021-05-03T00:00:00"/>
    <s v="Local Transport"/>
    <x v="1"/>
    <x v="1"/>
    <n v="10000"/>
    <n v="3650"/>
    <n v="2.7397260273972601"/>
    <x v="4"/>
  </r>
  <r>
    <d v="2021-05-03T00:00:00"/>
    <s v="Trust Building"/>
    <x v="2"/>
    <x v="1"/>
    <n v="3000"/>
    <n v="3650"/>
    <n v="0.82191780821917804"/>
    <x v="4"/>
  </r>
  <r>
    <d v="2021-05-03T00:00:00"/>
    <s v="Trust Building"/>
    <x v="2"/>
    <x v="1"/>
    <n v="2000"/>
    <n v="3650"/>
    <n v="0.54794520547945202"/>
    <x v="4"/>
  </r>
  <r>
    <d v="2021-05-03T00:00:00"/>
    <s v="Trust Building"/>
    <x v="2"/>
    <x v="1"/>
    <n v="3000"/>
    <n v="3650"/>
    <n v="0.82191780821917804"/>
    <x v="4"/>
  </r>
  <r>
    <d v="2021-05-03T00:00:00"/>
    <s v="Trust Building"/>
    <x v="2"/>
    <x v="1"/>
    <n v="2000"/>
    <n v="3650"/>
    <n v="0.54794520547945202"/>
    <x v="4"/>
  </r>
  <r>
    <d v="2021-05-04T00:00:00"/>
    <s v="Local Transport"/>
    <x v="1"/>
    <x v="1"/>
    <n v="4000"/>
    <n v="3650"/>
    <n v="1.095890410958904"/>
    <x v="4"/>
  </r>
  <r>
    <d v="2021-05-04T00:00:00"/>
    <s v="Local Transport"/>
    <x v="1"/>
    <x v="1"/>
    <n v="10000"/>
    <n v="3650"/>
    <n v="2.7397260273972601"/>
    <x v="4"/>
  </r>
  <r>
    <d v="2021-05-04T00:00:00"/>
    <s v="Local Transport"/>
    <x v="1"/>
    <x v="1"/>
    <n v="11000"/>
    <n v="3650"/>
    <n v="3.0136986301369864"/>
    <x v="4"/>
  </r>
  <r>
    <d v="2021-05-04T00:00:00"/>
    <s v="Local Transport"/>
    <x v="1"/>
    <x v="1"/>
    <n v="13000"/>
    <n v="3650"/>
    <n v="3.5616438356164384"/>
    <x v="4"/>
  </r>
  <r>
    <d v="2021-05-04T00:00:00"/>
    <s v="Local Transport"/>
    <x v="1"/>
    <x v="1"/>
    <n v="10000"/>
    <n v="3650"/>
    <n v="2.7397260273972601"/>
    <x v="4"/>
  </r>
  <r>
    <d v="2021-05-04T00:00:00"/>
    <s v="Trust Building"/>
    <x v="2"/>
    <x v="1"/>
    <n v="3000"/>
    <n v="3650"/>
    <n v="0.82191780821917804"/>
    <x v="4"/>
  </r>
  <r>
    <d v="2021-05-04T00:00:00"/>
    <s v="Trust Building"/>
    <x v="2"/>
    <x v="1"/>
    <n v="2000"/>
    <n v="3650"/>
    <n v="0.54794520547945202"/>
    <x v="4"/>
  </r>
  <r>
    <d v="2021-05-04T00:00:00"/>
    <s v="Trust Building"/>
    <x v="2"/>
    <x v="1"/>
    <n v="1000"/>
    <n v="3650"/>
    <n v="0.27397260273972601"/>
    <x v="4"/>
  </r>
  <r>
    <d v="2021-05-04T00:00:00"/>
    <s v="Trust Building"/>
    <x v="2"/>
    <x v="1"/>
    <n v="2000"/>
    <n v="3650"/>
    <n v="0.54794520547945202"/>
    <x v="4"/>
  </r>
  <r>
    <d v="2021-05-04T00:00:00"/>
    <s v="Trust Building"/>
    <x v="2"/>
    <x v="1"/>
    <n v="2000"/>
    <n v="3650"/>
    <n v="0.54794520547945202"/>
    <x v="4"/>
  </r>
  <r>
    <d v="2021-05-04T00:00:00"/>
    <s v="Local Transport"/>
    <x v="1"/>
    <x v="1"/>
    <n v="14000"/>
    <n v="3650"/>
    <n v="3.8356164383561642"/>
    <x v="1"/>
  </r>
  <r>
    <d v="2021-05-04T00:00:00"/>
    <s v="Local Transport"/>
    <x v="1"/>
    <x v="1"/>
    <n v="15000"/>
    <n v="3650"/>
    <n v="4.1095890410958908"/>
    <x v="1"/>
  </r>
  <r>
    <d v="2021-05-04T00:00:00"/>
    <s v="Local Transport"/>
    <x v="1"/>
    <x v="1"/>
    <n v="14000"/>
    <n v="3650"/>
    <n v="3.8356164383561642"/>
    <x v="1"/>
  </r>
  <r>
    <d v="2021-05-04T00:00:00"/>
    <s v="Local Transport"/>
    <x v="1"/>
    <x v="1"/>
    <n v="11000"/>
    <n v="3650"/>
    <n v="3.0136986301369864"/>
    <x v="1"/>
  </r>
  <r>
    <d v="2021-05-04T00:00:00"/>
    <s v="Trust Building"/>
    <x v="2"/>
    <x v="1"/>
    <n v="4000"/>
    <n v="3650"/>
    <n v="1.095890410958904"/>
    <x v="1"/>
  </r>
  <r>
    <d v="2021-05-04T00:00:00"/>
    <s v="Trust Building"/>
    <x v="2"/>
    <x v="1"/>
    <n v="2000"/>
    <n v="3650"/>
    <n v="0.54794520547945202"/>
    <x v="1"/>
  </r>
  <r>
    <d v="2021-05-04T00:00:00"/>
    <s v="Trust Building"/>
    <x v="2"/>
    <x v="1"/>
    <n v="2000"/>
    <n v="3650"/>
    <n v="0.54794520547945202"/>
    <x v="1"/>
  </r>
  <r>
    <d v="2021-05-04T00:00:00"/>
    <s v="Local Transport"/>
    <x v="1"/>
    <x v="1"/>
    <n v="11000"/>
    <n v="3650"/>
    <n v="3.0136986301369864"/>
    <x v="2"/>
  </r>
  <r>
    <d v="2021-05-04T00:00:00"/>
    <s v="Local Transport"/>
    <x v="1"/>
    <x v="1"/>
    <n v="12000"/>
    <n v="3650"/>
    <n v="3.2876712328767121"/>
    <x v="2"/>
  </r>
  <r>
    <d v="2021-05-04T00:00:00"/>
    <s v="Local Transport"/>
    <x v="1"/>
    <x v="1"/>
    <n v="15000"/>
    <n v="3650"/>
    <n v="4.1095890410958908"/>
    <x v="2"/>
  </r>
  <r>
    <d v="2021-05-04T00:00:00"/>
    <s v="Local Transport"/>
    <x v="1"/>
    <x v="1"/>
    <n v="9000"/>
    <n v="3650"/>
    <n v="2.4657534246575343"/>
    <x v="2"/>
  </r>
  <r>
    <d v="2021-05-04T00:00:00"/>
    <s v="Trust Building"/>
    <x v="2"/>
    <x v="1"/>
    <n v="7000"/>
    <n v="3650"/>
    <n v="1.9178082191780821"/>
    <x v="2"/>
  </r>
  <r>
    <d v="2021-05-04T00:00:00"/>
    <s v="Trust Building"/>
    <x v="2"/>
    <x v="1"/>
    <n v="3000"/>
    <n v="3650"/>
    <n v="0.82191780821917804"/>
    <x v="2"/>
  </r>
  <r>
    <d v="2021-05-04T00:00:00"/>
    <s v="Local Transport"/>
    <x v="1"/>
    <x v="1"/>
    <n v="12000"/>
    <n v="3650"/>
    <n v="3.2876712328767121"/>
    <x v="3"/>
  </r>
  <r>
    <d v="2021-05-04T00:00:00"/>
    <s v="Local Transport"/>
    <x v="1"/>
    <x v="1"/>
    <n v="10000"/>
    <n v="3650"/>
    <n v="2.7397260273972601"/>
    <x v="3"/>
  </r>
  <r>
    <d v="2021-05-04T00:00:00"/>
    <s v="Local Transport"/>
    <x v="1"/>
    <x v="1"/>
    <n v="5000"/>
    <n v="3650"/>
    <n v="1.3698630136986301"/>
    <x v="3"/>
  </r>
  <r>
    <d v="2021-05-04T00:00:00"/>
    <s v="Local Transport"/>
    <x v="1"/>
    <x v="1"/>
    <n v="3000"/>
    <n v="3650"/>
    <n v="0.82191780821917804"/>
    <x v="3"/>
  </r>
  <r>
    <d v="2021-05-04T00:00:00"/>
    <s v="Local Transport"/>
    <x v="1"/>
    <x v="1"/>
    <n v="8000"/>
    <n v="3650"/>
    <n v="2.1917808219178081"/>
    <x v="3"/>
  </r>
  <r>
    <d v="2021-05-04T00:00:00"/>
    <s v="Local Transport"/>
    <x v="1"/>
    <x v="1"/>
    <n v="7000"/>
    <n v="3650"/>
    <n v="1.9178082191780821"/>
    <x v="3"/>
  </r>
  <r>
    <d v="2021-05-04T00:00:00"/>
    <s v="Trust Building"/>
    <x v="2"/>
    <x v="1"/>
    <n v="6000"/>
    <n v="3650"/>
    <n v="1.6438356164383561"/>
    <x v="3"/>
  </r>
  <r>
    <d v="2021-05-04T00:00:00"/>
    <s v="Trust Building"/>
    <x v="2"/>
    <x v="1"/>
    <n v="4000"/>
    <n v="3650"/>
    <n v="1.095890410958904"/>
    <x v="3"/>
  </r>
  <r>
    <d v="2021-05-04T00:00:00"/>
    <s v="Local transport to informant(Moses)"/>
    <x v="1"/>
    <x v="2"/>
    <n v="50000"/>
    <n v="3650"/>
    <n v="13.698630136986301"/>
    <x v="0"/>
  </r>
  <r>
    <d v="2021-05-04T00:00:00"/>
    <s v="MM sending charges"/>
    <x v="3"/>
    <x v="2"/>
    <n v="500"/>
    <n v="3650"/>
    <n v="0.13698630136986301"/>
    <x v="0"/>
  </r>
  <r>
    <d v="2021-05-04T00:00:00"/>
    <s v="MM withdraw charges"/>
    <x v="3"/>
    <x v="2"/>
    <n v="1500"/>
    <n v="3650"/>
    <n v="0.41095890410958902"/>
    <x v="0"/>
  </r>
  <r>
    <d v="2021-05-05T00:00:00"/>
    <s v="Local Transport"/>
    <x v="1"/>
    <x v="1"/>
    <n v="14000"/>
    <n v="3650"/>
    <n v="3.8356164383561642"/>
    <x v="1"/>
  </r>
  <r>
    <d v="2021-05-05T00:00:00"/>
    <s v="Local Transport"/>
    <x v="1"/>
    <x v="1"/>
    <n v="18000"/>
    <n v="3650"/>
    <n v="4.9315068493150687"/>
    <x v="1"/>
  </r>
  <r>
    <d v="2021-05-05T00:00:00"/>
    <s v="Local Transport"/>
    <x v="1"/>
    <x v="1"/>
    <n v="12000"/>
    <n v="3650"/>
    <n v="3.2876712328767121"/>
    <x v="1"/>
  </r>
  <r>
    <d v="2021-05-05T00:00:00"/>
    <s v="Local Transport"/>
    <x v="1"/>
    <x v="1"/>
    <n v="8000"/>
    <n v="3650"/>
    <n v="2.1917808219178081"/>
    <x v="1"/>
  </r>
  <r>
    <d v="2021-05-05T00:00:00"/>
    <s v="Trust Building"/>
    <x v="2"/>
    <x v="1"/>
    <n v="6000"/>
    <n v="3650"/>
    <n v="1.6438356164383561"/>
    <x v="1"/>
  </r>
  <r>
    <d v="2021-05-05T00:00:00"/>
    <s v="Trust Building"/>
    <x v="2"/>
    <x v="1"/>
    <n v="4000"/>
    <n v="3650"/>
    <n v="1.095890410958904"/>
    <x v="1"/>
  </r>
  <r>
    <d v="2021-05-05T00:00:00"/>
    <s v="Local Transport"/>
    <x v="1"/>
    <x v="1"/>
    <n v="10000"/>
    <n v="3650"/>
    <n v="2.7397260273972601"/>
    <x v="3"/>
  </r>
  <r>
    <d v="2021-05-05T00:00:00"/>
    <s v="Local Transport"/>
    <x v="1"/>
    <x v="1"/>
    <n v="6000"/>
    <n v="3650"/>
    <n v="1.6438356164383561"/>
    <x v="3"/>
  </r>
  <r>
    <d v="2021-05-05T00:00:00"/>
    <s v="Local Transport"/>
    <x v="1"/>
    <x v="1"/>
    <n v="3000"/>
    <n v="3650"/>
    <n v="0.82191780821917804"/>
    <x v="3"/>
  </r>
  <r>
    <d v="2021-05-05T00:00:00"/>
    <s v="Local Transport"/>
    <x v="1"/>
    <x v="1"/>
    <n v="9000"/>
    <n v="3650"/>
    <n v="2.4657534246575343"/>
    <x v="3"/>
  </r>
  <r>
    <d v="2021-05-05T00:00:00"/>
    <s v="Local Transport"/>
    <x v="1"/>
    <x v="1"/>
    <n v="7000"/>
    <n v="3650"/>
    <n v="1.9178082191780821"/>
    <x v="3"/>
  </r>
  <r>
    <d v="2021-05-05T00:00:00"/>
    <s v="Trust Building"/>
    <x v="2"/>
    <x v="1"/>
    <n v="6000"/>
    <n v="3650"/>
    <n v="1.6438356164383561"/>
    <x v="3"/>
  </r>
  <r>
    <d v="2021-05-05T00:00:00"/>
    <s v="Trust Building"/>
    <x v="2"/>
    <x v="1"/>
    <n v="4000"/>
    <n v="3650"/>
    <n v="1.095890410958904"/>
    <x v="3"/>
  </r>
  <r>
    <d v="2021-05-05T00:00:00"/>
    <s v="Local Transport"/>
    <x v="1"/>
    <x v="1"/>
    <n v="15000"/>
    <n v="3650"/>
    <n v="4.1095890410958908"/>
    <x v="2"/>
  </r>
  <r>
    <d v="2021-05-05T00:00:00"/>
    <s v="Local Transport"/>
    <x v="1"/>
    <x v="1"/>
    <n v="22000"/>
    <n v="3650"/>
    <n v="6.0273972602739727"/>
    <x v="2"/>
  </r>
  <r>
    <d v="2021-05-05T00:00:00"/>
    <s v="Local Transport"/>
    <x v="1"/>
    <x v="1"/>
    <n v="12000"/>
    <n v="3650"/>
    <n v="3.2876712328767121"/>
    <x v="2"/>
  </r>
  <r>
    <d v="2021-05-05T00:00:00"/>
    <s v="Trust Building"/>
    <x v="2"/>
    <x v="1"/>
    <n v="5000"/>
    <n v="3650"/>
    <n v="1.3698630136986301"/>
    <x v="2"/>
  </r>
  <r>
    <d v="2021-05-05T00:00:00"/>
    <s v="Trust Building"/>
    <x v="2"/>
    <x v="1"/>
    <n v="3000"/>
    <n v="3650"/>
    <n v="0.82191780821917804"/>
    <x v="2"/>
  </r>
  <r>
    <d v="2021-05-05T00:00:00"/>
    <s v="Trust Building"/>
    <x v="2"/>
    <x v="1"/>
    <n v="2000"/>
    <n v="3650"/>
    <n v="0.54794520547945202"/>
    <x v="2"/>
  </r>
  <r>
    <d v="2021-05-05T00:00:00"/>
    <s v="Local Transport"/>
    <x v="1"/>
    <x v="3"/>
    <n v="7500"/>
    <n v="3650"/>
    <n v="2.0547945205479454"/>
    <x v="5"/>
  </r>
  <r>
    <d v="2021-05-05T00:00:00"/>
    <s v="Local Transport"/>
    <x v="1"/>
    <x v="3"/>
    <n v="7500"/>
    <n v="3650"/>
    <n v="2.0547945205479454"/>
    <x v="5"/>
  </r>
  <r>
    <d v="2021-05-05T00:00:00"/>
    <s v="Local Transport"/>
    <x v="1"/>
    <x v="1"/>
    <n v="8000"/>
    <n v="3650"/>
    <n v="2.1917808219178081"/>
    <x v="6"/>
  </r>
  <r>
    <d v="2021-05-05T00:00:00"/>
    <s v="Local Transport"/>
    <x v="1"/>
    <x v="1"/>
    <n v="8000"/>
    <n v="3650"/>
    <n v="2.1917808219178081"/>
    <x v="6"/>
  </r>
  <r>
    <d v="2021-05-05T00:00:00"/>
    <s v="Local Transport"/>
    <x v="1"/>
    <x v="1"/>
    <n v="9000"/>
    <n v="3650"/>
    <n v="2.4657534246575343"/>
    <x v="6"/>
  </r>
  <r>
    <d v="2021-05-05T00:00:00"/>
    <s v="Bank charges"/>
    <x v="4"/>
    <x v="4"/>
    <n v="2000"/>
    <n v="3650"/>
    <n v="0.54794520547945202"/>
    <x v="7"/>
  </r>
  <r>
    <d v="2021-05-05T00:00:00"/>
    <s v="May Security Services (Universal Security Systems)"/>
    <x v="5"/>
    <x v="4"/>
    <n v="1450000"/>
    <n v="3650"/>
    <n v="397.26027397260276"/>
    <x v="8"/>
  </r>
  <r>
    <d v="2021-05-05T00:00:00"/>
    <s v="Bank charges"/>
    <x v="4"/>
    <x v="4"/>
    <n v="2600"/>
    <n v="3650"/>
    <n v="0.71232876712328763"/>
    <x v="8"/>
  </r>
  <r>
    <d v="2021-05-05T00:00:00"/>
    <s v="Local Transport"/>
    <x v="1"/>
    <x v="2"/>
    <n v="4000"/>
    <n v="3650"/>
    <n v="1.095890410958904"/>
    <x v="0"/>
  </r>
  <r>
    <d v="2021-05-05T00:00:00"/>
    <s v="Local Transport"/>
    <x v="1"/>
    <x v="2"/>
    <n v="8000"/>
    <n v="3650"/>
    <n v="2.1917808219178081"/>
    <x v="0"/>
  </r>
  <r>
    <d v="2021-05-05T00:00:00"/>
    <s v="Local Transport"/>
    <x v="1"/>
    <x v="2"/>
    <n v="8000"/>
    <n v="3650"/>
    <n v="2.1917808219178081"/>
    <x v="0"/>
  </r>
  <r>
    <d v="2021-05-05T00:00:00"/>
    <s v="Local Transport"/>
    <x v="1"/>
    <x v="2"/>
    <n v="4000"/>
    <n v="3650"/>
    <n v="1.095890410958904"/>
    <x v="0"/>
  </r>
  <r>
    <d v="2021-05-05T00:00:00"/>
    <s v="Bank charges"/>
    <x v="4"/>
    <x v="4"/>
    <n v="10000"/>
    <n v="3650"/>
    <n v="2.7397260273972601"/>
    <x v="8"/>
  </r>
  <r>
    <d v="2021-05-05T00:00:00"/>
    <s v="Airtime for i45"/>
    <x v="6"/>
    <x v="1"/>
    <n v="30000"/>
    <n v="3650"/>
    <n v="8.2191780821917817"/>
    <x v="1"/>
  </r>
  <r>
    <d v="2021-05-05T00:00:00"/>
    <s v="Airtime for i67"/>
    <x v="6"/>
    <x v="1"/>
    <n v="30000"/>
    <n v="3650"/>
    <n v="8.2191780821917817"/>
    <x v="2"/>
  </r>
  <r>
    <d v="2021-05-05T00:00:00"/>
    <s v="Airtime for i53"/>
    <x v="6"/>
    <x v="1"/>
    <n v="30000"/>
    <n v="3650"/>
    <n v="8.2191780821917817"/>
    <x v="4"/>
  </r>
  <r>
    <d v="2021-05-05T00:00:00"/>
    <s v="Airtime for i81"/>
    <x v="6"/>
    <x v="1"/>
    <n v="30000"/>
    <n v="3650"/>
    <n v="8.2191780821917817"/>
    <x v="3"/>
  </r>
  <r>
    <d v="2021-05-05T00:00:00"/>
    <s v="Airtime for Lydia"/>
    <x v="6"/>
    <x v="2"/>
    <n v="20000"/>
    <n v="3650"/>
    <n v="5.4794520547945202"/>
    <x v="0"/>
  </r>
  <r>
    <d v="2021-05-05T00:00:00"/>
    <s v="Airtime for Augustus"/>
    <x v="6"/>
    <x v="3"/>
    <n v="20000"/>
    <n v="3650"/>
    <n v="5.4794520547945202"/>
    <x v="6"/>
  </r>
  <r>
    <d v="2021-05-05T00:00:00"/>
    <s v="Airtime for Mary"/>
    <x v="6"/>
    <x v="3"/>
    <n v="20000"/>
    <n v="3650"/>
    <n v="5.4794520547945202"/>
    <x v="5"/>
  </r>
  <r>
    <d v="2021-05-05T00:00:00"/>
    <s v="Airtime for Day Guard"/>
    <x v="6"/>
    <x v="4"/>
    <n v="10000"/>
    <n v="3650"/>
    <n v="2.7397260273972601"/>
    <x v="9"/>
  </r>
  <r>
    <d v="2021-05-05T00:00:00"/>
    <s v="1 tin of milk"/>
    <x v="7"/>
    <x v="4"/>
    <n v="84000"/>
    <n v="3650"/>
    <n v="23.013698630136986"/>
    <x v="0"/>
  </r>
  <r>
    <d v="2021-05-05T00:00:00"/>
    <s v="2 kgs of sugar@3500"/>
    <x v="7"/>
    <x v="4"/>
    <n v="7000"/>
    <n v="3650"/>
    <n v="1.9178082191780821"/>
    <x v="0"/>
  </r>
  <r>
    <d v="2021-05-05T00:00:00"/>
    <s v="Cleaning detergent"/>
    <x v="7"/>
    <x v="4"/>
    <n v="17400"/>
    <n v="3650"/>
    <n v="4.7671232876712333"/>
    <x v="0"/>
  </r>
  <r>
    <d v="2021-05-05T00:00:00"/>
    <s v="May and June Rent-Summit Projekt"/>
    <x v="8"/>
    <x v="4"/>
    <n v="8616000"/>
    <n v="3590"/>
    <n v="2400"/>
    <x v="10"/>
  </r>
  <r>
    <d v="2021-05-05T00:00:00"/>
    <s v="Bank charges"/>
    <x v="4"/>
    <x v="4"/>
    <n v="2190"/>
    <n v="3650"/>
    <n v="0.6"/>
    <x v="10"/>
  </r>
  <r>
    <d v="2021-05-05T00:00:00"/>
    <s v="Local Transport"/>
    <x v="1"/>
    <x v="1"/>
    <n v="4000"/>
    <n v="3650"/>
    <n v="1.095890410958904"/>
    <x v="4"/>
  </r>
  <r>
    <d v="2021-05-05T00:00:00"/>
    <s v="Local Transport"/>
    <x v="1"/>
    <x v="1"/>
    <n v="12000"/>
    <n v="3650"/>
    <n v="3.2876712328767121"/>
    <x v="4"/>
  </r>
  <r>
    <d v="2021-05-05T00:00:00"/>
    <s v="Local Transport"/>
    <x v="1"/>
    <x v="1"/>
    <n v="15000"/>
    <n v="3650"/>
    <n v="4.1095890410958908"/>
    <x v="4"/>
  </r>
  <r>
    <d v="2021-05-05T00:00:00"/>
    <s v="Local Transport"/>
    <x v="1"/>
    <x v="1"/>
    <n v="12000"/>
    <n v="3650"/>
    <n v="3.2876712328767121"/>
    <x v="4"/>
  </r>
  <r>
    <d v="2021-05-05T00:00:00"/>
    <s v="Local Transport"/>
    <x v="1"/>
    <x v="1"/>
    <n v="10000"/>
    <n v="3650"/>
    <n v="2.7397260273972601"/>
    <x v="4"/>
  </r>
  <r>
    <d v="2021-05-05T00:00:00"/>
    <s v="Trust Building"/>
    <x v="2"/>
    <x v="1"/>
    <n v="2000"/>
    <n v="3650"/>
    <n v="0.54794520547945202"/>
    <x v="4"/>
  </r>
  <r>
    <d v="2021-05-05T00:00:00"/>
    <s v="Trust Building"/>
    <x v="2"/>
    <x v="1"/>
    <n v="1000"/>
    <n v="3650"/>
    <n v="0.27397260273972601"/>
    <x v="4"/>
  </r>
  <r>
    <d v="2021-05-05T00:00:00"/>
    <s v="Trust Building"/>
    <x v="2"/>
    <x v="1"/>
    <n v="3000"/>
    <n v="3650"/>
    <n v="0.82191780821917804"/>
    <x v="4"/>
  </r>
  <r>
    <d v="2021-05-05T00:00:00"/>
    <s v="Trust Building"/>
    <x v="2"/>
    <x v="1"/>
    <n v="2000"/>
    <n v="3650"/>
    <n v="0.54794520547945202"/>
    <x v="4"/>
  </r>
  <r>
    <d v="2021-05-06T00:00:00"/>
    <s v="Local Transport"/>
    <x v="1"/>
    <x v="1"/>
    <n v="25000"/>
    <n v="3650"/>
    <n v="6.8493150684931505"/>
    <x v="2"/>
  </r>
  <r>
    <d v="2021-05-06T00:00:00"/>
    <s v="Local Transport"/>
    <x v="1"/>
    <x v="1"/>
    <n v="17000"/>
    <n v="3650"/>
    <n v="4.6575342465753424"/>
    <x v="2"/>
  </r>
  <r>
    <d v="2021-05-06T00:00:00"/>
    <s v="Local Transport"/>
    <x v="1"/>
    <x v="1"/>
    <n v="10000"/>
    <n v="3650"/>
    <n v="2.7397260273972601"/>
    <x v="2"/>
  </r>
  <r>
    <d v="2021-05-06T00:00:00"/>
    <s v="Trust Building"/>
    <x v="2"/>
    <x v="1"/>
    <n v="5000"/>
    <n v="3650"/>
    <n v="1.3698630136986301"/>
    <x v="2"/>
  </r>
  <r>
    <d v="2021-05-06T00:00:00"/>
    <s v="Trust Building"/>
    <x v="2"/>
    <x v="1"/>
    <n v="5000"/>
    <n v="3650"/>
    <n v="1.3698630136986301"/>
    <x v="2"/>
  </r>
  <r>
    <d v="2021-05-06T00:00:00"/>
    <s v="Local Transport"/>
    <x v="1"/>
    <x v="1"/>
    <n v="6000"/>
    <n v="3650"/>
    <n v="1.6438356164383561"/>
    <x v="1"/>
  </r>
  <r>
    <d v="2021-05-06T00:00:00"/>
    <s v="Local Transport"/>
    <x v="1"/>
    <x v="1"/>
    <n v="14000"/>
    <n v="3650"/>
    <n v="3.8356164383561642"/>
    <x v="1"/>
  </r>
  <r>
    <d v="2021-05-06T00:00:00"/>
    <s v="Local Transport"/>
    <x v="1"/>
    <x v="1"/>
    <n v="17000"/>
    <n v="3650"/>
    <n v="4.6575342465753424"/>
    <x v="1"/>
  </r>
  <r>
    <d v="2021-05-06T00:00:00"/>
    <s v="Local Transport"/>
    <x v="1"/>
    <x v="1"/>
    <n v="10000"/>
    <n v="3650"/>
    <n v="2.7397260273972601"/>
    <x v="1"/>
  </r>
  <r>
    <d v="2021-05-06T00:00:00"/>
    <s v="Trust Building"/>
    <x v="2"/>
    <x v="1"/>
    <n v="5000"/>
    <n v="3650"/>
    <n v="1.3698630136986301"/>
    <x v="1"/>
  </r>
  <r>
    <d v="2021-05-06T00:00:00"/>
    <s v="Trust Building"/>
    <x v="2"/>
    <x v="1"/>
    <n v="1000"/>
    <n v="3650"/>
    <n v="0.27397260273972601"/>
    <x v="1"/>
  </r>
  <r>
    <d v="2021-05-06T00:00:00"/>
    <s v="Trust Building"/>
    <x v="2"/>
    <x v="1"/>
    <n v="4000"/>
    <n v="3650"/>
    <n v="1.095890410958904"/>
    <x v="1"/>
  </r>
  <r>
    <d v="2021-05-06T00:00:00"/>
    <s v="Local Transport"/>
    <x v="1"/>
    <x v="1"/>
    <n v="10000"/>
    <n v="3650"/>
    <n v="2.7397260273972601"/>
    <x v="3"/>
  </r>
  <r>
    <d v="2021-05-06T00:00:00"/>
    <s v="Local Transport"/>
    <x v="1"/>
    <x v="1"/>
    <n v="9000"/>
    <n v="3650"/>
    <n v="2.4657534246575343"/>
    <x v="3"/>
  </r>
  <r>
    <d v="2021-05-06T00:00:00"/>
    <s v="Local Transport"/>
    <x v="1"/>
    <x v="1"/>
    <n v="9000"/>
    <n v="3650"/>
    <n v="2.4657534246575343"/>
    <x v="3"/>
  </r>
  <r>
    <d v="2021-05-06T00:00:00"/>
    <s v="Local Transport"/>
    <x v="1"/>
    <x v="1"/>
    <n v="8000"/>
    <n v="3650"/>
    <n v="2.1917808219178081"/>
    <x v="3"/>
  </r>
  <r>
    <d v="2021-05-06T00:00:00"/>
    <s v="Local Transport"/>
    <x v="1"/>
    <x v="1"/>
    <n v="7000"/>
    <n v="3650"/>
    <n v="1.9178082191780821"/>
    <x v="3"/>
  </r>
  <r>
    <d v="2021-05-06T00:00:00"/>
    <s v="Trust Building"/>
    <x v="2"/>
    <x v="1"/>
    <n v="6000"/>
    <n v="3650"/>
    <n v="1.6438356164383561"/>
    <x v="3"/>
  </r>
  <r>
    <d v="2021-05-06T00:00:00"/>
    <s v="Trust Building"/>
    <x v="2"/>
    <x v="1"/>
    <n v="4000"/>
    <n v="3650"/>
    <n v="1.095890410958904"/>
    <x v="3"/>
  </r>
  <r>
    <d v="2021-05-06T00:00:00"/>
    <s v="Local Transport"/>
    <x v="1"/>
    <x v="3"/>
    <n v="15000"/>
    <n v="3650"/>
    <n v="4.1095890410958908"/>
    <x v="6"/>
  </r>
  <r>
    <d v="2021-05-06T00:00:00"/>
    <s v="Intercity transport(Kampala-Wakiso)"/>
    <x v="1"/>
    <x v="3"/>
    <n v="35000"/>
    <n v="3650"/>
    <n v="9.5890410958904102"/>
    <x v="6"/>
  </r>
  <r>
    <d v="2021-05-06T00:00:00"/>
    <s v="Local Transport"/>
    <x v="1"/>
    <x v="3"/>
    <n v="15000"/>
    <n v="3650"/>
    <n v="4.1095890410958908"/>
    <x v="6"/>
  </r>
  <r>
    <d v="2021-05-06T00:00:00"/>
    <s v="Local Transport"/>
    <x v="1"/>
    <x v="3"/>
    <n v="10000"/>
    <n v="3650"/>
    <n v="2.7397260273972601"/>
    <x v="6"/>
  </r>
  <r>
    <d v="2021-05-06T00:00:00"/>
    <s v="Intercity transport (Wakiso/Kampala)"/>
    <x v="1"/>
    <x v="3"/>
    <n v="35000"/>
    <n v="3650"/>
    <n v="9.5890410958904102"/>
    <x v="6"/>
  </r>
  <r>
    <d v="2021-05-06T00:00:00"/>
    <s v="Namugoona/Home"/>
    <x v="1"/>
    <x v="3"/>
    <n v="35000"/>
    <n v="3650"/>
    <n v="9.5890410958904102"/>
    <x v="6"/>
  </r>
  <r>
    <d v="2021-05-06T00:00:00"/>
    <s v="Lunch"/>
    <x v="9"/>
    <x v="3"/>
    <n v="15000"/>
    <n v="3650"/>
    <n v="4.1095890410958908"/>
    <x v="6"/>
  </r>
  <r>
    <d v="2021-05-06T00:00:00"/>
    <s v="Local Transport"/>
    <x v="1"/>
    <x v="3"/>
    <n v="15000"/>
    <n v="3650"/>
    <n v="4.1095890410958908"/>
    <x v="5"/>
  </r>
  <r>
    <d v="2021-05-06T00:00:00"/>
    <s v="Intercity Transport-Kampala-Wakiso"/>
    <x v="1"/>
    <x v="3"/>
    <n v="35000"/>
    <n v="3650"/>
    <n v="9.5890410958904102"/>
    <x v="5"/>
  </r>
  <r>
    <d v="2021-05-06T00:00:00"/>
    <s v="Local Transport"/>
    <x v="1"/>
    <x v="3"/>
    <n v="15000"/>
    <n v="3650"/>
    <n v="4.1095890410958908"/>
    <x v="5"/>
  </r>
  <r>
    <d v="2021-05-06T00:00:00"/>
    <s v="Local Transport"/>
    <x v="1"/>
    <x v="3"/>
    <n v="15000"/>
    <n v="3650"/>
    <n v="4.1095890410958908"/>
    <x v="5"/>
  </r>
  <r>
    <d v="2021-05-06T00:00:00"/>
    <s v="Intercity Transport ( Wakiso-Kampala)"/>
    <x v="1"/>
    <x v="3"/>
    <n v="35000"/>
    <n v="3650"/>
    <n v="9.5890410958904102"/>
    <x v="5"/>
  </r>
  <r>
    <d v="2021-05-06T00:00:00"/>
    <s v="Local Transport"/>
    <x v="1"/>
    <x v="3"/>
    <n v="28000"/>
    <n v="3650"/>
    <n v="7.6712328767123283"/>
    <x v="5"/>
  </r>
  <r>
    <d v="2021-05-06T00:00:00"/>
    <s v="Lunch"/>
    <x v="9"/>
    <x v="3"/>
    <n v="15000"/>
    <n v="3650"/>
    <n v="4.1095890410958908"/>
    <x v="5"/>
  </r>
  <r>
    <d v="2021-05-07T00:00:00"/>
    <s v="Local Transport"/>
    <x v="1"/>
    <x v="1"/>
    <n v="18000"/>
    <n v="3650"/>
    <n v="4.9315068493150687"/>
    <x v="2"/>
  </r>
  <r>
    <d v="2021-05-07T00:00:00"/>
    <s v="Local Transport"/>
    <x v="1"/>
    <x v="1"/>
    <n v="14000"/>
    <n v="3650"/>
    <n v="3.8356164383561642"/>
    <x v="2"/>
  </r>
  <r>
    <d v="2021-05-07T00:00:00"/>
    <s v="Local Transport"/>
    <x v="1"/>
    <x v="1"/>
    <n v="4000"/>
    <n v="3650"/>
    <n v="1.095890410958904"/>
    <x v="2"/>
  </r>
  <r>
    <d v="2021-05-07T00:00:00"/>
    <s v="Trust Building"/>
    <x v="2"/>
    <x v="1"/>
    <n v="7000"/>
    <n v="3650"/>
    <n v="1.9178082191780821"/>
    <x v="2"/>
  </r>
  <r>
    <d v="2021-05-07T00:00:00"/>
    <s v="Trust Building"/>
    <x v="2"/>
    <x v="1"/>
    <n v="5000"/>
    <n v="3650"/>
    <n v="1.3698630136986301"/>
    <x v="2"/>
  </r>
  <r>
    <d v="2021-05-07T00:00:00"/>
    <s v="Trust Building"/>
    <x v="2"/>
    <x v="1"/>
    <n v="3000"/>
    <n v="3650"/>
    <n v="0.82191780821917804"/>
    <x v="2"/>
  </r>
  <r>
    <d v="2021-05-07T00:00:00"/>
    <s v="Local Transport"/>
    <x v="1"/>
    <x v="1"/>
    <n v="11000"/>
    <n v="3650"/>
    <n v="3.0136986301369864"/>
    <x v="1"/>
  </r>
  <r>
    <d v="2021-05-07T00:00:00"/>
    <s v="Local Transport"/>
    <x v="1"/>
    <x v="1"/>
    <n v="10000"/>
    <n v="3650"/>
    <n v="2.7397260273972601"/>
    <x v="1"/>
  </r>
  <r>
    <d v="2021-05-07T00:00:00"/>
    <s v="Local Transport"/>
    <x v="1"/>
    <x v="1"/>
    <n v="19000"/>
    <n v="3650"/>
    <n v="5.2054794520547949"/>
    <x v="1"/>
  </r>
  <r>
    <d v="2021-05-07T00:00:00"/>
    <s v="Trust Building"/>
    <x v="2"/>
    <x v="1"/>
    <n v="5000"/>
    <n v="3650"/>
    <n v="1.3698630136986301"/>
    <x v="1"/>
  </r>
  <r>
    <d v="2021-05-07T00:00:00"/>
    <s v="Trust Building"/>
    <x v="2"/>
    <x v="1"/>
    <n v="2000"/>
    <n v="3650"/>
    <n v="0.54794520547945202"/>
    <x v="1"/>
  </r>
  <r>
    <d v="2021-05-07T00:00:00"/>
    <s v="Trust Building"/>
    <x v="2"/>
    <x v="1"/>
    <n v="3000"/>
    <n v="3650"/>
    <n v="0.82191780821917804"/>
    <x v="1"/>
  </r>
  <r>
    <d v="2021-05-07T00:00:00"/>
    <s v="Local Transport"/>
    <x v="1"/>
    <x v="1"/>
    <n v="13000"/>
    <n v="3650"/>
    <n v="3.5616438356164384"/>
    <x v="3"/>
  </r>
  <r>
    <d v="2021-05-07T00:00:00"/>
    <s v="Local Transport"/>
    <x v="1"/>
    <x v="1"/>
    <n v="8000"/>
    <n v="3650"/>
    <n v="2.1917808219178081"/>
    <x v="3"/>
  </r>
  <r>
    <d v="2021-05-07T00:00:00"/>
    <s v="Local Transport"/>
    <x v="1"/>
    <x v="1"/>
    <n v="9000"/>
    <n v="3650"/>
    <n v="2.4657534246575343"/>
    <x v="3"/>
  </r>
  <r>
    <d v="2021-05-07T00:00:00"/>
    <s v="Local Transport"/>
    <x v="1"/>
    <x v="1"/>
    <n v="7000"/>
    <n v="3650"/>
    <n v="1.9178082191780821"/>
    <x v="3"/>
  </r>
  <r>
    <d v="2021-05-07T00:00:00"/>
    <s v="Local Transport"/>
    <x v="1"/>
    <x v="1"/>
    <n v="7000"/>
    <n v="3650"/>
    <n v="1.9178082191780821"/>
    <x v="3"/>
  </r>
  <r>
    <d v="2021-05-07T00:00:00"/>
    <s v="Trust Building"/>
    <x v="2"/>
    <x v="1"/>
    <n v="6000"/>
    <n v="3650"/>
    <n v="1.6438356164383561"/>
    <x v="3"/>
  </r>
  <r>
    <d v="2021-05-07T00:00:00"/>
    <s v="Trust Building"/>
    <x v="2"/>
    <x v="1"/>
    <n v="4000"/>
    <n v="3650"/>
    <n v="1.095890410958904"/>
    <x v="3"/>
  </r>
  <r>
    <d v="2021-05-07T00:00:00"/>
    <s v="Local Transport"/>
    <x v="1"/>
    <x v="3"/>
    <n v="15000"/>
    <n v="3650"/>
    <n v="4.1095890410958908"/>
    <x v="6"/>
  </r>
  <r>
    <d v="2021-05-07T00:00:00"/>
    <s v="Intercity transport(Kampala-Bwalula)"/>
    <x v="1"/>
    <x v="3"/>
    <n v="15000"/>
    <n v="3650"/>
    <n v="4.1095890410958908"/>
    <x v="6"/>
  </r>
  <r>
    <d v="2021-05-07T00:00:00"/>
    <s v="Local Transport"/>
    <x v="1"/>
    <x v="3"/>
    <n v="65000"/>
    <n v="3650"/>
    <n v="17.80821917808219"/>
    <x v="6"/>
  </r>
  <r>
    <d v="2021-05-07T00:00:00"/>
    <s v="Local Transport"/>
    <x v="1"/>
    <x v="3"/>
    <n v="65000"/>
    <n v="3650"/>
    <n v="17.80821917808219"/>
    <x v="6"/>
  </r>
  <r>
    <d v="2021-05-07T00:00:00"/>
    <s v="Intercity transport (Bwalula-Kampala)"/>
    <x v="1"/>
    <x v="3"/>
    <n v="15000"/>
    <n v="3650"/>
    <n v="4.1095890410958908"/>
    <x v="6"/>
  </r>
  <r>
    <d v="2021-05-07T00:00:00"/>
    <s v="Local Transport"/>
    <x v="1"/>
    <x v="3"/>
    <n v="30000"/>
    <n v="3650"/>
    <n v="8.2191780821917817"/>
    <x v="6"/>
  </r>
  <r>
    <d v="2021-05-07T00:00:00"/>
    <s v="Lunch"/>
    <x v="9"/>
    <x v="3"/>
    <n v="15000"/>
    <n v="3650"/>
    <n v="4.1095890410958908"/>
    <x v="6"/>
  </r>
  <r>
    <d v="2021-05-07T00:00:00"/>
    <s v="Local Transport"/>
    <x v="1"/>
    <x v="2"/>
    <n v="1000"/>
    <n v="3650"/>
    <n v="0.27397260273972601"/>
    <x v="0"/>
  </r>
  <r>
    <d v="2021-05-07T00:00:00"/>
    <s v="Local Transport"/>
    <x v="1"/>
    <x v="2"/>
    <n v="5000"/>
    <n v="3650"/>
    <n v="1.3698630136986301"/>
    <x v="0"/>
  </r>
  <r>
    <d v="2021-05-07T00:00:00"/>
    <s v="Local Transport"/>
    <x v="1"/>
    <x v="2"/>
    <n v="8000"/>
    <n v="3650"/>
    <n v="2.1917808219178081"/>
    <x v="0"/>
  </r>
  <r>
    <d v="2021-05-07T00:00:00"/>
    <s v="April_PAYE-Lydia"/>
    <x v="0"/>
    <x v="2"/>
    <n v="1211440"/>
    <n v="3650"/>
    <n v="331.90136986301371"/>
    <x v="8"/>
  </r>
  <r>
    <d v="2021-05-07T00:00:00"/>
    <s v="April_PAYE-Augustus"/>
    <x v="0"/>
    <x v="3"/>
    <n v="719920"/>
    <n v="3650"/>
    <n v="197.23835616438356"/>
    <x v="8"/>
  </r>
  <r>
    <d v="2021-05-07T00:00:00"/>
    <s v="April_PAYE- Mary"/>
    <x v="0"/>
    <x v="3"/>
    <n v="549100"/>
    <n v="3650"/>
    <n v="150.43835616438355"/>
    <x v="8"/>
  </r>
  <r>
    <d v="2021-05-07T00:00:00"/>
    <s v="Bank charges"/>
    <x v="4"/>
    <x v="4"/>
    <n v="2300"/>
    <n v="3650"/>
    <n v="0.63013698630136983"/>
    <x v="8"/>
  </r>
  <r>
    <d v="2021-05-07T00:00:00"/>
    <s v="April_NSSf-Lydia"/>
    <x v="0"/>
    <x v="2"/>
    <n v="654720"/>
    <n v="3650"/>
    <n v="179.37534246575342"/>
    <x v="8"/>
  </r>
  <r>
    <d v="2021-05-07T00:00:00"/>
    <s v="April-NSSF-Augustus"/>
    <x v="0"/>
    <x v="3"/>
    <n v="408960"/>
    <n v="3650"/>
    <n v="112.04383561643836"/>
    <x v="8"/>
  </r>
  <r>
    <d v="2021-05-07T00:00:00"/>
    <s v="April-NSSF-Mary"/>
    <x v="0"/>
    <x v="3"/>
    <n v="323550"/>
    <n v="3590"/>
    <n v="90.125348189415035"/>
    <x v="8"/>
  </r>
  <r>
    <d v="2021-05-07T00:00:00"/>
    <s v="May Internet subscription (Wananchi Cable)"/>
    <x v="10"/>
    <x v="4"/>
    <n v="279900"/>
    <n v="3590"/>
    <n v="77.966573816155986"/>
    <x v="0"/>
  </r>
  <r>
    <d v="2021-05-07T00:00:00"/>
    <s v="10 KN95 Masks @4500"/>
    <x v="7"/>
    <x v="4"/>
    <n v="49000"/>
    <n v="3650"/>
    <n v="8.0399999999999991"/>
    <x v="0"/>
  </r>
  <r>
    <d v="2021-05-07T00:00:00"/>
    <s v="50 black maska @600"/>
    <x v="7"/>
    <x v="4"/>
    <n v="30000"/>
    <n v="3650"/>
    <n v="8.0399999999999991"/>
    <x v="0"/>
  </r>
  <r>
    <d v="2021-05-10T00:00:00"/>
    <s v="Local Transport"/>
    <x v="1"/>
    <x v="1"/>
    <n v="12000"/>
    <n v="3650"/>
    <n v="3.2876712328767121"/>
    <x v="2"/>
  </r>
  <r>
    <d v="2021-05-10T00:00:00"/>
    <s v="Local Transport"/>
    <x v="1"/>
    <x v="1"/>
    <n v="20000"/>
    <n v="3650"/>
    <n v="5.4794520547945202"/>
    <x v="2"/>
  </r>
  <r>
    <d v="2021-05-10T00:00:00"/>
    <s v="Local Transport"/>
    <x v="1"/>
    <x v="1"/>
    <n v="20000"/>
    <n v="3650"/>
    <n v="5.4794520547945202"/>
    <x v="2"/>
  </r>
  <r>
    <d v="2021-05-10T00:00:00"/>
    <s v="Trust Building"/>
    <x v="2"/>
    <x v="1"/>
    <n v="6000"/>
    <n v="3650"/>
    <n v="1.6438356164383561"/>
    <x v="2"/>
  </r>
  <r>
    <d v="2021-05-10T00:00:00"/>
    <s v="Trust Building"/>
    <x v="2"/>
    <x v="1"/>
    <n v="4000"/>
    <n v="3650"/>
    <n v="1.095890410958904"/>
    <x v="2"/>
  </r>
  <r>
    <d v="2021-05-10T00:00:00"/>
    <s v="Local Transport"/>
    <x v="1"/>
    <x v="1"/>
    <n v="14000"/>
    <n v="3650"/>
    <n v="3.8356164383561642"/>
    <x v="1"/>
  </r>
  <r>
    <d v="2021-05-10T00:00:00"/>
    <s v="Local Transport"/>
    <x v="1"/>
    <x v="1"/>
    <n v="15000"/>
    <n v="3650"/>
    <n v="4.1095890410958908"/>
    <x v="1"/>
  </r>
  <r>
    <d v="2021-05-10T00:00:00"/>
    <s v="Local Transport"/>
    <x v="1"/>
    <x v="1"/>
    <n v="11000"/>
    <n v="3650"/>
    <n v="3.0136986301369864"/>
    <x v="1"/>
  </r>
  <r>
    <d v="2021-05-10T00:00:00"/>
    <s v="Local Transport"/>
    <x v="1"/>
    <x v="1"/>
    <n v="9000"/>
    <n v="3650"/>
    <n v="2.4657534246575343"/>
    <x v="1"/>
  </r>
  <r>
    <d v="2021-05-10T00:00:00"/>
    <s v="Trust Building"/>
    <x v="2"/>
    <x v="1"/>
    <n v="5000"/>
    <n v="3650"/>
    <n v="1.3698630136986301"/>
    <x v="1"/>
  </r>
  <r>
    <d v="2021-05-10T00:00:00"/>
    <s v="Trust Building"/>
    <x v="2"/>
    <x v="1"/>
    <n v="4000"/>
    <n v="3650"/>
    <n v="1.095890410958904"/>
    <x v="1"/>
  </r>
  <r>
    <d v="2021-05-10T00:00:00"/>
    <s v="Trust Building"/>
    <x v="2"/>
    <x v="1"/>
    <n v="1000"/>
    <n v="3650"/>
    <n v="0.27397260273972601"/>
    <x v="1"/>
  </r>
  <r>
    <d v="2021-05-10T00:00:00"/>
    <s v="Local Transport"/>
    <x v="1"/>
    <x v="2"/>
    <n v="5000"/>
    <n v="3650"/>
    <n v="1.3698630136986301"/>
    <x v="0"/>
  </r>
  <r>
    <d v="2021-05-10T00:00:00"/>
    <s v="Local Transport"/>
    <x v="1"/>
    <x v="2"/>
    <n v="5000"/>
    <n v="3650"/>
    <n v="1.3698630136986301"/>
    <x v="0"/>
  </r>
  <r>
    <d v="2021-05-10T00:00:00"/>
    <s v="Bank charges"/>
    <x v="4"/>
    <x v="4"/>
    <n v="2226.5"/>
    <n v="3650"/>
    <n v="0.61"/>
    <x v="10"/>
  </r>
  <r>
    <d v="2021-05-10T00:00:00"/>
    <s v="Bank charges"/>
    <x v="4"/>
    <x v="4"/>
    <n v="2000"/>
    <n v="3650"/>
    <n v="0.54794520547945202"/>
    <x v="7"/>
  </r>
  <r>
    <d v="2021-05-10T00:00:00"/>
    <s v="Bank charges"/>
    <x v="4"/>
    <x v="4"/>
    <n v="2000"/>
    <n v="3590"/>
    <n v="0.55710306406685239"/>
    <x v="7"/>
  </r>
  <r>
    <d v="2021-05-10T00:00:00"/>
    <s v="Bank charges"/>
    <x v="4"/>
    <x v="4"/>
    <n v="10000"/>
    <n v="3590"/>
    <n v="2.785515320334262"/>
    <x v="8"/>
  </r>
  <r>
    <d v="2021-05-10T00:00:00"/>
    <s v="Bank charges"/>
    <x v="4"/>
    <x v="4"/>
    <n v="2600"/>
    <n v="3590"/>
    <n v="0.72423398328690802"/>
    <x v="8"/>
  </r>
  <r>
    <d v="2021-05-10T00:00:00"/>
    <s v="2 pairs of ink catridges"/>
    <x v="7"/>
    <x v="4"/>
    <n v="340000"/>
    <n v="3590"/>
    <n v="94.707520891364908"/>
    <x v="0"/>
  </r>
  <r>
    <d v="2021-05-10T00:00:00"/>
    <s v="Airtime for i45"/>
    <x v="6"/>
    <x v="1"/>
    <n v="30000"/>
    <n v="3590"/>
    <n v="8.3565459610027855"/>
    <x v="1"/>
  </r>
  <r>
    <d v="2021-05-10T00:00:00"/>
    <s v="Airtime for i67"/>
    <x v="6"/>
    <x v="1"/>
    <n v="30000"/>
    <n v="3590"/>
    <n v="8.3565459610027855"/>
    <x v="2"/>
  </r>
  <r>
    <d v="2021-05-10T00:00:00"/>
    <s v="Airtime for i81"/>
    <x v="6"/>
    <x v="1"/>
    <n v="30000"/>
    <n v="3590"/>
    <n v="8.3565459610027855"/>
    <x v="3"/>
  </r>
  <r>
    <d v="2021-05-10T00:00:00"/>
    <s v="Airtime for Lydia"/>
    <x v="6"/>
    <x v="2"/>
    <n v="20000"/>
    <n v="3590"/>
    <n v="5.5710306406685239"/>
    <x v="0"/>
  </r>
  <r>
    <d v="2021-05-10T00:00:00"/>
    <s v="Airtime for Augustus"/>
    <x v="6"/>
    <x v="3"/>
    <n v="20000"/>
    <n v="3590"/>
    <n v="5.5710306406685239"/>
    <x v="6"/>
  </r>
  <r>
    <d v="2021-05-10T00:00:00"/>
    <s v="Airtime for Mary"/>
    <x v="6"/>
    <x v="3"/>
    <n v="20000"/>
    <n v="3590"/>
    <n v="5.5710306406685239"/>
    <x v="5"/>
  </r>
  <r>
    <d v="2021-05-10T00:00:00"/>
    <s v="Airtime for Day Guard"/>
    <x v="6"/>
    <x v="4"/>
    <n v="10000"/>
    <n v="3590"/>
    <n v="2.785515320334262"/>
    <x v="9"/>
  </r>
  <r>
    <d v="2021-05-10T00:00:00"/>
    <s v="Martial arts training(DEEZ martial Arts) rcpt 602 (May)"/>
    <x v="0"/>
    <x v="0"/>
    <n v="570000"/>
    <n v="3590"/>
    <n v="158.77437325905294"/>
    <x v="0"/>
  </r>
  <r>
    <d v="2021-05-11T00:00:00"/>
    <s v="Local Transport"/>
    <x v="1"/>
    <x v="1"/>
    <n v="17000"/>
    <n v="3590"/>
    <n v="4.7353760445682456"/>
    <x v="2"/>
  </r>
  <r>
    <d v="2021-05-11T00:00:00"/>
    <s v="Local Transport"/>
    <x v="1"/>
    <x v="1"/>
    <n v="14000"/>
    <n v="3590"/>
    <n v="3.8997214484679668"/>
    <x v="2"/>
  </r>
  <r>
    <d v="2021-05-11T00:00:00"/>
    <s v="Local Transport"/>
    <x v="1"/>
    <x v="1"/>
    <n v="10000"/>
    <n v="3590"/>
    <n v="2.785515320334262"/>
    <x v="2"/>
  </r>
  <r>
    <d v="2021-05-11T00:00:00"/>
    <s v="Local Transport"/>
    <x v="1"/>
    <x v="1"/>
    <n v="6000"/>
    <n v="3590"/>
    <n v="1.6713091922005572"/>
    <x v="2"/>
  </r>
  <r>
    <d v="2021-05-11T00:00:00"/>
    <s v="Trust Building"/>
    <x v="2"/>
    <x v="1"/>
    <n v="4000"/>
    <n v="3590"/>
    <n v="1.1142061281337048"/>
    <x v="2"/>
  </r>
  <r>
    <d v="2021-05-11T00:00:00"/>
    <s v="Trust Building"/>
    <x v="2"/>
    <x v="1"/>
    <n v="4000"/>
    <n v="3590"/>
    <n v="1.1142061281337048"/>
    <x v="2"/>
  </r>
  <r>
    <d v="2021-05-11T00:00:00"/>
    <s v="Trust Building"/>
    <x v="2"/>
    <x v="1"/>
    <n v="2000"/>
    <n v="3590"/>
    <n v="0.55710306406685239"/>
    <x v="2"/>
  </r>
  <r>
    <d v="2021-05-11T00:00:00"/>
    <s v="Local Transport"/>
    <x v="1"/>
    <x v="1"/>
    <n v="11000"/>
    <n v="3590"/>
    <n v="3.0640668523676879"/>
    <x v="1"/>
  </r>
  <r>
    <d v="2021-05-11T00:00:00"/>
    <s v="Local Transport"/>
    <x v="1"/>
    <x v="1"/>
    <n v="15000"/>
    <n v="3590"/>
    <n v="4.1782729805013927"/>
    <x v="1"/>
  </r>
  <r>
    <d v="2021-05-11T00:00:00"/>
    <s v="Local Transport"/>
    <x v="1"/>
    <x v="1"/>
    <n v="12000"/>
    <n v="3650"/>
    <n v="3.2876712328767121"/>
    <x v="1"/>
  </r>
  <r>
    <d v="2021-05-11T00:00:00"/>
    <s v="Local Transport"/>
    <x v="1"/>
    <x v="1"/>
    <n v="14000"/>
    <n v="3650"/>
    <n v="3.8356164383561642"/>
    <x v="1"/>
  </r>
  <r>
    <d v="2021-05-11T00:00:00"/>
    <s v="Trust Building"/>
    <x v="2"/>
    <x v="1"/>
    <n v="5500"/>
    <n v="3650"/>
    <n v="1.5068493150684932"/>
    <x v="1"/>
  </r>
  <r>
    <d v="2021-05-11T00:00:00"/>
    <s v="Trust Building"/>
    <x v="2"/>
    <x v="1"/>
    <n v="1500"/>
    <n v="3650"/>
    <n v="0.41095890410958902"/>
    <x v="1"/>
  </r>
  <r>
    <d v="2021-05-11T00:00:00"/>
    <s v="Trust Building"/>
    <x v="2"/>
    <x v="1"/>
    <n v="3000"/>
    <n v="3650"/>
    <n v="0.82191780821917804"/>
    <x v="1"/>
  </r>
  <r>
    <d v="2021-05-11T00:00:00"/>
    <s v="Covid testing for i81"/>
    <x v="0"/>
    <x v="1"/>
    <n v="245000"/>
    <n v="3590"/>
    <n v="68.245125348189418"/>
    <x v="3"/>
  </r>
  <r>
    <d v="2021-05-11T00:00:00"/>
    <s v="Local Transport"/>
    <x v="1"/>
    <x v="1"/>
    <n v="10000"/>
    <n v="3590"/>
    <n v="2.785515320334262"/>
    <x v="3"/>
  </r>
  <r>
    <d v="2021-05-11T00:00:00"/>
    <s v="Local Transport"/>
    <x v="1"/>
    <x v="1"/>
    <n v="10000"/>
    <n v="3590"/>
    <n v="2.785515320334262"/>
    <x v="3"/>
  </r>
  <r>
    <d v="2021-05-14T00:00:00"/>
    <s v="Local Transport"/>
    <x v="1"/>
    <x v="1"/>
    <n v="12000"/>
    <n v="3590"/>
    <n v="3.3426183844011144"/>
    <x v="3"/>
  </r>
  <r>
    <d v="2021-05-14T00:00:00"/>
    <s v="Local Transport"/>
    <x v="1"/>
    <x v="1"/>
    <n v="7000"/>
    <n v="3590"/>
    <n v="1.9498607242339834"/>
    <x v="3"/>
  </r>
  <r>
    <d v="2021-05-14T00:00:00"/>
    <s v="Local Transport"/>
    <x v="1"/>
    <x v="1"/>
    <n v="6000"/>
    <n v="3590"/>
    <n v="1.6713091922005572"/>
    <x v="3"/>
  </r>
  <r>
    <d v="2021-05-14T00:00:00"/>
    <s v="Local Transport"/>
    <x v="1"/>
    <x v="1"/>
    <n v="8000"/>
    <n v="3590"/>
    <n v="2.2284122562674096"/>
    <x v="3"/>
  </r>
  <r>
    <d v="2021-05-14T00:00:00"/>
    <s v="Local Transport"/>
    <x v="1"/>
    <x v="1"/>
    <n v="7000"/>
    <n v="3590"/>
    <n v="1.9498607242339834"/>
    <x v="3"/>
  </r>
  <r>
    <d v="2021-05-14T00:00:00"/>
    <s v="Trust Building"/>
    <x v="2"/>
    <x v="1"/>
    <n v="6000"/>
    <n v="3590"/>
    <n v="1.6713091922005572"/>
    <x v="3"/>
  </r>
  <r>
    <d v="2021-05-14T00:00:00"/>
    <s v="Trust Building"/>
    <x v="2"/>
    <x v="1"/>
    <n v="4000"/>
    <n v="3590"/>
    <n v="1.1142061281337048"/>
    <x v="3"/>
  </r>
  <r>
    <d v="2021-05-14T00:00:00"/>
    <s v="Local Transport"/>
    <x v="1"/>
    <x v="1"/>
    <n v="30000"/>
    <n v="3590"/>
    <n v="8.3565459610027855"/>
    <x v="2"/>
  </r>
  <r>
    <d v="2021-05-14T00:00:00"/>
    <s v="Local Transport"/>
    <x v="1"/>
    <x v="1"/>
    <n v="27000"/>
    <n v="3590"/>
    <n v="7.5208913649025071"/>
    <x v="2"/>
  </r>
  <r>
    <d v="2021-05-14T00:00:00"/>
    <s v="Trust Building"/>
    <x v="2"/>
    <x v="1"/>
    <n v="6000"/>
    <n v="3590"/>
    <n v="1.6713091922005572"/>
    <x v="2"/>
  </r>
  <r>
    <d v="2021-05-14T00:00:00"/>
    <s v="Trust Building"/>
    <x v="2"/>
    <x v="1"/>
    <n v="4000"/>
    <n v="3590"/>
    <n v="1.1142061281337048"/>
    <x v="2"/>
  </r>
  <r>
    <d v="2021-05-14T00:00:00"/>
    <s v="Local Transport"/>
    <x v="1"/>
    <x v="1"/>
    <n v="14000"/>
    <n v="3590"/>
    <n v="3.8997214484679668"/>
    <x v="1"/>
  </r>
  <r>
    <d v="2021-05-14T00:00:00"/>
    <s v="Local Transport"/>
    <x v="1"/>
    <x v="1"/>
    <n v="19000"/>
    <n v="3590"/>
    <n v="5.2924791086350975"/>
    <x v="1"/>
  </r>
  <r>
    <d v="2021-05-14T00:00:00"/>
    <s v="Local Transport"/>
    <x v="1"/>
    <x v="1"/>
    <n v="19000"/>
    <n v="3590"/>
    <n v="5.2924791086350975"/>
    <x v="1"/>
  </r>
  <r>
    <d v="2021-05-14T00:00:00"/>
    <s v="Trust Building"/>
    <x v="2"/>
    <x v="1"/>
    <n v="5000"/>
    <n v="3590"/>
    <n v="1.392757660167131"/>
    <x v="1"/>
  </r>
  <r>
    <d v="2021-05-14T00:00:00"/>
    <s v="Trust Building"/>
    <x v="2"/>
    <x v="1"/>
    <n v="2000"/>
    <n v="3590"/>
    <n v="0.55710306406685239"/>
    <x v="1"/>
  </r>
  <r>
    <d v="2021-05-14T00:00:00"/>
    <s v="Trust Building"/>
    <x v="2"/>
    <x v="1"/>
    <n v="3000"/>
    <n v="3590"/>
    <n v="0.83565459610027859"/>
    <x v="1"/>
  </r>
  <r>
    <d v="2021-05-15T00:00:00"/>
    <s v="Fuel for transportation of targets"/>
    <x v="1"/>
    <x v="2"/>
    <n v="615000"/>
    <n v="3590"/>
    <n v="171.30919220055711"/>
    <x v="0"/>
  </r>
  <r>
    <d v="2021-05-15T00:00:00"/>
    <s v="Airtime for Lydia"/>
    <x v="6"/>
    <x v="2"/>
    <n v="20000"/>
    <n v="3590"/>
    <n v="5.5710306406685239"/>
    <x v="0"/>
  </r>
  <r>
    <d v="2021-05-15T00:00:00"/>
    <s v="Local Transport"/>
    <x v="1"/>
    <x v="1"/>
    <n v="7000"/>
    <n v="3590"/>
    <n v="1.9498607242339834"/>
    <x v="3"/>
  </r>
  <r>
    <d v="2021-05-15T00:00:00"/>
    <s v="Local Transport"/>
    <x v="1"/>
    <x v="1"/>
    <n v="7000"/>
    <n v="3590"/>
    <n v="1.9498607242339834"/>
    <x v="3"/>
  </r>
  <r>
    <d v="2021-05-17T00:00:00"/>
    <s v="Bank charges"/>
    <x v="4"/>
    <x v="4"/>
    <n v="2000"/>
    <n v="3590"/>
    <n v="0.55710306406685239"/>
    <x v="7"/>
  </r>
  <r>
    <d v="2021-05-17T00:00:00"/>
    <s v="Bank charges"/>
    <x v="4"/>
    <x v="4"/>
    <n v="10000"/>
    <n v="3590"/>
    <n v="2.785515320334262"/>
    <x v="8"/>
  </r>
  <r>
    <d v="2021-05-17T00:00:00"/>
    <s v="Local Transport"/>
    <x v="1"/>
    <x v="1"/>
    <n v="9000"/>
    <n v="3590"/>
    <n v="2.5069637883008355"/>
    <x v="1"/>
  </r>
  <r>
    <d v="2021-05-17T00:00:00"/>
    <s v="Local Transport"/>
    <x v="1"/>
    <x v="1"/>
    <n v="10000"/>
    <n v="3590"/>
    <n v="2.785515320334262"/>
    <x v="1"/>
  </r>
  <r>
    <d v="2021-05-17T00:00:00"/>
    <s v="Local Transport"/>
    <x v="1"/>
    <x v="1"/>
    <n v="17000"/>
    <n v="3590"/>
    <n v="4.7353760445682456"/>
    <x v="1"/>
  </r>
  <r>
    <d v="2021-05-17T00:00:00"/>
    <s v="Local Transport"/>
    <x v="1"/>
    <x v="1"/>
    <n v="14000"/>
    <n v="3590"/>
    <n v="3.8997214484679668"/>
    <x v="1"/>
  </r>
  <r>
    <d v="2021-05-17T00:00:00"/>
    <s v="Trust Building"/>
    <x v="2"/>
    <x v="1"/>
    <n v="6000"/>
    <n v="3590"/>
    <n v="1.6713091922005572"/>
    <x v="1"/>
  </r>
  <r>
    <d v="2021-05-17T00:00:00"/>
    <s v="Trust Building"/>
    <x v="2"/>
    <x v="1"/>
    <n v="4000"/>
    <n v="3590"/>
    <n v="1.1142061281337048"/>
    <x v="1"/>
  </r>
  <r>
    <d v="2021-05-17T00:00:00"/>
    <s v="Local Transport"/>
    <x v="1"/>
    <x v="3"/>
    <n v="9000"/>
    <n v="3590"/>
    <n v="2.5069637883008355"/>
    <x v="6"/>
  </r>
  <r>
    <d v="2021-05-17T00:00:00"/>
    <s v="Local Transport"/>
    <x v="1"/>
    <x v="3"/>
    <n v="10000"/>
    <n v="3590"/>
    <n v="2.785515320334262"/>
    <x v="6"/>
  </r>
  <r>
    <d v="2021-05-17T00:00:00"/>
    <s v="Local Transport"/>
    <x v="1"/>
    <x v="3"/>
    <n v="9000"/>
    <n v="3590"/>
    <n v="2.5069637883008355"/>
    <x v="6"/>
  </r>
  <r>
    <d v="2021-05-17T00:00:00"/>
    <s v="Local Transport"/>
    <x v="1"/>
    <x v="3"/>
    <n v="10000"/>
    <n v="3590"/>
    <n v="2.785515320334262"/>
    <x v="6"/>
  </r>
  <r>
    <d v="2021-05-17T00:00:00"/>
    <s v="Local Transport"/>
    <x v="1"/>
    <x v="3"/>
    <n v="9000"/>
    <n v="3590"/>
    <n v="2.5069637883008355"/>
    <x v="5"/>
  </r>
  <r>
    <d v="2021-05-17T00:00:00"/>
    <s v="Local Transport"/>
    <x v="1"/>
    <x v="3"/>
    <n v="9000"/>
    <n v="3590"/>
    <n v="2.5069637883008355"/>
    <x v="5"/>
  </r>
  <r>
    <d v="2021-05-17T00:00:00"/>
    <s v="Local Transport"/>
    <x v="1"/>
    <x v="1"/>
    <n v="9000"/>
    <n v="3590"/>
    <n v="2.5069637883008355"/>
    <x v="3"/>
  </r>
  <r>
    <d v="2021-05-17T00:00:00"/>
    <s v="Local Transport"/>
    <x v="1"/>
    <x v="1"/>
    <n v="8000"/>
    <n v="3590"/>
    <n v="2.2284122562674096"/>
    <x v="3"/>
  </r>
  <r>
    <d v="2021-05-17T00:00:00"/>
    <s v="Local Transport"/>
    <x v="1"/>
    <x v="1"/>
    <n v="5000"/>
    <n v="3590"/>
    <n v="1.392757660167131"/>
    <x v="3"/>
  </r>
  <r>
    <d v="2021-05-17T00:00:00"/>
    <s v="Local Transport"/>
    <x v="1"/>
    <x v="1"/>
    <n v="8000"/>
    <n v="3590"/>
    <n v="2.2284122562674096"/>
    <x v="3"/>
  </r>
  <r>
    <d v="2021-05-17T00:00:00"/>
    <s v="Local Transport"/>
    <x v="1"/>
    <x v="1"/>
    <n v="7000"/>
    <n v="3590"/>
    <n v="1.9498607242339834"/>
    <x v="3"/>
  </r>
  <r>
    <d v="2021-05-17T00:00:00"/>
    <s v="Trust Building"/>
    <x v="2"/>
    <x v="1"/>
    <n v="6000"/>
    <n v="3590"/>
    <n v="1.6713091922005572"/>
    <x v="3"/>
  </r>
  <r>
    <d v="2021-05-17T00:00:00"/>
    <s v="Trust Building"/>
    <x v="2"/>
    <x v="1"/>
    <n v="4000"/>
    <n v="3590"/>
    <n v="1.1142061281337048"/>
    <x v="3"/>
  </r>
  <r>
    <d v="2021-05-17T00:00:00"/>
    <s v="Local Transport"/>
    <x v="1"/>
    <x v="1"/>
    <n v="18000"/>
    <n v="3590"/>
    <n v="5.0139275766016711"/>
    <x v="2"/>
  </r>
  <r>
    <d v="2021-05-17T00:00:00"/>
    <s v="Local Transport"/>
    <x v="1"/>
    <x v="1"/>
    <n v="13000"/>
    <n v="3590"/>
    <n v="3.6211699164345403"/>
    <x v="2"/>
  </r>
  <r>
    <d v="2021-05-17T00:00:00"/>
    <s v="Local Transport"/>
    <x v="1"/>
    <x v="1"/>
    <n v="20000"/>
    <n v="3590"/>
    <n v="5.5710306406685239"/>
    <x v="2"/>
  </r>
  <r>
    <d v="2021-05-17T00:00:00"/>
    <s v="Trust Building"/>
    <x v="2"/>
    <x v="1"/>
    <n v="6000"/>
    <n v="3590"/>
    <n v="1.6713091922005572"/>
    <x v="2"/>
  </r>
  <r>
    <d v="2021-05-17T00:00:00"/>
    <s v="Trust Building"/>
    <x v="2"/>
    <x v="1"/>
    <n v="3000"/>
    <n v="3590"/>
    <n v="0.83565459610027859"/>
    <x v="2"/>
  </r>
  <r>
    <d v="2021-05-17T00:00:00"/>
    <s v="Trust Building"/>
    <x v="2"/>
    <x v="1"/>
    <n v="1000"/>
    <n v="3590"/>
    <n v="0.2785515320334262"/>
    <x v="2"/>
  </r>
  <r>
    <d v="2021-05-17T00:00:00"/>
    <s v="Airtime for i45"/>
    <x v="6"/>
    <x v="1"/>
    <n v="30000"/>
    <n v="3590"/>
    <n v="8.3565459610027855"/>
    <x v="1"/>
  </r>
  <r>
    <d v="2021-05-17T00:00:00"/>
    <s v="Airtime for i67"/>
    <x v="6"/>
    <x v="1"/>
    <n v="30000"/>
    <n v="3590"/>
    <n v="8.3565459610027855"/>
    <x v="2"/>
  </r>
  <r>
    <d v="2021-05-17T00:00:00"/>
    <s v="Airtime for i81"/>
    <x v="6"/>
    <x v="1"/>
    <n v="30000"/>
    <n v="3590"/>
    <n v="8.3565459610027855"/>
    <x v="3"/>
  </r>
  <r>
    <d v="2021-05-17T00:00:00"/>
    <s v="Airtime for Lydia"/>
    <x v="6"/>
    <x v="2"/>
    <n v="20000"/>
    <n v="3590"/>
    <n v="5.5710306406685239"/>
    <x v="0"/>
  </r>
  <r>
    <d v="2021-05-17T00:00:00"/>
    <s v="Airtime for Augustus"/>
    <x v="6"/>
    <x v="3"/>
    <n v="20000"/>
    <n v="3590"/>
    <n v="5.5710306406685239"/>
    <x v="6"/>
  </r>
  <r>
    <d v="2021-05-17T00:00:00"/>
    <s v="Airtime for Mary"/>
    <x v="6"/>
    <x v="3"/>
    <n v="20000"/>
    <n v="3590"/>
    <n v="5.5710306406685239"/>
    <x v="5"/>
  </r>
  <r>
    <d v="2021-05-17T00:00:00"/>
    <s v="Airtime for Day Guard"/>
    <x v="6"/>
    <x v="4"/>
    <n v="10000"/>
    <n v="3590"/>
    <n v="2.785515320334262"/>
    <x v="9"/>
  </r>
  <r>
    <d v="2021-05-17T00:00:00"/>
    <s v="2kgs of sugar"/>
    <x v="7"/>
    <x v="4"/>
    <n v="8000"/>
    <n v="3590"/>
    <n v="2.2284122562674096"/>
    <x v="0"/>
  </r>
  <r>
    <d v="2021-05-17T00:00:00"/>
    <s v="Slashing of compound"/>
    <x v="5"/>
    <x v="4"/>
    <n v="50000"/>
    <n v="3590"/>
    <n v="13.927576601671309"/>
    <x v="0"/>
  </r>
  <r>
    <d v="2021-05-17T00:00:00"/>
    <s v="Local Transport"/>
    <x v="1"/>
    <x v="2"/>
    <n v="5000"/>
    <n v="3590"/>
    <n v="1.392757660167131"/>
    <x v="0"/>
  </r>
  <r>
    <d v="2021-05-17T00:00:00"/>
    <s v="Local Transport"/>
    <x v="1"/>
    <x v="2"/>
    <n v="5000"/>
    <n v="3590"/>
    <n v="1.392757660167131"/>
    <x v="0"/>
  </r>
  <r>
    <d v="2021-05-17T00:00:00"/>
    <s v="May OTT for Lydia"/>
    <x v="6"/>
    <x v="2"/>
    <n v="6000"/>
    <n v="3590"/>
    <n v="1.6713091922005572"/>
    <x v="0"/>
  </r>
  <r>
    <d v="2021-05-17T00:00:00"/>
    <s v="May OTT for Augustus"/>
    <x v="6"/>
    <x v="3"/>
    <n v="6000"/>
    <n v="3590"/>
    <n v="1.6713091922005572"/>
    <x v="6"/>
  </r>
  <r>
    <d v="2021-05-17T00:00:00"/>
    <s v="May OTT for Mary"/>
    <x v="6"/>
    <x v="3"/>
    <n v="6000"/>
    <n v="3590"/>
    <n v="1.6713091922005572"/>
    <x v="5"/>
  </r>
  <r>
    <d v="2021-05-17T00:00:00"/>
    <s v="May OTT for i45"/>
    <x v="6"/>
    <x v="1"/>
    <n v="6000"/>
    <n v="3590"/>
    <n v="1.6713091922005572"/>
    <x v="1"/>
  </r>
  <r>
    <d v="2021-05-17T00:00:00"/>
    <s v="May OTT for i67"/>
    <x v="6"/>
    <x v="1"/>
    <n v="6000"/>
    <n v="3590"/>
    <n v="1.6713091922005572"/>
    <x v="2"/>
  </r>
  <r>
    <d v="2021-05-17T00:00:00"/>
    <s v="May OTT for i81"/>
    <x v="6"/>
    <x v="1"/>
    <n v="6000"/>
    <n v="3590"/>
    <n v="1.6713091922005572"/>
    <x v="3"/>
  </r>
  <r>
    <d v="2021-05-18T00:00:00"/>
    <s v="Local Transport"/>
    <x v="1"/>
    <x v="1"/>
    <n v="20000"/>
    <n v="3590"/>
    <n v="5.5710306406685239"/>
    <x v="2"/>
  </r>
  <r>
    <d v="2021-05-18T00:00:00"/>
    <s v="Local Transport"/>
    <x v="1"/>
    <x v="1"/>
    <n v="32000"/>
    <n v="3590"/>
    <n v="8.9136490250696383"/>
    <x v="2"/>
  </r>
  <r>
    <d v="2021-05-18T00:00:00"/>
    <s v="Local Transport"/>
    <x v="1"/>
    <x v="1"/>
    <n v="3000"/>
    <n v="3590"/>
    <n v="0.83565459610027859"/>
    <x v="2"/>
  </r>
  <r>
    <d v="2021-05-18T00:00:00"/>
    <s v="Local Transport"/>
    <x v="1"/>
    <x v="1"/>
    <n v="7000"/>
    <n v="3590"/>
    <n v="1.9498607242339834"/>
    <x v="2"/>
  </r>
  <r>
    <d v="2021-05-18T00:00:00"/>
    <s v="Local Transport"/>
    <x v="1"/>
    <x v="1"/>
    <n v="9000"/>
    <n v="3590"/>
    <n v="2.5069637883008355"/>
    <x v="1"/>
  </r>
  <r>
    <d v="2021-05-18T00:00:00"/>
    <s v="Local Transport"/>
    <x v="1"/>
    <x v="1"/>
    <n v="10000"/>
    <n v="3590"/>
    <n v="2.785515320334262"/>
    <x v="1"/>
  </r>
  <r>
    <d v="2021-05-18T00:00:00"/>
    <s v="Local Transport"/>
    <x v="1"/>
    <x v="1"/>
    <n v="14000"/>
    <n v="3590"/>
    <n v="3.8997214484679668"/>
    <x v="1"/>
  </r>
  <r>
    <d v="2021-05-18T00:00:00"/>
    <s v="Local Transport"/>
    <x v="1"/>
    <x v="1"/>
    <n v="15000"/>
    <n v="3590"/>
    <n v="4.1782729805013927"/>
    <x v="1"/>
  </r>
  <r>
    <d v="2021-05-18T00:00:00"/>
    <s v="Trust Building"/>
    <x v="2"/>
    <x v="1"/>
    <n v="4000"/>
    <n v="3590"/>
    <n v="1.1142061281337048"/>
    <x v="1"/>
  </r>
  <r>
    <d v="2021-05-18T00:00:00"/>
    <s v="Trust Building"/>
    <x v="2"/>
    <x v="1"/>
    <n v="3000"/>
    <n v="3590"/>
    <n v="0.83565459610027859"/>
    <x v="1"/>
  </r>
  <r>
    <d v="2021-05-18T00:00:00"/>
    <s v="Trust Building"/>
    <x v="2"/>
    <x v="1"/>
    <n v="2000"/>
    <n v="3590"/>
    <n v="0.55710306406685239"/>
    <x v="1"/>
  </r>
  <r>
    <d v="2021-05-18T00:00:00"/>
    <s v="Local Transport"/>
    <x v="1"/>
    <x v="1"/>
    <n v="15000"/>
    <n v="3590"/>
    <n v="4.1782729805013927"/>
    <x v="3"/>
  </r>
  <r>
    <d v="2021-05-18T00:00:00"/>
    <s v="Local Transport"/>
    <x v="1"/>
    <x v="1"/>
    <n v="8000"/>
    <n v="3590"/>
    <n v="2.2284122562674096"/>
    <x v="3"/>
  </r>
  <r>
    <d v="2021-05-18T00:00:00"/>
    <s v="Local Transport"/>
    <x v="1"/>
    <x v="1"/>
    <n v="9000"/>
    <n v="3590"/>
    <n v="2.5069637883008355"/>
    <x v="3"/>
  </r>
  <r>
    <d v="2021-05-18T00:00:00"/>
    <s v="Local Transport"/>
    <x v="1"/>
    <x v="1"/>
    <n v="10000"/>
    <n v="3590"/>
    <n v="2.785515320334262"/>
    <x v="3"/>
  </r>
  <r>
    <d v="2021-05-18T00:00:00"/>
    <s v="Local Transport"/>
    <x v="1"/>
    <x v="1"/>
    <n v="7000"/>
    <n v="3590"/>
    <n v="1.9498607242339834"/>
    <x v="3"/>
  </r>
  <r>
    <d v="2021-05-18T00:00:00"/>
    <s v="Trust Building"/>
    <x v="2"/>
    <x v="1"/>
    <n v="6000"/>
    <n v="3590"/>
    <n v="1.6713091922005572"/>
    <x v="3"/>
  </r>
  <r>
    <d v="2021-05-18T00:00:00"/>
    <s v="Trust Building"/>
    <x v="2"/>
    <x v="1"/>
    <n v="4000"/>
    <n v="3590"/>
    <n v="1.1142061281337048"/>
    <x v="3"/>
  </r>
  <r>
    <d v="2021-05-18T00:00:00"/>
    <s v="Local Transport"/>
    <x v="1"/>
    <x v="3"/>
    <n v="9000"/>
    <n v="3590"/>
    <n v="2.5069637883008355"/>
    <x v="6"/>
  </r>
  <r>
    <d v="2021-05-18T00:00:00"/>
    <s v="Local Transport"/>
    <x v="1"/>
    <x v="3"/>
    <n v="10000"/>
    <n v="3590"/>
    <n v="2.785515320334262"/>
    <x v="6"/>
  </r>
  <r>
    <d v="2021-05-18T00:00:00"/>
    <s v="Augustus&amp;Lydia Insurance to 2022"/>
    <x v="0"/>
    <x v="0"/>
    <n v="2209798"/>
    <n v="3540"/>
    <n v="624.23672316384182"/>
    <x v="8"/>
  </r>
  <r>
    <d v="2021-05-18T00:00:00"/>
    <s v="Bank charges"/>
    <x v="4"/>
    <x v="4"/>
    <n v="2600"/>
    <n v="3540"/>
    <n v="0.7344632768361582"/>
    <x v="8"/>
  </r>
  <r>
    <d v="2021-05-19T00:00:00"/>
    <s v="Local Transport"/>
    <x v="1"/>
    <x v="3"/>
    <n v="9000"/>
    <n v="3590"/>
    <n v="2.5069637883008355"/>
    <x v="6"/>
  </r>
  <r>
    <d v="2021-05-19T00:00:00"/>
    <s v="Local Transport"/>
    <x v="1"/>
    <x v="3"/>
    <n v="25000"/>
    <n v="3590"/>
    <n v="6.9637883008356543"/>
    <x v="6"/>
  </r>
  <r>
    <d v="2021-05-19T00:00:00"/>
    <s v="Local Transport"/>
    <x v="1"/>
    <x v="3"/>
    <n v="28000"/>
    <n v="3590"/>
    <n v="7.7994428969359335"/>
    <x v="6"/>
  </r>
  <r>
    <d v="2021-05-19T00:00:00"/>
    <s v="Local Transport"/>
    <x v="1"/>
    <x v="3"/>
    <n v="10000"/>
    <n v="3590"/>
    <n v="2.785515320334262"/>
    <x v="5"/>
  </r>
  <r>
    <d v="2021-05-19T00:00:00"/>
    <s v="Intercity transport(Town-Mityana)"/>
    <x v="1"/>
    <x v="3"/>
    <n v="15000"/>
    <n v="3540"/>
    <n v="4.2372881355932206"/>
    <x v="5"/>
  </r>
  <r>
    <d v="2021-05-19T00:00:00"/>
    <s v="Local Transport"/>
    <x v="1"/>
    <x v="3"/>
    <n v="68000"/>
    <n v="3590"/>
    <n v="18.941504178272982"/>
    <x v="5"/>
  </r>
  <r>
    <d v="2021-05-19T00:00:00"/>
    <s v="Local Transport"/>
    <x v="1"/>
    <x v="3"/>
    <n v="65000"/>
    <n v="3590"/>
    <n v="18.105849582172702"/>
    <x v="5"/>
  </r>
  <r>
    <d v="2021-05-19T00:00:00"/>
    <s v="Intercity transport(Mityana/Town)"/>
    <x v="1"/>
    <x v="3"/>
    <n v="14000"/>
    <n v="3590"/>
    <n v="3.8997214484679668"/>
    <x v="5"/>
  </r>
  <r>
    <d v="2021-05-19T00:00:00"/>
    <s v="Local Transport"/>
    <x v="1"/>
    <x v="3"/>
    <n v="13000"/>
    <n v="3590"/>
    <n v="3.6211699164345403"/>
    <x v="5"/>
  </r>
  <r>
    <d v="2021-05-19T00:00:00"/>
    <s v="Lunch for Mary"/>
    <x v="9"/>
    <x v="3"/>
    <n v="15000"/>
    <n v="3590"/>
    <n v="4.1782729805013927"/>
    <x v="5"/>
  </r>
  <r>
    <d v="2021-05-19T00:00:00"/>
    <s v="Local Transport"/>
    <x v="1"/>
    <x v="1"/>
    <n v="10000"/>
    <n v="3590"/>
    <n v="2.785515320334262"/>
    <x v="3"/>
  </r>
  <r>
    <d v="2021-05-19T00:00:00"/>
    <s v="Local Transport"/>
    <x v="1"/>
    <x v="1"/>
    <n v="5000"/>
    <n v="3590"/>
    <n v="1.392757660167131"/>
    <x v="3"/>
  </r>
  <r>
    <d v="2021-05-19T00:00:00"/>
    <s v="Local Transport"/>
    <x v="1"/>
    <x v="1"/>
    <n v="10000"/>
    <n v="3590"/>
    <n v="2.785515320334262"/>
    <x v="3"/>
  </r>
  <r>
    <d v="2021-05-19T00:00:00"/>
    <s v="Local Transport"/>
    <x v="1"/>
    <x v="1"/>
    <n v="16000"/>
    <n v="3590"/>
    <n v="4.4568245125348191"/>
    <x v="3"/>
  </r>
  <r>
    <d v="2021-05-19T00:00:00"/>
    <s v="Local Transport"/>
    <x v="1"/>
    <x v="1"/>
    <n v="7000"/>
    <n v="3590"/>
    <n v="1.9498607242339834"/>
    <x v="3"/>
  </r>
  <r>
    <d v="2021-05-19T00:00:00"/>
    <s v="Trust Building"/>
    <x v="2"/>
    <x v="1"/>
    <n v="2000"/>
    <n v="3590"/>
    <n v="0.55710306406685239"/>
    <x v="3"/>
  </r>
  <r>
    <d v="2021-05-19T00:00:00"/>
    <s v="Trust Building"/>
    <x v="2"/>
    <x v="1"/>
    <n v="6000"/>
    <n v="3590"/>
    <n v="1.6713091922005572"/>
    <x v="3"/>
  </r>
  <r>
    <d v="2021-05-19T00:00:00"/>
    <s v="Trust Building"/>
    <x v="2"/>
    <x v="1"/>
    <n v="2000"/>
    <n v="3590"/>
    <n v="0.55710306406685239"/>
    <x v="3"/>
  </r>
  <r>
    <d v="2021-05-19T00:00:00"/>
    <s v="Local Transport"/>
    <x v="1"/>
    <x v="1"/>
    <n v="20000"/>
    <n v="3590"/>
    <n v="5.5710306406685239"/>
    <x v="2"/>
  </r>
  <r>
    <d v="2021-05-19T00:00:00"/>
    <s v="Local Transport"/>
    <x v="1"/>
    <x v="1"/>
    <n v="20000"/>
    <n v="3590"/>
    <n v="5.5710306406685239"/>
    <x v="2"/>
  </r>
  <r>
    <d v="2021-05-19T00:00:00"/>
    <s v="Local Transport"/>
    <x v="1"/>
    <x v="1"/>
    <n v="10000"/>
    <n v="3590"/>
    <n v="2.785515320334262"/>
    <x v="2"/>
  </r>
  <r>
    <d v="2021-05-19T00:00:00"/>
    <s v="Trust Building"/>
    <x v="2"/>
    <x v="1"/>
    <n v="3000"/>
    <n v="3590"/>
    <n v="0.83565459610027859"/>
    <x v="2"/>
  </r>
  <r>
    <d v="2021-05-19T00:00:00"/>
    <s v="Trust Building"/>
    <x v="2"/>
    <x v="1"/>
    <n v="4000"/>
    <n v="3590"/>
    <n v="1.1142061281337048"/>
    <x v="2"/>
  </r>
  <r>
    <d v="2021-05-19T00:00:00"/>
    <s v="Trust Building"/>
    <x v="2"/>
    <x v="1"/>
    <n v="8000"/>
    <n v="3590"/>
    <n v="2.2284122562674096"/>
    <x v="2"/>
  </r>
  <r>
    <d v="2021-05-19T00:00:00"/>
    <s v="Local Transport"/>
    <x v="1"/>
    <x v="1"/>
    <n v="14000"/>
    <n v="3590"/>
    <n v="3.8997214484679668"/>
    <x v="1"/>
  </r>
  <r>
    <d v="2021-05-19T00:00:00"/>
    <s v="Local Transport"/>
    <x v="1"/>
    <x v="1"/>
    <n v="13000"/>
    <n v="3590"/>
    <n v="3.6211699164345403"/>
    <x v="1"/>
  </r>
  <r>
    <d v="2021-05-19T00:00:00"/>
    <s v="Local Transport"/>
    <x v="1"/>
    <x v="1"/>
    <n v="12000"/>
    <n v="3590"/>
    <n v="3.3426183844011144"/>
    <x v="1"/>
  </r>
  <r>
    <d v="2021-05-19T00:00:00"/>
    <s v="Local Transport"/>
    <x v="1"/>
    <x v="1"/>
    <n v="9000"/>
    <n v="3590"/>
    <n v="2.5069637883008355"/>
    <x v="1"/>
  </r>
  <r>
    <d v="2021-05-19T00:00:00"/>
    <s v="Trust Building"/>
    <x v="2"/>
    <x v="1"/>
    <n v="6000"/>
    <n v="3590"/>
    <n v="1.6713091922005572"/>
    <x v="1"/>
  </r>
  <r>
    <d v="2021-05-19T00:00:00"/>
    <s v="Trust Building"/>
    <x v="2"/>
    <x v="1"/>
    <n v="2000"/>
    <n v="3590"/>
    <n v="0.55710306406685239"/>
    <x v="1"/>
  </r>
  <r>
    <d v="2021-05-19T00:00:00"/>
    <s v="Trust Building"/>
    <x v="2"/>
    <x v="1"/>
    <n v="2000"/>
    <n v="3590"/>
    <n v="0.55710306406685239"/>
    <x v="1"/>
  </r>
  <r>
    <d v="2021-05-19T00:00:00"/>
    <s v="Local Transport"/>
    <x v="1"/>
    <x v="2"/>
    <n v="4000"/>
    <n v="3590"/>
    <n v="1.1142061281337048"/>
    <x v="0"/>
  </r>
  <r>
    <d v="2021-05-19T00:00:00"/>
    <s v="Local Transport"/>
    <x v="1"/>
    <x v="2"/>
    <n v="4000"/>
    <n v="3590"/>
    <n v="1.1142061281337048"/>
    <x v="0"/>
  </r>
  <r>
    <d v="2021-05-19T00:00:00"/>
    <s v="Local Transport"/>
    <x v="1"/>
    <x v="2"/>
    <n v="5000"/>
    <n v="3590"/>
    <n v="1.392757660167131"/>
    <x v="0"/>
  </r>
  <r>
    <d v="2021-05-19T00:00:00"/>
    <s v="Local Transport"/>
    <x v="1"/>
    <x v="2"/>
    <n v="6000"/>
    <n v="3590"/>
    <n v="1.6713091922005572"/>
    <x v="0"/>
  </r>
  <r>
    <d v="2021-05-19T00:00:00"/>
    <s v="Ink for EAGLE Uganda Stamp pad"/>
    <x v="7"/>
    <x v="2"/>
    <n v="10000"/>
    <n v="3590"/>
    <n v="2.785515320334262"/>
    <x v="0"/>
  </r>
  <r>
    <d v="2021-05-19T00:00:00"/>
    <s v="Printing of digital photos"/>
    <x v="7"/>
    <x v="4"/>
    <n v="55000"/>
    <n v="3590"/>
    <n v="15.32033426183844"/>
    <x v="0"/>
  </r>
  <r>
    <d v="2021-05-19T00:00:00"/>
    <s v="Local Transport"/>
    <x v="1"/>
    <x v="2"/>
    <n v="4000"/>
    <n v="3590"/>
    <n v="1.1142061281337048"/>
    <x v="0"/>
  </r>
  <r>
    <d v="2021-05-19T00:00:00"/>
    <s v="Local Transport"/>
    <x v="1"/>
    <x v="2"/>
    <n v="4000"/>
    <n v="3590"/>
    <n v="1.1142061281337048"/>
    <x v="0"/>
  </r>
  <r>
    <d v="2021-05-19T00:00:00"/>
    <s v="2 kgs of sugar@3600"/>
    <x v="7"/>
    <x v="4"/>
    <n v="7200"/>
    <n v="3590"/>
    <n v="2.0055710306406684"/>
    <x v="0"/>
  </r>
  <r>
    <d v="2021-05-19T00:00:00"/>
    <s v="5 realms of office copying paper"/>
    <x v="7"/>
    <x v="4"/>
    <n v="100000"/>
    <n v="3540"/>
    <n v="28.248587570621471"/>
    <x v="0"/>
  </r>
  <r>
    <d v="2021-05-19T00:00:00"/>
    <s v="French class tranining to 18th June"/>
    <x v="0"/>
    <x v="0"/>
    <n v="200000"/>
    <n v="3540"/>
    <n v="56.497175141242941"/>
    <x v="0"/>
  </r>
  <r>
    <d v="2021-05-20T00:00:00"/>
    <s v="Local Transport"/>
    <x v="1"/>
    <x v="1"/>
    <n v="10000"/>
    <n v="3540"/>
    <n v="2.8248587570621471"/>
    <x v="1"/>
  </r>
  <r>
    <d v="2021-05-20T00:00:00"/>
    <s v="Local Transport"/>
    <x v="1"/>
    <x v="1"/>
    <n v="18000"/>
    <n v="3540"/>
    <n v="5.0847457627118642"/>
    <x v="1"/>
  </r>
  <r>
    <d v="2021-05-20T00:00:00"/>
    <s v="Local Transport"/>
    <x v="1"/>
    <x v="1"/>
    <n v="13000"/>
    <n v="3540"/>
    <n v="3.6723163841807911"/>
    <x v="1"/>
  </r>
  <r>
    <d v="2021-05-20T00:00:00"/>
    <s v="Local Transport"/>
    <x v="1"/>
    <x v="1"/>
    <n v="13000"/>
    <n v="3590"/>
    <n v="3.6211699164345403"/>
    <x v="1"/>
  </r>
  <r>
    <d v="2021-05-20T00:00:00"/>
    <s v="Trust Building"/>
    <x v="2"/>
    <x v="1"/>
    <n v="2000"/>
    <n v="3590"/>
    <n v="0.55710306406685239"/>
    <x v="1"/>
  </r>
  <r>
    <d v="2021-05-20T00:00:00"/>
    <s v="Trust Building"/>
    <x v="2"/>
    <x v="1"/>
    <n v="6000"/>
    <n v="3590"/>
    <n v="1.6713091922005572"/>
    <x v="1"/>
  </r>
  <r>
    <d v="2021-05-20T00:00:00"/>
    <s v="Trust Building"/>
    <x v="2"/>
    <x v="1"/>
    <n v="2000"/>
    <n v="3590"/>
    <n v="0.55710306406685239"/>
    <x v="1"/>
  </r>
  <r>
    <d v="2021-05-20T00:00:00"/>
    <s v="Local Transport"/>
    <x v="1"/>
    <x v="1"/>
    <n v="17000"/>
    <n v="3590"/>
    <n v="4.7353760445682456"/>
    <x v="2"/>
  </r>
  <r>
    <d v="2021-05-20T00:00:00"/>
    <s v="Local Transport"/>
    <x v="1"/>
    <x v="1"/>
    <n v="20000"/>
    <n v="3590"/>
    <n v="5.5710306406685239"/>
    <x v="2"/>
  </r>
  <r>
    <d v="2021-05-20T00:00:00"/>
    <s v="Local Transport"/>
    <x v="1"/>
    <x v="1"/>
    <n v="10000"/>
    <n v="3590"/>
    <n v="2.785515320334262"/>
    <x v="2"/>
  </r>
  <r>
    <d v="2021-05-20T00:00:00"/>
    <s v="Local Transport"/>
    <x v="1"/>
    <x v="1"/>
    <n v="10000"/>
    <n v="3590"/>
    <n v="2.785515320334262"/>
    <x v="2"/>
  </r>
  <r>
    <d v="2021-05-20T00:00:00"/>
    <s v="Trust Building"/>
    <x v="2"/>
    <x v="1"/>
    <n v="1000"/>
    <n v="3540"/>
    <n v="0.2824858757062147"/>
    <x v="2"/>
  </r>
  <r>
    <d v="2021-05-20T00:00:00"/>
    <s v="Trust Building"/>
    <x v="2"/>
    <x v="1"/>
    <n v="4000"/>
    <n v="3540"/>
    <n v="1.1299435028248588"/>
    <x v="2"/>
  </r>
  <r>
    <d v="2021-05-20T00:00:00"/>
    <s v="Trust Building"/>
    <x v="2"/>
    <x v="1"/>
    <n v="5000"/>
    <n v="3540"/>
    <n v="1.4124293785310735"/>
    <x v="2"/>
  </r>
  <r>
    <d v="2021-05-20T00:00:00"/>
    <s v="Local Transport"/>
    <x v="1"/>
    <x v="1"/>
    <n v="12000"/>
    <n v="3540"/>
    <n v="3.3898305084745761"/>
    <x v="3"/>
  </r>
  <r>
    <d v="2021-05-20T00:00:00"/>
    <s v="Local Transport"/>
    <x v="1"/>
    <x v="1"/>
    <n v="2000"/>
    <n v="3540"/>
    <n v="0.56497175141242939"/>
    <x v="3"/>
  </r>
  <r>
    <d v="2021-05-20T00:00:00"/>
    <s v="Local Transport"/>
    <x v="1"/>
    <x v="1"/>
    <n v="8000"/>
    <n v="3540"/>
    <n v="2.2598870056497176"/>
    <x v="3"/>
  </r>
  <r>
    <d v="2021-05-20T00:00:00"/>
    <s v="Local Transport"/>
    <x v="1"/>
    <x v="1"/>
    <n v="10000"/>
    <n v="3540"/>
    <n v="2.8248587570621471"/>
    <x v="3"/>
  </r>
  <r>
    <d v="2021-05-20T00:00:00"/>
    <s v="Local Transport"/>
    <x v="1"/>
    <x v="1"/>
    <n v="7000"/>
    <n v="3540"/>
    <n v="1.9774011299435028"/>
    <x v="3"/>
  </r>
  <r>
    <d v="2021-05-20T00:00:00"/>
    <s v="Trust Building"/>
    <x v="2"/>
    <x v="1"/>
    <n v="6000"/>
    <n v="3540"/>
    <n v="1.6949152542372881"/>
    <x v="3"/>
  </r>
  <r>
    <d v="2021-05-20T00:00:00"/>
    <s v="Trust Building"/>
    <x v="2"/>
    <x v="1"/>
    <n v="3000"/>
    <n v="3540"/>
    <n v="0.84745762711864403"/>
    <x v="3"/>
  </r>
  <r>
    <d v="2021-05-20T00:00:00"/>
    <s v="Trust Building"/>
    <x v="2"/>
    <x v="1"/>
    <n v="1000"/>
    <n v="3540"/>
    <n v="0.2824858757062147"/>
    <x v="3"/>
  </r>
  <r>
    <d v="2021-05-20T00:00:00"/>
    <s v="April Water bill"/>
    <x v="8"/>
    <x v="4"/>
    <n v="66900"/>
    <n v="3540"/>
    <n v="18.898305084745761"/>
    <x v="0"/>
  </r>
  <r>
    <d v="2021-05-20T00:00:00"/>
    <s v="Transfer fees"/>
    <x v="3"/>
    <x v="4"/>
    <n v="3100"/>
    <n v="3540"/>
    <n v="0.87570621468926557"/>
    <x v="0"/>
  </r>
  <r>
    <d v="2021-05-20T00:00:00"/>
    <s v="Local Transport"/>
    <x v="1"/>
    <x v="3"/>
    <n v="9000"/>
    <n v="3540"/>
    <n v="2.5423728813559321"/>
    <x v="6"/>
  </r>
  <r>
    <d v="2021-05-20T00:00:00"/>
    <s v="Local Transport"/>
    <x v="1"/>
    <x v="3"/>
    <n v="10000"/>
    <n v="3540"/>
    <n v="2.8248587570621471"/>
    <x v="6"/>
  </r>
  <r>
    <d v="2021-05-21T00:00:00"/>
    <s v="Local Transport"/>
    <x v="1"/>
    <x v="1"/>
    <n v="22000"/>
    <n v="3540"/>
    <n v="6.2146892655367232"/>
    <x v="2"/>
  </r>
  <r>
    <d v="2021-05-21T00:00:00"/>
    <s v="Local Transport"/>
    <x v="1"/>
    <x v="1"/>
    <n v="20000"/>
    <n v="3540"/>
    <n v="5.6497175141242941"/>
    <x v="2"/>
  </r>
  <r>
    <d v="2021-05-21T00:00:00"/>
    <s v="Local Transport"/>
    <x v="1"/>
    <x v="1"/>
    <n v="8000"/>
    <n v="3540"/>
    <n v="2.2598870056497176"/>
    <x v="2"/>
  </r>
  <r>
    <d v="2021-05-21T00:00:00"/>
    <s v="Trust Building"/>
    <x v="2"/>
    <x v="1"/>
    <n v="3000"/>
    <n v="3540"/>
    <n v="0.84745762711864403"/>
    <x v="2"/>
  </r>
  <r>
    <d v="2021-05-21T00:00:00"/>
    <s v="Trust Building"/>
    <x v="2"/>
    <x v="1"/>
    <n v="2000"/>
    <n v="3540"/>
    <n v="0.56497175141242939"/>
    <x v="2"/>
  </r>
  <r>
    <d v="2021-05-21T00:00:00"/>
    <s v="Trust Building"/>
    <x v="2"/>
    <x v="1"/>
    <n v="10000"/>
    <n v="3540"/>
    <n v="2.8248587570621471"/>
    <x v="2"/>
  </r>
  <r>
    <d v="2021-05-21T00:00:00"/>
    <s v="Local Transport"/>
    <x v="1"/>
    <x v="1"/>
    <n v="9000"/>
    <n v="3540"/>
    <n v="2.5423728813559321"/>
    <x v="3"/>
  </r>
  <r>
    <d v="2021-05-21T00:00:00"/>
    <s v="Local Transport"/>
    <x v="1"/>
    <x v="1"/>
    <n v="8000"/>
    <n v="3540"/>
    <n v="2.2598870056497176"/>
    <x v="3"/>
  </r>
  <r>
    <d v="2021-05-21T00:00:00"/>
    <s v="Local Transport"/>
    <x v="1"/>
    <x v="1"/>
    <n v="2000"/>
    <n v="3540"/>
    <n v="0.56497175141242939"/>
    <x v="3"/>
  </r>
  <r>
    <d v="2021-05-21T00:00:00"/>
    <s v="Local Transport"/>
    <x v="1"/>
    <x v="1"/>
    <n v="3000"/>
    <n v="3540"/>
    <n v="0.84745762711864403"/>
    <x v="3"/>
  </r>
  <r>
    <d v="2021-05-21T00:00:00"/>
    <s v="Local Transport"/>
    <x v="1"/>
    <x v="1"/>
    <n v="5000"/>
    <n v="3540"/>
    <n v="1.4124293785310735"/>
    <x v="3"/>
  </r>
  <r>
    <d v="2021-05-21T00:00:00"/>
    <s v="Local Transport"/>
    <x v="1"/>
    <x v="1"/>
    <n v="7000"/>
    <n v="3540"/>
    <n v="1.9774011299435028"/>
    <x v="3"/>
  </r>
  <r>
    <d v="2021-05-21T00:00:00"/>
    <s v="Trust Building"/>
    <x v="2"/>
    <x v="1"/>
    <n v="6000"/>
    <n v="3540"/>
    <n v="1.6949152542372881"/>
    <x v="3"/>
  </r>
  <r>
    <d v="2021-05-21T00:00:00"/>
    <s v="Trust Building"/>
    <x v="2"/>
    <x v="1"/>
    <n v="4000"/>
    <n v="3540"/>
    <n v="1.1299435028248588"/>
    <x v="3"/>
  </r>
  <r>
    <d v="2021-05-21T00:00:00"/>
    <s v="Local Transport"/>
    <x v="1"/>
    <x v="1"/>
    <n v="14000"/>
    <n v="3540"/>
    <n v="3.9548022598870056"/>
    <x v="1"/>
  </r>
  <r>
    <d v="2021-05-21T00:00:00"/>
    <s v="Local Transport"/>
    <x v="1"/>
    <x v="1"/>
    <n v="18000"/>
    <n v="3540"/>
    <n v="5.0847457627118642"/>
    <x v="1"/>
  </r>
  <r>
    <d v="2021-05-21T00:00:00"/>
    <s v="Local Transport"/>
    <x v="1"/>
    <x v="1"/>
    <n v="15000"/>
    <n v="3540"/>
    <n v="4.2372881355932206"/>
    <x v="1"/>
  </r>
  <r>
    <d v="2021-05-21T00:00:00"/>
    <s v="Trust Building"/>
    <x v="2"/>
    <x v="1"/>
    <n v="6000"/>
    <n v="3540"/>
    <n v="1.6949152542372881"/>
    <x v="1"/>
  </r>
  <r>
    <d v="2021-05-21T00:00:00"/>
    <s v="Trust Building"/>
    <x v="2"/>
    <x v="1"/>
    <n v="1000"/>
    <n v="3540"/>
    <n v="0.2824858757062147"/>
    <x v="1"/>
  </r>
  <r>
    <d v="2021-05-21T00:00:00"/>
    <s v="Trust Building"/>
    <x v="2"/>
    <x v="1"/>
    <n v="3000"/>
    <n v="3540"/>
    <n v="0.84745762711864403"/>
    <x v="1"/>
  </r>
  <r>
    <d v="2021-05-21T00:00:00"/>
    <s v="Local Transport"/>
    <x v="1"/>
    <x v="3"/>
    <n v="15000"/>
    <n v="3540"/>
    <n v="4.2372881355932206"/>
    <x v="5"/>
  </r>
  <r>
    <d v="2021-05-21T00:00:00"/>
    <s v="Intercity Transport(Kampala-Busunju)"/>
    <x v="1"/>
    <x v="3"/>
    <n v="35000"/>
    <n v="3540"/>
    <n v="9.8870056497175138"/>
    <x v="5"/>
  </r>
  <r>
    <d v="2021-05-21T00:00:00"/>
    <s v="Local Transport"/>
    <x v="1"/>
    <x v="3"/>
    <n v="30000"/>
    <n v="3540"/>
    <n v="8.4745762711864412"/>
    <x v="5"/>
  </r>
  <r>
    <d v="2021-05-21T00:00:00"/>
    <s v="Local Transport"/>
    <x v="1"/>
    <x v="3"/>
    <n v="30000"/>
    <n v="3540"/>
    <n v="8.4745762711864412"/>
    <x v="5"/>
  </r>
  <r>
    <d v="2021-05-21T00:00:00"/>
    <s v="Intercity transport(Busunju-Namugoona)"/>
    <x v="1"/>
    <x v="3"/>
    <n v="20000"/>
    <n v="3540"/>
    <n v="5.6497175141242941"/>
    <x v="5"/>
  </r>
  <r>
    <d v="2021-05-21T00:00:00"/>
    <s v="Local Transport"/>
    <x v="1"/>
    <x v="3"/>
    <n v="15000"/>
    <n v="3540"/>
    <n v="4.2372881355932206"/>
    <x v="5"/>
  </r>
  <r>
    <d v="2021-05-21T00:00:00"/>
    <s v="Local Transport"/>
    <x v="1"/>
    <x v="3"/>
    <n v="15000"/>
    <n v="3540"/>
    <n v="4.2372881355932206"/>
    <x v="5"/>
  </r>
  <r>
    <d v="2021-05-21T00:00:00"/>
    <s v="Lunch"/>
    <x v="9"/>
    <x v="3"/>
    <n v="15000"/>
    <n v="3540"/>
    <n v="4.2372881355932206"/>
    <x v="5"/>
  </r>
  <r>
    <d v="2021-05-24T00:00:00"/>
    <s v="Local Transport"/>
    <x v="1"/>
    <x v="1"/>
    <n v="14000"/>
    <n v="3540"/>
    <n v="3.9548022598870056"/>
    <x v="1"/>
  </r>
  <r>
    <d v="2021-05-24T00:00:00"/>
    <s v="Local Transport"/>
    <x v="1"/>
    <x v="1"/>
    <n v="12000"/>
    <n v="3540"/>
    <n v="3.3898305084745761"/>
    <x v="1"/>
  </r>
  <r>
    <d v="2021-05-24T00:00:00"/>
    <s v="Local Transport"/>
    <x v="1"/>
    <x v="1"/>
    <n v="14000"/>
    <n v="3540"/>
    <n v="3.9548022598870056"/>
    <x v="1"/>
  </r>
  <r>
    <d v="2021-05-24T00:00:00"/>
    <s v="Local Transport"/>
    <x v="1"/>
    <x v="1"/>
    <n v="14000"/>
    <n v="3540"/>
    <n v="3.9548022598870056"/>
    <x v="1"/>
  </r>
  <r>
    <d v="2021-05-24T00:00:00"/>
    <s v="Trust Building"/>
    <x v="2"/>
    <x v="1"/>
    <n v="4000"/>
    <n v="3540"/>
    <n v="1.1299435028248588"/>
    <x v="1"/>
  </r>
  <r>
    <d v="2021-05-24T00:00:00"/>
    <s v="Trust Building"/>
    <x v="2"/>
    <x v="1"/>
    <n v="2000"/>
    <n v="3540"/>
    <n v="0.56497175141242939"/>
    <x v="1"/>
  </r>
  <r>
    <d v="2021-05-24T00:00:00"/>
    <s v="Trust Building"/>
    <x v="2"/>
    <x v="1"/>
    <n v="4000"/>
    <n v="3540"/>
    <n v="1.1299435028248588"/>
    <x v="1"/>
  </r>
  <r>
    <d v="2021-05-24T00:00:00"/>
    <s v="Local Transport"/>
    <x v="1"/>
    <x v="1"/>
    <n v="13000"/>
    <n v="3540"/>
    <n v="3.6723163841807911"/>
    <x v="2"/>
  </r>
  <r>
    <d v="2021-05-24T00:00:00"/>
    <s v="Local Transport"/>
    <x v="1"/>
    <x v="1"/>
    <n v="20000"/>
    <n v="3540"/>
    <n v="5.6497175141242941"/>
    <x v="2"/>
  </r>
  <r>
    <d v="2021-05-24T00:00:00"/>
    <s v="Local Transport"/>
    <x v="1"/>
    <x v="1"/>
    <n v="20000"/>
    <n v="3540"/>
    <n v="5.6497175141242941"/>
    <x v="2"/>
  </r>
  <r>
    <d v="2021-05-24T00:00:00"/>
    <s v="Trust Building"/>
    <x v="2"/>
    <x v="1"/>
    <n v="4000"/>
    <n v="3540"/>
    <n v="1.1299435028248588"/>
    <x v="2"/>
  </r>
  <r>
    <d v="2021-05-24T00:00:00"/>
    <s v="Trust Building"/>
    <x v="2"/>
    <x v="1"/>
    <n v="2000"/>
    <n v="3540"/>
    <n v="0.56497175141242939"/>
    <x v="2"/>
  </r>
  <r>
    <d v="2021-05-24T00:00:00"/>
    <s v="Trust Building"/>
    <x v="2"/>
    <x v="1"/>
    <n v="4000"/>
    <n v="3540"/>
    <n v="1.1299435028248588"/>
    <x v="2"/>
  </r>
  <r>
    <d v="2021-05-24T00:00:00"/>
    <s v="Local Transport"/>
    <x v="1"/>
    <x v="1"/>
    <n v="8000"/>
    <n v="3540"/>
    <n v="2.2598870056497176"/>
    <x v="3"/>
  </r>
  <r>
    <d v="2021-05-24T00:00:00"/>
    <s v="Local Transport"/>
    <x v="1"/>
    <x v="1"/>
    <n v="6000"/>
    <n v="3540"/>
    <n v="1.6949152542372881"/>
    <x v="3"/>
  </r>
  <r>
    <d v="2021-05-24T00:00:00"/>
    <s v="Local Transport"/>
    <x v="1"/>
    <x v="1"/>
    <n v="8000"/>
    <n v="3540"/>
    <n v="2.2598870056497176"/>
    <x v="3"/>
  </r>
  <r>
    <d v="2021-05-24T00:00:00"/>
    <s v="Local Transport"/>
    <x v="1"/>
    <x v="1"/>
    <n v="9000"/>
    <n v="3540"/>
    <n v="2.5423728813559321"/>
    <x v="3"/>
  </r>
  <r>
    <d v="2021-05-24T00:00:00"/>
    <s v="Local Transport"/>
    <x v="1"/>
    <x v="1"/>
    <n v="7000"/>
    <n v="3540"/>
    <n v="1.9774011299435028"/>
    <x v="3"/>
  </r>
  <r>
    <d v="2021-05-24T00:00:00"/>
    <s v="Trust Building"/>
    <x v="2"/>
    <x v="1"/>
    <n v="6000"/>
    <n v="3540"/>
    <n v="1.6949152542372881"/>
    <x v="3"/>
  </r>
  <r>
    <d v="2021-05-24T00:00:00"/>
    <s v="Trust Building"/>
    <x v="2"/>
    <x v="1"/>
    <n v="4000"/>
    <n v="3540"/>
    <n v="1.1299435028248588"/>
    <x v="3"/>
  </r>
  <r>
    <d v="2021-05-25T00:00:00"/>
    <s v="Local Transport"/>
    <x v="1"/>
    <x v="3"/>
    <n v="15000"/>
    <n v="3540"/>
    <n v="4.2372881355932206"/>
    <x v="6"/>
  </r>
  <r>
    <d v="2021-05-25T00:00:00"/>
    <s v="Intercity Transport(Kampala-Jinja)"/>
    <x v="1"/>
    <x v="3"/>
    <n v="20000"/>
    <n v="3540"/>
    <n v="5.6497175141242941"/>
    <x v="6"/>
  </r>
  <r>
    <d v="2021-05-25T00:00:00"/>
    <s v="Intercity transport(Jinja/Kamuli)"/>
    <x v="1"/>
    <x v="3"/>
    <n v="15000"/>
    <n v="3540"/>
    <n v="4.2372881355932206"/>
    <x v="6"/>
  </r>
  <r>
    <d v="2021-05-25T00:00:00"/>
    <s v="Local Transport"/>
    <x v="1"/>
    <x v="3"/>
    <n v="15000"/>
    <n v="3540"/>
    <n v="4.2372881355932206"/>
    <x v="6"/>
  </r>
  <r>
    <d v="2021-05-25T00:00:00"/>
    <s v="Local Transport"/>
    <x v="1"/>
    <x v="3"/>
    <n v="10000"/>
    <n v="3540"/>
    <n v="2.8248587570621471"/>
    <x v="6"/>
  </r>
  <r>
    <d v="2021-05-25T00:00:00"/>
    <s v="Intercity transport (Kamuli/Jinja)"/>
    <x v="1"/>
    <x v="3"/>
    <n v="15000"/>
    <n v="3540"/>
    <n v="4.2372881355932206"/>
    <x v="6"/>
  </r>
  <r>
    <d v="2021-05-25T00:00:00"/>
    <s v="Intercity Transport(Jinja/Mbalala)"/>
    <x v="1"/>
    <x v="3"/>
    <n v="20000"/>
    <n v="3540"/>
    <n v="5.6497175141242941"/>
    <x v="6"/>
  </r>
  <r>
    <d v="2021-05-25T00:00:00"/>
    <s v="Mbalala/Home"/>
    <x v="1"/>
    <x v="3"/>
    <n v="30000"/>
    <n v="3540"/>
    <n v="8.4745762711864412"/>
    <x v="6"/>
  </r>
  <r>
    <d v="2021-05-25T00:00:00"/>
    <s v="Lunch"/>
    <x v="9"/>
    <x v="3"/>
    <n v="15000"/>
    <n v="3540"/>
    <n v="4.2372881355932206"/>
    <x v="6"/>
  </r>
  <r>
    <d v="2021-05-25T00:00:00"/>
    <s v="Airtime for i45"/>
    <x v="6"/>
    <x v="1"/>
    <n v="30000"/>
    <n v="3540"/>
    <n v="8.4745762711864412"/>
    <x v="1"/>
  </r>
  <r>
    <d v="2021-05-25T00:00:00"/>
    <s v="Airtime for i67"/>
    <x v="6"/>
    <x v="1"/>
    <n v="30000"/>
    <n v="3540"/>
    <n v="8.4745762711864412"/>
    <x v="2"/>
  </r>
  <r>
    <d v="2021-05-25T00:00:00"/>
    <s v="Airtime for i81"/>
    <x v="6"/>
    <x v="1"/>
    <n v="30000"/>
    <n v="3540"/>
    <n v="8.4745762711864412"/>
    <x v="3"/>
  </r>
  <r>
    <d v="2021-05-25T00:00:00"/>
    <s v="Airtime for Lydia"/>
    <x v="6"/>
    <x v="2"/>
    <n v="20000"/>
    <n v="3540"/>
    <n v="5.6497175141242941"/>
    <x v="0"/>
  </r>
  <r>
    <d v="2021-05-25T00:00:00"/>
    <s v="Airtime for Augustus"/>
    <x v="6"/>
    <x v="3"/>
    <n v="20000"/>
    <n v="3540"/>
    <n v="5.6497175141242941"/>
    <x v="6"/>
  </r>
  <r>
    <d v="2021-05-25T00:00:00"/>
    <s v="Airtime for Mary"/>
    <x v="6"/>
    <x v="3"/>
    <n v="20000"/>
    <n v="3540"/>
    <n v="5.6497175141242941"/>
    <x v="5"/>
  </r>
  <r>
    <d v="2021-05-25T00:00:00"/>
    <s v="Airtime for Day Guard"/>
    <x v="6"/>
    <x v="4"/>
    <n v="10000"/>
    <n v="3540"/>
    <n v="2.8248587570621471"/>
    <x v="9"/>
  </r>
  <r>
    <d v="2021-05-25T00:00:00"/>
    <s v="Local Transport"/>
    <x v="1"/>
    <x v="1"/>
    <n v="9000"/>
    <n v="3540"/>
    <n v="2.5423728813559321"/>
    <x v="3"/>
  </r>
  <r>
    <d v="2021-05-25T00:00:00"/>
    <s v="Local Transport"/>
    <x v="1"/>
    <x v="1"/>
    <n v="6000"/>
    <n v="3540"/>
    <n v="1.6949152542372881"/>
    <x v="3"/>
  </r>
  <r>
    <d v="2021-05-25T00:00:00"/>
    <s v="Local Transport"/>
    <x v="1"/>
    <x v="1"/>
    <n v="5000"/>
    <n v="3540"/>
    <n v="1.4124293785310735"/>
    <x v="3"/>
  </r>
  <r>
    <d v="2021-05-25T00:00:00"/>
    <s v="Local Transport"/>
    <x v="1"/>
    <x v="1"/>
    <n v="8000"/>
    <n v="3540"/>
    <n v="2.2598870056497176"/>
    <x v="3"/>
  </r>
  <r>
    <d v="2021-05-25T00:00:00"/>
    <s v="Local Transport"/>
    <x v="1"/>
    <x v="1"/>
    <n v="7000"/>
    <n v="3540"/>
    <n v="1.9774011299435028"/>
    <x v="3"/>
  </r>
  <r>
    <d v="2021-05-25T00:00:00"/>
    <s v="Local Transport"/>
    <x v="1"/>
    <x v="1"/>
    <n v="7000"/>
    <n v="3540"/>
    <n v="1.9774011299435028"/>
    <x v="3"/>
  </r>
  <r>
    <d v="2021-05-25T00:00:00"/>
    <s v="Trust Building"/>
    <x v="2"/>
    <x v="1"/>
    <n v="6000"/>
    <n v="3540"/>
    <n v="1.6949152542372881"/>
    <x v="3"/>
  </r>
  <r>
    <d v="2021-05-25T00:00:00"/>
    <s v="Trust Building"/>
    <x v="2"/>
    <x v="1"/>
    <n v="4000"/>
    <n v="3540"/>
    <n v="1.1299435028248588"/>
    <x v="3"/>
  </r>
  <r>
    <d v="2021-05-25T00:00:00"/>
    <s v="Local Transport"/>
    <x v="1"/>
    <x v="1"/>
    <n v="11000"/>
    <n v="3540"/>
    <n v="3.1073446327683616"/>
    <x v="1"/>
  </r>
  <r>
    <d v="2021-05-25T00:00:00"/>
    <s v="Intercity transport(K'la/Mubende)"/>
    <x v="1"/>
    <x v="1"/>
    <n v="20000"/>
    <n v="3540"/>
    <n v="5.6497175141242941"/>
    <x v="1"/>
  </r>
  <r>
    <d v="2021-05-25T00:00:00"/>
    <s v="Local Transport"/>
    <x v="1"/>
    <x v="1"/>
    <n v="8000"/>
    <n v="3540"/>
    <n v="2.2598870056497176"/>
    <x v="1"/>
  </r>
  <r>
    <d v="2021-05-25T00:00:00"/>
    <s v="Trust Building"/>
    <x v="2"/>
    <x v="1"/>
    <n v="3000"/>
    <n v="3540"/>
    <n v="0.84745762711864403"/>
    <x v="1"/>
  </r>
  <r>
    <d v="2021-05-25T00:00:00"/>
    <s v="Trust Building"/>
    <x v="2"/>
    <x v="1"/>
    <n v="7000"/>
    <n v="3540"/>
    <n v="1.9774011299435028"/>
    <x v="1"/>
  </r>
  <r>
    <d v="2021-05-25T00:00:00"/>
    <s v="Trust Building"/>
    <x v="2"/>
    <x v="1"/>
    <n v="10000"/>
    <n v="3540"/>
    <n v="2.8248587570621471"/>
    <x v="1"/>
  </r>
  <r>
    <d v="2021-05-25T00:00:00"/>
    <s v="Trust Building"/>
    <x v="2"/>
    <x v="1"/>
    <n v="1000"/>
    <n v="3540"/>
    <n v="0.2824858757062147"/>
    <x v="1"/>
  </r>
  <r>
    <d v="2021-05-25T00:00:00"/>
    <s v="Meals"/>
    <x v="9"/>
    <x v="1"/>
    <n v="24000"/>
    <n v="3540"/>
    <n v="6.7796610169491522"/>
    <x v="1"/>
  </r>
  <r>
    <d v="2021-05-25T00:00:00"/>
    <s v="Lodging for 1 night"/>
    <x v="9"/>
    <x v="1"/>
    <n v="35000"/>
    <n v="3540"/>
    <n v="9.8870056497175138"/>
    <x v="1"/>
  </r>
  <r>
    <d v="2021-05-25T00:00:00"/>
    <s v="Local Transport"/>
    <x v="1"/>
    <x v="1"/>
    <n v="8000"/>
    <n v="3540"/>
    <n v="2.2598870056497176"/>
    <x v="2"/>
  </r>
  <r>
    <d v="2021-05-25T00:00:00"/>
    <s v="Intercity transport(K'la-Mubende)"/>
    <x v="1"/>
    <x v="1"/>
    <n v="20000"/>
    <n v="3540"/>
    <n v="5.6497175141242941"/>
    <x v="2"/>
  </r>
  <r>
    <d v="2021-05-25T00:00:00"/>
    <s v="Meals"/>
    <x v="9"/>
    <x v="1"/>
    <n v="30000"/>
    <n v="3540"/>
    <n v="8.4745762711864412"/>
    <x v="2"/>
  </r>
  <r>
    <d v="2021-05-25T00:00:00"/>
    <s v="Intercity Transport(Mubende-Kibaale)"/>
    <x v="1"/>
    <x v="1"/>
    <n v="20000"/>
    <n v="3540"/>
    <n v="5.6497175141242941"/>
    <x v="2"/>
  </r>
  <r>
    <d v="2021-05-25T00:00:00"/>
    <s v="Lodging for 1 night"/>
    <x v="9"/>
    <x v="1"/>
    <n v="50000"/>
    <n v="3540"/>
    <n v="14.124293785310735"/>
    <x v="2"/>
  </r>
  <r>
    <d v="2021-05-25T00:00:00"/>
    <s v="Interbnak Transfer Fees"/>
    <x v="4"/>
    <x v="4"/>
    <n v="53100"/>
    <n v="3540"/>
    <n v="15"/>
    <x v="10"/>
  </r>
  <r>
    <d v="2021-05-25T00:00:00"/>
    <s v="Bank charges"/>
    <x v="4"/>
    <x v="4"/>
    <n v="32143.200000000001"/>
    <n v="3540"/>
    <n v="9.08"/>
    <x v="10"/>
  </r>
  <r>
    <d v="2021-05-26T00:00:00"/>
    <s v="Bank charges"/>
    <x v="4"/>
    <x v="4"/>
    <n v="2000"/>
    <n v="3540"/>
    <n v="0.56497175141242939"/>
    <x v="7"/>
  </r>
  <r>
    <d v="2021-05-26T00:00:00"/>
    <s v="Bank charges"/>
    <x v="4"/>
    <x v="4"/>
    <n v="5000"/>
    <n v="3540"/>
    <n v="1.4124293785310735"/>
    <x v="8"/>
  </r>
  <r>
    <d v="2021-05-26T00:00:00"/>
    <s v="Local Transport"/>
    <x v="1"/>
    <x v="1"/>
    <n v="15000"/>
    <n v="3540"/>
    <n v="4.2372881355932206"/>
    <x v="1"/>
  </r>
  <r>
    <d v="2021-05-26T00:00:00"/>
    <s v="Local Transport"/>
    <x v="1"/>
    <x v="1"/>
    <n v="15000"/>
    <n v="3540"/>
    <n v="4.2372881355932206"/>
    <x v="1"/>
  </r>
  <r>
    <d v="2021-05-26T00:00:00"/>
    <s v="Local Transport"/>
    <x v="1"/>
    <x v="1"/>
    <n v="6000"/>
    <n v="3540"/>
    <n v="1.6949152542372881"/>
    <x v="1"/>
  </r>
  <r>
    <d v="2021-05-26T00:00:00"/>
    <s v="Trust Building"/>
    <x v="2"/>
    <x v="1"/>
    <n v="7000"/>
    <n v="3540"/>
    <n v="1.9774011299435028"/>
    <x v="1"/>
  </r>
  <r>
    <d v="2021-05-26T00:00:00"/>
    <s v="Meals"/>
    <x v="9"/>
    <x v="1"/>
    <n v="25000"/>
    <n v="3540"/>
    <n v="7.0621468926553677"/>
    <x v="1"/>
  </r>
  <r>
    <d v="2021-05-26T00:00:00"/>
    <s v="Lodging for 1 night"/>
    <x v="9"/>
    <x v="1"/>
    <n v="35000"/>
    <n v="3540"/>
    <n v="9.8870056497175138"/>
    <x v="1"/>
  </r>
  <r>
    <d v="2021-05-26T00:00:00"/>
    <s v="1 tin of milk"/>
    <x v="7"/>
    <x v="4"/>
    <n v="84000"/>
    <n v="3540"/>
    <n v="23.728813559322035"/>
    <x v="0"/>
  </r>
  <r>
    <d v="2021-05-26T00:00:00"/>
    <s v="2kgs of sugar"/>
    <x v="7"/>
    <x v="4"/>
    <n v="7200"/>
    <n v="3540"/>
    <n v="2.0338983050847457"/>
    <x v="0"/>
  </r>
  <r>
    <d v="2021-05-26T00:00:00"/>
    <s v="Dish washing sponges"/>
    <x v="7"/>
    <x v="4"/>
    <n v="22000"/>
    <n v="3540"/>
    <n v="6.2146892655367232"/>
    <x v="0"/>
  </r>
  <r>
    <d v="2021-05-26T00:00:00"/>
    <s v="Local Transport"/>
    <x v="1"/>
    <x v="2"/>
    <n v="4000"/>
    <n v="3540"/>
    <n v="1.1299435028248588"/>
    <x v="0"/>
  </r>
  <r>
    <d v="2021-05-26T00:00:00"/>
    <s v="Local Transport"/>
    <x v="1"/>
    <x v="2"/>
    <n v="4000"/>
    <n v="3540"/>
    <n v="1.1299435028248588"/>
    <x v="0"/>
  </r>
  <r>
    <d v="2021-05-26T00:00:00"/>
    <s v="Local Transport"/>
    <x v="1"/>
    <x v="2"/>
    <n v="6000"/>
    <n v="3540"/>
    <n v="1.6949152542372881"/>
    <x v="0"/>
  </r>
  <r>
    <d v="2021-05-26T00:00:00"/>
    <s v="Local Transport"/>
    <x v="1"/>
    <x v="2"/>
    <n v="4000"/>
    <n v="3540"/>
    <n v="1.1299435028248588"/>
    <x v="0"/>
  </r>
  <r>
    <d v="2021-05-26T00:00:00"/>
    <s v="Local Transport"/>
    <x v="1"/>
    <x v="1"/>
    <n v="8000"/>
    <n v="3540"/>
    <n v="2.2598870056497176"/>
    <x v="3"/>
  </r>
  <r>
    <d v="2021-05-26T00:00:00"/>
    <s v="Local Transport"/>
    <x v="1"/>
    <x v="1"/>
    <n v="7000"/>
    <n v="3540"/>
    <n v="1.9774011299435028"/>
    <x v="3"/>
  </r>
  <r>
    <d v="2021-05-26T00:00:00"/>
    <s v="Local Transport"/>
    <x v="1"/>
    <x v="1"/>
    <n v="5000"/>
    <n v="3540"/>
    <n v="1.4124293785310735"/>
    <x v="3"/>
  </r>
  <r>
    <d v="2021-05-26T00:00:00"/>
    <s v="Local Transport"/>
    <x v="1"/>
    <x v="1"/>
    <n v="8000"/>
    <n v="3540"/>
    <n v="2.2598870056497176"/>
    <x v="3"/>
  </r>
  <r>
    <d v="2021-05-26T00:00:00"/>
    <s v="Local Transport"/>
    <x v="1"/>
    <x v="1"/>
    <n v="7000"/>
    <n v="3540"/>
    <n v="1.9774011299435028"/>
    <x v="3"/>
  </r>
  <r>
    <d v="2021-05-26T00:00:00"/>
    <s v="Trust Building"/>
    <x v="2"/>
    <x v="1"/>
    <n v="6000"/>
    <n v="3540"/>
    <n v="1.6949152542372881"/>
    <x v="3"/>
  </r>
  <r>
    <d v="2021-05-26T00:00:00"/>
    <s v="Trust Building"/>
    <x v="2"/>
    <x v="1"/>
    <n v="4000"/>
    <n v="3540"/>
    <n v="1.1299435028248588"/>
    <x v="3"/>
  </r>
  <r>
    <d v="2021-05-26T00:00:00"/>
    <s v="Lodging for 1 night"/>
    <x v="9"/>
    <x v="1"/>
    <n v="50000"/>
    <n v="3540"/>
    <n v="14.124293785310735"/>
    <x v="2"/>
  </r>
  <r>
    <d v="2021-05-26T00:00:00"/>
    <s v="Local Transport"/>
    <x v="1"/>
    <x v="1"/>
    <n v="5000"/>
    <n v="3540"/>
    <n v="1.4124293785310735"/>
    <x v="2"/>
  </r>
  <r>
    <d v="2021-05-26T00:00:00"/>
    <s v="Local Transport"/>
    <x v="1"/>
    <x v="1"/>
    <n v="6000"/>
    <n v="3540"/>
    <n v="1.6949152542372881"/>
    <x v="2"/>
  </r>
  <r>
    <d v="2021-05-26T00:00:00"/>
    <s v="Local Transport"/>
    <x v="1"/>
    <x v="1"/>
    <n v="6000"/>
    <n v="3540"/>
    <n v="1.6949152542372881"/>
    <x v="2"/>
  </r>
  <r>
    <d v="2021-05-26T00:00:00"/>
    <s v="Local Transport"/>
    <x v="1"/>
    <x v="1"/>
    <n v="10000"/>
    <n v="3540"/>
    <n v="2.8248587570621471"/>
    <x v="2"/>
  </r>
  <r>
    <d v="2021-05-26T00:00:00"/>
    <s v="Meals"/>
    <x v="9"/>
    <x v="1"/>
    <n v="30000"/>
    <n v="3540"/>
    <n v="8.4745762711864412"/>
    <x v="2"/>
  </r>
  <r>
    <d v="2021-05-26T00:00:00"/>
    <s v="Trust Building"/>
    <x v="2"/>
    <x v="1"/>
    <n v="1000"/>
    <n v="3540"/>
    <n v="0.2824858757062147"/>
    <x v="2"/>
  </r>
  <r>
    <d v="2021-05-26T00:00:00"/>
    <s v="Trust Building"/>
    <x v="2"/>
    <x v="1"/>
    <n v="5000"/>
    <n v="3540"/>
    <n v="1.4124293785310735"/>
    <x v="2"/>
  </r>
  <r>
    <d v="2021-05-26T00:00:00"/>
    <s v="Trust Building"/>
    <x v="2"/>
    <x v="1"/>
    <n v="7000"/>
    <n v="3540"/>
    <n v="1.9774011299435028"/>
    <x v="2"/>
  </r>
  <r>
    <d v="2021-05-26T00:00:00"/>
    <s v="Local Transport"/>
    <x v="1"/>
    <x v="1"/>
    <n v="7500"/>
    <n v="3540"/>
    <n v="2.1186440677966103"/>
    <x v="5"/>
  </r>
  <r>
    <d v="2021-05-26T00:00:00"/>
    <s v="Local Transport"/>
    <x v="1"/>
    <x v="1"/>
    <n v="7500"/>
    <n v="3540"/>
    <n v="2.1186440677966103"/>
    <x v="5"/>
  </r>
  <r>
    <d v="2021-05-26T00:00:00"/>
    <s v="Local Transport"/>
    <x v="1"/>
    <x v="1"/>
    <n v="9000"/>
    <n v="3540"/>
    <n v="2.5423728813559321"/>
    <x v="6"/>
  </r>
  <r>
    <d v="2021-05-26T00:00:00"/>
    <s v="Local Transport"/>
    <x v="1"/>
    <x v="1"/>
    <n v="8000"/>
    <n v="3540"/>
    <n v="2.2598870056497176"/>
    <x v="6"/>
  </r>
  <r>
    <d v="2021-05-27T00:00:00"/>
    <s v="Local Transport"/>
    <x v="1"/>
    <x v="1"/>
    <n v="8000"/>
    <n v="3540"/>
    <n v="2.2598870056497176"/>
    <x v="3"/>
  </r>
  <r>
    <d v="2021-05-27T00:00:00"/>
    <s v="Local Transport"/>
    <x v="1"/>
    <x v="1"/>
    <n v="7000"/>
    <n v="3540"/>
    <n v="1.9774011299435028"/>
    <x v="3"/>
  </r>
  <r>
    <d v="2021-05-27T00:00:00"/>
    <s v="Local Transport"/>
    <x v="1"/>
    <x v="1"/>
    <n v="10000"/>
    <n v="3540"/>
    <n v="2.8248587570621471"/>
    <x v="3"/>
  </r>
  <r>
    <d v="2021-05-27T00:00:00"/>
    <s v="Local Transport"/>
    <x v="1"/>
    <x v="1"/>
    <n v="10000"/>
    <n v="3540"/>
    <n v="2.8248587570621471"/>
    <x v="3"/>
  </r>
  <r>
    <d v="2021-05-27T00:00:00"/>
    <s v="Local Transport"/>
    <x v="1"/>
    <x v="1"/>
    <n v="7000"/>
    <n v="3540"/>
    <n v="1.9774011299435028"/>
    <x v="3"/>
  </r>
  <r>
    <d v="2021-05-27T00:00:00"/>
    <s v="Trust Building"/>
    <x v="2"/>
    <x v="1"/>
    <n v="6000"/>
    <n v="3540"/>
    <n v="1.6949152542372881"/>
    <x v="3"/>
  </r>
  <r>
    <d v="2021-05-27T00:00:00"/>
    <s v="Trust Building"/>
    <x v="2"/>
    <x v="1"/>
    <n v="4000"/>
    <n v="3540"/>
    <n v="1.1299435028248588"/>
    <x v="3"/>
  </r>
  <r>
    <d v="2021-05-27T00:00:00"/>
    <s v="Local Transport"/>
    <x v="1"/>
    <x v="2"/>
    <n v="5000"/>
    <n v="3540"/>
    <n v="1.4124293785310735"/>
    <x v="0"/>
  </r>
  <r>
    <d v="2021-05-27T00:00:00"/>
    <s v="Intercity transport(Kampala/Mityana)"/>
    <x v="1"/>
    <x v="2"/>
    <n v="14000"/>
    <n v="3540"/>
    <n v="3.9548022598870056"/>
    <x v="0"/>
  </r>
  <r>
    <d v="2021-05-27T00:00:00"/>
    <s v="Local Transport"/>
    <x v="1"/>
    <x v="2"/>
    <n v="10000"/>
    <n v="3540"/>
    <n v="2.8248587570621471"/>
    <x v="0"/>
  </r>
  <r>
    <d v="2021-05-27T00:00:00"/>
    <s v="Local Transport"/>
    <x v="1"/>
    <x v="2"/>
    <n v="10000"/>
    <n v="3540"/>
    <n v="2.8248587570621471"/>
    <x v="0"/>
  </r>
  <r>
    <d v="2021-05-27T00:00:00"/>
    <s v="Local Transport"/>
    <x v="1"/>
    <x v="2"/>
    <n v="10000"/>
    <n v="3540"/>
    <n v="2.8248587570621471"/>
    <x v="0"/>
  </r>
  <r>
    <d v="2021-05-27T00:00:00"/>
    <s v="Local Transport"/>
    <x v="1"/>
    <x v="2"/>
    <n v="6000"/>
    <n v="3540"/>
    <n v="1.6949152542372881"/>
    <x v="0"/>
  </r>
  <r>
    <d v="2021-05-27T00:00:00"/>
    <s v="Local Transport"/>
    <x v="1"/>
    <x v="2"/>
    <n v="5000"/>
    <n v="3540"/>
    <n v="1.4124293785310735"/>
    <x v="0"/>
  </r>
  <r>
    <d v="2021-05-27T00:00:00"/>
    <s v="Lunch for Lydia"/>
    <x v="9"/>
    <x v="2"/>
    <n v="15000"/>
    <n v="3540"/>
    <n v="4.2372881355932206"/>
    <x v="0"/>
  </r>
  <r>
    <d v="2021-05-27T00:00:00"/>
    <s v="Local Transport"/>
    <x v="1"/>
    <x v="1"/>
    <n v="10000"/>
    <n v="3540"/>
    <n v="2.8248587570621471"/>
    <x v="1"/>
  </r>
  <r>
    <d v="2021-05-27T00:00:00"/>
    <s v="Local Transport"/>
    <x v="1"/>
    <x v="1"/>
    <n v="10000"/>
    <n v="3540"/>
    <n v="2.8248587570621471"/>
    <x v="1"/>
  </r>
  <r>
    <d v="2021-05-27T00:00:00"/>
    <s v="Local Transport"/>
    <x v="1"/>
    <x v="1"/>
    <n v="8000"/>
    <n v="3540"/>
    <n v="2.2598870056497176"/>
    <x v="1"/>
  </r>
  <r>
    <d v="2021-05-27T00:00:00"/>
    <s v="Local Transport"/>
    <x v="1"/>
    <x v="1"/>
    <n v="18000"/>
    <n v="3540"/>
    <n v="5.0847457627118642"/>
    <x v="1"/>
  </r>
  <r>
    <d v="2021-05-27T00:00:00"/>
    <s v="Meals"/>
    <x v="9"/>
    <x v="1"/>
    <n v="16000"/>
    <n v="3540"/>
    <n v="4.5197740112994351"/>
    <x v="1"/>
  </r>
  <r>
    <d v="2021-05-27T00:00:00"/>
    <s v="Intercity transport(Mubende/K'la)"/>
    <x v="1"/>
    <x v="1"/>
    <n v="20000"/>
    <n v="3540"/>
    <n v="5.6497175141242941"/>
    <x v="1"/>
  </r>
  <r>
    <d v="2021-05-27T00:00:00"/>
    <s v="Local Transport"/>
    <x v="1"/>
    <x v="1"/>
    <n v="12000"/>
    <n v="3540"/>
    <n v="3.3898305084745761"/>
    <x v="1"/>
  </r>
  <r>
    <d v="2021-05-27T00:00:00"/>
    <s v="Local Transport"/>
    <x v="1"/>
    <x v="1"/>
    <n v="5000"/>
    <n v="3540"/>
    <n v="1.4124293785310735"/>
    <x v="2"/>
  </r>
  <r>
    <d v="2021-05-27T00:00:00"/>
    <s v="Local Transport"/>
    <x v="1"/>
    <x v="1"/>
    <n v="20000"/>
    <n v="3540"/>
    <n v="5.6497175141242941"/>
    <x v="2"/>
  </r>
  <r>
    <d v="2021-05-27T00:00:00"/>
    <s v="Local Transport"/>
    <x v="1"/>
    <x v="1"/>
    <n v="10000"/>
    <n v="3540"/>
    <n v="2.8248587570621471"/>
    <x v="2"/>
  </r>
  <r>
    <d v="2021-05-27T00:00:00"/>
    <s v="Local Transport"/>
    <x v="1"/>
    <x v="1"/>
    <n v="25000"/>
    <n v="3540"/>
    <n v="7.0621468926553677"/>
    <x v="2"/>
  </r>
  <r>
    <d v="2021-05-27T00:00:00"/>
    <s v="Local Transport"/>
    <x v="1"/>
    <x v="1"/>
    <n v="15000"/>
    <n v="3540"/>
    <n v="4.2372881355932206"/>
    <x v="2"/>
  </r>
  <r>
    <d v="2021-05-27T00:00:00"/>
    <s v="Lodging for 1 night"/>
    <x v="9"/>
    <x v="1"/>
    <n v="40000"/>
    <n v="3540"/>
    <n v="11.299435028248588"/>
    <x v="2"/>
  </r>
  <r>
    <d v="2021-05-27T00:00:00"/>
    <s v="Meals"/>
    <x v="9"/>
    <x v="1"/>
    <n v="30000"/>
    <n v="3540"/>
    <n v="8.4745762711864412"/>
    <x v="2"/>
  </r>
  <r>
    <d v="2021-05-27T00:00:00"/>
    <s v="Local Transport"/>
    <x v="1"/>
    <x v="1"/>
    <n v="6000"/>
    <n v="3540"/>
    <n v="1.6949152542372881"/>
    <x v="2"/>
  </r>
  <r>
    <d v="2021-05-27T00:00:00"/>
    <s v="Trust Building"/>
    <x v="2"/>
    <x v="1"/>
    <n v="6000"/>
    <n v="3540"/>
    <n v="1.6949152542372881"/>
    <x v="2"/>
  </r>
  <r>
    <d v="2021-05-27T00:00:00"/>
    <s v="Trust Building"/>
    <x v="2"/>
    <x v="1"/>
    <n v="8000"/>
    <n v="3540"/>
    <n v="2.2598870056497176"/>
    <x v="2"/>
  </r>
  <r>
    <d v="2021-05-27T00:00:00"/>
    <s v="Trust Building"/>
    <x v="2"/>
    <x v="1"/>
    <n v="2000"/>
    <n v="3540"/>
    <n v="0.56497175141242939"/>
    <x v="2"/>
  </r>
  <r>
    <d v="2021-05-27T00:00:00"/>
    <s v="Trust Building"/>
    <x v="2"/>
    <x v="1"/>
    <n v="5000"/>
    <n v="3540"/>
    <n v="1.4124293785310735"/>
    <x v="2"/>
  </r>
  <r>
    <d v="2021-05-28T00:00:00"/>
    <s v="May salary: Day Guard"/>
    <x v="5"/>
    <x v="4"/>
    <n v="300000"/>
    <n v="3540"/>
    <n v="84.745762711864401"/>
    <x v="0"/>
  </r>
  <r>
    <d v="2021-05-28T00:00:00"/>
    <s v="May Globe Clean Services"/>
    <x v="5"/>
    <x v="4"/>
    <n v="50000"/>
    <n v="3540"/>
    <n v="14.124293785310735"/>
    <x v="0"/>
  </r>
  <r>
    <d v="2021-05-28T00:00:00"/>
    <s v="Lodging for 1 night"/>
    <x v="9"/>
    <x v="1"/>
    <n v="40000"/>
    <n v="3540"/>
    <n v="11.299435028248588"/>
    <x v="2"/>
  </r>
  <r>
    <d v="2021-05-28T00:00:00"/>
    <s v="Local Transport"/>
    <x v="1"/>
    <x v="1"/>
    <n v="5000"/>
    <n v="3540"/>
    <n v="1.4124293785310735"/>
    <x v="2"/>
  </r>
  <r>
    <d v="2021-05-28T00:00:00"/>
    <s v="Local Transport"/>
    <x v="1"/>
    <x v="1"/>
    <n v="6000"/>
    <n v="3540"/>
    <n v="1.6949152542372881"/>
    <x v="2"/>
  </r>
  <r>
    <d v="2021-05-28T00:00:00"/>
    <s v="Local Transport"/>
    <x v="1"/>
    <x v="1"/>
    <n v="7000"/>
    <n v="3540"/>
    <n v="1.9774011299435028"/>
    <x v="2"/>
  </r>
  <r>
    <d v="2021-05-28T00:00:00"/>
    <s v="Local Transport"/>
    <x v="1"/>
    <x v="1"/>
    <n v="5000"/>
    <n v="3540"/>
    <n v="1.4124293785310735"/>
    <x v="2"/>
  </r>
  <r>
    <d v="2021-05-28T00:00:00"/>
    <s v="Local Transport"/>
    <x v="1"/>
    <x v="1"/>
    <n v="5000"/>
    <n v="3540"/>
    <n v="1.4124293785310735"/>
    <x v="2"/>
  </r>
  <r>
    <d v="2021-05-28T00:00:00"/>
    <s v="Meals"/>
    <x v="9"/>
    <x v="1"/>
    <n v="30000"/>
    <n v="3540"/>
    <n v="8.4745762711864412"/>
    <x v="2"/>
  </r>
  <r>
    <d v="2021-05-28T00:00:00"/>
    <s v="Trust Building"/>
    <x v="2"/>
    <x v="1"/>
    <n v="2000"/>
    <n v="3540"/>
    <n v="0.56497175141242939"/>
    <x v="2"/>
  </r>
  <r>
    <d v="2021-05-28T00:00:00"/>
    <s v="Trust Building"/>
    <x v="2"/>
    <x v="1"/>
    <n v="10000"/>
    <n v="3540"/>
    <n v="2.8248587570621471"/>
    <x v="2"/>
  </r>
  <r>
    <d v="2021-05-28T00:00:00"/>
    <s v="Trust Building"/>
    <x v="2"/>
    <x v="1"/>
    <n v="3000"/>
    <n v="3540"/>
    <n v="0.84745762711864403"/>
    <x v="2"/>
  </r>
  <r>
    <d v="2021-05-28T00:00:00"/>
    <s v="Trust Building"/>
    <x v="2"/>
    <x v="1"/>
    <n v="7000"/>
    <n v="3540"/>
    <n v="1.9774011299435028"/>
    <x v="2"/>
  </r>
  <r>
    <d v="2021-05-28T00:00:00"/>
    <s v="Local Transport"/>
    <x v="1"/>
    <x v="1"/>
    <n v="14000"/>
    <n v="3540"/>
    <n v="3.9548022598870056"/>
    <x v="1"/>
  </r>
  <r>
    <d v="2021-05-28T00:00:00"/>
    <s v="Local Transport"/>
    <x v="1"/>
    <x v="1"/>
    <n v="15000"/>
    <n v="3540"/>
    <n v="4.2372881355932206"/>
    <x v="1"/>
  </r>
  <r>
    <d v="2021-05-28T00:00:00"/>
    <s v="Local Transport"/>
    <x v="1"/>
    <x v="1"/>
    <n v="18000"/>
    <n v="3540"/>
    <n v="5.0847457627118642"/>
    <x v="1"/>
  </r>
  <r>
    <d v="2021-05-28T00:00:00"/>
    <s v="Trust Building"/>
    <x v="2"/>
    <x v="1"/>
    <n v="10000"/>
    <n v="3540"/>
    <n v="2.8248587570621471"/>
    <x v="1"/>
  </r>
  <r>
    <d v="2021-05-28T00:00:00"/>
    <s v="Local Transport"/>
    <x v="1"/>
    <x v="1"/>
    <n v="12000"/>
    <n v="3540"/>
    <n v="3.3898305084745761"/>
    <x v="3"/>
  </r>
  <r>
    <d v="2021-05-28T00:00:00"/>
    <s v="Local Transport"/>
    <x v="1"/>
    <x v="1"/>
    <n v="9000"/>
    <n v="3540"/>
    <n v="2.5423728813559321"/>
    <x v="3"/>
  </r>
  <r>
    <d v="2021-05-28T00:00:00"/>
    <s v="Local Transport"/>
    <x v="1"/>
    <x v="1"/>
    <n v="8000"/>
    <n v="3540"/>
    <n v="2.2598870056497176"/>
    <x v="3"/>
  </r>
  <r>
    <d v="2021-05-28T00:00:00"/>
    <s v="Local Transport"/>
    <x v="1"/>
    <x v="1"/>
    <n v="8000"/>
    <n v="3540"/>
    <n v="2.2598870056497176"/>
    <x v="3"/>
  </r>
  <r>
    <d v="2021-05-28T00:00:00"/>
    <s v="Local Transport"/>
    <x v="1"/>
    <x v="1"/>
    <n v="7000"/>
    <n v="3540"/>
    <n v="1.9774011299435028"/>
    <x v="3"/>
  </r>
  <r>
    <d v="2021-05-28T00:00:00"/>
    <s v="Trust Building"/>
    <x v="2"/>
    <x v="1"/>
    <n v="6000"/>
    <n v="3540"/>
    <n v="1.6949152542372881"/>
    <x v="3"/>
  </r>
  <r>
    <d v="2021-05-28T00:00:00"/>
    <s v="Trust Building"/>
    <x v="2"/>
    <x v="1"/>
    <n v="2000"/>
    <n v="3540"/>
    <n v="0.56497175141242939"/>
    <x v="3"/>
  </r>
  <r>
    <d v="2021-05-28T00:00:00"/>
    <s v="Trust Building"/>
    <x v="2"/>
    <x v="1"/>
    <n v="2000"/>
    <n v="3540"/>
    <n v="0.56497175141242939"/>
    <x v="3"/>
  </r>
  <r>
    <d v="2021-05-29T00:00:00"/>
    <s v="Local Transport"/>
    <x v="1"/>
    <x v="1"/>
    <n v="4000"/>
    <n v="3540"/>
    <n v="1.1299435028248588"/>
    <x v="2"/>
  </r>
  <r>
    <d v="2021-05-29T00:00:00"/>
    <s v="Local Transport"/>
    <x v="1"/>
    <x v="1"/>
    <n v="3000"/>
    <n v="3540"/>
    <n v="0.84745762711864403"/>
    <x v="2"/>
  </r>
  <r>
    <d v="2021-05-29T00:00:00"/>
    <s v="Local Transport"/>
    <x v="1"/>
    <x v="1"/>
    <n v="6000"/>
    <n v="3540"/>
    <n v="1.6949152542372881"/>
    <x v="2"/>
  </r>
  <r>
    <d v="2021-05-29T00:00:00"/>
    <s v="Local Transport"/>
    <x v="1"/>
    <x v="1"/>
    <n v="4000"/>
    <n v="3540"/>
    <n v="1.1299435028248588"/>
    <x v="2"/>
  </r>
  <r>
    <d v="2021-05-29T00:00:00"/>
    <s v="Meals"/>
    <x v="9"/>
    <x v="1"/>
    <n v="30000"/>
    <n v="3540"/>
    <n v="8.4745762711864412"/>
    <x v="2"/>
  </r>
  <r>
    <d v="2021-05-29T00:00:00"/>
    <s v="Trust Building"/>
    <x v="2"/>
    <x v="1"/>
    <n v="12000"/>
    <n v="3540"/>
    <n v="3.3898305084745761"/>
    <x v="2"/>
  </r>
  <r>
    <d v="2021-05-29T00:00:00"/>
    <s v="Trust Building"/>
    <x v="2"/>
    <x v="1"/>
    <n v="10000"/>
    <n v="3540"/>
    <n v="2.8248587570621471"/>
    <x v="2"/>
  </r>
  <r>
    <d v="2021-05-29T00:00:00"/>
    <s v="Intercity transport(Fort/K'la)"/>
    <x v="1"/>
    <x v="1"/>
    <n v="40000"/>
    <n v="3540"/>
    <n v="11.299435028248588"/>
    <x v="2"/>
  </r>
  <r>
    <d v="2021-05-29T00:00:00"/>
    <s v="Local Transport"/>
    <x v="1"/>
    <x v="1"/>
    <n v="15000"/>
    <n v="3540"/>
    <n v="4.2372881355932206"/>
    <x v="2"/>
  </r>
  <r>
    <d v="2021-05-29T00:00:00"/>
    <s v="Local Transport"/>
    <x v="1"/>
    <x v="1"/>
    <n v="13000"/>
    <n v="3540"/>
    <n v="3.6723163841807911"/>
    <x v="3"/>
  </r>
  <r>
    <d v="2021-05-29T00:00:00"/>
    <s v="Local Transport"/>
    <x v="1"/>
    <x v="1"/>
    <n v="6000"/>
    <n v="3540"/>
    <n v="1.6949152542372881"/>
    <x v="3"/>
  </r>
  <r>
    <d v="2021-05-29T00:00:00"/>
    <s v="Local Transport"/>
    <x v="1"/>
    <x v="1"/>
    <n v="5000"/>
    <n v="3540"/>
    <n v="1.4124293785310735"/>
    <x v="3"/>
  </r>
  <r>
    <d v="2021-05-29T00:00:00"/>
    <s v="Local Transport"/>
    <x v="1"/>
    <x v="1"/>
    <n v="4000"/>
    <n v="3540"/>
    <n v="1.1299435028248588"/>
    <x v="3"/>
  </r>
  <r>
    <d v="2021-05-29T00:00:00"/>
    <s v="Local Transport"/>
    <x v="1"/>
    <x v="1"/>
    <n v="6000"/>
    <n v="3540"/>
    <n v="1.6949152542372881"/>
    <x v="3"/>
  </r>
  <r>
    <d v="2021-05-29T00:00:00"/>
    <s v="Local Transport"/>
    <x v="1"/>
    <x v="1"/>
    <n v="5000"/>
    <n v="3540"/>
    <n v="1.4124293785310735"/>
    <x v="3"/>
  </r>
  <r>
    <d v="2021-05-29T00:00:00"/>
    <s v="Local Transport"/>
    <x v="1"/>
    <x v="1"/>
    <n v="5000"/>
    <n v="3540"/>
    <n v="1.4124293785310735"/>
    <x v="3"/>
  </r>
  <r>
    <d v="2021-05-29T00:00:00"/>
    <s v="Local Transport"/>
    <x v="1"/>
    <x v="1"/>
    <n v="3000"/>
    <n v="3540"/>
    <n v="0.84745762711864403"/>
    <x v="3"/>
  </r>
  <r>
    <d v="2021-05-29T00:00:00"/>
    <s v="Local Transport"/>
    <x v="1"/>
    <x v="1"/>
    <n v="7000"/>
    <n v="3540"/>
    <n v="1.9774011299435028"/>
    <x v="3"/>
  </r>
  <r>
    <d v="2021-05-29T00:00:00"/>
    <s v="Local Transport"/>
    <x v="1"/>
    <x v="1"/>
    <n v="7000"/>
    <n v="3540"/>
    <n v="1.9774011299435028"/>
    <x v="3"/>
  </r>
  <r>
    <d v="2021-05-29T00:00:00"/>
    <s v="Local Transport"/>
    <x v="1"/>
    <x v="1"/>
    <n v="9000"/>
    <n v="3540"/>
    <n v="2.5423728813559321"/>
    <x v="3"/>
  </r>
  <r>
    <d v="2021-05-29T00:00:00"/>
    <s v="Local Transport"/>
    <x v="1"/>
    <x v="1"/>
    <n v="9000"/>
    <n v="3540"/>
    <n v="2.5423728813559321"/>
    <x v="3"/>
  </r>
  <r>
    <d v="2021-05-29T00:00:00"/>
    <s v="Local Transport"/>
    <x v="1"/>
    <x v="1"/>
    <n v="12000"/>
    <n v="3540"/>
    <n v="3.3898305084745761"/>
    <x v="3"/>
  </r>
  <r>
    <d v="2021-05-29T00:00:00"/>
    <s v="Local Transport"/>
    <x v="1"/>
    <x v="3"/>
    <n v="5000"/>
    <n v="3540"/>
    <n v="1.4124293785310735"/>
    <x v="5"/>
  </r>
  <r>
    <d v="2021-05-29T00:00:00"/>
    <s v="Local Transport"/>
    <x v="1"/>
    <x v="3"/>
    <n v="2500"/>
    <n v="3540"/>
    <n v="0.70621468926553677"/>
    <x v="5"/>
  </r>
  <r>
    <d v="2021-05-29T00:00:00"/>
    <s v="Local Transport"/>
    <x v="1"/>
    <x v="3"/>
    <n v="4000"/>
    <n v="3540"/>
    <n v="1.1299435028248588"/>
    <x v="5"/>
  </r>
  <r>
    <d v="2021-05-29T00:00:00"/>
    <s v="Local Transport"/>
    <x v="1"/>
    <x v="3"/>
    <n v="4000"/>
    <n v="3540"/>
    <n v="1.1299435028248588"/>
    <x v="5"/>
  </r>
  <r>
    <d v="2021-05-29T00:00:00"/>
    <s v="Local Transport"/>
    <x v="1"/>
    <x v="3"/>
    <n v="5000"/>
    <n v="3540"/>
    <n v="1.4124293785310735"/>
    <x v="5"/>
  </r>
  <r>
    <d v="2021-05-29T00:00:00"/>
    <s v="Local Transport"/>
    <x v="1"/>
    <x v="3"/>
    <n v="6000"/>
    <n v="3540"/>
    <n v="1.6949152542372881"/>
    <x v="5"/>
  </r>
  <r>
    <d v="2021-05-29T00:00:00"/>
    <s v="Local Transport"/>
    <x v="1"/>
    <x v="3"/>
    <n v="6000"/>
    <n v="3540"/>
    <n v="1.6949152542372881"/>
    <x v="5"/>
  </r>
  <r>
    <d v="2021-05-29T00:00:00"/>
    <s v="Local Transport"/>
    <x v="1"/>
    <x v="3"/>
    <n v="4000"/>
    <n v="3540"/>
    <n v="1.1299435028248588"/>
    <x v="5"/>
  </r>
  <r>
    <d v="2021-05-29T00:00:00"/>
    <s v="Local Transport"/>
    <x v="1"/>
    <x v="3"/>
    <n v="4000"/>
    <n v="3540"/>
    <n v="1.1299435028248588"/>
    <x v="5"/>
  </r>
  <r>
    <d v="2021-05-29T00:00:00"/>
    <s v="Local Transport"/>
    <x v="1"/>
    <x v="3"/>
    <n v="4000"/>
    <n v="3540"/>
    <n v="1.1299435028248588"/>
    <x v="5"/>
  </r>
  <r>
    <d v="2021-05-29T00:00:00"/>
    <s v="Local Transport"/>
    <x v="1"/>
    <x v="3"/>
    <n v="4500"/>
    <n v="3540"/>
    <n v="1.271186440677966"/>
    <x v="5"/>
  </r>
  <r>
    <d v="2021-05-29T00:00:00"/>
    <s v="Local Transport"/>
    <x v="1"/>
    <x v="3"/>
    <n v="3500"/>
    <n v="3540"/>
    <n v="0.98870056497175141"/>
    <x v="5"/>
  </r>
  <r>
    <d v="2021-05-29T00:00:00"/>
    <s v="Local Transport"/>
    <x v="1"/>
    <x v="3"/>
    <n v="2000"/>
    <n v="3540"/>
    <n v="0.56497175141242939"/>
    <x v="5"/>
  </r>
  <r>
    <d v="2021-05-29T00:00:00"/>
    <s v="Local Transport"/>
    <x v="1"/>
    <x v="3"/>
    <n v="2000"/>
    <n v="3540"/>
    <n v="0.56497175141242939"/>
    <x v="5"/>
  </r>
  <r>
    <d v="2021-05-29T00:00:00"/>
    <s v="Local Transport"/>
    <x v="1"/>
    <x v="3"/>
    <n v="3500"/>
    <n v="3540"/>
    <n v="0.98870056497175141"/>
    <x v="5"/>
  </r>
  <r>
    <d v="2021-05-29T00:00:00"/>
    <s v="Local Transport"/>
    <x v="1"/>
    <x v="3"/>
    <n v="3000"/>
    <n v="3540"/>
    <n v="0.84745762711864403"/>
    <x v="5"/>
  </r>
  <r>
    <d v="2021-05-29T00:00:00"/>
    <s v="Local Transport"/>
    <x v="1"/>
    <x v="3"/>
    <n v="3500"/>
    <n v="3540"/>
    <n v="0.98870056497175141"/>
    <x v="5"/>
  </r>
  <r>
    <d v="2021-05-29T00:00:00"/>
    <s v="Local Transport"/>
    <x v="1"/>
    <x v="3"/>
    <n v="3500"/>
    <n v="3540"/>
    <n v="0.98870056497175141"/>
    <x v="5"/>
  </r>
  <r>
    <d v="2021-05-29T00:00:00"/>
    <s v="Local Transport"/>
    <x v="1"/>
    <x v="3"/>
    <n v="6000"/>
    <n v="3540"/>
    <n v="1.6949152542372881"/>
    <x v="5"/>
  </r>
  <r>
    <d v="2021-05-29T00:00:00"/>
    <s v="Local Transport"/>
    <x v="1"/>
    <x v="3"/>
    <n v="2000"/>
    <n v="3540"/>
    <n v="0.56497175141242939"/>
    <x v="5"/>
  </r>
  <r>
    <d v="2021-05-29T00:00:00"/>
    <s v="Local Transport"/>
    <x v="1"/>
    <x v="3"/>
    <n v="4000"/>
    <n v="3540"/>
    <n v="1.1299435028248588"/>
    <x v="5"/>
  </r>
  <r>
    <d v="2021-05-29T00:00:00"/>
    <s v="Local Transport"/>
    <x v="1"/>
    <x v="3"/>
    <n v="4000"/>
    <n v="3540"/>
    <n v="1.1299435028248588"/>
    <x v="5"/>
  </r>
  <r>
    <d v="2021-05-29T00:00:00"/>
    <s v="Local Transport"/>
    <x v="1"/>
    <x v="3"/>
    <n v="4000"/>
    <n v="3540"/>
    <n v="1.1299435028248588"/>
    <x v="5"/>
  </r>
  <r>
    <d v="2021-05-29T00:00:00"/>
    <s v="Local Transport"/>
    <x v="1"/>
    <x v="3"/>
    <n v="2000"/>
    <n v="3540"/>
    <n v="0.56497175141242939"/>
    <x v="5"/>
  </r>
  <r>
    <d v="2021-05-29T00:00:00"/>
    <s v="Local Transport"/>
    <x v="1"/>
    <x v="3"/>
    <n v="3000"/>
    <n v="3540"/>
    <n v="0.84745762711864403"/>
    <x v="5"/>
  </r>
  <r>
    <d v="2021-05-29T00:00:00"/>
    <s v="Local Transport"/>
    <x v="1"/>
    <x v="3"/>
    <n v="4000"/>
    <n v="3540"/>
    <n v="1.1299435028248588"/>
    <x v="5"/>
  </r>
  <r>
    <d v="2021-05-29T00:00:00"/>
    <s v="Local Transport"/>
    <x v="1"/>
    <x v="3"/>
    <n v="1000"/>
    <n v="3540"/>
    <n v="0.2824858757062147"/>
    <x v="5"/>
  </r>
  <r>
    <d v="2021-05-29T00:00:00"/>
    <s v="Local Transport"/>
    <x v="1"/>
    <x v="2"/>
    <n v="15000"/>
    <n v="3540"/>
    <n v="4.2372881355932206"/>
    <x v="0"/>
  </r>
  <r>
    <d v="2021-05-29T00:00:00"/>
    <s v="Local Transport"/>
    <x v="1"/>
    <x v="2"/>
    <n v="1000"/>
    <n v="3540"/>
    <n v="0.2824858757062147"/>
    <x v="0"/>
  </r>
  <r>
    <d v="2021-05-29T00:00:00"/>
    <s v="Local Transport"/>
    <x v="1"/>
    <x v="2"/>
    <n v="6000"/>
    <n v="3540"/>
    <n v="1.6949152542372881"/>
    <x v="0"/>
  </r>
  <r>
    <d v="2021-05-29T00:00:00"/>
    <s v="Local Transport"/>
    <x v="1"/>
    <x v="2"/>
    <n v="10000"/>
    <n v="3540"/>
    <n v="2.8248587570621471"/>
    <x v="0"/>
  </r>
  <r>
    <d v="2021-05-29T00:00:00"/>
    <s v="Local Transport"/>
    <x v="1"/>
    <x v="2"/>
    <n v="10000"/>
    <n v="3540"/>
    <n v="2.8248587570621471"/>
    <x v="0"/>
  </r>
  <r>
    <d v="2021-05-29T00:00:00"/>
    <s v="Local Transport"/>
    <x v="1"/>
    <x v="2"/>
    <n v="10000"/>
    <n v="3540"/>
    <n v="2.8248587570621471"/>
    <x v="0"/>
  </r>
  <r>
    <d v="2021-05-29T00:00:00"/>
    <s v="Local Transport"/>
    <x v="1"/>
    <x v="2"/>
    <n v="10000"/>
    <n v="3540"/>
    <n v="2.8248587570621471"/>
    <x v="0"/>
  </r>
  <r>
    <d v="2021-05-29T00:00:00"/>
    <s v="Local Transport"/>
    <x v="1"/>
    <x v="2"/>
    <n v="20000"/>
    <n v="3540"/>
    <n v="5.6497175141242941"/>
    <x v="0"/>
  </r>
  <r>
    <d v="2021-05-30T00:00:00"/>
    <s v="Local Transport"/>
    <x v="1"/>
    <x v="2"/>
    <n v="4000"/>
    <n v="3540"/>
    <n v="1.1299435028248588"/>
    <x v="0"/>
  </r>
  <r>
    <d v="2021-05-30T00:00:00"/>
    <s v="Local Transport"/>
    <x v="1"/>
    <x v="2"/>
    <n v="10000"/>
    <n v="3540"/>
    <n v="2.8248587570621471"/>
    <x v="0"/>
  </r>
  <r>
    <d v="2021-05-30T00:00:00"/>
    <s v="Local Transport"/>
    <x v="1"/>
    <x v="2"/>
    <n v="2000"/>
    <n v="3540"/>
    <n v="0.56497175141242939"/>
    <x v="0"/>
  </r>
  <r>
    <d v="2021-05-30T00:00:00"/>
    <s v="Local Transport"/>
    <x v="1"/>
    <x v="2"/>
    <n v="12000"/>
    <n v="3540"/>
    <n v="3.3898305084745761"/>
    <x v="0"/>
  </r>
  <r>
    <d v="2021-05-30T00:00:00"/>
    <s v="Local Transport"/>
    <x v="1"/>
    <x v="2"/>
    <n v="5000"/>
    <n v="3540"/>
    <n v="1.4124293785310735"/>
    <x v="0"/>
  </r>
  <r>
    <d v="2021-05-30T00:00:00"/>
    <s v="Local Transport"/>
    <x v="1"/>
    <x v="2"/>
    <n v="17000"/>
    <n v="3540"/>
    <n v="4.8022598870056497"/>
    <x v="0"/>
  </r>
  <r>
    <d v="2021-05-30T00:00:00"/>
    <s v="Local Transport"/>
    <x v="1"/>
    <x v="3"/>
    <n v="4000"/>
    <n v="3540"/>
    <n v="1.1299435028248588"/>
    <x v="5"/>
  </r>
  <r>
    <d v="2021-05-30T00:00:00"/>
    <s v="Local Transport"/>
    <x v="1"/>
    <x v="3"/>
    <n v="7000"/>
    <n v="3540"/>
    <n v="1.9774011299435028"/>
    <x v="5"/>
  </r>
  <r>
    <d v="2021-05-30T00:00:00"/>
    <s v="Local Transport"/>
    <x v="1"/>
    <x v="3"/>
    <n v="4000"/>
    <n v="3540"/>
    <n v="1.1299435028248588"/>
    <x v="5"/>
  </r>
  <r>
    <d v="2021-05-30T00:00:00"/>
    <s v="Local Transport"/>
    <x v="1"/>
    <x v="3"/>
    <n v="4000"/>
    <n v="3540"/>
    <n v="1.1299435028248588"/>
    <x v="5"/>
  </r>
  <r>
    <d v="2021-05-30T00:00:00"/>
    <s v="Local Transport"/>
    <x v="1"/>
    <x v="3"/>
    <n v="4000"/>
    <n v="3540"/>
    <n v="1.1299435028248588"/>
    <x v="5"/>
  </r>
  <r>
    <d v="2021-05-30T00:00:00"/>
    <s v="Local Transport"/>
    <x v="1"/>
    <x v="3"/>
    <n v="3500"/>
    <n v="3540"/>
    <n v="0.98870056497175141"/>
    <x v="5"/>
  </r>
  <r>
    <d v="2021-05-30T00:00:00"/>
    <s v="Local Transport"/>
    <x v="1"/>
    <x v="3"/>
    <n v="4000"/>
    <n v="3540"/>
    <n v="1.1299435028248588"/>
    <x v="5"/>
  </r>
  <r>
    <d v="2021-05-30T00:00:00"/>
    <s v="Local Transport"/>
    <x v="1"/>
    <x v="3"/>
    <n v="3500"/>
    <n v="3540"/>
    <n v="0.98870056497175141"/>
    <x v="5"/>
  </r>
  <r>
    <d v="2021-05-30T00:00:00"/>
    <s v="Local Transport"/>
    <x v="1"/>
    <x v="3"/>
    <n v="8000"/>
    <n v="3540"/>
    <n v="2.2598870056497176"/>
    <x v="5"/>
  </r>
  <r>
    <d v="2021-05-30T00:00:00"/>
    <s v="Local Transport"/>
    <x v="1"/>
    <x v="3"/>
    <n v="3000"/>
    <n v="3540"/>
    <n v="0.84745762711864403"/>
    <x v="5"/>
  </r>
  <r>
    <d v="2021-05-30T00:00:00"/>
    <s v="Local Transport"/>
    <x v="1"/>
    <x v="3"/>
    <n v="5000"/>
    <n v="3540"/>
    <n v="1.4124293785310735"/>
    <x v="5"/>
  </r>
  <r>
    <d v="2021-05-30T00:00:00"/>
    <s v="Local Transport"/>
    <x v="1"/>
    <x v="1"/>
    <n v="7000"/>
    <n v="3540"/>
    <n v="1.9774011299435028"/>
    <x v="3"/>
  </r>
  <r>
    <d v="2021-05-30T00:00:00"/>
    <s v="Local Transport"/>
    <x v="1"/>
    <x v="1"/>
    <n v="7000"/>
    <n v="3540"/>
    <n v="1.9774011299435028"/>
    <x v="3"/>
  </r>
  <r>
    <d v="2021-05-30T00:00:00"/>
    <s v="Set for drawing map"/>
    <x v="7"/>
    <x v="1"/>
    <n v="2500"/>
    <n v="3540"/>
    <n v="0.70621468926553677"/>
    <x v="3"/>
  </r>
  <r>
    <d v="2021-05-31T00:00:00"/>
    <s v="Local Transport"/>
    <x v="1"/>
    <x v="1"/>
    <n v="15000"/>
    <n v="3540"/>
    <n v="4.2372881355932206"/>
    <x v="2"/>
  </r>
  <r>
    <d v="2021-05-31T00:00:00"/>
    <s v="Local Transport"/>
    <x v="1"/>
    <x v="1"/>
    <n v="2000"/>
    <n v="3540"/>
    <n v="0.56497175141242939"/>
    <x v="2"/>
  </r>
  <r>
    <d v="2021-05-31T00:00:00"/>
    <s v="Local Transport"/>
    <x v="1"/>
    <x v="1"/>
    <n v="10000"/>
    <n v="3540"/>
    <n v="2.8248587570621471"/>
    <x v="2"/>
  </r>
  <r>
    <d v="2021-05-31T00:00:00"/>
    <s v="Local Transport"/>
    <x v="1"/>
    <x v="1"/>
    <n v="7000"/>
    <n v="3540"/>
    <n v="1.9774011299435028"/>
    <x v="2"/>
  </r>
  <r>
    <d v="2021-05-31T00:00:00"/>
    <s v="Local Transport"/>
    <x v="1"/>
    <x v="1"/>
    <n v="10000"/>
    <n v="3540"/>
    <n v="2.8248587570621471"/>
    <x v="2"/>
  </r>
  <r>
    <d v="2021-05-31T00:00:00"/>
    <s v="Local Transport"/>
    <x v="1"/>
    <x v="3"/>
    <n v="7000"/>
    <n v="3540"/>
    <n v="1.9774011299435028"/>
    <x v="5"/>
  </r>
  <r>
    <d v="2021-05-31T00:00:00"/>
    <s v="Local Transport"/>
    <x v="1"/>
    <x v="3"/>
    <n v="5000"/>
    <n v="3540"/>
    <n v="1.4124293785310735"/>
    <x v="5"/>
  </r>
  <r>
    <d v="2021-05-31T00:00:00"/>
    <s v="Local Transport"/>
    <x v="1"/>
    <x v="3"/>
    <n v="8000"/>
    <n v="3540"/>
    <n v="2.2598870056497176"/>
    <x v="5"/>
  </r>
  <r>
    <d v="2021-05-31T00:00:00"/>
    <s v="Local Transport"/>
    <x v="1"/>
    <x v="3"/>
    <n v="5500"/>
    <n v="3540"/>
    <n v="1.5536723163841808"/>
    <x v="5"/>
  </r>
  <r>
    <d v="2021-05-31T00:00:00"/>
    <s v="Local Transport"/>
    <x v="1"/>
    <x v="3"/>
    <n v="4500"/>
    <n v="3540"/>
    <n v="1.271186440677966"/>
    <x v="5"/>
  </r>
  <r>
    <d v="2021-05-31T00:00:00"/>
    <s v="Local Transport"/>
    <x v="1"/>
    <x v="3"/>
    <n v="4000"/>
    <n v="3540"/>
    <n v="1.1299435028248588"/>
    <x v="5"/>
  </r>
  <r>
    <d v="2021-05-31T00:00:00"/>
    <s v="Local Transport"/>
    <x v="1"/>
    <x v="3"/>
    <n v="4000"/>
    <n v="3540"/>
    <n v="1.1299435028248588"/>
    <x v="5"/>
  </r>
  <r>
    <d v="2021-05-31T00:00:00"/>
    <s v="Local Transport"/>
    <x v="1"/>
    <x v="3"/>
    <n v="4000"/>
    <n v="3540"/>
    <n v="1.1299435028248588"/>
    <x v="5"/>
  </r>
  <r>
    <d v="2021-05-31T00:00:00"/>
    <s v="Local Transport"/>
    <x v="1"/>
    <x v="3"/>
    <n v="8000"/>
    <n v="3540"/>
    <n v="2.2598870056497176"/>
    <x v="5"/>
  </r>
  <r>
    <d v="2021-05-31T00:00:00"/>
    <s v="Local Transport"/>
    <x v="1"/>
    <x v="1"/>
    <n v="7000"/>
    <n v="3540"/>
    <n v="1.9774011299435028"/>
    <x v="3"/>
  </r>
  <r>
    <d v="2021-05-31T00:00:00"/>
    <s v="May salary-Augustus"/>
    <x v="0"/>
    <x v="3"/>
    <n v="1314500"/>
    <n v="3540"/>
    <n v="371.32768361581918"/>
    <x v="8"/>
  </r>
  <r>
    <d v="2021-05-31T00:00:00"/>
    <s v="May Salary-Mary"/>
    <x v="0"/>
    <x v="3"/>
    <n v="1500000"/>
    <n v="3540"/>
    <n v="423.72881355932202"/>
    <x v="8"/>
  </r>
  <r>
    <d v="2021-05-31T00:00:00"/>
    <s v="May salary-i45"/>
    <x v="0"/>
    <x v="1"/>
    <n v="740400"/>
    <n v="3540"/>
    <n v="209.15254237288136"/>
    <x v="8"/>
  </r>
  <r>
    <d v="2021-05-31T00:00:00"/>
    <s v="May salary-i67"/>
    <x v="0"/>
    <x v="1"/>
    <n v="740400"/>
    <n v="3540"/>
    <n v="209.15254237288136"/>
    <x v="8"/>
  </r>
  <r>
    <d v="2021-05-31T00:00:00"/>
    <s v="Bank charges"/>
    <x v="4"/>
    <x v="4"/>
    <n v="2600"/>
    <n v="3540"/>
    <n v="0.7344632768361582"/>
    <x v="8"/>
  </r>
  <r>
    <d v="2021-05-31T00:00:00"/>
    <s v="Bank charges"/>
    <x v="4"/>
    <x v="4"/>
    <n v="2600"/>
    <n v="3540"/>
    <n v="0.7344632768361582"/>
    <x v="8"/>
  </r>
  <r>
    <d v="2021-05-31T00:00:00"/>
    <s v="Bank charges"/>
    <x v="4"/>
    <x v="4"/>
    <n v="2600"/>
    <n v="3540"/>
    <n v="0.7344632768361582"/>
    <x v="8"/>
  </r>
  <r>
    <d v="2021-05-31T00:00:00"/>
    <s v="Bank charges"/>
    <x v="4"/>
    <x v="4"/>
    <n v="2600"/>
    <n v="3540"/>
    <n v="0.7344632768361582"/>
    <x v="8"/>
  </r>
  <r>
    <d v="2021-05-31T00:00:00"/>
    <s v="Local Transport"/>
    <x v="1"/>
    <x v="1"/>
    <n v="10000"/>
    <n v="3540"/>
    <n v="2.8248587570621471"/>
    <x v="3"/>
  </r>
  <r>
    <d v="2021-05-31T00:00:00"/>
    <s v="Local Transport"/>
    <x v="1"/>
    <x v="1"/>
    <n v="2000"/>
    <n v="3540"/>
    <n v="0.56497175141242939"/>
    <x v="3"/>
  </r>
  <r>
    <d v="2021-05-31T00:00:00"/>
    <s v="Local Transport"/>
    <x v="1"/>
    <x v="1"/>
    <n v="3000"/>
    <n v="3540"/>
    <n v="0.84745762711864403"/>
    <x v="3"/>
  </r>
  <r>
    <d v="2021-05-31T00:00:00"/>
    <s v="Local Transport"/>
    <x v="1"/>
    <x v="1"/>
    <n v="5000"/>
    <n v="3540"/>
    <n v="1.4124293785310735"/>
    <x v="3"/>
  </r>
  <r>
    <d v="2021-05-31T00:00:00"/>
    <s v="Local Transport"/>
    <x v="1"/>
    <x v="1"/>
    <n v="5000"/>
    <n v="3540"/>
    <n v="1.4124293785310735"/>
    <x v="3"/>
  </r>
  <r>
    <d v="2021-05-31T00:00:00"/>
    <s v="Local Transport"/>
    <x v="1"/>
    <x v="1"/>
    <n v="7000"/>
    <n v="3540"/>
    <n v="1.9774011299435028"/>
    <x v="3"/>
  </r>
  <r>
    <d v="2021-05-31T00:00:00"/>
    <s v="Local Transport"/>
    <x v="1"/>
    <x v="1"/>
    <n v="9000"/>
    <n v="3540"/>
    <n v="2.5423728813559321"/>
    <x v="3"/>
  </r>
  <r>
    <d v="2021-05-31T00:00:00"/>
    <s v="Local Transport"/>
    <x v="1"/>
    <x v="1"/>
    <n v="7000"/>
    <n v="3540"/>
    <n v="1.9774011299435028"/>
    <x v="3"/>
  </r>
  <r>
    <d v="2021-05-31T00:00:00"/>
    <s v="Trust Building"/>
    <x v="2"/>
    <x v="1"/>
    <n v="5000"/>
    <n v="3540"/>
    <n v="1.4124293785310735"/>
    <x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d v="2021-05-01T00:00:00"/>
    <s v="Balance from April .2021"/>
    <m/>
    <m/>
    <m/>
    <m/>
    <n v="0"/>
    <x v="0"/>
  </r>
  <r>
    <d v="2021-05-05T00:00:00"/>
    <s v="Airtime"/>
    <s v="Advance"/>
    <s v="Management"/>
    <m/>
    <n v="190000"/>
    <n v="190000"/>
    <x v="0"/>
  </r>
  <r>
    <d v="2021-05-05T00:00:00"/>
    <s v="Airtime for i45"/>
    <s v="Telephone"/>
    <s v="Investigations"/>
    <n v="30000"/>
    <m/>
    <n v="160000"/>
    <x v="1"/>
  </r>
  <r>
    <d v="2021-05-05T00:00:00"/>
    <s v="Airtime for i67"/>
    <s v="Telephone"/>
    <s v="Investigations"/>
    <n v="30000"/>
    <m/>
    <n v="130000"/>
    <x v="2"/>
  </r>
  <r>
    <d v="2021-05-05T00:00:00"/>
    <s v="Airtime for i53"/>
    <s v="Telephone"/>
    <s v="Investigations"/>
    <n v="30000"/>
    <m/>
    <n v="100000"/>
    <x v="3"/>
  </r>
  <r>
    <d v="2021-05-05T00:00:00"/>
    <s v="Airtime for i81"/>
    <s v="Telephone"/>
    <s v="Investigations"/>
    <n v="30000"/>
    <m/>
    <n v="70000"/>
    <x v="4"/>
  </r>
  <r>
    <d v="2021-05-05T00:00:00"/>
    <s v="Airtime for Lydia"/>
    <s v="Telephone"/>
    <s v="Management"/>
    <n v="20000"/>
    <m/>
    <n v="50000"/>
    <x v="5"/>
  </r>
  <r>
    <d v="2021-05-05T00:00:00"/>
    <s v="Airtime for Augustus"/>
    <s v="Telephone"/>
    <s v="Legal"/>
    <n v="20000"/>
    <m/>
    <n v="30000"/>
    <x v="6"/>
  </r>
  <r>
    <d v="2021-05-05T00:00:00"/>
    <s v="Airtime for Mary"/>
    <s v="Telephone"/>
    <s v="Legal"/>
    <n v="20000"/>
    <m/>
    <n v="10000"/>
    <x v="7"/>
  </r>
  <r>
    <d v="2021-05-05T00:00:00"/>
    <s v="Airtime for Day Guard"/>
    <s v="Telephone"/>
    <s v="Office"/>
    <n v="10000"/>
    <m/>
    <n v="0"/>
    <x v="8"/>
  </r>
  <r>
    <d v="2021-05-10T00:00:00"/>
    <s v="Airtime"/>
    <s v="Advance"/>
    <s v="Management"/>
    <m/>
    <n v="160000"/>
    <n v="160000"/>
    <x v="0"/>
  </r>
  <r>
    <d v="2021-05-10T00:00:00"/>
    <s v="Airtime for i45"/>
    <s v="Telephone"/>
    <s v="Investigations"/>
    <n v="30000"/>
    <m/>
    <n v="130000"/>
    <x v="1"/>
  </r>
  <r>
    <d v="2021-05-10T00:00:00"/>
    <s v="Airtime for i67"/>
    <s v="Telephone"/>
    <s v="Investigations"/>
    <n v="30000"/>
    <m/>
    <n v="100000"/>
    <x v="2"/>
  </r>
  <r>
    <d v="2021-05-10T00:00:00"/>
    <s v="Airtime for i81"/>
    <s v="Telephone"/>
    <s v="Investigations"/>
    <n v="30000"/>
    <m/>
    <n v="70000"/>
    <x v="4"/>
  </r>
  <r>
    <d v="2021-05-10T00:00:00"/>
    <s v="Airtime for Lydia"/>
    <s v="Telephone"/>
    <s v="Management"/>
    <n v="20000"/>
    <m/>
    <n v="50000"/>
    <x v="5"/>
  </r>
  <r>
    <d v="2021-05-10T00:00:00"/>
    <s v="Airtime for Augustus"/>
    <s v="Telephone"/>
    <s v="Legal"/>
    <n v="20000"/>
    <m/>
    <n v="30000"/>
    <x v="6"/>
  </r>
  <r>
    <d v="2021-05-10T00:00:00"/>
    <s v="Airtime for Mary"/>
    <s v="Telephone"/>
    <s v="Legal"/>
    <n v="20000"/>
    <m/>
    <n v="10000"/>
    <x v="7"/>
  </r>
  <r>
    <d v="2021-05-10T00:00:00"/>
    <s v="Airtime for Day Guard"/>
    <s v="Telephone"/>
    <s v="Office"/>
    <n v="10000"/>
    <m/>
    <n v="0"/>
    <x v="8"/>
  </r>
  <r>
    <d v="2021-05-15T00:00:00"/>
    <s v="Airtime"/>
    <s v="Advance"/>
    <s v="Management"/>
    <m/>
    <n v="20000"/>
    <n v="20000"/>
    <x v="0"/>
  </r>
  <r>
    <d v="2021-05-15T00:00:00"/>
    <s v="Airtime for Lydia"/>
    <s v="Telephone"/>
    <s v="Management"/>
    <n v="20000"/>
    <m/>
    <n v="0"/>
    <x v="5"/>
  </r>
  <r>
    <d v="2021-05-17T00:00:00"/>
    <s v="Airtime"/>
    <s v="Advance"/>
    <s v="Management"/>
    <m/>
    <n v="160000"/>
    <n v="160000"/>
    <x v="0"/>
  </r>
  <r>
    <d v="2021-05-17T00:00:00"/>
    <s v="Airtime for i45"/>
    <s v="Telephone"/>
    <s v="Investigations"/>
    <n v="30000"/>
    <m/>
    <n v="130000"/>
    <x v="1"/>
  </r>
  <r>
    <d v="2021-05-17T00:00:00"/>
    <s v="Airtime for i67"/>
    <s v="Telephone"/>
    <s v="Investigations"/>
    <n v="30000"/>
    <m/>
    <n v="100000"/>
    <x v="2"/>
  </r>
  <r>
    <d v="2021-05-17T00:00:00"/>
    <s v="Airtime for i81"/>
    <s v="Telephone"/>
    <s v="Investigations"/>
    <n v="30000"/>
    <m/>
    <n v="70000"/>
    <x v="4"/>
  </r>
  <r>
    <d v="2021-05-17T00:00:00"/>
    <s v="Airtime for Lydia"/>
    <s v="Telephone"/>
    <s v="Management"/>
    <n v="20000"/>
    <m/>
    <n v="50000"/>
    <x v="5"/>
  </r>
  <r>
    <d v="2021-05-17T00:00:00"/>
    <s v="Airtime for Augustus"/>
    <s v="Telephone"/>
    <s v="Legal"/>
    <n v="20000"/>
    <m/>
    <n v="30000"/>
    <x v="6"/>
  </r>
  <r>
    <d v="2021-05-17T00:00:00"/>
    <s v="Airtime for Mary"/>
    <s v="Telephone"/>
    <s v="Legal"/>
    <n v="20000"/>
    <m/>
    <n v="10000"/>
    <x v="7"/>
  </r>
  <r>
    <d v="2021-05-17T00:00:00"/>
    <s v="Airtime for Day Guard"/>
    <s v="Telephone"/>
    <s v="Office"/>
    <n v="10000"/>
    <m/>
    <n v="0"/>
    <x v="8"/>
  </r>
  <r>
    <d v="2021-05-17T00:00:00"/>
    <s v="Airtime"/>
    <s v="Advance"/>
    <s v="Management"/>
    <m/>
    <n v="36000"/>
    <n v="36000"/>
    <x v="0"/>
  </r>
  <r>
    <d v="2021-05-17T00:00:00"/>
    <s v="May OTT for Lydia"/>
    <s v="Telephone"/>
    <s v="Management"/>
    <n v="6000"/>
    <m/>
    <n v="30000"/>
    <x v="5"/>
  </r>
  <r>
    <d v="2021-05-17T00:00:00"/>
    <s v="May OTT for Augustus"/>
    <s v="Telephone"/>
    <s v="Legal"/>
    <n v="6000"/>
    <m/>
    <n v="24000"/>
    <x v="6"/>
  </r>
  <r>
    <d v="2021-05-17T00:00:00"/>
    <s v="May OTT for Mary"/>
    <s v="Telephone"/>
    <s v="Legal"/>
    <n v="6000"/>
    <m/>
    <n v="18000"/>
    <x v="7"/>
  </r>
  <r>
    <d v="2021-05-17T00:00:00"/>
    <s v="May OTT for i45"/>
    <s v="Telephone"/>
    <s v="Investigations"/>
    <n v="6000"/>
    <m/>
    <n v="12000"/>
    <x v="1"/>
  </r>
  <r>
    <d v="2021-05-17T00:00:00"/>
    <s v="May OTT for i67"/>
    <s v="Telephone"/>
    <s v="Investigations"/>
    <n v="6000"/>
    <m/>
    <n v="6000"/>
    <x v="2"/>
  </r>
  <r>
    <d v="2021-05-17T00:00:00"/>
    <s v="May OTT for i81"/>
    <s v="Telephone"/>
    <s v="Investigations"/>
    <n v="6000"/>
    <m/>
    <n v="0"/>
    <x v="4"/>
  </r>
  <r>
    <d v="2021-05-25T00:00:00"/>
    <s v="Airtime"/>
    <s v="Advance"/>
    <s v="Management"/>
    <m/>
    <n v="160000"/>
    <n v="160000"/>
    <x v="0"/>
  </r>
  <r>
    <d v="2021-05-25T00:00:00"/>
    <s v="Airtime for i45"/>
    <s v="Telephone"/>
    <s v="Investigations"/>
    <n v="30000"/>
    <m/>
    <n v="130000"/>
    <x v="1"/>
  </r>
  <r>
    <d v="2021-05-25T00:00:00"/>
    <s v="Airtime for i67"/>
    <s v="Telephone"/>
    <s v="Investigations"/>
    <n v="30000"/>
    <m/>
    <n v="100000"/>
    <x v="2"/>
  </r>
  <r>
    <d v="2021-05-25T00:00:00"/>
    <s v="Airtime for i81"/>
    <s v="Telephone"/>
    <s v="Investigations"/>
    <n v="30000"/>
    <m/>
    <n v="70000"/>
    <x v="4"/>
  </r>
  <r>
    <d v="2021-05-25T00:00:00"/>
    <s v="Airtime for Lydia"/>
    <s v="Telephone"/>
    <s v="Management"/>
    <n v="20000"/>
    <m/>
    <n v="50000"/>
    <x v="5"/>
  </r>
  <r>
    <d v="2021-05-25T00:00:00"/>
    <s v="Airtime for Augustus"/>
    <s v="Telephone"/>
    <s v="Legal"/>
    <n v="20000"/>
    <m/>
    <n v="30000"/>
    <x v="6"/>
  </r>
  <r>
    <d v="2021-05-25T00:00:00"/>
    <s v="Airtime for Mary"/>
    <s v="Telephone"/>
    <s v="Legal"/>
    <n v="20000"/>
    <m/>
    <n v="10000"/>
    <x v="7"/>
  </r>
  <r>
    <d v="2021-05-25T00:00:00"/>
    <s v="Airtime for Day Guard"/>
    <s v="Telephone"/>
    <s v="Office"/>
    <n v="10000"/>
    <m/>
    <n v="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5EF4112-E3CE-4DA4-8AB2-4136EF1266E4}"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M10" firstHeaderRow="1" firstDataRow="2" firstDataCol="1"/>
  <pivotFields count="8">
    <pivotField numFmtId="14" showAll="0"/>
    <pivotField showAll="0"/>
    <pivotField axis="axisCol" showAll="0">
      <items count="13">
        <item x="4"/>
        <item x="10"/>
        <item x="7"/>
        <item x="0"/>
        <item x="8"/>
        <item x="5"/>
        <item x="6"/>
        <item x="3"/>
        <item x="1"/>
        <item m="1" x="11"/>
        <item x="9"/>
        <item x="2"/>
        <item t="default"/>
      </items>
    </pivotField>
    <pivotField axis="axisRow" showAll="0">
      <items count="6">
        <item x="1"/>
        <item x="3"/>
        <item x="2"/>
        <item x="4"/>
        <item x="0"/>
        <item t="default"/>
      </items>
    </pivotField>
    <pivotField dataField="1" showAll="0"/>
    <pivotField showAll="0"/>
    <pivotField numFmtId="165" showAll="0"/>
    <pivotField showAll="0"/>
  </pivotFields>
  <rowFields count="1">
    <field x="3"/>
  </rowFields>
  <rowItems count="6">
    <i>
      <x/>
    </i>
    <i>
      <x v="1"/>
    </i>
    <i>
      <x v="2"/>
    </i>
    <i>
      <x v="3"/>
    </i>
    <i>
      <x v="4"/>
    </i>
    <i t="grand">
      <x/>
    </i>
  </rowItems>
  <colFields count="1">
    <field x="2"/>
  </colFields>
  <colItems count="12">
    <i>
      <x/>
    </i>
    <i>
      <x v="1"/>
    </i>
    <i>
      <x v="2"/>
    </i>
    <i>
      <x v="3"/>
    </i>
    <i>
      <x v="4"/>
    </i>
    <i>
      <x v="5"/>
    </i>
    <i>
      <x v="6"/>
    </i>
    <i>
      <x v="7"/>
    </i>
    <i>
      <x v="8"/>
    </i>
    <i>
      <x v="10"/>
    </i>
    <i>
      <x v="11"/>
    </i>
    <i t="grand">
      <x/>
    </i>
  </colItems>
  <dataFields count="1">
    <dataField name="Sum of Spent  in national currency (UGX)" fld="4" baseField="0" baseItem="0" numFmtId="164"/>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8C7D7D4-CA65-406F-A120-49E369B89F60}"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5" firstHeaderRow="0" firstDataRow="1" firstDataCol="1"/>
  <pivotFields count="8">
    <pivotField numFmtId="14" showAll="0"/>
    <pivotField showAll="0"/>
    <pivotField showAll="0"/>
    <pivotField showAll="0"/>
    <pivotField dataField="1" showAll="0"/>
    <pivotField showAll="0"/>
    <pivotField dataField="1" numFmtId="165" showAll="0"/>
    <pivotField axis="axisRow" showAll="0">
      <items count="12">
        <item x="6"/>
        <item x="7"/>
        <item x="10"/>
        <item x="9"/>
        <item x="1"/>
        <item x="4"/>
        <item x="2"/>
        <item x="3"/>
        <item x="0"/>
        <item x="5"/>
        <item x="8"/>
        <item t="default"/>
      </items>
    </pivotField>
  </pivotFields>
  <rowFields count="1">
    <field x="7"/>
  </rowFields>
  <rowItems count="12">
    <i>
      <x/>
    </i>
    <i>
      <x v="1"/>
    </i>
    <i>
      <x v="2"/>
    </i>
    <i>
      <x v="3"/>
    </i>
    <i>
      <x v="4"/>
    </i>
    <i>
      <x v="5"/>
    </i>
    <i>
      <x v="6"/>
    </i>
    <i>
      <x v="7"/>
    </i>
    <i>
      <x v="8"/>
    </i>
    <i>
      <x v="9"/>
    </i>
    <i>
      <x v="10"/>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7">
      <pivotArea outline="0" collapsedLevelsAreSubtotals="1" fieldPosition="0"/>
    </format>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FB448A3-B35F-4670-96EB-CC6035CC409D}"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3"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0">
        <item x="8"/>
        <item x="7"/>
        <item x="2"/>
        <item x="5"/>
        <item x="1"/>
        <item x="4"/>
        <item x="3"/>
        <item x="6"/>
        <item x="0"/>
        <item t="default"/>
      </items>
    </pivotField>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2">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F405A8A-4919-4B42-AD0F-E4C2A8378B25}" name="PivotTable6"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0:B60"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0">
        <item x="6"/>
        <item x="8"/>
        <item x="1"/>
        <item x="3"/>
        <item x="2"/>
        <item x="4"/>
        <item x="5"/>
        <item x="7"/>
        <item x="0"/>
        <item t="default"/>
      </items>
    </pivotField>
  </pivotFields>
  <rowFields count="1">
    <field x="7"/>
  </rowFields>
  <rowItems count="10">
    <i>
      <x/>
    </i>
    <i>
      <x v="1"/>
    </i>
    <i>
      <x v="2"/>
    </i>
    <i>
      <x v="3"/>
    </i>
    <i>
      <x v="4"/>
    </i>
    <i>
      <x v="5"/>
    </i>
    <i>
      <x v="6"/>
    </i>
    <i>
      <x v="7"/>
    </i>
    <i>
      <x v="8"/>
    </i>
    <i t="grand">
      <x/>
    </i>
  </rowItems>
  <colItems count="1">
    <i/>
  </colItems>
  <dataFields count="1">
    <dataField name="Sum of Spent  in national currency (UGX)" fld="4" baseField="0" baseItem="0"/>
  </dataFields>
  <formats count="3">
    <format dxfId="2">
      <pivotArea collapsedLevelsAreSubtotals="1" fieldPosition="0">
        <references count="1">
          <reference field="7" count="8">
            <x v="0"/>
            <x v="1"/>
            <x v="2"/>
            <x v="3"/>
            <x v="4"/>
            <x v="5"/>
            <x v="6"/>
            <x v="7"/>
          </reference>
        </references>
      </pivotArea>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313C-7CF2-469A-8ACC-ECF0DE52BB3F}">
  <dimension ref="A3:M10"/>
  <sheetViews>
    <sheetView workbookViewId="0">
      <selection activeCell="G15" sqref="G15"/>
    </sheetView>
  </sheetViews>
  <sheetFormatPr defaultRowHeight="15" x14ac:dyDescent="0.25"/>
  <cols>
    <col min="1" max="1" width="37.7109375" bestFit="1" customWidth="1"/>
    <col min="2" max="2" width="16.28515625" bestFit="1" customWidth="1"/>
    <col min="3" max="3" width="11.85546875" bestFit="1" customWidth="1"/>
    <col min="4" max="4" width="15.42578125" bestFit="1" customWidth="1"/>
    <col min="5" max="5" width="14.5703125" bestFit="1" customWidth="1"/>
    <col min="6" max="6" width="14.85546875" bestFit="1" customWidth="1"/>
    <col min="7" max="7" width="13.5703125" bestFit="1" customWidth="1"/>
    <col min="8" max="8" width="11.85546875" bestFit="1" customWidth="1"/>
    <col min="9" max="9" width="12.5703125" bestFit="1" customWidth="1"/>
    <col min="10" max="10" width="13.5703125" bestFit="1" customWidth="1"/>
    <col min="11" max="11" width="17.7109375" bestFit="1" customWidth="1"/>
    <col min="12" max="12" width="13.28515625" bestFit="1" customWidth="1"/>
    <col min="13" max="13" width="14.5703125" bestFit="1" customWidth="1"/>
    <col min="14" max="14" width="15.7109375" bestFit="1" customWidth="1"/>
  </cols>
  <sheetData>
    <row r="3" spans="1:13" x14ac:dyDescent="0.25">
      <c r="A3" s="990" t="s">
        <v>695</v>
      </c>
      <c r="B3" s="990" t="s">
        <v>697</v>
      </c>
    </row>
    <row r="4" spans="1:13" x14ac:dyDescent="0.25">
      <c r="A4" s="990" t="s">
        <v>692</v>
      </c>
      <c r="B4" t="s">
        <v>223</v>
      </c>
      <c r="C4" t="s">
        <v>321</v>
      </c>
      <c r="D4" t="s">
        <v>136</v>
      </c>
      <c r="E4" t="s">
        <v>319</v>
      </c>
      <c r="F4" t="s">
        <v>335</v>
      </c>
      <c r="G4" t="s">
        <v>121</v>
      </c>
      <c r="H4" t="s">
        <v>117</v>
      </c>
      <c r="I4" t="s">
        <v>209</v>
      </c>
      <c r="J4" t="s">
        <v>67</v>
      </c>
      <c r="K4" t="s">
        <v>274</v>
      </c>
      <c r="L4" t="s">
        <v>95</v>
      </c>
      <c r="M4" t="s">
        <v>694</v>
      </c>
    </row>
    <row r="5" spans="1:13" x14ac:dyDescent="0.25">
      <c r="A5" s="271" t="s">
        <v>93</v>
      </c>
      <c r="B5" s="992"/>
      <c r="C5" s="992"/>
      <c r="D5" s="992">
        <v>2500</v>
      </c>
      <c r="E5" s="992">
        <v>1725800</v>
      </c>
      <c r="F5" s="992"/>
      <c r="G5" s="992"/>
      <c r="H5" s="992">
        <v>408000</v>
      </c>
      <c r="I5" s="992"/>
      <c r="J5" s="992">
        <v>2966000</v>
      </c>
      <c r="K5" s="992">
        <v>465000</v>
      </c>
      <c r="L5" s="992">
        <v>598000</v>
      </c>
      <c r="M5" s="992">
        <v>6165300</v>
      </c>
    </row>
    <row r="6" spans="1:13" x14ac:dyDescent="0.25">
      <c r="A6" s="271" t="s">
        <v>52</v>
      </c>
      <c r="B6" s="992"/>
      <c r="C6" s="992"/>
      <c r="D6" s="992"/>
      <c r="E6" s="992">
        <v>4816030</v>
      </c>
      <c r="F6" s="992"/>
      <c r="G6" s="992"/>
      <c r="H6" s="992">
        <v>172000</v>
      </c>
      <c r="I6" s="992"/>
      <c r="J6" s="992">
        <v>1349000</v>
      </c>
      <c r="K6" s="992">
        <v>90000</v>
      </c>
      <c r="L6" s="992"/>
      <c r="M6" s="992">
        <v>6427030</v>
      </c>
    </row>
    <row r="7" spans="1:13" x14ac:dyDescent="0.25">
      <c r="A7" s="271" t="s">
        <v>14</v>
      </c>
      <c r="B7" s="992"/>
      <c r="C7" s="992"/>
      <c r="D7" s="992">
        <v>10000</v>
      </c>
      <c r="E7" s="992">
        <v>1866160</v>
      </c>
      <c r="F7" s="992"/>
      <c r="G7" s="992"/>
      <c r="H7" s="992">
        <v>106000</v>
      </c>
      <c r="I7" s="992">
        <v>2000</v>
      </c>
      <c r="J7" s="992">
        <v>960000</v>
      </c>
      <c r="K7" s="992">
        <v>15000</v>
      </c>
      <c r="L7" s="992"/>
      <c r="M7" s="992">
        <v>2959160</v>
      </c>
    </row>
    <row r="8" spans="1:13" x14ac:dyDescent="0.25">
      <c r="A8" s="271" t="s">
        <v>94</v>
      </c>
      <c r="B8" s="992">
        <v>155159.70000000001</v>
      </c>
      <c r="C8" s="992">
        <v>279900</v>
      </c>
      <c r="D8" s="992">
        <v>810800</v>
      </c>
      <c r="E8" s="992"/>
      <c r="F8" s="992">
        <v>8682900</v>
      </c>
      <c r="G8" s="992">
        <v>1850000</v>
      </c>
      <c r="H8" s="992">
        <v>40000</v>
      </c>
      <c r="I8" s="992">
        <v>3100</v>
      </c>
      <c r="J8" s="992"/>
      <c r="K8" s="992"/>
      <c r="L8" s="992"/>
      <c r="M8" s="992">
        <v>11821859.699999999</v>
      </c>
    </row>
    <row r="9" spans="1:13" x14ac:dyDescent="0.25">
      <c r="A9" s="271" t="s">
        <v>132</v>
      </c>
      <c r="B9" s="992"/>
      <c r="C9" s="992"/>
      <c r="D9" s="992"/>
      <c r="E9" s="992">
        <v>3349798</v>
      </c>
      <c r="F9" s="992"/>
      <c r="G9" s="992"/>
      <c r="H9" s="992"/>
      <c r="I9" s="992"/>
      <c r="J9" s="992">
        <v>280000</v>
      </c>
      <c r="K9" s="992"/>
      <c r="L9" s="992"/>
      <c r="M9" s="992">
        <v>3629798</v>
      </c>
    </row>
    <row r="10" spans="1:13" x14ac:dyDescent="0.25">
      <c r="A10" s="271" t="s">
        <v>694</v>
      </c>
      <c r="B10" s="992">
        <v>155159.70000000001</v>
      </c>
      <c r="C10" s="992">
        <v>279900</v>
      </c>
      <c r="D10" s="992">
        <v>823300</v>
      </c>
      <c r="E10" s="992">
        <v>11757788</v>
      </c>
      <c r="F10" s="992">
        <v>8682900</v>
      </c>
      <c r="G10" s="992">
        <v>1850000</v>
      </c>
      <c r="H10" s="992">
        <v>726000</v>
      </c>
      <c r="I10" s="992">
        <v>5100</v>
      </c>
      <c r="J10" s="992">
        <v>5555000</v>
      </c>
      <c r="K10" s="992">
        <v>570000</v>
      </c>
      <c r="L10" s="992">
        <v>598000</v>
      </c>
      <c r="M10" s="992">
        <v>31003147.699999999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F380-060B-4D9F-9FBF-87867E7390B5}">
  <dimension ref="A3:C15"/>
  <sheetViews>
    <sheetView workbookViewId="0">
      <selection activeCell="E18" sqref="E18"/>
    </sheetView>
  </sheetViews>
  <sheetFormatPr defaultRowHeight="15" x14ac:dyDescent="0.25"/>
  <cols>
    <col min="1" max="1" width="15.85546875" bestFit="1" customWidth="1"/>
    <col min="2" max="2" width="37.7109375" bestFit="1" customWidth="1"/>
    <col min="3" max="3" width="16.42578125" bestFit="1" customWidth="1"/>
  </cols>
  <sheetData>
    <row r="3" spans="1:3" x14ac:dyDescent="0.25">
      <c r="A3" s="990" t="s">
        <v>692</v>
      </c>
      <c r="B3" t="s">
        <v>695</v>
      </c>
      <c r="C3" t="s">
        <v>696</v>
      </c>
    </row>
    <row r="4" spans="1:3" x14ac:dyDescent="0.25">
      <c r="A4" s="271" t="s">
        <v>53</v>
      </c>
      <c r="B4" s="992">
        <v>801000</v>
      </c>
      <c r="C4" s="992">
        <v>222.00387872391013</v>
      </c>
    </row>
    <row r="5" spans="1:3" x14ac:dyDescent="0.25">
      <c r="A5" s="271" t="s">
        <v>127</v>
      </c>
      <c r="B5" s="992">
        <v>10000</v>
      </c>
      <c r="C5" s="992">
        <v>2.7750682905050383</v>
      </c>
    </row>
    <row r="6" spans="1:3" x14ac:dyDescent="0.25">
      <c r="A6" s="271" t="s">
        <v>336</v>
      </c>
      <c r="B6" s="992">
        <v>8705659.6999999993</v>
      </c>
      <c r="C6" s="992">
        <v>2425.29</v>
      </c>
    </row>
    <row r="7" spans="1:3" x14ac:dyDescent="0.25">
      <c r="A7" s="271" t="s">
        <v>118</v>
      </c>
      <c r="B7" s="992">
        <v>40000</v>
      </c>
      <c r="C7" s="992">
        <v>11.135615425127931</v>
      </c>
    </row>
    <row r="8" spans="1:3" x14ac:dyDescent="0.25">
      <c r="A8" s="271" t="s">
        <v>70</v>
      </c>
      <c r="B8" s="992">
        <v>1332000</v>
      </c>
      <c r="C8" s="992">
        <v>371.35328918676396</v>
      </c>
    </row>
    <row r="9" spans="1:3" x14ac:dyDescent="0.25">
      <c r="A9" s="271" t="s">
        <v>135</v>
      </c>
      <c r="B9" s="992">
        <v>210000</v>
      </c>
      <c r="C9" s="992">
        <v>57.534246575342465</v>
      </c>
    </row>
    <row r="10" spans="1:3" x14ac:dyDescent="0.25">
      <c r="A10" s="271" t="s">
        <v>71</v>
      </c>
      <c r="B10" s="992">
        <v>1694000</v>
      </c>
      <c r="C10" s="992">
        <v>473.55905040249991</v>
      </c>
    </row>
    <row r="11" spans="1:3" x14ac:dyDescent="0.25">
      <c r="A11" s="271" t="s">
        <v>130</v>
      </c>
      <c r="B11" s="992">
        <v>1391500</v>
      </c>
      <c r="C11" s="992">
        <v>388.40243549886168</v>
      </c>
    </row>
    <row r="12" spans="1:3" x14ac:dyDescent="0.25">
      <c r="A12" s="271" t="s">
        <v>42</v>
      </c>
      <c r="B12" s="992">
        <v>4073700</v>
      </c>
      <c r="C12" s="992">
        <v>1129.0296828703426</v>
      </c>
    </row>
    <row r="13" spans="1:3" x14ac:dyDescent="0.25">
      <c r="A13" s="271" t="s">
        <v>99</v>
      </c>
      <c r="B13" s="992">
        <v>867000</v>
      </c>
      <c r="C13" s="992">
        <v>242.29254098023159</v>
      </c>
    </row>
    <row r="14" spans="1:3" x14ac:dyDescent="0.25">
      <c r="A14" s="271" t="s">
        <v>227</v>
      </c>
      <c r="B14" s="992">
        <v>11878288</v>
      </c>
      <c r="C14" s="992">
        <v>3311.4433896882265</v>
      </c>
    </row>
    <row r="15" spans="1:3" x14ac:dyDescent="0.25">
      <c r="A15" s="271" t="s">
        <v>694</v>
      </c>
      <c r="B15" s="992">
        <v>31003147.699999999</v>
      </c>
      <c r="C15" s="992">
        <v>8634.8191976418129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O717"/>
  <sheetViews>
    <sheetView tabSelected="1" topLeftCell="A669" zoomScaleNormal="100" workbookViewId="0">
      <selection activeCell="F676" sqref="F676"/>
    </sheetView>
  </sheetViews>
  <sheetFormatPr defaultColWidth="10.85546875" defaultRowHeight="15" x14ac:dyDescent="0.25"/>
  <cols>
    <col min="1" max="1" width="12.42578125" style="79" customWidth="1"/>
    <col min="2" max="2" width="40.2851562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4.42578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1" customWidth="1"/>
    <col min="15" max="15" width="11" style="1" customWidth="1"/>
    <col min="16" max="16384" width="10.85546875" style="1"/>
  </cols>
  <sheetData>
    <row r="1" spans="1:14" ht="18.75" x14ac:dyDescent="0.25">
      <c r="A1" s="1042" t="s">
        <v>671</v>
      </c>
      <c r="B1" s="1042"/>
      <c r="C1" s="1042"/>
      <c r="D1" s="1042"/>
      <c r="E1" s="1042"/>
      <c r="F1" s="1042"/>
      <c r="G1" s="1042"/>
      <c r="H1" s="1042"/>
      <c r="I1" s="1042"/>
      <c r="J1" s="1042"/>
      <c r="K1" s="1042"/>
      <c r="L1" s="1042"/>
      <c r="M1" s="1042"/>
      <c r="N1" s="1042"/>
    </row>
    <row r="2" spans="1:14" s="2" customFormat="1" ht="39" customHeight="1" x14ac:dyDescent="0.25">
      <c r="A2" s="490" t="s">
        <v>0</v>
      </c>
      <c r="B2" s="484" t="s">
        <v>5</v>
      </c>
      <c r="C2" s="484" t="s">
        <v>10</v>
      </c>
      <c r="D2" s="485" t="s">
        <v>8</v>
      </c>
      <c r="E2" s="485" t="s">
        <v>13</v>
      </c>
      <c r="F2" s="486" t="s">
        <v>7</v>
      </c>
      <c r="G2" s="487" t="s">
        <v>6</v>
      </c>
      <c r="H2" s="485" t="s">
        <v>2</v>
      </c>
      <c r="I2" s="485" t="s">
        <v>3</v>
      </c>
      <c r="J2" s="484" t="s">
        <v>9</v>
      </c>
      <c r="K2" s="484" t="s">
        <v>1</v>
      </c>
      <c r="L2" s="484" t="s">
        <v>4</v>
      </c>
      <c r="M2" s="488" t="s">
        <v>12</v>
      </c>
      <c r="N2" s="489" t="s">
        <v>11</v>
      </c>
    </row>
    <row r="3" spans="1:14" s="2" customFormat="1" ht="18.75" customHeight="1" x14ac:dyDescent="0.25">
      <c r="A3" s="202">
        <v>44317</v>
      </c>
      <c r="B3" s="203" t="s">
        <v>156</v>
      </c>
      <c r="C3" s="546" t="s">
        <v>319</v>
      </c>
      <c r="D3" s="547" t="s">
        <v>132</v>
      </c>
      <c r="E3" s="205">
        <v>2500</v>
      </c>
      <c r="F3" s="541">
        <v>3650</v>
      </c>
      <c r="G3" s="496">
        <f>E3/F3</f>
        <v>0.68493150684931503</v>
      </c>
      <c r="H3" s="298" t="s">
        <v>42</v>
      </c>
      <c r="I3" s="236" t="s">
        <v>18</v>
      </c>
      <c r="J3" s="804" t="s">
        <v>709</v>
      </c>
      <c r="K3" s="235" t="s">
        <v>125</v>
      </c>
      <c r="L3" s="235" t="s">
        <v>62</v>
      </c>
      <c r="M3" s="804"/>
      <c r="N3" s="542"/>
    </row>
    <row r="4" spans="1:14" s="2" customFormat="1" ht="22.5" customHeight="1" x14ac:dyDescent="0.25">
      <c r="A4" s="202">
        <v>44317</v>
      </c>
      <c r="B4" s="203" t="s">
        <v>157</v>
      </c>
      <c r="C4" s="546" t="s">
        <v>319</v>
      </c>
      <c r="D4" s="547" t="s">
        <v>132</v>
      </c>
      <c r="E4" s="205">
        <v>2000</v>
      </c>
      <c r="F4" s="541">
        <v>3650</v>
      </c>
      <c r="G4" s="496">
        <f t="shared" ref="G4:G185" si="0">E4/F4</f>
        <v>0.54794520547945202</v>
      </c>
      <c r="H4" s="298" t="s">
        <v>42</v>
      </c>
      <c r="I4" s="236" t="s">
        <v>18</v>
      </c>
      <c r="J4" s="804" t="s">
        <v>709</v>
      </c>
      <c r="K4" s="235" t="s">
        <v>125</v>
      </c>
      <c r="L4" s="235" t="s">
        <v>62</v>
      </c>
      <c r="M4" s="804"/>
      <c r="N4" s="542"/>
    </row>
    <row r="5" spans="1:14" s="2" customFormat="1" ht="17.25" customHeight="1" x14ac:dyDescent="0.25">
      <c r="A5" s="202">
        <v>44317</v>
      </c>
      <c r="B5" s="203" t="s">
        <v>158</v>
      </c>
      <c r="C5" s="546" t="s">
        <v>319</v>
      </c>
      <c r="D5" s="547" t="s">
        <v>132</v>
      </c>
      <c r="E5" s="211">
        <v>1500</v>
      </c>
      <c r="F5" s="541">
        <v>3650</v>
      </c>
      <c r="G5" s="496">
        <f t="shared" si="0"/>
        <v>0.41095890410958902</v>
      </c>
      <c r="H5" s="298" t="s">
        <v>42</v>
      </c>
      <c r="I5" s="236" t="s">
        <v>18</v>
      </c>
      <c r="J5" s="804" t="s">
        <v>709</v>
      </c>
      <c r="K5" s="235" t="s">
        <v>125</v>
      </c>
      <c r="L5" s="235" t="s">
        <v>62</v>
      </c>
      <c r="M5" s="804"/>
      <c r="N5" s="542"/>
    </row>
    <row r="6" spans="1:14" s="2" customFormat="1" ht="19.5" customHeight="1" x14ac:dyDescent="0.25">
      <c r="A6" s="202">
        <v>44317</v>
      </c>
      <c r="B6" s="543" t="s">
        <v>159</v>
      </c>
      <c r="C6" s="546" t="s">
        <v>319</v>
      </c>
      <c r="D6" s="547" t="s">
        <v>132</v>
      </c>
      <c r="E6" s="548">
        <v>60000</v>
      </c>
      <c r="F6" s="541">
        <v>3650</v>
      </c>
      <c r="G6" s="496">
        <f t="shared" si="0"/>
        <v>16.438356164383563</v>
      </c>
      <c r="H6" s="298" t="s">
        <v>42</v>
      </c>
      <c r="I6" s="236" t="s">
        <v>18</v>
      </c>
      <c r="J6" s="804" t="s">
        <v>710</v>
      </c>
      <c r="K6" s="235" t="s">
        <v>125</v>
      </c>
      <c r="L6" s="235" t="s">
        <v>62</v>
      </c>
      <c r="M6" s="804"/>
      <c r="N6" s="542"/>
    </row>
    <row r="7" spans="1:14" s="2" customFormat="1" ht="19.5" customHeight="1" x14ac:dyDescent="0.25">
      <c r="A7" s="202">
        <v>44317</v>
      </c>
      <c r="B7" s="546" t="s">
        <v>161</v>
      </c>
      <c r="C7" s="546" t="s">
        <v>319</v>
      </c>
      <c r="D7" s="547" t="s">
        <v>132</v>
      </c>
      <c r="E7" s="255">
        <v>128000</v>
      </c>
      <c r="F7" s="541">
        <v>3650</v>
      </c>
      <c r="G7" s="496">
        <f t="shared" si="0"/>
        <v>35.06849315068493</v>
      </c>
      <c r="H7" s="298" t="s">
        <v>42</v>
      </c>
      <c r="I7" s="236" t="s">
        <v>18</v>
      </c>
      <c r="J7" s="804" t="s">
        <v>711</v>
      </c>
      <c r="K7" s="235" t="s">
        <v>125</v>
      </c>
      <c r="L7" s="235" t="s">
        <v>62</v>
      </c>
      <c r="M7" s="804"/>
      <c r="N7" s="542"/>
    </row>
    <row r="8" spans="1:14" s="2" customFormat="1" ht="15.75" customHeight="1" x14ac:dyDescent="0.25">
      <c r="A8" s="202">
        <v>44317</v>
      </c>
      <c r="B8" s="546" t="s">
        <v>162</v>
      </c>
      <c r="C8" s="546" t="s">
        <v>319</v>
      </c>
      <c r="D8" s="547" t="s">
        <v>132</v>
      </c>
      <c r="E8" s="267">
        <v>60000</v>
      </c>
      <c r="F8" s="541">
        <v>3650</v>
      </c>
      <c r="G8" s="496">
        <f t="shared" si="0"/>
        <v>16.438356164383563</v>
      </c>
      <c r="H8" s="298" t="s">
        <v>42</v>
      </c>
      <c r="I8" s="236" t="s">
        <v>18</v>
      </c>
      <c r="J8" s="804" t="s">
        <v>711</v>
      </c>
      <c r="K8" s="235" t="s">
        <v>125</v>
      </c>
      <c r="L8" s="235" t="s">
        <v>62</v>
      </c>
      <c r="M8" s="804"/>
      <c r="N8" s="542"/>
    </row>
    <row r="9" spans="1:14" s="2" customFormat="1" ht="26.25" customHeight="1" x14ac:dyDescent="0.25">
      <c r="A9" s="202">
        <v>44317</v>
      </c>
      <c r="B9" s="543" t="s">
        <v>160</v>
      </c>
      <c r="C9" s="546" t="s">
        <v>319</v>
      </c>
      <c r="D9" s="547" t="s">
        <v>132</v>
      </c>
      <c r="E9" s="551">
        <v>4000</v>
      </c>
      <c r="F9" s="541">
        <v>3650</v>
      </c>
      <c r="G9" s="496">
        <f>E9/F9</f>
        <v>1.095890410958904</v>
      </c>
      <c r="H9" s="298" t="s">
        <v>42</v>
      </c>
      <c r="I9" s="236" t="s">
        <v>18</v>
      </c>
      <c r="J9" s="804" t="s">
        <v>711</v>
      </c>
      <c r="K9" s="235" t="s">
        <v>125</v>
      </c>
      <c r="L9" s="235" t="s">
        <v>62</v>
      </c>
      <c r="M9" s="804"/>
      <c r="N9" s="542"/>
    </row>
    <row r="10" spans="1:14" s="2" customFormat="1" ht="24" customHeight="1" x14ac:dyDescent="0.25">
      <c r="A10" s="202">
        <v>44317</v>
      </c>
      <c r="B10" s="203" t="s">
        <v>160</v>
      </c>
      <c r="C10" s="546" t="s">
        <v>319</v>
      </c>
      <c r="D10" s="547" t="s">
        <v>132</v>
      </c>
      <c r="E10" s="217">
        <v>5000</v>
      </c>
      <c r="F10" s="541">
        <v>3650</v>
      </c>
      <c r="G10" s="496">
        <f>E10/F10</f>
        <v>1.3698630136986301</v>
      </c>
      <c r="H10" s="298" t="s">
        <v>42</v>
      </c>
      <c r="I10" s="236" t="s">
        <v>18</v>
      </c>
      <c r="J10" s="804" t="s">
        <v>711</v>
      </c>
      <c r="K10" s="235" t="s">
        <v>125</v>
      </c>
      <c r="L10" s="235" t="s">
        <v>62</v>
      </c>
      <c r="M10" s="804"/>
      <c r="N10" s="542"/>
    </row>
    <row r="11" spans="1:14" s="2" customFormat="1" ht="18" customHeight="1" x14ac:dyDescent="0.25">
      <c r="A11" s="202">
        <v>44317</v>
      </c>
      <c r="B11" s="203" t="s">
        <v>160</v>
      </c>
      <c r="C11" s="546" t="s">
        <v>319</v>
      </c>
      <c r="D11" s="547" t="s">
        <v>132</v>
      </c>
      <c r="E11" s="217">
        <v>8000</v>
      </c>
      <c r="F11" s="541">
        <v>3650</v>
      </c>
      <c r="G11" s="496">
        <f t="shared" si="0"/>
        <v>2.1917808219178081</v>
      </c>
      <c r="H11" s="298" t="s">
        <v>42</v>
      </c>
      <c r="I11" s="236" t="s">
        <v>18</v>
      </c>
      <c r="J11" s="804" t="s">
        <v>711</v>
      </c>
      <c r="K11" s="235" t="s">
        <v>125</v>
      </c>
      <c r="L11" s="235" t="s">
        <v>62</v>
      </c>
      <c r="M11" s="804"/>
      <c r="N11" s="542"/>
    </row>
    <row r="12" spans="1:14" s="2" customFormat="1" ht="27.75" customHeight="1" x14ac:dyDescent="0.25">
      <c r="A12" s="202">
        <v>44317</v>
      </c>
      <c r="B12" s="203" t="s">
        <v>163</v>
      </c>
      <c r="C12" s="546" t="s">
        <v>319</v>
      </c>
      <c r="D12" s="546" t="s">
        <v>132</v>
      </c>
      <c r="E12" s="217">
        <v>150000</v>
      </c>
      <c r="F12" s="541">
        <v>3650</v>
      </c>
      <c r="G12" s="496">
        <f t="shared" si="0"/>
        <v>41.095890410958901</v>
      </c>
      <c r="H12" s="298" t="s">
        <v>42</v>
      </c>
      <c r="I12" s="236" t="s">
        <v>18</v>
      </c>
      <c r="J12" s="804" t="s">
        <v>712</v>
      </c>
      <c r="K12" s="235" t="s">
        <v>125</v>
      </c>
      <c r="L12" s="235" t="s">
        <v>62</v>
      </c>
      <c r="M12" s="804"/>
      <c r="N12" s="542"/>
    </row>
    <row r="13" spans="1:14" s="2" customFormat="1" ht="19.5" customHeight="1" x14ac:dyDescent="0.25">
      <c r="A13" s="202">
        <v>44317</v>
      </c>
      <c r="B13" s="203" t="s">
        <v>160</v>
      </c>
      <c r="C13" s="546" t="s">
        <v>319</v>
      </c>
      <c r="D13" s="546" t="s">
        <v>132</v>
      </c>
      <c r="E13" s="432">
        <v>7000</v>
      </c>
      <c r="F13" s="541">
        <v>3650</v>
      </c>
      <c r="G13" s="496">
        <f t="shared" si="0"/>
        <v>1.9178082191780821</v>
      </c>
      <c r="H13" s="298" t="s">
        <v>42</v>
      </c>
      <c r="I13" s="236" t="s">
        <v>18</v>
      </c>
      <c r="J13" s="804" t="s">
        <v>713</v>
      </c>
      <c r="K13" s="235" t="s">
        <v>125</v>
      </c>
      <c r="L13" s="235" t="s">
        <v>62</v>
      </c>
      <c r="M13" s="804"/>
      <c r="N13" s="542"/>
    </row>
    <row r="14" spans="1:14" s="2" customFormat="1" ht="16.5" customHeight="1" x14ac:dyDescent="0.25">
      <c r="A14" s="202">
        <v>44317</v>
      </c>
      <c r="B14" s="277" t="s">
        <v>164</v>
      </c>
      <c r="C14" s="203" t="s">
        <v>319</v>
      </c>
      <c r="D14" s="277" t="s">
        <v>132</v>
      </c>
      <c r="E14" s="426">
        <v>30000</v>
      </c>
      <c r="F14" s="541">
        <v>3650</v>
      </c>
      <c r="G14" s="496">
        <f t="shared" si="0"/>
        <v>8.2191780821917817</v>
      </c>
      <c r="H14" s="298" t="s">
        <v>42</v>
      </c>
      <c r="I14" s="236" t="s">
        <v>18</v>
      </c>
      <c r="J14" s="804" t="s">
        <v>714</v>
      </c>
      <c r="K14" s="235" t="s">
        <v>125</v>
      </c>
      <c r="L14" s="235" t="s">
        <v>62</v>
      </c>
      <c r="M14" s="804"/>
      <c r="N14" s="542"/>
    </row>
    <row r="15" spans="1:14" s="2" customFormat="1" ht="17.25" customHeight="1" x14ac:dyDescent="0.25">
      <c r="A15" s="240">
        <v>44317</v>
      </c>
      <c r="B15" s="277" t="s">
        <v>673</v>
      </c>
      <c r="C15" s="203" t="s">
        <v>319</v>
      </c>
      <c r="D15" s="277" t="s">
        <v>132</v>
      </c>
      <c r="E15" s="426">
        <v>32000</v>
      </c>
      <c r="F15" s="541">
        <v>3650</v>
      </c>
      <c r="G15" s="496">
        <f t="shared" si="0"/>
        <v>8.7671232876712324</v>
      </c>
      <c r="H15" s="298" t="s">
        <v>42</v>
      </c>
      <c r="I15" s="236" t="s">
        <v>18</v>
      </c>
      <c r="J15" s="804" t="s">
        <v>715</v>
      </c>
      <c r="K15" s="235" t="s">
        <v>125</v>
      </c>
      <c r="L15" s="235" t="s">
        <v>62</v>
      </c>
      <c r="M15" s="804"/>
      <c r="N15" s="542"/>
    </row>
    <row r="16" spans="1:14" s="2" customFormat="1" ht="23.25" customHeight="1" x14ac:dyDescent="0.25">
      <c r="A16" s="48">
        <v>44317</v>
      </c>
      <c r="B16" s="493" t="s">
        <v>674</v>
      </c>
      <c r="C16" s="546" t="s">
        <v>319</v>
      </c>
      <c r="D16" s="493" t="s">
        <v>132</v>
      </c>
      <c r="E16" s="750">
        <v>60000</v>
      </c>
      <c r="F16" s="541">
        <v>3650</v>
      </c>
      <c r="G16" s="496">
        <f t="shared" si="0"/>
        <v>16.438356164383563</v>
      </c>
      <c r="H16" s="298" t="s">
        <v>42</v>
      </c>
      <c r="I16" s="236" t="s">
        <v>18</v>
      </c>
      <c r="J16" s="804" t="s">
        <v>716</v>
      </c>
      <c r="K16" s="235" t="s">
        <v>125</v>
      </c>
      <c r="L16" s="235" t="s">
        <v>62</v>
      </c>
      <c r="M16" s="804"/>
      <c r="N16" s="542"/>
    </row>
    <row r="17" spans="1:14" s="2" customFormat="1" ht="19.5" customHeight="1" x14ac:dyDescent="0.25">
      <c r="A17" s="48">
        <v>44317</v>
      </c>
      <c r="B17" s="493" t="s">
        <v>242</v>
      </c>
      <c r="C17" s="546" t="s">
        <v>319</v>
      </c>
      <c r="D17" s="493" t="s">
        <v>132</v>
      </c>
      <c r="E17" s="750">
        <v>100000</v>
      </c>
      <c r="F17" s="541">
        <v>3650</v>
      </c>
      <c r="G17" s="496">
        <f t="shared" si="0"/>
        <v>27.397260273972602</v>
      </c>
      <c r="H17" s="298" t="s">
        <v>42</v>
      </c>
      <c r="I17" s="236" t="s">
        <v>18</v>
      </c>
      <c r="J17" s="804" t="s">
        <v>717</v>
      </c>
      <c r="K17" s="235" t="s">
        <v>125</v>
      </c>
      <c r="L17" s="235" t="s">
        <v>62</v>
      </c>
      <c r="M17" s="804"/>
      <c r="N17" s="542"/>
    </row>
    <row r="18" spans="1:14" s="2" customFormat="1" ht="15" customHeight="1" x14ac:dyDescent="0.25">
      <c r="A18" s="202">
        <v>44319</v>
      </c>
      <c r="B18" s="203" t="s">
        <v>68</v>
      </c>
      <c r="C18" s="203" t="s">
        <v>67</v>
      </c>
      <c r="D18" s="203" t="s">
        <v>93</v>
      </c>
      <c r="E18" s="426">
        <v>16000</v>
      </c>
      <c r="F18" s="541">
        <v>3650</v>
      </c>
      <c r="G18" s="496">
        <f t="shared" si="0"/>
        <v>4.3835616438356162</v>
      </c>
      <c r="H18" s="298" t="s">
        <v>70</v>
      </c>
      <c r="I18" s="236" t="s">
        <v>18</v>
      </c>
      <c r="J18" s="411" t="s">
        <v>168</v>
      </c>
      <c r="K18" s="235" t="s">
        <v>125</v>
      </c>
      <c r="L18" s="235" t="s">
        <v>62</v>
      </c>
      <c r="M18" s="804"/>
      <c r="N18" s="542"/>
    </row>
    <row r="19" spans="1:14" s="2" customFormat="1" ht="15" customHeight="1" x14ac:dyDescent="0.25">
      <c r="A19" s="202">
        <v>44319</v>
      </c>
      <c r="B19" s="203" t="s">
        <v>68</v>
      </c>
      <c r="C19" s="203" t="s">
        <v>67</v>
      </c>
      <c r="D19" s="203" t="s">
        <v>93</v>
      </c>
      <c r="E19" s="211">
        <v>14000</v>
      </c>
      <c r="F19" s="541">
        <v>3650</v>
      </c>
      <c r="G19" s="496">
        <f t="shared" si="0"/>
        <v>3.8356164383561642</v>
      </c>
      <c r="H19" s="298" t="s">
        <v>70</v>
      </c>
      <c r="I19" s="236" t="s">
        <v>18</v>
      </c>
      <c r="J19" s="411" t="s">
        <v>168</v>
      </c>
      <c r="K19" s="235" t="s">
        <v>125</v>
      </c>
      <c r="L19" s="235" t="s">
        <v>62</v>
      </c>
      <c r="M19" s="804"/>
      <c r="N19" s="542"/>
    </row>
    <row r="20" spans="1:14" s="2" customFormat="1" ht="15" customHeight="1" x14ac:dyDescent="0.25">
      <c r="A20" s="202">
        <v>44319</v>
      </c>
      <c r="B20" s="203" t="s">
        <v>68</v>
      </c>
      <c r="C20" s="203" t="s">
        <v>67</v>
      </c>
      <c r="D20" s="203" t="s">
        <v>93</v>
      </c>
      <c r="E20" s="237">
        <v>19000</v>
      </c>
      <c r="F20" s="541">
        <v>3650</v>
      </c>
      <c r="G20" s="496">
        <f t="shared" si="0"/>
        <v>5.2054794520547949</v>
      </c>
      <c r="H20" s="298" t="s">
        <v>70</v>
      </c>
      <c r="I20" s="236" t="s">
        <v>18</v>
      </c>
      <c r="J20" s="411" t="s">
        <v>168</v>
      </c>
      <c r="K20" s="235" t="s">
        <v>125</v>
      </c>
      <c r="L20" s="235" t="s">
        <v>62</v>
      </c>
      <c r="M20" s="713"/>
      <c r="N20" s="542"/>
    </row>
    <row r="21" spans="1:14" s="2" customFormat="1" ht="15" customHeight="1" x14ac:dyDescent="0.25">
      <c r="A21" s="202">
        <v>44319</v>
      </c>
      <c r="B21" s="235" t="s">
        <v>95</v>
      </c>
      <c r="C21" s="235" t="s">
        <v>95</v>
      </c>
      <c r="D21" s="203" t="s">
        <v>93</v>
      </c>
      <c r="E21" s="194">
        <v>5500</v>
      </c>
      <c r="F21" s="541">
        <v>3650</v>
      </c>
      <c r="G21" s="496">
        <f t="shared" si="0"/>
        <v>1.5068493150684932</v>
      </c>
      <c r="H21" s="298" t="s">
        <v>70</v>
      </c>
      <c r="I21" s="236" t="s">
        <v>18</v>
      </c>
      <c r="J21" s="411" t="s">
        <v>168</v>
      </c>
      <c r="K21" s="235" t="s">
        <v>125</v>
      </c>
      <c r="L21" s="235" t="s">
        <v>62</v>
      </c>
      <c r="M21" s="713"/>
      <c r="N21" s="542"/>
    </row>
    <row r="22" spans="1:14" s="2" customFormat="1" ht="15" customHeight="1" x14ac:dyDescent="0.25">
      <c r="A22" s="202">
        <v>44319</v>
      </c>
      <c r="B22" s="235" t="s">
        <v>95</v>
      </c>
      <c r="C22" s="235" t="s">
        <v>95</v>
      </c>
      <c r="D22" s="203" t="s">
        <v>93</v>
      </c>
      <c r="E22" s="255">
        <v>1500</v>
      </c>
      <c r="F22" s="541">
        <v>3650</v>
      </c>
      <c r="G22" s="496">
        <f t="shared" si="0"/>
        <v>0.41095890410958902</v>
      </c>
      <c r="H22" s="298" t="s">
        <v>70</v>
      </c>
      <c r="I22" s="236" t="s">
        <v>18</v>
      </c>
      <c r="J22" s="411" t="s">
        <v>168</v>
      </c>
      <c r="K22" s="235" t="s">
        <v>125</v>
      </c>
      <c r="L22" s="235" t="s">
        <v>62</v>
      </c>
      <c r="M22" s="713"/>
      <c r="N22" s="542"/>
    </row>
    <row r="23" spans="1:14" s="2" customFormat="1" ht="15" customHeight="1" x14ac:dyDescent="0.25">
      <c r="A23" s="202">
        <v>44319</v>
      </c>
      <c r="B23" s="235" t="s">
        <v>95</v>
      </c>
      <c r="C23" s="235" t="s">
        <v>95</v>
      </c>
      <c r="D23" s="203" t="s">
        <v>93</v>
      </c>
      <c r="E23" s="251">
        <v>3000</v>
      </c>
      <c r="F23" s="541">
        <v>3650</v>
      </c>
      <c r="G23" s="496">
        <f t="shared" si="0"/>
        <v>0.82191780821917804</v>
      </c>
      <c r="H23" s="298" t="s">
        <v>70</v>
      </c>
      <c r="I23" s="236" t="s">
        <v>18</v>
      </c>
      <c r="J23" s="411" t="s">
        <v>168</v>
      </c>
      <c r="K23" s="235" t="s">
        <v>125</v>
      </c>
      <c r="L23" s="235" t="s">
        <v>62</v>
      </c>
      <c r="M23" s="713"/>
      <c r="N23" s="542"/>
    </row>
    <row r="24" spans="1:14" s="2" customFormat="1" ht="15" customHeight="1" x14ac:dyDescent="0.25">
      <c r="A24" s="234">
        <v>44319</v>
      </c>
      <c r="B24" s="235" t="s">
        <v>68</v>
      </c>
      <c r="C24" s="235" t="s">
        <v>67</v>
      </c>
      <c r="D24" s="203" t="s">
        <v>93</v>
      </c>
      <c r="E24" s="194">
        <v>15000</v>
      </c>
      <c r="F24" s="541">
        <v>3650</v>
      </c>
      <c r="G24" s="496">
        <f t="shared" si="0"/>
        <v>4.1095890410958908</v>
      </c>
      <c r="H24" s="298" t="s">
        <v>71</v>
      </c>
      <c r="I24" s="236" t="s">
        <v>18</v>
      </c>
      <c r="J24" s="279" t="s">
        <v>169</v>
      </c>
      <c r="K24" s="235" t="s">
        <v>125</v>
      </c>
      <c r="L24" s="235" t="s">
        <v>62</v>
      </c>
      <c r="M24" s="713"/>
      <c r="N24" s="542"/>
    </row>
    <row r="25" spans="1:14" s="2" customFormat="1" ht="15" customHeight="1" x14ac:dyDescent="0.25">
      <c r="A25" s="234">
        <v>44319</v>
      </c>
      <c r="B25" s="235" t="s">
        <v>68</v>
      </c>
      <c r="C25" s="235" t="s">
        <v>67</v>
      </c>
      <c r="D25" s="203" t="s">
        <v>93</v>
      </c>
      <c r="E25" s="217">
        <v>15000</v>
      </c>
      <c r="F25" s="541">
        <v>3650</v>
      </c>
      <c r="G25" s="496">
        <f t="shared" si="0"/>
        <v>4.1095890410958908</v>
      </c>
      <c r="H25" s="298" t="s">
        <v>71</v>
      </c>
      <c r="I25" s="236" t="s">
        <v>18</v>
      </c>
      <c r="J25" s="279" t="s">
        <v>169</v>
      </c>
      <c r="K25" s="235" t="s">
        <v>125</v>
      </c>
      <c r="L25" s="235" t="s">
        <v>62</v>
      </c>
      <c r="M25" s="713"/>
      <c r="N25" s="542"/>
    </row>
    <row r="26" spans="1:14" s="2" customFormat="1" ht="15" customHeight="1" x14ac:dyDescent="0.25">
      <c r="A26" s="234">
        <v>44319</v>
      </c>
      <c r="B26" s="235" t="s">
        <v>68</v>
      </c>
      <c r="C26" s="235" t="s">
        <v>67</v>
      </c>
      <c r="D26" s="203" t="s">
        <v>93</v>
      </c>
      <c r="E26" s="194">
        <v>15000</v>
      </c>
      <c r="F26" s="541">
        <v>3650</v>
      </c>
      <c r="G26" s="496">
        <f t="shared" si="0"/>
        <v>4.1095890410958908</v>
      </c>
      <c r="H26" s="298" t="s">
        <v>71</v>
      </c>
      <c r="I26" s="236" t="s">
        <v>18</v>
      </c>
      <c r="J26" s="279" t="s">
        <v>169</v>
      </c>
      <c r="K26" s="235" t="s">
        <v>125</v>
      </c>
      <c r="L26" s="235" t="s">
        <v>62</v>
      </c>
      <c r="M26" s="279"/>
      <c r="N26" s="542"/>
    </row>
    <row r="27" spans="1:14" s="2" customFormat="1" ht="15" customHeight="1" x14ac:dyDescent="0.25">
      <c r="A27" s="234">
        <v>44319</v>
      </c>
      <c r="B27" s="235" t="s">
        <v>95</v>
      </c>
      <c r="C27" s="235" t="s">
        <v>95</v>
      </c>
      <c r="D27" s="203" t="s">
        <v>93</v>
      </c>
      <c r="E27" s="194">
        <v>10000</v>
      </c>
      <c r="F27" s="541">
        <v>3650</v>
      </c>
      <c r="G27" s="496">
        <f t="shared" si="0"/>
        <v>2.7397260273972601</v>
      </c>
      <c r="H27" s="298" t="s">
        <v>71</v>
      </c>
      <c r="I27" s="236" t="s">
        <v>18</v>
      </c>
      <c r="J27" s="279" t="s">
        <v>169</v>
      </c>
      <c r="K27" s="235" t="s">
        <v>125</v>
      </c>
      <c r="L27" s="235" t="s">
        <v>62</v>
      </c>
      <c r="M27" s="279"/>
      <c r="N27" s="542"/>
    </row>
    <row r="28" spans="1:14" s="2" customFormat="1" ht="15" customHeight="1" x14ac:dyDescent="0.25">
      <c r="A28" s="234">
        <v>44319</v>
      </c>
      <c r="B28" s="235" t="s">
        <v>95</v>
      </c>
      <c r="C28" s="235" t="s">
        <v>95</v>
      </c>
      <c r="D28" s="203" t="s">
        <v>93</v>
      </c>
      <c r="E28" s="194">
        <v>2000</v>
      </c>
      <c r="F28" s="541">
        <v>3650</v>
      </c>
      <c r="G28" s="496">
        <f t="shared" si="0"/>
        <v>0.54794520547945202</v>
      </c>
      <c r="H28" s="298" t="s">
        <v>71</v>
      </c>
      <c r="I28" s="236" t="s">
        <v>18</v>
      </c>
      <c r="J28" s="279" t="s">
        <v>169</v>
      </c>
      <c r="K28" s="235" t="s">
        <v>125</v>
      </c>
      <c r="L28" s="235" t="s">
        <v>62</v>
      </c>
      <c r="M28" s="279"/>
      <c r="N28" s="542"/>
    </row>
    <row r="29" spans="1:14" s="2" customFormat="1" ht="15" customHeight="1" x14ac:dyDescent="0.25">
      <c r="A29" s="234">
        <v>44319</v>
      </c>
      <c r="B29" s="235" t="s">
        <v>95</v>
      </c>
      <c r="C29" s="235" t="s">
        <v>95</v>
      </c>
      <c r="D29" s="203" t="s">
        <v>93</v>
      </c>
      <c r="E29" s="211">
        <v>5000</v>
      </c>
      <c r="F29" s="541">
        <v>3650</v>
      </c>
      <c r="G29" s="496">
        <f t="shared" si="0"/>
        <v>1.3698630136986301</v>
      </c>
      <c r="H29" s="298" t="s">
        <v>71</v>
      </c>
      <c r="I29" s="236" t="s">
        <v>18</v>
      </c>
      <c r="J29" s="279" t="s">
        <v>169</v>
      </c>
      <c r="K29" s="235" t="s">
        <v>125</v>
      </c>
      <c r="L29" s="235" t="s">
        <v>62</v>
      </c>
      <c r="M29" s="279"/>
      <c r="N29" s="542"/>
    </row>
    <row r="30" spans="1:14" s="2" customFormat="1" ht="15" customHeight="1" x14ac:dyDescent="0.25">
      <c r="A30" s="234">
        <v>44319</v>
      </c>
      <c r="B30" s="235" t="s">
        <v>68</v>
      </c>
      <c r="C30" s="235" t="s">
        <v>67</v>
      </c>
      <c r="D30" s="203" t="s">
        <v>93</v>
      </c>
      <c r="E30" s="194">
        <v>7000</v>
      </c>
      <c r="F30" s="541">
        <v>3650</v>
      </c>
      <c r="G30" s="496">
        <f t="shared" si="0"/>
        <v>1.9178082191780821</v>
      </c>
      <c r="H30" s="298" t="s">
        <v>130</v>
      </c>
      <c r="I30" s="236" t="s">
        <v>18</v>
      </c>
      <c r="J30" s="279" t="s">
        <v>172</v>
      </c>
      <c r="K30" s="235" t="s">
        <v>125</v>
      </c>
      <c r="L30" s="235" t="s">
        <v>62</v>
      </c>
      <c r="M30" s="279"/>
      <c r="N30" s="542"/>
    </row>
    <row r="31" spans="1:14" s="2" customFormat="1" ht="15" customHeight="1" x14ac:dyDescent="0.25">
      <c r="A31" s="234">
        <v>44319</v>
      </c>
      <c r="B31" s="235" t="s">
        <v>68</v>
      </c>
      <c r="C31" s="235" t="s">
        <v>67</v>
      </c>
      <c r="D31" s="203" t="s">
        <v>93</v>
      </c>
      <c r="E31" s="217">
        <v>10000</v>
      </c>
      <c r="F31" s="541">
        <v>3650</v>
      </c>
      <c r="G31" s="496">
        <f t="shared" si="0"/>
        <v>2.7397260273972601</v>
      </c>
      <c r="H31" s="298" t="s">
        <v>130</v>
      </c>
      <c r="I31" s="236" t="s">
        <v>18</v>
      </c>
      <c r="J31" s="279" t="s">
        <v>172</v>
      </c>
      <c r="K31" s="235" t="s">
        <v>125</v>
      </c>
      <c r="L31" s="235" t="s">
        <v>62</v>
      </c>
      <c r="M31" s="279"/>
      <c r="N31" s="542"/>
    </row>
    <row r="32" spans="1:14" s="2" customFormat="1" ht="15" customHeight="1" x14ac:dyDescent="0.25">
      <c r="A32" s="234">
        <v>44319</v>
      </c>
      <c r="B32" s="235" t="s">
        <v>68</v>
      </c>
      <c r="C32" s="235" t="s">
        <v>67</v>
      </c>
      <c r="D32" s="203" t="s">
        <v>93</v>
      </c>
      <c r="E32" s="194">
        <v>9000</v>
      </c>
      <c r="F32" s="541">
        <v>3650</v>
      </c>
      <c r="G32" s="496">
        <f>E32/F32</f>
        <v>2.4657534246575343</v>
      </c>
      <c r="H32" s="298" t="s">
        <v>130</v>
      </c>
      <c r="I32" s="236" t="s">
        <v>18</v>
      </c>
      <c r="J32" s="279" t="s">
        <v>172</v>
      </c>
      <c r="K32" s="235" t="s">
        <v>125</v>
      </c>
      <c r="L32" s="235" t="s">
        <v>62</v>
      </c>
      <c r="M32" s="279"/>
      <c r="N32" s="542"/>
    </row>
    <row r="33" spans="1:14" s="2" customFormat="1" ht="15" customHeight="1" x14ac:dyDescent="0.25">
      <c r="A33" s="234">
        <v>44319</v>
      </c>
      <c r="B33" s="235" t="s">
        <v>68</v>
      </c>
      <c r="C33" s="235" t="s">
        <v>67</v>
      </c>
      <c r="D33" s="203" t="s">
        <v>93</v>
      </c>
      <c r="E33" s="194">
        <v>8000</v>
      </c>
      <c r="F33" s="541">
        <v>3650</v>
      </c>
      <c r="G33" s="496">
        <f t="shared" si="0"/>
        <v>2.1917808219178081</v>
      </c>
      <c r="H33" s="298" t="s">
        <v>130</v>
      </c>
      <c r="I33" s="236" t="s">
        <v>18</v>
      </c>
      <c r="J33" s="279" t="s">
        <v>172</v>
      </c>
      <c r="K33" s="235" t="s">
        <v>125</v>
      </c>
      <c r="L33" s="235" t="s">
        <v>62</v>
      </c>
      <c r="M33" s="279"/>
      <c r="N33" s="542"/>
    </row>
    <row r="34" spans="1:14" s="2" customFormat="1" ht="15" customHeight="1" x14ac:dyDescent="0.25">
      <c r="A34" s="234">
        <v>44319</v>
      </c>
      <c r="B34" s="235" t="s">
        <v>68</v>
      </c>
      <c r="C34" s="235" t="s">
        <v>67</v>
      </c>
      <c r="D34" s="203" t="s">
        <v>93</v>
      </c>
      <c r="E34" s="194">
        <v>3000</v>
      </c>
      <c r="F34" s="541">
        <v>3650</v>
      </c>
      <c r="G34" s="496">
        <f t="shared" si="0"/>
        <v>0.82191780821917804</v>
      </c>
      <c r="H34" s="298" t="s">
        <v>130</v>
      </c>
      <c r="I34" s="236" t="s">
        <v>18</v>
      </c>
      <c r="J34" s="279" t="s">
        <v>172</v>
      </c>
      <c r="K34" s="235" t="s">
        <v>125</v>
      </c>
      <c r="L34" s="235" t="s">
        <v>62</v>
      </c>
      <c r="M34" s="279"/>
      <c r="N34" s="542"/>
    </row>
    <row r="35" spans="1:14" s="2" customFormat="1" ht="15" customHeight="1" x14ac:dyDescent="0.25">
      <c r="A35" s="234">
        <v>44319</v>
      </c>
      <c r="B35" s="235" t="s">
        <v>68</v>
      </c>
      <c r="C35" s="235" t="s">
        <v>67</v>
      </c>
      <c r="D35" s="203" t="s">
        <v>93</v>
      </c>
      <c r="E35" s="211">
        <v>7000</v>
      </c>
      <c r="F35" s="541">
        <v>3650</v>
      </c>
      <c r="G35" s="496">
        <f t="shared" si="0"/>
        <v>1.9178082191780821</v>
      </c>
      <c r="H35" s="298" t="s">
        <v>130</v>
      </c>
      <c r="I35" s="236" t="s">
        <v>18</v>
      </c>
      <c r="J35" s="279" t="s">
        <v>172</v>
      </c>
      <c r="K35" s="235" t="s">
        <v>125</v>
      </c>
      <c r="L35" s="235" t="s">
        <v>62</v>
      </c>
      <c r="M35" s="279"/>
      <c r="N35" s="542"/>
    </row>
    <row r="36" spans="1:14" s="2" customFormat="1" ht="15" customHeight="1" x14ac:dyDescent="0.25">
      <c r="A36" s="234">
        <v>44319</v>
      </c>
      <c r="B36" s="235" t="s">
        <v>95</v>
      </c>
      <c r="C36" s="235" t="s">
        <v>95</v>
      </c>
      <c r="D36" s="203" t="s">
        <v>93</v>
      </c>
      <c r="E36" s="210">
        <v>6000</v>
      </c>
      <c r="F36" s="541">
        <v>3650</v>
      </c>
      <c r="G36" s="496">
        <f t="shared" si="0"/>
        <v>1.6438356164383561</v>
      </c>
      <c r="H36" s="298" t="s">
        <v>130</v>
      </c>
      <c r="I36" s="236" t="s">
        <v>18</v>
      </c>
      <c r="J36" s="279" t="s">
        <v>172</v>
      </c>
      <c r="K36" s="235" t="s">
        <v>125</v>
      </c>
      <c r="L36" s="235" t="s">
        <v>62</v>
      </c>
      <c r="M36" s="796"/>
      <c r="N36" s="542"/>
    </row>
    <row r="37" spans="1:14" s="2" customFormat="1" ht="15" customHeight="1" x14ac:dyDescent="0.25">
      <c r="A37" s="234">
        <v>44319</v>
      </c>
      <c r="B37" s="235" t="s">
        <v>95</v>
      </c>
      <c r="C37" s="235" t="s">
        <v>95</v>
      </c>
      <c r="D37" s="203" t="s">
        <v>93</v>
      </c>
      <c r="E37" s="211">
        <v>2000</v>
      </c>
      <c r="F37" s="541">
        <v>3650</v>
      </c>
      <c r="G37" s="496">
        <f t="shared" si="0"/>
        <v>0.54794520547945202</v>
      </c>
      <c r="H37" s="298" t="s">
        <v>130</v>
      </c>
      <c r="I37" s="236" t="s">
        <v>18</v>
      </c>
      <c r="J37" s="279" t="s">
        <v>172</v>
      </c>
      <c r="K37" s="235" t="s">
        <v>125</v>
      </c>
      <c r="L37" s="235" t="s">
        <v>62</v>
      </c>
      <c r="M37" s="796"/>
      <c r="N37" s="542"/>
    </row>
    <row r="38" spans="1:14" s="2" customFormat="1" ht="15" customHeight="1" x14ac:dyDescent="0.25">
      <c r="A38" s="234">
        <v>44319</v>
      </c>
      <c r="B38" s="235" t="s">
        <v>95</v>
      </c>
      <c r="C38" s="235" t="s">
        <v>95</v>
      </c>
      <c r="D38" s="203" t="s">
        <v>93</v>
      </c>
      <c r="E38" s="251">
        <v>2000</v>
      </c>
      <c r="F38" s="541">
        <v>3650</v>
      </c>
      <c r="G38" s="496">
        <f t="shared" si="0"/>
        <v>0.54794520547945202</v>
      </c>
      <c r="H38" s="298" t="s">
        <v>130</v>
      </c>
      <c r="I38" s="236" t="s">
        <v>18</v>
      </c>
      <c r="J38" s="279" t="s">
        <v>172</v>
      </c>
      <c r="K38" s="235" t="s">
        <v>125</v>
      </c>
      <c r="L38" s="235" t="s">
        <v>62</v>
      </c>
      <c r="M38" s="796"/>
      <c r="N38" s="542"/>
    </row>
    <row r="39" spans="1:14" s="2" customFormat="1" ht="15" customHeight="1" x14ac:dyDescent="0.25">
      <c r="A39" s="202">
        <v>44319</v>
      </c>
      <c r="B39" s="203" t="s">
        <v>68</v>
      </c>
      <c r="C39" s="203" t="s">
        <v>67</v>
      </c>
      <c r="D39" s="203" t="s">
        <v>93</v>
      </c>
      <c r="E39" s="194">
        <v>4000</v>
      </c>
      <c r="F39" s="541">
        <v>3650</v>
      </c>
      <c r="G39" s="496">
        <f t="shared" si="0"/>
        <v>1.095890410958904</v>
      </c>
      <c r="H39" s="298" t="s">
        <v>135</v>
      </c>
      <c r="I39" s="236" t="s">
        <v>18</v>
      </c>
      <c r="J39" s="201" t="s">
        <v>179</v>
      </c>
      <c r="K39" s="235" t="s">
        <v>125</v>
      </c>
      <c r="L39" s="235" t="s">
        <v>62</v>
      </c>
      <c r="M39" s="796"/>
      <c r="N39" s="542"/>
    </row>
    <row r="40" spans="1:14" s="2" customFormat="1" ht="15" customHeight="1" x14ac:dyDescent="0.25">
      <c r="A40" s="202">
        <v>44319</v>
      </c>
      <c r="B40" s="203" t="s">
        <v>68</v>
      </c>
      <c r="C40" s="203" t="s">
        <v>67</v>
      </c>
      <c r="D40" s="203" t="s">
        <v>93</v>
      </c>
      <c r="E40" s="194">
        <v>15000</v>
      </c>
      <c r="F40" s="541">
        <v>3650</v>
      </c>
      <c r="G40" s="496">
        <f t="shared" si="0"/>
        <v>4.1095890410958908</v>
      </c>
      <c r="H40" s="298" t="s">
        <v>135</v>
      </c>
      <c r="I40" s="236" t="s">
        <v>18</v>
      </c>
      <c r="J40" s="201" t="s">
        <v>179</v>
      </c>
      <c r="K40" s="235" t="s">
        <v>125</v>
      </c>
      <c r="L40" s="235" t="s">
        <v>62</v>
      </c>
      <c r="M40" s="796"/>
      <c r="N40" s="542"/>
    </row>
    <row r="41" spans="1:14" s="2" customFormat="1" ht="15" customHeight="1" x14ac:dyDescent="0.25">
      <c r="A41" s="202">
        <v>44319</v>
      </c>
      <c r="B41" s="203" t="s">
        <v>68</v>
      </c>
      <c r="C41" s="203" t="s">
        <v>67</v>
      </c>
      <c r="D41" s="203" t="s">
        <v>93</v>
      </c>
      <c r="E41" s="194">
        <v>12000</v>
      </c>
      <c r="F41" s="541">
        <v>3650</v>
      </c>
      <c r="G41" s="496">
        <f t="shared" si="0"/>
        <v>3.2876712328767121</v>
      </c>
      <c r="H41" s="298" t="s">
        <v>135</v>
      </c>
      <c r="I41" s="236" t="s">
        <v>18</v>
      </c>
      <c r="J41" s="201" t="s">
        <v>179</v>
      </c>
      <c r="K41" s="235" t="s">
        <v>125</v>
      </c>
      <c r="L41" s="235" t="s">
        <v>62</v>
      </c>
      <c r="M41" s="796"/>
      <c r="N41" s="542"/>
    </row>
    <row r="42" spans="1:14" s="2" customFormat="1" ht="15" customHeight="1" x14ac:dyDescent="0.25">
      <c r="A42" s="202">
        <v>44319</v>
      </c>
      <c r="B42" s="203" t="s">
        <v>68</v>
      </c>
      <c r="C42" s="203" t="s">
        <v>67</v>
      </c>
      <c r="D42" s="203" t="s">
        <v>93</v>
      </c>
      <c r="E42" s="194">
        <v>10000</v>
      </c>
      <c r="F42" s="541">
        <v>3650</v>
      </c>
      <c r="G42" s="496">
        <f t="shared" si="0"/>
        <v>2.7397260273972601</v>
      </c>
      <c r="H42" s="298" t="s">
        <v>135</v>
      </c>
      <c r="I42" s="236" t="s">
        <v>18</v>
      </c>
      <c r="J42" s="201" t="s">
        <v>179</v>
      </c>
      <c r="K42" s="235" t="s">
        <v>125</v>
      </c>
      <c r="L42" s="235" t="s">
        <v>62</v>
      </c>
      <c r="M42" s="796"/>
      <c r="N42" s="542"/>
    </row>
    <row r="43" spans="1:14" s="2" customFormat="1" ht="15" customHeight="1" x14ac:dyDescent="0.25">
      <c r="A43" s="202">
        <v>44319</v>
      </c>
      <c r="B43" s="203" t="s">
        <v>68</v>
      </c>
      <c r="C43" s="203" t="s">
        <v>67</v>
      </c>
      <c r="D43" s="203" t="s">
        <v>93</v>
      </c>
      <c r="E43" s="194">
        <v>10000</v>
      </c>
      <c r="F43" s="541">
        <v>3650</v>
      </c>
      <c r="G43" s="496">
        <f t="shared" si="0"/>
        <v>2.7397260273972601</v>
      </c>
      <c r="H43" s="298" t="s">
        <v>135</v>
      </c>
      <c r="I43" s="236" t="s">
        <v>18</v>
      </c>
      <c r="J43" s="201" t="s">
        <v>179</v>
      </c>
      <c r="K43" s="235" t="s">
        <v>125</v>
      </c>
      <c r="L43" s="235" t="s">
        <v>62</v>
      </c>
      <c r="M43" s="796"/>
      <c r="N43" s="542"/>
    </row>
    <row r="44" spans="1:14" s="2" customFormat="1" ht="15" customHeight="1" x14ac:dyDescent="0.25">
      <c r="A44" s="202">
        <v>44319</v>
      </c>
      <c r="B44" s="203" t="s">
        <v>95</v>
      </c>
      <c r="C44" s="203" t="s">
        <v>95</v>
      </c>
      <c r="D44" s="203" t="s">
        <v>93</v>
      </c>
      <c r="E44" s="194">
        <v>3000</v>
      </c>
      <c r="F44" s="541">
        <v>3650</v>
      </c>
      <c r="G44" s="496">
        <f t="shared" si="0"/>
        <v>0.82191780821917804</v>
      </c>
      <c r="H44" s="298" t="s">
        <v>135</v>
      </c>
      <c r="I44" s="236" t="s">
        <v>18</v>
      </c>
      <c r="J44" s="201" t="s">
        <v>179</v>
      </c>
      <c r="K44" s="235" t="s">
        <v>125</v>
      </c>
      <c r="L44" s="235" t="s">
        <v>62</v>
      </c>
      <c r="M44" s="796"/>
      <c r="N44" s="542"/>
    </row>
    <row r="45" spans="1:14" s="2" customFormat="1" ht="15" customHeight="1" x14ac:dyDescent="0.25">
      <c r="A45" s="202">
        <v>44319</v>
      </c>
      <c r="B45" s="203" t="s">
        <v>95</v>
      </c>
      <c r="C45" s="203" t="s">
        <v>95</v>
      </c>
      <c r="D45" s="203" t="s">
        <v>93</v>
      </c>
      <c r="E45" s="194">
        <v>2000</v>
      </c>
      <c r="F45" s="541">
        <v>3650</v>
      </c>
      <c r="G45" s="496">
        <f t="shared" si="0"/>
        <v>0.54794520547945202</v>
      </c>
      <c r="H45" s="298" t="s">
        <v>135</v>
      </c>
      <c r="I45" s="236" t="s">
        <v>18</v>
      </c>
      <c r="J45" s="201" t="s">
        <v>179</v>
      </c>
      <c r="K45" s="235" t="s">
        <v>125</v>
      </c>
      <c r="L45" s="235" t="s">
        <v>62</v>
      </c>
      <c r="M45" s="796"/>
      <c r="N45" s="542"/>
    </row>
    <row r="46" spans="1:14" s="2" customFormat="1" ht="15" customHeight="1" x14ac:dyDescent="0.25">
      <c r="A46" s="202">
        <v>44319</v>
      </c>
      <c r="B46" s="203" t="s">
        <v>95</v>
      </c>
      <c r="C46" s="203" t="s">
        <v>95</v>
      </c>
      <c r="D46" s="203" t="s">
        <v>93</v>
      </c>
      <c r="E46" s="194">
        <v>3000</v>
      </c>
      <c r="F46" s="541">
        <v>3650</v>
      </c>
      <c r="G46" s="496">
        <f t="shared" si="0"/>
        <v>0.82191780821917804</v>
      </c>
      <c r="H46" s="298" t="s">
        <v>135</v>
      </c>
      <c r="I46" s="236" t="s">
        <v>18</v>
      </c>
      <c r="J46" s="201" t="s">
        <v>179</v>
      </c>
      <c r="K46" s="235" t="s">
        <v>125</v>
      </c>
      <c r="L46" s="235" t="s">
        <v>62</v>
      </c>
      <c r="M46" s="796"/>
      <c r="N46" s="542"/>
    </row>
    <row r="47" spans="1:14" s="2" customFormat="1" ht="15" customHeight="1" x14ac:dyDescent="0.25">
      <c r="A47" s="202">
        <v>44319</v>
      </c>
      <c r="B47" s="203" t="s">
        <v>95</v>
      </c>
      <c r="C47" s="203" t="s">
        <v>95</v>
      </c>
      <c r="D47" s="203" t="s">
        <v>93</v>
      </c>
      <c r="E47" s="194">
        <v>2000</v>
      </c>
      <c r="F47" s="541">
        <v>3650</v>
      </c>
      <c r="G47" s="496">
        <f t="shared" si="0"/>
        <v>0.54794520547945202</v>
      </c>
      <c r="H47" s="298" t="s">
        <v>135</v>
      </c>
      <c r="I47" s="236" t="s">
        <v>18</v>
      </c>
      <c r="J47" s="201" t="s">
        <v>179</v>
      </c>
      <c r="K47" s="235" t="s">
        <v>125</v>
      </c>
      <c r="L47" s="235" t="s">
        <v>62</v>
      </c>
      <c r="M47" s="796"/>
      <c r="N47" s="542"/>
    </row>
    <row r="48" spans="1:14" s="2" customFormat="1" ht="15" customHeight="1" x14ac:dyDescent="0.25">
      <c r="A48" s="202">
        <v>44320</v>
      </c>
      <c r="B48" s="201" t="s">
        <v>68</v>
      </c>
      <c r="C48" s="201" t="s">
        <v>67</v>
      </c>
      <c r="D48" s="203" t="s">
        <v>93</v>
      </c>
      <c r="E48" s="194">
        <v>4000</v>
      </c>
      <c r="F48" s="541">
        <v>3650</v>
      </c>
      <c r="G48" s="496">
        <f t="shared" si="0"/>
        <v>1.095890410958904</v>
      </c>
      <c r="H48" s="298" t="s">
        <v>135</v>
      </c>
      <c r="I48" s="236" t="s">
        <v>18</v>
      </c>
      <c r="J48" s="201" t="s">
        <v>187</v>
      </c>
      <c r="K48" s="235" t="s">
        <v>125</v>
      </c>
      <c r="L48" s="235" t="s">
        <v>62</v>
      </c>
      <c r="M48" s="796"/>
      <c r="N48" s="542"/>
    </row>
    <row r="49" spans="1:14" s="2" customFormat="1" ht="15" customHeight="1" x14ac:dyDescent="0.25">
      <c r="A49" s="202">
        <v>44320</v>
      </c>
      <c r="B49" s="201" t="s">
        <v>68</v>
      </c>
      <c r="C49" s="201" t="s">
        <v>67</v>
      </c>
      <c r="D49" s="203" t="s">
        <v>93</v>
      </c>
      <c r="E49" s="194">
        <v>10000</v>
      </c>
      <c r="F49" s="541">
        <v>3650</v>
      </c>
      <c r="G49" s="496">
        <f t="shared" si="0"/>
        <v>2.7397260273972601</v>
      </c>
      <c r="H49" s="298" t="s">
        <v>135</v>
      </c>
      <c r="I49" s="236" t="s">
        <v>18</v>
      </c>
      <c r="J49" s="201" t="s">
        <v>187</v>
      </c>
      <c r="K49" s="235" t="s">
        <v>125</v>
      </c>
      <c r="L49" s="235" t="s">
        <v>62</v>
      </c>
      <c r="M49" s="796"/>
      <c r="N49" s="542"/>
    </row>
    <row r="50" spans="1:14" s="2" customFormat="1" ht="15" customHeight="1" x14ac:dyDescent="0.25">
      <c r="A50" s="202">
        <v>44320</v>
      </c>
      <c r="B50" s="201" t="s">
        <v>68</v>
      </c>
      <c r="C50" s="201" t="s">
        <v>67</v>
      </c>
      <c r="D50" s="203" t="s">
        <v>93</v>
      </c>
      <c r="E50" s="194">
        <v>11000</v>
      </c>
      <c r="F50" s="541">
        <v>3650</v>
      </c>
      <c r="G50" s="496">
        <f t="shared" si="0"/>
        <v>3.0136986301369864</v>
      </c>
      <c r="H50" s="298" t="s">
        <v>135</v>
      </c>
      <c r="I50" s="236" t="s">
        <v>18</v>
      </c>
      <c r="J50" s="201" t="s">
        <v>187</v>
      </c>
      <c r="K50" s="235" t="s">
        <v>125</v>
      </c>
      <c r="L50" s="235" t="s">
        <v>62</v>
      </c>
      <c r="M50" s="796"/>
      <c r="N50" s="542"/>
    </row>
    <row r="51" spans="1:14" s="2" customFormat="1" ht="15" customHeight="1" x14ac:dyDescent="0.25">
      <c r="A51" s="202">
        <v>44320</v>
      </c>
      <c r="B51" s="201" t="s">
        <v>68</v>
      </c>
      <c r="C51" s="201" t="s">
        <v>67</v>
      </c>
      <c r="D51" s="203" t="s">
        <v>93</v>
      </c>
      <c r="E51" s="194">
        <v>13000</v>
      </c>
      <c r="F51" s="541">
        <v>3650</v>
      </c>
      <c r="G51" s="496">
        <f t="shared" si="0"/>
        <v>3.5616438356164384</v>
      </c>
      <c r="H51" s="298" t="s">
        <v>135</v>
      </c>
      <c r="I51" s="236" t="s">
        <v>18</v>
      </c>
      <c r="J51" s="201" t="s">
        <v>187</v>
      </c>
      <c r="K51" s="235" t="s">
        <v>125</v>
      </c>
      <c r="L51" s="235" t="s">
        <v>62</v>
      </c>
      <c r="M51" s="796"/>
      <c r="N51" s="542"/>
    </row>
    <row r="52" spans="1:14" s="2" customFormat="1" ht="15" customHeight="1" x14ac:dyDescent="0.25">
      <c r="A52" s="202">
        <v>44320</v>
      </c>
      <c r="B52" s="201" t="s">
        <v>68</v>
      </c>
      <c r="C52" s="201" t="s">
        <v>67</v>
      </c>
      <c r="D52" s="203" t="s">
        <v>93</v>
      </c>
      <c r="E52" s="223">
        <v>10000</v>
      </c>
      <c r="F52" s="541">
        <v>3650</v>
      </c>
      <c r="G52" s="496">
        <f t="shared" si="0"/>
        <v>2.7397260273972601</v>
      </c>
      <c r="H52" s="298" t="s">
        <v>135</v>
      </c>
      <c r="I52" s="236" t="s">
        <v>18</v>
      </c>
      <c r="J52" s="201" t="s">
        <v>187</v>
      </c>
      <c r="K52" s="235" t="s">
        <v>125</v>
      </c>
      <c r="L52" s="235" t="s">
        <v>62</v>
      </c>
      <c r="M52" s="796"/>
      <c r="N52" s="542"/>
    </row>
    <row r="53" spans="1:14" s="2" customFormat="1" ht="15" customHeight="1" x14ac:dyDescent="0.25">
      <c r="A53" s="202">
        <v>44320</v>
      </c>
      <c r="B53" s="201" t="s">
        <v>95</v>
      </c>
      <c r="C53" s="201" t="s">
        <v>95</v>
      </c>
      <c r="D53" s="203" t="s">
        <v>93</v>
      </c>
      <c r="E53" s="252">
        <v>3000</v>
      </c>
      <c r="F53" s="541">
        <v>3650</v>
      </c>
      <c r="G53" s="496">
        <f t="shared" si="0"/>
        <v>0.82191780821917804</v>
      </c>
      <c r="H53" s="298" t="s">
        <v>135</v>
      </c>
      <c r="I53" s="236" t="s">
        <v>18</v>
      </c>
      <c r="J53" s="201" t="s">
        <v>187</v>
      </c>
      <c r="K53" s="235" t="s">
        <v>125</v>
      </c>
      <c r="L53" s="235" t="s">
        <v>62</v>
      </c>
      <c r="M53" s="804"/>
      <c r="N53" s="542"/>
    </row>
    <row r="54" spans="1:14" s="2" customFormat="1" ht="15" customHeight="1" x14ac:dyDescent="0.25">
      <c r="A54" s="202">
        <v>44320</v>
      </c>
      <c r="B54" s="201" t="s">
        <v>95</v>
      </c>
      <c r="C54" s="201" t="s">
        <v>95</v>
      </c>
      <c r="D54" s="203" t="s">
        <v>93</v>
      </c>
      <c r="E54" s="252">
        <v>2000</v>
      </c>
      <c r="F54" s="541">
        <v>3650</v>
      </c>
      <c r="G54" s="496">
        <f t="shared" si="0"/>
        <v>0.54794520547945202</v>
      </c>
      <c r="H54" s="298" t="s">
        <v>135</v>
      </c>
      <c r="I54" s="236" t="s">
        <v>18</v>
      </c>
      <c r="J54" s="201" t="s">
        <v>187</v>
      </c>
      <c r="K54" s="235" t="s">
        <v>125</v>
      </c>
      <c r="L54" s="235" t="s">
        <v>62</v>
      </c>
      <c r="M54" s="804"/>
      <c r="N54" s="542"/>
    </row>
    <row r="55" spans="1:14" s="2" customFormat="1" ht="15" customHeight="1" x14ac:dyDescent="0.25">
      <c r="A55" s="202">
        <v>44320</v>
      </c>
      <c r="B55" s="201" t="s">
        <v>95</v>
      </c>
      <c r="C55" s="201" t="s">
        <v>95</v>
      </c>
      <c r="D55" s="203" t="s">
        <v>93</v>
      </c>
      <c r="E55" s="426">
        <v>1000</v>
      </c>
      <c r="F55" s="541">
        <v>3650</v>
      </c>
      <c r="G55" s="496">
        <f t="shared" si="0"/>
        <v>0.27397260273972601</v>
      </c>
      <c r="H55" s="298" t="s">
        <v>135</v>
      </c>
      <c r="I55" s="236" t="s">
        <v>18</v>
      </c>
      <c r="J55" s="201" t="s">
        <v>187</v>
      </c>
      <c r="K55" s="235" t="s">
        <v>125</v>
      </c>
      <c r="L55" s="235" t="s">
        <v>62</v>
      </c>
      <c r="M55" s="804"/>
      <c r="N55" s="542"/>
    </row>
    <row r="56" spans="1:14" s="2" customFormat="1" ht="15" customHeight="1" x14ac:dyDescent="0.25">
      <c r="A56" s="202">
        <v>44320</v>
      </c>
      <c r="B56" s="201" t="s">
        <v>95</v>
      </c>
      <c r="C56" s="201" t="s">
        <v>95</v>
      </c>
      <c r="D56" s="203" t="s">
        <v>93</v>
      </c>
      <c r="E56" s="433">
        <v>2000</v>
      </c>
      <c r="F56" s="541">
        <v>3650</v>
      </c>
      <c r="G56" s="496">
        <f t="shared" si="0"/>
        <v>0.54794520547945202</v>
      </c>
      <c r="H56" s="298" t="s">
        <v>135</v>
      </c>
      <c r="I56" s="236" t="s">
        <v>18</v>
      </c>
      <c r="J56" s="201" t="s">
        <v>187</v>
      </c>
      <c r="K56" s="235" t="s">
        <v>125</v>
      </c>
      <c r="L56" s="235" t="s">
        <v>62</v>
      </c>
      <c r="M56" s="804"/>
      <c r="N56" s="542"/>
    </row>
    <row r="57" spans="1:14" s="2" customFormat="1" ht="15" customHeight="1" x14ac:dyDescent="0.25">
      <c r="A57" s="202">
        <v>44320</v>
      </c>
      <c r="B57" s="201" t="s">
        <v>95</v>
      </c>
      <c r="C57" s="201" t="s">
        <v>95</v>
      </c>
      <c r="D57" s="203" t="s">
        <v>93</v>
      </c>
      <c r="E57" s="433">
        <v>2000</v>
      </c>
      <c r="F57" s="541">
        <v>3650</v>
      </c>
      <c r="G57" s="496">
        <f t="shared" si="0"/>
        <v>0.54794520547945202</v>
      </c>
      <c r="H57" s="298" t="s">
        <v>135</v>
      </c>
      <c r="I57" s="236" t="s">
        <v>18</v>
      </c>
      <c r="J57" s="201" t="s">
        <v>187</v>
      </c>
      <c r="K57" s="235" t="s">
        <v>125</v>
      </c>
      <c r="L57" s="235" t="s">
        <v>62</v>
      </c>
      <c r="M57" s="713"/>
      <c r="N57" s="542"/>
    </row>
    <row r="58" spans="1:14" s="2" customFormat="1" ht="15" customHeight="1" x14ac:dyDescent="0.25">
      <c r="A58" s="202">
        <v>44320</v>
      </c>
      <c r="B58" s="203" t="s">
        <v>68</v>
      </c>
      <c r="C58" s="203" t="s">
        <v>67</v>
      </c>
      <c r="D58" s="203" t="s">
        <v>93</v>
      </c>
      <c r="E58" s="217">
        <v>14000</v>
      </c>
      <c r="F58" s="541">
        <v>3650</v>
      </c>
      <c r="G58" s="496">
        <f t="shared" si="0"/>
        <v>3.8356164383561642</v>
      </c>
      <c r="H58" s="298" t="s">
        <v>70</v>
      </c>
      <c r="I58" s="236" t="s">
        <v>18</v>
      </c>
      <c r="J58" s="713" t="s">
        <v>191</v>
      </c>
      <c r="K58" s="235" t="s">
        <v>125</v>
      </c>
      <c r="L58" s="235" t="s">
        <v>62</v>
      </c>
      <c r="M58" s="713"/>
      <c r="N58" s="542"/>
    </row>
    <row r="59" spans="1:14" s="2" customFormat="1" ht="15" customHeight="1" x14ac:dyDescent="0.25">
      <c r="A59" s="202">
        <v>44320</v>
      </c>
      <c r="B59" s="203" t="s">
        <v>68</v>
      </c>
      <c r="C59" s="203" t="s">
        <v>67</v>
      </c>
      <c r="D59" s="203" t="s">
        <v>93</v>
      </c>
      <c r="E59" s="426">
        <v>15000</v>
      </c>
      <c r="F59" s="541">
        <v>3650</v>
      </c>
      <c r="G59" s="496">
        <f t="shared" si="0"/>
        <v>4.1095890410958908</v>
      </c>
      <c r="H59" s="298" t="s">
        <v>70</v>
      </c>
      <c r="I59" s="236" t="s">
        <v>18</v>
      </c>
      <c r="J59" s="713" t="s">
        <v>191</v>
      </c>
      <c r="K59" s="235" t="s">
        <v>125</v>
      </c>
      <c r="L59" s="235" t="s">
        <v>62</v>
      </c>
      <c r="M59" s="713"/>
      <c r="N59" s="542"/>
    </row>
    <row r="60" spans="1:14" s="2" customFormat="1" ht="15" customHeight="1" x14ac:dyDescent="0.25">
      <c r="A60" s="202">
        <v>44320</v>
      </c>
      <c r="B60" s="203" t="s">
        <v>68</v>
      </c>
      <c r="C60" s="203" t="s">
        <v>67</v>
      </c>
      <c r="D60" s="203" t="s">
        <v>93</v>
      </c>
      <c r="E60" s="210">
        <v>14000</v>
      </c>
      <c r="F60" s="541">
        <v>3650</v>
      </c>
      <c r="G60" s="496">
        <f t="shared" si="0"/>
        <v>3.8356164383561642</v>
      </c>
      <c r="H60" s="298" t="s">
        <v>70</v>
      </c>
      <c r="I60" s="236" t="s">
        <v>18</v>
      </c>
      <c r="J60" s="713" t="s">
        <v>191</v>
      </c>
      <c r="K60" s="235" t="s">
        <v>125</v>
      </c>
      <c r="L60" s="235" t="s">
        <v>62</v>
      </c>
      <c r="M60" s="713"/>
      <c r="N60" s="542"/>
    </row>
    <row r="61" spans="1:14" s="2" customFormat="1" ht="15" customHeight="1" x14ac:dyDescent="0.25">
      <c r="A61" s="202">
        <v>44320</v>
      </c>
      <c r="B61" s="203" t="s">
        <v>68</v>
      </c>
      <c r="C61" s="203" t="s">
        <v>67</v>
      </c>
      <c r="D61" s="203" t="s">
        <v>93</v>
      </c>
      <c r="E61" s="194">
        <v>11000</v>
      </c>
      <c r="F61" s="541">
        <v>3650</v>
      </c>
      <c r="G61" s="496">
        <f t="shared" si="0"/>
        <v>3.0136986301369864</v>
      </c>
      <c r="H61" s="298" t="s">
        <v>70</v>
      </c>
      <c r="I61" s="236" t="s">
        <v>18</v>
      </c>
      <c r="J61" s="713" t="s">
        <v>191</v>
      </c>
      <c r="K61" s="235" t="s">
        <v>125</v>
      </c>
      <c r="L61" s="235" t="s">
        <v>62</v>
      </c>
      <c r="M61" s="713"/>
      <c r="N61" s="542"/>
    </row>
    <row r="62" spans="1:14" s="2" customFormat="1" ht="15" customHeight="1" x14ac:dyDescent="0.25">
      <c r="A62" s="202">
        <v>44320</v>
      </c>
      <c r="B62" s="203" t="s">
        <v>95</v>
      </c>
      <c r="C62" s="203" t="s">
        <v>95</v>
      </c>
      <c r="D62" s="203" t="s">
        <v>93</v>
      </c>
      <c r="E62" s="426">
        <v>4000</v>
      </c>
      <c r="F62" s="541">
        <v>3650</v>
      </c>
      <c r="G62" s="496">
        <f t="shared" si="0"/>
        <v>1.095890410958904</v>
      </c>
      <c r="H62" s="298" t="s">
        <v>70</v>
      </c>
      <c r="I62" s="236" t="s">
        <v>18</v>
      </c>
      <c r="J62" s="713" t="s">
        <v>191</v>
      </c>
      <c r="K62" s="235" t="s">
        <v>125</v>
      </c>
      <c r="L62" s="235" t="s">
        <v>62</v>
      </c>
      <c r="M62" s="713"/>
      <c r="N62" s="542"/>
    </row>
    <row r="63" spans="1:14" s="2" customFormat="1" ht="15" customHeight="1" x14ac:dyDescent="0.25">
      <c r="A63" s="202">
        <v>44320</v>
      </c>
      <c r="B63" s="203" t="s">
        <v>95</v>
      </c>
      <c r="C63" s="203" t="s">
        <v>95</v>
      </c>
      <c r="D63" s="203" t="s">
        <v>93</v>
      </c>
      <c r="E63" s="426">
        <v>2000</v>
      </c>
      <c r="F63" s="541">
        <v>3650</v>
      </c>
      <c r="G63" s="496">
        <f t="shared" si="0"/>
        <v>0.54794520547945202</v>
      </c>
      <c r="H63" s="298" t="s">
        <v>70</v>
      </c>
      <c r="I63" s="236" t="s">
        <v>18</v>
      </c>
      <c r="J63" s="713" t="s">
        <v>191</v>
      </c>
      <c r="K63" s="235" t="s">
        <v>125</v>
      </c>
      <c r="L63" s="235" t="s">
        <v>62</v>
      </c>
      <c r="M63" s="713"/>
      <c r="N63" s="542"/>
    </row>
    <row r="64" spans="1:14" s="2" customFormat="1" ht="15" customHeight="1" x14ac:dyDescent="0.25">
      <c r="A64" s="202">
        <v>44320</v>
      </c>
      <c r="B64" s="203" t="s">
        <v>95</v>
      </c>
      <c r="C64" s="203" t="s">
        <v>95</v>
      </c>
      <c r="D64" s="203" t="s">
        <v>93</v>
      </c>
      <c r="E64" s="267">
        <v>2000</v>
      </c>
      <c r="F64" s="541">
        <v>3650</v>
      </c>
      <c r="G64" s="496">
        <f t="shared" si="0"/>
        <v>0.54794520547945202</v>
      </c>
      <c r="H64" s="298" t="s">
        <v>70</v>
      </c>
      <c r="I64" s="236" t="s">
        <v>18</v>
      </c>
      <c r="J64" s="713" t="s">
        <v>191</v>
      </c>
      <c r="K64" s="235" t="s">
        <v>125</v>
      </c>
      <c r="L64" s="235" t="s">
        <v>62</v>
      </c>
      <c r="M64" s="713"/>
      <c r="N64" s="542"/>
    </row>
    <row r="65" spans="1:14" s="2" customFormat="1" ht="15" customHeight="1" x14ac:dyDescent="0.25">
      <c r="A65" s="202">
        <v>44320</v>
      </c>
      <c r="B65" s="235" t="s">
        <v>68</v>
      </c>
      <c r="C65" s="235" t="s">
        <v>67</v>
      </c>
      <c r="D65" s="203" t="s">
        <v>93</v>
      </c>
      <c r="E65" s="251">
        <v>11000</v>
      </c>
      <c r="F65" s="541">
        <v>3650</v>
      </c>
      <c r="G65" s="496">
        <f t="shared" si="0"/>
        <v>3.0136986301369864</v>
      </c>
      <c r="H65" s="201" t="s">
        <v>71</v>
      </c>
      <c r="I65" s="236" t="s">
        <v>18</v>
      </c>
      <c r="J65" s="279" t="s">
        <v>196</v>
      </c>
      <c r="K65" s="235" t="s">
        <v>125</v>
      </c>
      <c r="L65" s="235" t="s">
        <v>62</v>
      </c>
      <c r="M65" s="279"/>
      <c r="N65" s="542"/>
    </row>
    <row r="66" spans="1:14" s="2" customFormat="1" ht="15" customHeight="1" x14ac:dyDescent="0.25">
      <c r="A66" s="202">
        <v>44320</v>
      </c>
      <c r="B66" s="235" t="s">
        <v>68</v>
      </c>
      <c r="C66" s="235" t="s">
        <v>67</v>
      </c>
      <c r="D66" s="203" t="s">
        <v>93</v>
      </c>
      <c r="E66" s="217">
        <v>12000</v>
      </c>
      <c r="F66" s="541">
        <v>3650</v>
      </c>
      <c r="G66" s="496">
        <f t="shared" si="0"/>
        <v>3.2876712328767121</v>
      </c>
      <c r="H66" s="201" t="s">
        <v>71</v>
      </c>
      <c r="I66" s="236" t="s">
        <v>18</v>
      </c>
      <c r="J66" s="279" t="s">
        <v>196</v>
      </c>
      <c r="K66" s="235" t="s">
        <v>125</v>
      </c>
      <c r="L66" s="235" t="s">
        <v>62</v>
      </c>
      <c r="M66" s="279"/>
      <c r="N66" s="542"/>
    </row>
    <row r="67" spans="1:14" s="2" customFormat="1" ht="15" customHeight="1" x14ac:dyDescent="0.25">
      <c r="A67" s="202">
        <v>44320</v>
      </c>
      <c r="B67" s="235" t="s">
        <v>68</v>
      </c>
      <c r="C67" s="235" t="s">
        <v>67</v>
      </c>
      <c r="D67" s="203" t="s">
        <v>93</v>
      </c>
      <c r="E67" s="211">
        <v>15000</v>
      </c>
      <c r="F67" s="541">
        <v>3650</v>
      </c>
      <c r="G67" s="496">
        <f t="shared" si="0"/>
        <v>4.1095890410958908</v>
      </c>
      <c r="H67" s="201" t="s">
        <v>71</v>
      </c>
      <c r="I67" s="236" t="s">
        <v>18</v>
      </c>
      <c r="J67" s="279" t="s">
        <v>196</v>
      </c>
      <c r="K67" s="235" t="s">
        <v>125</v>
      </c>
      <c r="L67" s="235" t="s">
        <v>62</v>
      </c>
      <c r="M67" s="279"/>
      <c r="N67" s="542"/>
    </row>
    <row r="68" spans="1:14" s="2" customFormat="1" ht="15" customHeight="1" x14ac:dyDescent="0.25">
      <c r="A68" s="202">
        <v>44320</v>
      </c>
      <c r="B68" s="235" t="s">
        <v>68</v>
      </c>
      <c r="C68" s="235" t="s">
        <v>67</v>
      </c>
      <c r="D68" s="203" t="s">
        <v>93</v>
      </c>
      <c r="E68" s="211">
        <v>9000</v>
      </c>
      <c r="F68" s="541">
        <v>3650</v>
      </c>
      <c r="G68" s="496">
        <f t="shared" si="0"/>
        <v>2.4657534246575343</v>
      </c>
      <c r="H68" s="201" t="s">
        <v>71</v>
      </c>
      <c r="I68" s="236" t="s">
        <v>18</v>
      </c>
      <c r="J68" s="279" t="s">
        <v>196</v>
      </c>
      <c r="K68" s="235" t="s">
        <v>125</v>
      </c>
      <c r="L68" s="235" t="s">
        <v>62</v>
      </c>
      <c r="M68" s="279"/>
      <c r="N68" s="542"/>
    </row>
    <row r="69" spans="1:14" s="2" customFormat="1" ht="15" customHeight="1" x14ac:dyDescent="0.25">
      <c r="A69" s="202">
        <v>44320</v>
      </c>
      <c r="B69" s="235" t="s">
        <v>95</v>
      </c>
      <c r="C69" s="235" t="s">
        <v>95</v>
      </c>
      <c r="D69" s="203" t="s">
        <v>93</v>
      </c>
      <c r="E69" s="211">
        <v>7000</v>
      </c>
      <c r="F69" s="541">
        <v>3650</v>
      </c>
      <c r="G69" s="496">
        <f t="shared" si="0"/>
        <v>1.9178082191780821</v>
      </c>
      <c r="H69" s="201" t="s">
        <v>71</v>
      </c>
      <c r="I69" s="236" t="s">
        <v>18</v>
      </c>
      <c r="J69" s="279" t="s">
        <v>196</v>
      </c>
      <c r="K69" s="235" t="s">
        <v>125</v>
      </c>
      <c r="L69" s="235" t="s">
        <v>62</v>
      </c>
      <c r="M69" s="279"/>
      <c r="N69" s="542"/>
    </row>
    <row r="70" spans="1:14" s="2" customFormat="1" ht="15" customHeight="1" x14ac:dyDescent="0.25">
      <c r="A70" s="202">
        <v>44320</v>
      </c>
      <c r="B70" s="235" t="s">
        <v>95</v>
      </c>
      <c r="C70" s="235" t="s">
        <v>95</v>
      </c>
      <c r="D70" s="203" t="s">
        <v>93</v>
      </c>
      <c r="E70" s="211">
        <v>3000</v>
      </c>
      <c r="F70" s="541">
        <v>3650</v>
      </c>
      <c r="G70" s="496">
        <f t="shared" si="0"/>
        <v>0.82191780821917804</v>
      </c>
      <c r="H70" s="201" t="s">
        <v>71</v>
      </c>
      <c r="I70" s="236" t="s">
        <v>18</v>
      </c>
      <c r="J70" s="279" t="s">
        <v>196</v>
      </c>
      <c r="K70" s="235" t="s">
        <v>125</v>
      </c>
      <c r="L70" s="235" t="s">
        <v>62</v>
      </c>
      <c r="M70" s="279"/>
      <c r="N70" s="542"/>
    </row>
    <row r="71" spans="1:14" s="2" customFormat="1" ht="15" customHeight="1" x14ac:dyDescent="0.25">
      <c r="A71" s="234">
        <v>44320</v>
      </c>
      <c r="B71" s="235" t="s">
        <v>68</v>
      </c>
      <c r="C71" s="235" t="s">
        <v>67</v>
      </c>
      <c r="D71" s="203" t="s">
        <v>93</v>
      </c>
      <c r="E71" s="211">
        <v>12000</v>
      </c>
      <c r="F71" s="541">
        <v>3650</v>
      </c>
      <c r="G71" s="496">
        <f t="shared" si="0"/>
        <v>3.2876712328767121</v>
      </c>
      <c r="H71" s="201" t="s">
        <v>130</v>
      </c>
      <c r="I71" s="236" t="s">
        <v>18</v>
      </c>
      <c r="J71" s="279" t="s">
        <v>201</v>
      </c>
      <c r="K71" s="235" t="s">
        <v>125</v>
      </c>
      <c r="L71" s="235" t="s">
        <v>62</v>
      </c>
      <c r="M71" s="279"/>
      <c r="N71" s="542"/>
    </row>
    <row r="72" spans="1:14" s="2" customFormat="1" ht="15" customHeight="1" x14ac:dyDescent="0.25">
      <c r="A72" s="234">
        <v>44320</v>
      </c>
      <c r="B72" s="235" t="s">
        <v>68</v>
      </c>
      <c r="C72" s="235" t="s">
        <v>67</v>
      </c>
      <c r="D72" s="203" t="s">
        <v>93</v>
      </c>
      <c r="E72" s="211">
        <v>10000</v>
      </c>
      <c r="F72" s="541">
        <v>3650</v>
      </c>
      <c r="G72" s="496">
        <f t="shared" si="0"/>
        <v>2.7397260273972601</v>
      </c>
      <c r="H72" s="201" t="s">
        <v>130</v>
      </c>
      <c r="I72" s="236" t="s">
        <v>18</v>
      </c>
      <c r="J72" s="279" t="s">
        <v>201</v>
      </c>
      <c r="K72" s="235" t="s">
        <v>125</v>
      </c>
      <c r="L72" s="235" t="s">
        <v>62</v>
      </c>
      <c r="M72" s="279"/>
      <c r="N72" s="542"/>
    </row>
    <row r="73" spans="1:14" s="2" customFormat="1" ht="15" customHeight="1" x14ac:dyDescent="0.25">
      <c r="A73" s="234">
        <v>44320</v>
      </c>
      <c r="B73" s="235" t="s">
        <v>68</v>
      </c>
      <c r="C73" s="235" t="s">
        <v>67</v>
      </c>
      <c r="D73" s="203" t="s">
        <v>93</v>
      </c>
      <c r="E73" s="211">
        <v>5000</v>
      </c>
      <c r="F73" s="541">
        <v>3650</v>
      </c>
      <c r="G73" s="496">
        <f t="shared" si="0"/>
        <v>1.3698630136986301</v>
      </c>
      <c r="H73" s="201" t="s">
        <v>130</v>
      </c>
      <c r="I73" s="236" t="s">
        <v>18</v>
      </c>
      <c r="J73" s="279" t="s">
        <v>201</v>
      </c>
      <c r="K73" s="235" t="s">
        <v>125</v>
      </c>
      <c r="L73" s="235" t="s">
        <v>62</v>
      </c>
      <c r="M73" s="279"/>
      <c r="N73" s="542"/>
    </row>
    <row r="74" spans="1:14" s="2" customFormat="1" ht="15" customHeight="1" x14ac:dyDescent="0.25">
      <c r="A74" s="234">
        <v>44320</v>
      </c>
      <c r="B74" s="235" t="s">
        <v>68</v>
      </c>
      <c r="C74" s="235" t="s">
        <v>67</v>
      </c>
      <c r="D74" s="203" t="s">
        <v>93</v>
      </c>
      <c r="E74" s="211">
        <v>3000</v>
      </c>
      <c r="F74" s="541">
        <v>3650</v>
      </c>
      <c r="G74" s="496">
        <f t="shared" si="0"/>
        <v>0.82191780821917804</v>
      </c>
      <c r="H74" s="201" t="s">
        <v>130</v>
      </c>
      <c r="I74" s="236" t="s">
        <v>18</v>
      </c>
      <c r="J74" s="279" t="s">
        <v>201</v>
      </c>
      <c r="K74" s="235" t="s">
        <v>125</v>
      </c>
      <c r="L74" s="235" t="s">
        <v>62</v>
      </c>
      <c r="M74" s="279"/>
      <c r="N74" s="542"/>
    </row>
    <row r="75" spans="1:14" s="2" customFormat="1" ht="15" customHeight="1" x14ac:dyDescent="0.25">
      <c r="A75" s="234">
        <v>44320</v>
      </c>
      <c r="B75" s="235" t="s">
        <v>68</v>
      </c>
      <c r="C75" s="235" t="s">
        <v>67</v>
      </c>
      <c r="D75" s="203" t="s">
        <v>93</v>
      </c>
      <c r="E75" s="426">
        <v>8000</v>
      </c>
      <c r="F75" s="541">
        <v>3650</v>
      </c>
      <c r="G75" s="496">
        <f t="shared" si="0"/>
        <v>2.1917808219178081</v>
      </c>
      <c r="H75" s="201" t="s">
        <v>130</v>
      </c>
      <c r="I75" s="236" t="s">
        <v>18</v>
      </c>
      <c r="J75" s="279" t="s">
        <v>201</v>
      </c>
      <c r="K75" s="235" t="s">
        <v>125</v>
      </c>
      <c r="L75" s="235" t="s">
        <v>62</v>
      </c>
      <c r="M75" s="279"/>
      <c r="N75" s="542"/>
    </row>
    <row r="76" spans="1:14" s="2" customFormat="1" ht="15" customHeight="1" x14ac:dyDescent="0.25">
      <c r="A76" s="234">
        <v>44320</v>
      </c>
      <c r="B76" s="235" t="s">
        <v>68</v>
      </c>
      <c r="C76" s="235" t="s">
        <v>67</v>
      </c>
      <c r="D76" s="203" t="s">
        <v>93</v>
      </c>
      <c r="E76" s="211">
        <v>7000</v>
      </c>
      <c r="F76" s="541">
        <v>3650</v>
      </c>
      <c r="G76" s="496">
        <f t="shared" si="0"/>
        <v>1.9178082191780821</v>
      </c>
      <c r="H76" s="201" t="s">
        <v>130</v>
      </c>
      <c r="I76" s="236" t="s">
        <v>18</v>
      </c>
      <c r="J76" s="279" t="s">
        <v>201</v>
      </c>
      <c r="K76" s="235" t="s">
        <v>125</v>
      </c>
      <c r="L76" s="235" t="s">
        <v>62</v>
      </c>
      <c r="M76" s="280"/>
      <c r="N76" s="542"/>
    </row>
    <row r="77" spans="1:14" s="2" customFormat="1" ht="15" customHeight="1" x14ac:dyDescent="0.25">
      <c r="A77" s="234">
        <v>44320</v>
      </c>
      <c r="B77" s="203" t="s">
        <v>95</v>
      </c>
      <c r="C77" s="203" t="s">
        <v>95</v>
      </c>
      <c r="D77" s="203" t="s">
        <v>93</v>
      </c>
      <c r="E77" s="211">
        <v>6000</v>
      </c>
      <c r="F77" s="541">
        <v>3650</v>
      </c>
      <c r="G77" s="496">
        <f t="shared" si="0"/>
        <v>1.6438356164383561</v>
      </c>
      <c r="H77" s="201" t="s">
        <v>130</v>
      </c>
      <c r="I77" s="236" t="s">
        <v>18</v>
      </c>
      <c r="J77" s="279" t="s">
        <v>201</v>
      </c>
      <c r="K77" s="235" t="s">
        <v>125</v>
      </c>
      <c r="L77" s="235" t="s">
        <v>62</v>
      </c>
      <c r="M77" s="280"/>
      <c r="N77" s="542"/>
    </row>
    <row r="78" spans="1:14" s="2" customFormat="1" ht="15" customHeight="1" x14ac:dyDescent="0.25">
      <c r="A78" s="234">
        <v>44320</v>
      </c>
      <c r="B78" s="203" t="s">
        <v>95</v>
      </c>
      <c r="C78" s="203" t="s">
        <v>95</v>
      </c>
      <c r="D78" s="203" t="s">
        <v>93</v>
      </c>
      <c r="E78" s="210">
        <v>4000</v>
      </c>
      <c r="F78" s="541">
        <v>3650</v>
      </c>
      <c r="G78" s="496">
        <f t="shared" si="0"/>
        <v>1.095890410958904</v>
      </c>
      <c r="H78" s="201" t="s">
        <v>130</v>
      </c>
      <c r="I78" s="236" t="s">
        <v>18</v>
      </c>
      <c r="J78" s="279" t="s">
        <v>201</v>
      </c>
      <c r="K78" s="235" t="s">
        <v>125</v>
      </c>
      <c r="L78" s="235" t="s">
        <v>62</v>
      </c>
      <c r="M78" s="713"/>
      <c r="N78" s="542"/>
    </row>
    <row r="79" spans="1:14" s="2" customFormat="1" ht="18.75" customHeight="1" x14ac:dyDescent="0.25">
      <c r="A79" s="202">
        <v>44320</v>
      </c>
      <c r="B79" s="493" t="s">
        <v>206</v>
      </c>
      <c r="C79" s="493" t="s">
        <v>67</v>
      </c>
      <c r="D79" s="493" t="s">
        <v>14</v>
      </c>
      <c r="E79" s="426">
        <v>50000</v>
      </c>
      <c r="F79" s="541">
        <v>3650</v>
      </c>
      <c r="G79" s="496">
        <f t="shared" si="0"/>
        <v>13.698630136986301</v>
      </c>
      <c r="H79" s="298" t="s">
        <v>42</v>
      </c>
      <c r="I79" s="236" t="s">
        <v>18</v>
      </c>
      <c r="J79" s="797" t="s">
        <v>205</v>
      </c>
      <c r="K79" s="235" t="s">
        <v>125</v>
      </c>
      <c r="L79" s="235" t="s">
        <v>62</v>
      </c>
      <c r="M79" s="713"/>
      <c r="N79" s="542"/>
    </row>
    <row r="80" spans="1:14" s="2" customFormat="1" ht="15" customHeight="1" x14ac:dyDescent="0.25">
      <c r="A80" s="202">
        <v>44320</v>
      </c>
      <c r="B80" s="493" t="s">
        <v>207</v>
      </c>
      <c r="C80" s="493" t="s">
        <v>209</v>
      </c>
      <c r="D80" s="493" t="s">
        <v>94</v>
      </c>
      <c r="E80" s="267">
        <v>500</v>
      </c>
      <c r="F80" s="541">
        <v>3650</v>
      </c>
      <c r="G80" s="496">
        <f t="shared" si="0"/>
        <v>0.13698630136986301</v>
      </c>
      <c r="H80" s="298" t="s">
        <v>42</v>
      </c>
      <c r="I80" s="236" t="s">
        <v>18</v>
      </c>
      <c r="J80" s="797" t="s">
        <v>205</v>
      </c>
      <c r="K80" s="235" t="s">
        <v>125</v>
      </c>
      <c r="L80" s="235" t="s">
        <v>62</v>
      </c>
      <c r="M80" s="713"/>
      <c r="N80" s="542"/>
    </row>
    <row r="81" spans="1:14" s="2" customFormat="1" ht="18" customHeight="1" x14ac:dyDescent="0.25">
      <c r="A81" s="202">
        <v>44320</v>
      </c>
      <c r="B81" s="493" t="s">
        <v>208</v>
      </c>
      <c r="C81" s="493" t="s">
        <v>209</v>
      </c>
      <c r="D81" s="493" t="s">
        <v>94</v>
      </c>
      <c r="E81" s="255">
        <v>1500</v>
      </c>
      <c r="F81" s="541">
        <v>3650</v>
      </c>
      <c r="G81" s="496">
        <f t="shared" si="0"/>
        <v>0.41095890410958902</v>
      </c>
      <c r="H81" s="298" t="s">
        <v>42</v>
      </c>
      <c r="I81" s="236" t="s">
        <v>18</v>
      </c>
      <c r="J81" s="797" t="s">
        <v>205</v>
      </c>
      <c r="K81" s="235" t="s">
        <v>125</v>
      </c>
      <c r="L81" s="235" t="s">
        <v>62</v>
      </c>
      <c r="M81" s="713"/>
      <c r="N81" s="542"/>
    </row>
    <row r="82" spans="1:14" s="2" customFormat="1" ht="15" customHeight="1" x14ac:dyDescent="0.25">
      <c r="A82" s="202">
        <v>44321</v>
      </c>
      <c r="B82" s="203" t="s">
        <v>68</v>
      </c>
      <c r="C82" s="203" t="s">
        <v>67</v>
      </c>
      <c r="D82" s="203" t="s">
        <v>93</v>
      </c>
      <c r="E82" s="211">
        <v>14000</v>
      </c>
      <c r="F82" s="541">
        <v>3650</v>
      </c>
      <c r="G82" s="496">
        <f t="shared" si="0"/>
        <v>3.8356164383561642</v>
      </c>
      <c r="H82" s="298" t="s">
        <v>70</v>
      </c>
      <c r="I82" s="236" t="s">
        <v>18</v>
      </c>
      <c r="J82" s="713" t="s">
        <v>210</v>
      </c>
      <c r="K82" s="235" t="s">
        <v>125</v>
      </c>
      <c r="L82" s="235" t="s">
        <v>62</v>
      </c>
      <c r="M82" s="713"/>
      <c r="N82" s="542"/>
    </row>
    <row r="83" spans="1:14" s="2" customFormat="1" ht="15" customHeight="1" x14ac:dyDescent="0.25">
      <c r="A83" s="202">
        <v>44321</v>
      </c>
      <c r="B83" s="203" t="s">
        <v>68</v>
      </c>
      <c r="C83" s="203" t="s">
        <v>67</v>
      </c>
      <c r="D83" s="203" t="s">
        <v>93</v>
      </c>
      <c r="E83" s="251">
        <v>18000</v>
      </c>
      <c r="F83" s="541">
        <v>3650</v>
      </c>
      <c r="G83" s="496">
        <f t="shared" si="0"/>
        <v>4.9315068493150687</v>
      </c>
      <c r="H83" s="298" t="s">
        <v>70</v>
      </c>
      <c r="I83" s="236" t="s">
        <v>18</v>
      </c>
      <c r="J83" s="713" t="s">
        <v>210</v>
      </c>
      <c r="K83" s="235" t="s">
        <v>125</v>
      </c>
      <c r="L83" s="235" t="s">
        <v>62</v>
      </c>
      <c r="M83" s="713"/>
      <c r="N83" s="542"/>
    </row>
    <row r="84" spans="1:14" s="2" customFormat="1" ht="15" customHeight="1" x14ac:dyDescent="0.25">
      <c r="A84" s="202">
        <v>44321</v>
      </c>
      <c r="B84" s="203" t="s">
        <v>68</v>
      </c>
      <c r="C84" s="203" t="s">
        <v>67</v>
      </c>
      <c r="D84" s="203" t="s">
        <v>93</v>
      </c>
      <c r="E84" s="426">
        <v>12000</v>
      </c>
      <c r="F84" s="541">
        <v>3650</v>
      </c>
      <c r="G84" s="496">
        <f t="shared" si="0"/>
        <v>3.2876712328767121</v>
      </c>
      <c r="H84" s="298" t="s">
        <v>70</v>
      </c>
      <c r="I84" s="236" t="s">
        <v>18</v>
      </c>
      <c r="J84" s="713" t="s">
        <v>210</v>
      </c>
      <c r="K84" s="235" t="s">
        <v>125</v>
      </c>
      <c r="L84" s="235" t="s">
        <v>62</v>
      </c>
      <c r="M84" s="713"/>
      <c r="N84" s="542"/>
    </row>
    <row r="85" spans="1:14" s="2" customFormat="1" ht="15" customHeight="1" x14ac:dyDescent="0.25">
      <c r="A85" s="202">
        <v>44321</v>
      </c>
      <c r="B85" s="203" t="s">
        <v>68</v>
      </c>
      <c r="C85" s="203" t="s">
        <v>67</v>
      </c>
      <c r="D85" s="203" t="s">
        <v>93</v>
      </c>
      <c r="E85" s="210">
        <v>8000</v>
      </c>
      <c r="F85" s="541">
        <v>3650</v>
      </c>
      <c r="G85" s="496">
        <f t="shared" si="0"/>
        <v>2.1917808219178081</v>
      </c>
      <c r="H85" s="298" t="s">
        <v>70</v>
      </c>
      <c r="I85" s="236" t="s">
        <v>18</v>
      </c>
      <c r="J85" s="713" t="s">
        <v>210</v>
      </c>
      <c r="K85" s="235" t="s">
        <v>125</v>
      </c>
      <c r="L85" s="235" t="s">
        <v>62</v>
      </c>
      <c r="M85" s="713"/>
      <c r="N85" s="542"/>
    </row>
    <row r="86" spans="1:14" s="2" customFormat="1" ht="15" customHeight="1" x14ac:dyDescent="0.25">
      <c r="A86" s="202">
        <v>44321</v>
      </c>
      <c r="B86" s="203" t="s">
        <v>95</v>
      </c>
      <c r="C86" s="203" t="s">
        <v>95</v>
      </c>
      <c r="D86" s="203" t="s">
        <v>93</v>
      </c>
      <c r="E86" s="426">
        <v>6000</v>
      </c>
      <c r="F86" s="541">
        <v>3650</v>
      </c>
      <c r="G86" s="496">
        <f t="shared" si="0"/>
        <v>1.6438356164383561</v>
      </c>
      <c r="H86" s="298" t="s">
        <v>70</v>
      </c>
      <c r="I86" s="236" t="s">
        <v>18</v>
      </c>
      <c r="J86" s="713" t="s">
        <v>210</v>
      </c>
      <c r="K86" s="235" t="s">
        <v>125</v>
      </c>
      <c r="L86" s="235" t="s">
        <v>62</v>
      </c>
      <c r="M86" s="713"/>
      <c r="N86" s="542"/>
    </row>
    <row r="87" spans="1:14" s="2" customFormat="1" ht="15" customHeight="1" x14ac:dyDescent="0.25">
      <c r="A87" s="202">
        <v>44321</v>
      </c>
      <c r="B87" s="203" t="s">
        <v>95</v>
      </c>
      <c r="C87" s="203" t="s">
        <v>95</v>
      </c>
      <c r="D87" s="203" t="s">
        <v>93</v>
      </c>
      <c r="E87" s="251">
        <v>4000</v>
      </c>
      <c r="F87" s="541">
        <v>3650</v>
      </c>
      <c r="G87" s="496">
        <f t="shared" si="0"/>
        <v>1.095890410958904</v>
      </c>
      <c r="H87" s="298" t="s">
        <v>70</v>
      </c>
      <c r="I87" s="236" t="s">
        <v>18</v>
      </c>
      <c r="J87" s="713" t="s">
        <v>210</v>
      </c>
      <c r="K87" s="235" t="s">
        <v>125</v>
      </c>
      <c r="L87" s="235" t="s">
        <v>62</v>
      </c>
      <c r="M87" s="279"/>
      <c r="N87" s="542"/>
    </row>
    <row r="88" spans="1:14" s="2" customFormat="1" ht="15" customHeight="1" x14ac:dyDescent="0.25">
      <c r="A88" s="202">
        <v>44321</v>
      </c>
      <c r="B88" s="203" t="s">
        <v>68</v>
      </c>
      <c r="C88" s="203" t="s">
        <v>67</v>
      </c>
      <c r="D88" s="203" t="s">
        <v>93</v>
      </c>
      <c r="E88" s="211">
        <v>10000</v>
      </c>
      <c r="F88" s="541">
        <v>3650</v>
      </c>
      <c r="G88" s="496">
        <f>E88/F88</f>
        <v>2.7397260273972601</v>
      </c>
      <c r="H88" s="298" t="s">
        <v>130</v>
      </c>
      <c r="I88" s="236" t="s">
        <v>18</v>
      </c>
      <c r="J88" s="279" t="s">
        <v>215</v>
      </c>
      <c r="K88" s="235" t="s">
        <v>125</v>
      </c>
      <c r="L88" s="235" t="s">
        <v>62</v>
      </c>
      <c r="M88" s="279"/>
      <c r="N88" s="542"/>
    </row>
    <row r="89" spans="1:14" s="2" customFormat="1" ht="15" customHeight="1" x14ac:dyDescent="0.25">
      <c r="A89" s="202">
        <v>44321</v>
      </c>
      <c r="B89" s="203" t="s">
        <v>68</v>
      </c>
      <c r="C89" s="203" t="s">
        <v>67</v>
      </c>
      <c r="D89" s="203" t="s">
        <v>93</v>
      </c>
      <c r="E89" s="255">
        <v>6000</v>
      </c>
      <c r="F89" s="541">
        <v>3650</v>
      </c>
      <c r="G89" s="496">
        <f t="shared" si="0"/>
        <v>1.6438356164383561</v>
      </c>
      <c r="H89" s="298" t="s">
        <v>130</v>
      </c>
      <c r="I89" s="236" t="s">
        <v>18</v>
      </c>
      <c r="J89" s="279" t="s">
        <v>215</v>
      </c>
      <c r="K89" s="235" t="s">
        <v>125</v>
      </c>
      <c r="L89" s="235" t="s">
        <v>62</v>
      </c>
      <c r="M89" s="279"/>
      <c r="N89" s="542"/>
    </row>
    <row r="90" spans="1:14" s="2" customFormat="1" ht="15" customHeight="1" x14ac:dyDescent="0.25">
      <c r="A90" s="202">
        <v>44321</v>
      </c>
      <c r="B90" s="203" t="s">
        <v>68</v>
      </c>
      <c r="C90" s="203" t="s">
        <v>67</v>
      </c>
      <c r="D90" s="203" t="s">
        <v>93</v>
      </c>
      <c r="E90" s="211">
        <v>3000</v>
      </c>
      <c r="F90" s="541">
        <v>3650</v>
      </c>
      <c r="G90" s="496">
        <f t="shared" si="0"/>
        <v>0.82191780821917804</v>
      </c>
      <c r="H90" s="298" t="s">
        <v>130</v>
      </c>
      <c r="I90" s="236" t="s">
        <v>18</v>
      </c>
      <c r="J90" s="279" t="s">
        <v>215</v>
      </c>
      <c r="K90" s="235" t="s">
        <v>125</v>
      </c>
      <c r="L90" s="235" t="s">
        <v>62</v>
      </c>
      <c r="M90" s="279"/>
      <c r="N90" s="542"/>
    </row>
    <row r="91" spans="1:14" s="2" customFormat="1" ht="15" customHeight="1" x14ac:dyDescent="0.25">
      <c r="A91" s="202">
        <v>44321</v>
      </c>
      <c r="B91" s="203" t="s">
        <v>68</v>
      </c>
      <c r="C91" s="203" t="s">
        <v>67</v>
      </c>
      <c r="D91" s="203" t="s">
        <v>93</v>
      </c>
      <c r="E91" s="217">
        <v>9000</v>
      </c>
      <c r="F91" s="541">
        <v>3650</v>
      </c>
      <c r="G91" s="496">
        <f>E91/F91</f>
        <v>2.4657534246575343</v>
      </c>
      <c r="H91" s="298" t="s">
        <v>130</v>
      </c>
      <c r="I91" s="236" t="s">
        <v>18</v>
      </c>
      <c r="J91" s="279" t="s">
        <v>215</v>
      </c>
      <c r="K91" s="235" t="s">
        <v>125</v>
      </c>
      <c r="L91" s="235" t="s">
        <v>62</v>
      </c>
      <c r="M91" s="279"/>
      <c r="N91" s="542"/>
    </row>
    <row r="92" spans="1:14" s="2" customFormat="1" ht="15" customHeight="1" x14ac:dyDescent="0.25">
      <c r="A92" s="202">
        <v>44321</v>
      </c>
      <c r="B92" s="203" t="s">
        <v>68</v>
      </c>
      <c r="C92" s="203" t="s">
        <v>67</v>
      </c>
      <c r="D92" s="203" t="s">
        <v>93</v>
      </c>
      <c r="E92" s="426">
        <v>7000</v>
      </c>
      <c r="F92" s="541">
        <v>3650</v>
      </c>
      <c r="G92" s="496">
        <f t="shared" si="0"/>
        <v>1.9178082191780821</v>
      </c>
      <c r="H92" s="298" t="s">
        <v>130</v>
      </c>
      <c r="I92" s="236" t="s">
        <v>18</v>
      </c>
      <c r="J92" s="279" t="s">
        <v>215</v>
      </c>
      <c r="K92" s="235" t="s">
        <v>125</v>
      </c>
      <c r="L92" s="235" t="s">
        <v>62</v>
      </c>
      <c r="M92" s="279"/>
      <c r="N92" s="542"/>
    </row>
    <row r="93" spans="1:14" s="2" customFormat="1" ht="15" customHeight="1" x14ac:dyDescent="0.25">
      <c r="A93" s="202">
        <v>44321</v>
      </c>
      <c r="B93" s="203" t="s">
        <v>95</v>
      </c>
      <c r="C93" s="203" t="s">
        <v>95</v>
      </c>
      <c r="D93" s="203" t="s">
        <v>93</v>
      </c>
      <c r="E93" s="426">
        <v>6000</v>
      </c>
      <c r="F93" s="541">
        <v>3650</v>
      </c>
      <c r="G93" s="496">
        <f t="shared" si="0"/>
        <v>1.6438356164383561</v>
      </c>
      <c r="H93" s="298" t="s">
        <v>130</v>
      </c>
      <c r="I93" s="236" t="s">
        <v>18</v>
      </c>
      <c r="J93" s="279" t="s">
        <v>215</v>
      </c>
      <c r="K93" s="235" t="s">
        <v>125</v>
      </c>
      <c r="L93" s="235" t="s">
        <v>62</v>
      </c>
      <c r="M93" s="279"/>
      <c r="N93" s="542"/>
    </row>
    <row r="94" spans="1:14" s="2" customFormat="1" ht="15" customHeight="1" x14ac:dyDescent="0.25">
      <c r="A94" s="202">
        <v>44321</v>
      </c>
      <c r="B94" s="203" t="s">
        <v>95</v>
      </c>
      <c r="C94" s="203" t="s">
        <v>95</v>
      </c>
      <c r="D94" s="203" t="s">
        <v>93</v>
      </c>
      <c r="E94" s="255">
        <v>4000</v>
      </c>
      <c r="F94" s="541">
        <v>3650</v>
      </c>
      <c r="G94" s="496">
        <f t="shared" si="0"/>
        <v>1.095890410958904</v>
      </c>
      <c r="H94" s="298" t="s">
        <v>130</v>
      </c>
      <c r="I94" s="236" t="s">
        <v>18</v>
      </c>
      <c r="J94" s="279" t="s">
        <v>215</v>
      </c>
      <c r="K94" s="235" t="s">
        <v>125</v>
      </c>
      <c r="L94" s="235" t="s">
        <v>62</v>
      </c>
      <c r="M94" s="312"/>
      <c r="N94" s="542"/>
    </row>
    <row r="95" spans="1:14" s="2" customFormat="1" ht="15" customHeight="1" x14ac:dyDescent="0.25">
      <c r="A95" s="680">
        <v>44321</v>
      </c>
      <c r="B95" s="203" t="s">
        <v>68</v>
      </c>
      <c r="C95" s="203" t="s">
        <v>67</v>
      </c>
      <c r="D95" s="203" t="s">
        <v>93</v>
      </c>
      <c r="E95" s="211">
        <v>15000</v>
      </c>
      <c r="F95" s="541">
        <v>3650</v>
      </c>
      <c r="G95" s="496">
        <f t="shared" si="0"/>
        <v>4.1095890410958908</v>
      </c>
      <c r="H95" s="298" t="s">
        <v>71</v>
      </c>
      <c r="I95" s="236" t="s">
        <v>18</v>
      </c>
      <c r="J95" s="279" t="s">
        <v>219</v>
      </c>
      <c r="K95" s="235" t="s">
        <v>125</v>
      </c>
      <c r="L95" s="235" t="s">
        <v>62</v>
      </c>
      <c r="M95" s="312"/>
      <c r="N95" s="542"/>
    </row>
    <row r="96" spans="1:14" s="2" customFormat="1" ht="15" customHeight="1" x14ac:dyDescent="0.25">
      <c r="A96" s="680">
        <v>44321</v>
      </c>
      <c r="B96" s="203" t="s">
        <v>68</v>
      </c>
      <c r="C96" s="203" t="s">
        <v>67</v>
      </c>
      <c r="D96" s="203" t="s">
        <v>93</v>
      </c>
      <c r="E96" s="211">
        <v>22000</v>
      </c>
      <c r="F96" s="541">
        <v>3650</v>
      </c>
      <c r="G96" s="496">
        <f t="shared" si="0"/>
        <v>6.0273972602739727</v>
      </c>
      <c r="H96" s="298" t="s">
        <v>71</v>
      </c>
      <c r="I96" s="236" t="s">
        <v>18</v>
      </c>
      <c r="J96" s="279" t="s">
        <v>219</v>
      </c>
      <c r="K96" s="235" t="s">
        <v>125</v>
      </c>
      <c r="L96" s="235" t="s">
        <v>62</v>
      </c>
      <c r="M96" s="820"/>
      <c r="N96" s="542"/>
    </row>
    <row r="97" spans="1:14" s="2" customFormat="1" ht="15" customHeight="1" x14ac:dyDescent="0.25">
      <c r="A97" s="680">
        <v>44321</v>
      </c>
      <c r="B97" s="203" t="s">
        <v>68</v>
      </c>
      <c r="C97" s="203" t="s">
        <v>67</v>
      </c>
      <c r="D97" s="203" t="s">
        <v>93</v>
      </c>
      <c r="E97" s="211">
        <v>12000</v>
      </c>
      <c r="F97" s="541">
        <v>3650</v>
      </c>
      <c r="G97" s="496">
        <f t="shared" si="0"/>
        <v>3.2876712328767121</v>
      </c>
      <c r="H97" s="298" t="s">
        <v>71</v>
      </c>
      <c r="I97" s="236" t="s">
        <v>18</v>
      </c>
      <c r="J97" s="279" t="s">
        <v>219</v>
      </c>
      <c r="K97" s="235" t="s">
        <v>125</v>
      </c>
      <c r="L97" s="235" t="s">
        <v>62</v>
      </c>
      <c r="M97" s="820"/>
      <c r="N97" s="542"/>
    </row>
    <row r="98" spans="1:14" s="2" customFormat="1" ht="15" customHeight="1" x14ac:dyDescent="0.25">
      <c r="A98" s="680">
        <v>44321</v>
      </c>
      <c r="B98" s="241" t="s">
        <v>95</v>
      </c>
      <c r="C98" s="241" t="s">
        <v>95</v>
      </c>
      <c r="D98" s="203" t="s">
        <v>93</v>
      </c>
      <c r="E98" s="210">
        <v>5000</v>
      </c>
      <c r="F98" s="541">
        <v>3650</v>
      </c>
      <c r="G98" s="496">
        <f t="shared" si="0"/>
        <v>1.3698630136986301</v>
      </c>
      <c r="H98" s="298" t="s">
        <v>71</v>
      </c>
      <c r="I98" s="236" t="s">
        <v>18</v>
      </c>
      <c r="J98" s="279" t="s">
        <v>219</v>
      </c>
      <c r="K98" s="235" t="s">
        <v>125</v>
      </c>
      <c r="L98" s="235" t="s">
        <v>62</v>
      </c>
      <c r="M98" s="820"/>
      <c r="N98" s="542"/>
    </row>
    <row r="99" spans="1:14" s="2" customFormat="1" ht="15" customHeight="1" x14ac:dyDescent="0.25">
      <c r="A99" s="680">
        <v>44321</v>
      </c>
      <c r="B99" s="241" t="s">
        <v>95</v>
      </c>
      <c r="C99" s="241" t="s">
        <v>95</v>
      </c>
      <c r="D99" s="203" t="s">
        <v>93</v>
      </c>
      <c r="E99" s="194">
        <v>3000</v>
      </c>
      <c r="F99" s="541">
        <v>3650</v>
      </c>
      <c r="G99" s="496">
        <f t="shared" si="0"/>
        <v>0.82191780821917804</v>
      </c>
      <c r="H99" s="298" t="s">
        <v>71</v>
      </c>
      <c r="I99" s="236" t="s">
        <v>18</v>
      </c>
      <c r="J99" s="279" t="s">
        <v>219</v>
      </c>
      <c r="K99" s="235" t="s">
        <v>125</v>
      </c>
      <c r="L99" s="235" t="s">
        <v>62</v>
      </c>
      <c r="M99" s="820"/>
      <c r="N99" s="542"/>
    </row>
    <row r="100" spans="1:14" s="2" customFormat="1" ht="15" customHeight="1" x14ac:dyDescent="0.25">
      <c r="A100" s="680">
        <v>44321</v>
      </c>
      <c r="B100" s="241" t="s">
        <v>95</v>
      </c>
      <c r="C100" s="241" t="s">
        <v>95</v>
      </c>
      <c r="D100" s="203" t="s">
        <v>93</v>
      </c>
      <c r="E100" s="211">
        <v>2000</v>
      </c>
      <c r="F100" s="541">
        <v>3650</v>
      </c>
      <c r="G100" s="496">
        <f t="shared" si="0"/>
        <v>0.54794520547945202</v>
      </c>
      <c r="H100" s="298" t="s">
        <v>71</v>
      </c>
      <c r="I100" s="236" t="s">
        <v>18</v>
      </c>
      <c r="J100" s="279" t="s">
        <v>219</v>
      </c>
      <c r="K100" s="235" t="s">
        <v>125</v>
      </c>
      <c r="L100" s="235" t="s">
        <v>62</v>
      </c>
      <c r="M100" s="820"/>
      <c r="N100" s="542"/>
    </row>
    <row r="101" spans="1:14" s="2" customFormat="1" ht="15" customHeight="1" x14ac:dyDescent="0.25">
      <c r="A101" s="240">
        <v>44321</v>
      </c>
      <c r="B101" s="203" t="s">
        <v>68</v>
      </c>
      <c r="C101" s="203" t="s">
        <v>67</v>
      </c>
      <c r="D101" s="203" t="s">
        <v>52</v>
      </c>
      <c r="E101" s="426">
        <v>7500</v>
      </c>
      <c r="F101" s="541">
        <v>3650</v>
      </c>
      <c r="G101" s="496">
        <f t="shared" si="0"/>
        <v>2.0547945205479454</v>
      </c>
      <c r="H101" s="298" t="s">
        <v>99</v>
      </c>
      <c r="I101" s="236" t="s">
        <v>18</v>
      </c>
      <c r="J101" s="713" t="s">
        <v>220</v>
      </c>
      <c r="K101" s="235" t="s">
        <v>125</v>
      </c>
      <c r="L101" s="235" t="s">
        <v>62</v>
      </c>
      <c r="M101" s="820"/>
      <c r="N101" s="542"/>
    </row>
    <row r="102" spans="1:14" s="2" customFormat="1" ht="15" customHeight="1" x14ac:dyDescent="0.25">
      <c r="A102" s="240">
        <v>44321</v>
      </c>
      <c r="B102" s="203" t="s">
        <v>68</v>
      </c>
      <c r="C102" s="203" t="s">
        <v>67</v>
      </c>
      <c r="D102" s="203" t="s">
        <v>52</v>
      </c>
      <c r="E102" s="255">
        <v>7500</v>
      </c>
      <c r="F102" s="541">
        <v>3650</v>
      </c>
      <c r="G102" s="496">
        <f t="shared" si="0"/>
        <v>2.0547945205479454</v>
      </c>
      <c r="H102" s="298" t="s">
        <v>99</v>
      </c>
      <c r="I102" s="236" t="s">
        <v>18</v>
      </c>
      <c r="J102" s="713" t="s">
        <v>220</v>
      </c>
      <c r="K102" s="235" t="s">
        <v>125</v>
      </c>
      <c r="L102" s="235" t="s">
        <v>62</v>
      </c>
      <c r="M102" s="820"/>
      <c r="N102" s="542"/>
    </row>
    <row r="103" spans="1:14" s="2" customFormat="1" ht="15" customHeight="1" x14ac:dyDescent="0.25">
      <c r="A103" s="202">
        <v>44321</v>
      </c>
      <c r="B103" s="203" t="s">
        <v>68</v>
      </c>
      <c r="C103" s="203" t="s">
        <v>67</v>
      </c>
      <c r="D103" s="203" t="s">
        <v>93</v>
      </c>
      <c r="E103" s="194">
        <v>8000</v>
      </c>
      <c r="F103" s="541">
        <v>3650</v>
      </c>
      <c r="G103" s="496">
        <f t="shared" si="0"/>
        <v>2.1917808219178081</v>
      </c>
      <c r="H103" s="298" t="s">
        <v>53</v>
      </c>
      <c r="I103" s="236" t="s">
        <v>18</v>
      </c>
      <c r="J103" s="280" t="s">
        <v>221</v>
      </c>
      <c r="K103" s="235" t="s">
        <v>125</v>
      </c>
      <c r="L103" s="235" t="s">
        <v>62</v>
      </c>
      <c r="M103" s="820"/>
      <c r="N103" s="542"/>
    </row>
    <row r="104" spans="1:14" s="2" customFormat="1" ht="15" customHeight="1" x14ac:dyDescent="0.25">
      <c r="A104" s="202">
        <v>44321</v>
      </c>
      <c r="B104" s="203" t="s">
        <v>68</v>
      </c>
      <c r="C104" s="203" t="s">
        <v>67</v>
      </c>
      <c r="D104" s="203" t="s">
        <v>93</v>
      </c>
      <c r="E104" s="194">
        <v>8000</v>
      </c>
      <c r="F104" s="541">
        <v>3650</v>
      </c>
      <c r="G104" s="496">
        <f t="shared" si="0"/>
        <v>2.1917808219178081</v>
      </c>
      <c r="H104" s="298" t="s">
        <v>53</v>
      </c>
      <c r="I104" s="236" t="s">
        <v>18</v>
      </c>
      <c r="J104" s="280" t="s">
        <v>221</v>
      </c>
      <c r="K104" s="235" t="s">
        <v>125</v>
      </c>
      <c r="L104" s="235" t="s">
        <v>62</v>
      </c>
      <c r="M104" s="820"/>
      <c r="N104" s="542"/>
    </row>
    <row r="105" spans="1:14" s="2" customFormat="1" ht="15" customHeight="1" x14ac:dyDescent="0.25">
      <c r="A105" s="202">
        <v>44321</v>
      </c>
      <c r="B105" s="203" t="s">
        <v>68</v>
      </c>
      <c r="C105" s="203" t="s">
        <v>67</v>
      </c>
      <c r="D105" s="203" t="s">
        <v>93</v>
      </c>
      <c r="E105" s="194">
        <v>9000</v>
      </c>
      <c r="F105" s="541">
        <v>3650</v>
      </c>
      <c r="G105" s="496">
        <f t="shared" si="0"/>
        <v>2.4657534246575343</v>
      </c>
      <c r="H105" s="298" t="s">
        <v>53</v>
      </c>
      <c r="I105" s="236" t="s">
        <v>18</v>
      </c>
      <c r="J105" s="280" t="s">
        <v>221</v>
      </c>
      <c r="K105" s="235" t="s">
        <v>125</v>
      </c>
      <c r="L105" s="235" t="s">
        <v>62</v>
      </c>
      <c r="M105" s="820"/>
      <c r="N105" s="542"/>
    </row>
    <row r="106" spans="1:14" s="2" customFormat="1" ht="11.25" customHeight="1" x14ac:dyDescent="0.25">
      <c r="A106" s="202">
        <v>44321</v>
      </c>
      <c r="B106" s="203" t="s">
        <v>123</v>
      </c>
      <c r="C106" s="203" t="s">
        <v>223</v>
      </c>
      <c r="D106" s="203" t="s">
        <v>94</v>
      </c>
      <c r="E106" s="211">
        <v>2000</v>
      </c>
      <c r="F106" s="541">
        <v>3650</v>
      </c>
      <c r="G106" s="496">
        <f t="shared" si="0"/>
        <v>0.54794520547945202</v>
      </c>
      <c r="H106" s="298" t="s">
        <v>127</v>
      </c>
      <c r="I106" s="236" t="s">
        <v>18</v>
      </c>
      <c r="J106" s="280" t="s">
        <v>718</v>
      </c>
      <c r="K106" s="235" t="s">
        <v>125</v>
      </c>
      <c r="L106" s="235" t="s">
        <v>62</v>
      </c>
      <c r="M106" s="820"/>
      <c r="N106" s="542"/>
    </row>
    <row r="107" spans="1:14" s="2" customFormat="1" ht="15.75" customHeight="1" x14ac:dyDescent="0.25">
      <c r="A107" s="1020">
        <v>44321</v>
      </c>
      <c r="B107" s="241" t="s">
        <v>226</v>
      </c>
      <c r="C107" s="241" t="s">
        <v>121</v>
      </c>
      <c r="D107" s="311" t="s">
        <v>94</v>
      </c>
      <c r="E107" s="210">
        <v>1450000</v>
      </c>
      <c r="F107" s="541">
        <v>3650</v>
      </c>
      <c r="G107" s="496">
        <f t="shared" si="0"/>
        <v>397.26027397260276</v>
      </c>
      <c r="H107" s="298" t="s">
        <v>227</v>
      </c>
      <c r="I107" s="735" t="s">
        <v>18</v>
      </c>
      <c r="J107" s="771" t="s">
        <v>719</v>
      </c>
      <c r="K107" s="279" t="s">
        <v>125</v>
      </c>
      <c r="L107" s="279" t="s">
        <v>62</v>
      </c>
      <c r="M107" s="771"/>
      <c r="N107" s="542"/>
    </row>
    <row r="108" spans="1:14" s="2" customFormat="1" ht="18" customHeight="1" x14ac:dyDescent="0.25">
      <c r="A108" s="671">
        <v>44321</v>
      </c>
      <c r="B108" s="203" t="s">
        <v>123</v>
      </c>
      <c r="C108" s="203" t="s">
        <v>223</v>
      </c>
      <c r="D108" s="276" t="s">
        <v>94</v>
      </c>
      <c r="E108" s="211">
        <v>2600</v>
      </c>
      <c r="F108" s="541">
        <v>3650</v>
      </c>
      <c r="G108" s="496">
        <f t="shared" si="0"/>
        <v>0.71232876712328763</v>
      </c>
      <c r="H108" s="298" t="s">
        <v>227</v>
      </c>
      <c r="I108" s="236" t="s">
        <v>18</v>
      </c>
      <c r="J108" s="713" t="s">
        <v>720</v>
      </c>
      <c r="K108" s="235" t="s">
        <v>125</v>
      </c>
      <c r="L108" s="235" t="s">
        <v>62</v>
      </c>
      <c r="M108" s="713"/>
      <c r="N108" s="542"/>
    </row>
    <row r="109" spans="1:14" s="2" customFormat="1" ht="15" customHeight="1" x14ac:dyDescent="0.25">
      <c r="A109" s="48">
        <v>44321</v>
      </c>
      <c r="B109" s="492" t="s">
        <v>68</v>
      </c>
      <c r="C109" s="492" t="s">
        <v>67</v>
      </c>
      <c r="D109" s="493" t="s">
        <v>14</v>
      </c>
      <c r="E109" s="750">
        <v>4000</v>
      </c>
      <c r="F109" s="541">
        <v>3650</v>
      </c>
      <c r="G109" s="496">
        <f t="shared" si="0"/>
        <v>1.095890410958904</v>
      </c>
      <c r="H109" s="298" t="s">
        <v>42</v>
      </c>
      <c r="I109" s="236" t="s">
        <v>18</v>
      </c>
      <c r="J109" s="279" t="s">
        <v>247</v>
      </c>
      <c r="K109" s="235" t="s">
        <v>125</v>
      </c>
      <c r="L109" s="235" t="s">
        <v>62</v>
      </c>
      <c r="M109" s="713"/>
      <c r="N109" s="542"/>
    </row>
    <row r="110" spans="1:14" s="2" customFormat="1" ht="15" customHeight="1" x14ac:dyDescent="0.25">
      <c r="A110" s="48">
        <v>44321</v>
      </c>
      <c r="B110" s="492" t="s">
        <v>68</v>
      </c>
      <c r="C110" s="492" t="s">
        <v>67</v>
      </c>
      <c r="D110" s="493" t="s">
        <v>14</v>
      </c>
      <c r="E110" s="750">
        <v>8000</v>
      </c>
      <c r="F110" s="541">
        <v>3650</v>
      </c>
      <c r="G110" s="496">
        <f t="shared" si="0"/>
        <v>2.1917808219178081</v>
      </c>
      <c r="H110" s="298" t="s">
        <v>42</v>
      </c>
      <c r="I110" s="236" t="s">
        <v>18</v>
      </c>
      <c r="J110" s="279" t="s">
        <v>247</v>
      </c>
      <c r="K110" s="235" t="s">
        <v>125</v>
      </c>
      <c r="L110" s="235" t="s">
        <v>62</v>
      </c>
      <c r="M110" s="713"/>
      <c r="N110" s="542"/>
    </row>
    <row r="111" spans="1:14" s="2" customFormat="1" ht="15" customHeight="1" x14ac:dyDescent="0.25">
      <c r="A111" s="48">
        <v>44321</v>
      </c>
      <c r="B111" s="492" t="s">
        <v>68</v>
      </c>
      <c r="C111" s="492" t="s">
        <v>67</v>
      </c>
      <c r="D111" s="493" t="s">
        <v>14</v>
      </c>
      <c r="E111" s="750">
        <v>8000</v>
      </c>
      <c r="F111" s="541">
        <v>3650</v>
      </c>
      <c r="G111" s="496">
        <f t="shared" si="0"/>
        <v>2.1917808219178081</v>
      </c>
      <c r="H111" s="298" t="s">
        <v>42</v>
      </c>
      <c r="I111" s="236" t="s">
        <v>18</v>
      </c>
      <c r="J111" s="279" t="s">
        <v>247</v>
      </c>
      <c r="K111" s="235" t="s">
        <v>125</v>
      </c>
      <c r="L111" s="235" t="s">
        <v>62</v>
      </c>
      <c r="M111" s="713"/>
      <c r="N111" s="542"/>
    </row>
    <row r="112" spans="1:14" s="2" customFormat="1" ht="15" customHeight="1" x14ac:dyDescent="0.25">
      <c r="A112" s="48">
        <v>44321</v>
      </c>
      <c r="B112" s="492" t="s">
        <v>68</v>
      </c>
      <c r="C112" s="492" t="s">
        <v>67</v>
      </c>
      <c r="D112" s="493" t="s">
        <v>14</v>
      </c>
      <c r="E112" s="750">
        <v>4000</v>
      </c>
      <c r="F112" s="541">
        <v>3650</v>
      </c>
      <c r="G112" s="496">
        <f t="shared" si="0"/>
        <v>1.095890410958904</v>
      </c>
      <c r="H112" s="298" t="s">
        <v>42</v>
      </c>
      <c r="I112" s="236" t="s">
        <v>18</v>
      </c>
      <c r="J112" s="279" t="s">
        <v>247</v>
      </c>
      <c r="K112" s="235" t="s">
        <v>125</v>
      </c>
      <c r="L112" s="235" t="s">
        <v>62</v>
      </c>
      <c r="M112" s="713"/>
      <c r="N112" s="542"/>
    </row>
    <row r="113" spans="1:14" s="2" customFormat="1" ht="18.75" customHeight="1" x14ac:dyDescent="0.25">
      <c r="A113" s="671">
        <v>44321</v>
      </c>
      <c r="B113" s="203" t="s">
        <v>123</v>
      </c>
      <c r="C113" s="203" t="s">
        <v>223</v>
      </c>
      <c r="D113" s="276" t="s">
        <v>94</v>
      </c>
      <c r="E113" s="194">
        <v>10000</v>
      </c>
      <c r="F113" s="541">
        <v>3650</v>
      </c>
      <c r="G113" s="496">
        <f t="shared" si="0"/>
        <v>2.7397260273972601</v>
      </c>
      <c r="H113" s="298" t="s">
        <v>227</v>
      </c>
      <c r="I113" s="236" t="s">
        <v>18</v>
      </c>
      <c r="J113" s="713" t="s">
        <v>722</v>
      </c>
      <c r="K113" s="235" t="s">
        <v>125</v>
      </c>
      <c r="L113" s="235" t="s">
        <v>62</v>
      </c>
      <c r="M113" s="713"/>
      <c r="N113" s="542"/>
    </row>
    <row r="114" spans="1:14" s="2" customFormat="1" ht="21.75" customHeight="1" x14ac:dyDescent="0.25">
      <c r="A114" s="202">
        <v>44321</v>
      </c>
      <c r="B114" s="203" t="s">
        <v>115</v>
      </c>
      <c r="C114" s="203" t="s">
        <v>117</v>
      </c>
      <c r="D114" s="203" t="s">
        <v>93</v>
      </c>
      <c r="E114" s="194">
        <v>30000</v>
      </c>
      <c r="F114" s="541">
        <v>3650</v>
      </c>
      <c r="G114" s="496">
        <f t="shared" si="0"/>
        <v>8.2191780821917817</v>
      </c>
      <c r="H114" s="298" t="s">
        <v>70</v>
      </c>
      <c r="I114" s="236" t="s">
        <v>18</v>
      </c>
      <c r="J114" s="279" t="s">
        <v>723</v>
      </c>
      <c r="K114" s="235" t="s">
        <v>125</v>
      </c>
      <c r="L114" s="235" t="s">
        <v>62</v>
      </c>
      <c r="M114" s="279"/>
      <c r="N114" s="542"/>
    </row>
    <row r="115" spans="1:14" s="2" customFormat="1" ht="17.25" customHeight="1" x14ac:dyDescent="0.25">
      <c r="A115" s="202">
        <v>44321</v>
      </c>
      <c r="B115" s="201" t="s">
        <v>116</v>
      </c>
      <c r="C115" s="203" t="s">
        <v>117</v>
      </c>
      <c r="D115" s="203" t="s">
        <v>93</v>
      </c>
      <c r="E115" s="255">
        <v>30000</v>
      </c>
      <c r="F115" s="541">
        <v>3650</v>
      </c>
      <c r="G115" s="496">
        <f t="shared" si="0"/>
        <v>8.2191780821917817</v>
      </c>
      <c r="H115" s="298" t="s">
        <v>71</v>
      </c>
      <c r="I115" s="236" t="s">
        <v>18</v>
      </c>
      <c r="J115" s="279" t="s">
        <v>723</v>
      </c>
      <c r="K115" s="235" t="s">
        <v>125</v>
      </c>
      <c r="L115" s="235" t="s">
        <v>62</v>
      </c>
      <c r="M115" s="279"/>
      <c r="N115" s="542"/>
    </row>
    <row r="116" spans="1:14" s="2" customFormat="1" ht="23.25" customHeight="1" x14ac:dyDescent="0.25">
      <c r="A116" s="202">
        <v>44321</v>
      </c>
      <c r="B116" s="201" t="s">
        <v>134</v>
      </c>
      <c r="C116" s="203" t="s">
        <v>117</v>
      </c>
      <c r="D116" s="203" t="s">
        <v>93</v>
      </c>
      <c r="E116" s="255">
        <v>30000</v>
      </c>
      <c r="F116" s="541">
        <v>3650</v>
      </c>
      <c r="G116" s="496">
        <f t="shared" si="0"/>
        <v>8.2191780821917817</v>
      </c>
      <c r="H116" s="298" t="s">
        <v>135</v>
      </c>
      <c r="I116" s="236" t="s">
        <v>18</v>
      </c>
      <c r="J116" s="279" t="s">
        <v>723</v>
      </c>
      <c r="K116" s="235" t="s">
        <v>125</v>
      </c>
      <c r="L116" s="235" t="s">
        <v>62</v>
      </c>
      <c r="M116" s="279"/>
      <c r="N116" s="542"/>
    </row>
    <row r="117" spans="1:14" s="2" customFormat="1" ht="17.25" customHeight="1" x14ac:dyDescent="0.25">
      <c r="A117" s="202">
        <v>44321</v>
      </c>
      <c r="B117" s="201" t="s">
        <v>133</v>
      </c>
      <c r="C117" s="203" t="s">
        <v>117</v>
      </c>
      <c r="D117" s="203" t="s">
        <v>93</v>
      </c>
      <c r="E117" s="211">
        <v>30000</v>
      </c>
      <c r="F117" s="541">
        <v>3650</v>
      </c>
      <c r="G117" s="496">
        <f t="shared" si="0"/>
        <v>8.2191780821917817</v>
      </c>
      <c r="H117" s="298" t="s">
        <v>130</v>
      </c>
      <c r="I117" s="236" t="s">
        <v>18</v>
      </c>
      <c r="J117" s="279" t="s">
        <v>723</v>
      </c>
      <c r="K117" s="235" t="s">
        <v>125</v>
      </c>
      <c r="L117" s="235" t="s">
        <v>62</v>
      </c>
      <c r="M117" s="279"/>
      <c r="N117" s="542"/>
    </row>
    <row r="118" spans="1:14" s="2" customFormat="1" ht="17.25" customHeight="1" x14ac:dyDescent="0.25">
      <c r="A118" s="202">
        <v>44321</v>
      </c>
      <c r="B118" s="201" t="s">
        <v>112</v>
      </c>
      <c r="C118" s="203" t="s">
        <v>117</v>
      </c>
      <c r="D118" s="201" t="s">
        <v>14</v>
      </c>
      <c r="E118" s="211">
        <v>20000</v>
      </c>
      <c r="F118" s="541">
        <v>3650</v>
      </c>
      <c r="G118" s="496">
        <f t="shared" si="0"/>
        <v>5.4794520547945202</v>
      </c>
      <c r="H118" s="298" t="s">
        <v>42</v>
      </c>
      <c r="I118" s="236" t="s">
        <v>18</v>
      </c>
      <c r="J118" s="279" t="s">
        <v>723</v>
      </c>
      <c r="K118" s="235" t="s">
        <v>125</v>
      </c>
      <c r="L118" s="235" t="s">
        <v>62</v>
      </c>
      <c r="M118" s="279"/>
      <c r="N118" s="542"/>
    </row>
    <row r="119" spans="1:14" s="2" customFormat="1" ht="18" customHeight="1" x14ac:dyDescent="0.25">
      <c r="A119" s="202">
        <v>44321</v>
      </c>
      <c r="B119" s="203" t="s">
        <v>113</v>
      </c>
      <c r="C119" s="203" t="s">
        <v>117</v>
      </c>
      <c r="D119" s="276" t="s">
        <v>52</v>
      </c>
      <c r="E119" s="267">
        <v>20000</v>
      </c>
      <c r="F119" s="541">
        <v>3650</v>
      </c>
      <c r="G119" s="496">
        <f t="shared" si="0"/>
        <v>5.4794520547945202</v>
      </c>
      <c r="H119" s="317" t="s">
        <v>53</v>
      </c>
      <c r="I119" s="236" t="s">
        <v>18</v>
      </c>
      <c r="J119" s="279" t="s">
        <v>723</v>
      </c>
      <c r="K119" s="235" t="s">
        <v>125</v>
      </c>
      <c r="L119" s="235" t="s">
        <v>62</v>
      </c>
      <c r="M119" s="279"/>
      <c r="N119" s="542"/>
    </row>
    <row r="120" spans="1:14" s="2" customFormat="1" ht="18" customHeight="1" x14ac:dyDescent="0.25">
      <c r="A120" s="202">
        <v>44321</v>
      </c>
      <c r="B120" s="203" t="s">
        <v>114</v>
      </c>
      <c r="C120" s="203" t="s">
        <v>117</v>
      </c>
      <c r="D120" s="276" t="s">
        <v>52</v>
      </c>
      <c r="E120" s="255">
        <v>20000</v>
      </c>
      <c r="F120" s="541">
        <v>3650</v>
      </c>
      <c r="G120" s="496">
        <f t="shared" si="0"/>
        <v>5.4794520547945202</v>
      </c>
      <c r="H120" s="298" t="s">
        <v>99</v>
      </c>
      <c r="I120" s="236" t="s">
        <v>18</v>
      </c>
      <c r="J120" s="279" t="s">
        <v>723</v>
      </c>
      <c r="K120" s="235" t="s">
        <v>125</v>
      </c>
      <c r="L120" s="235" t="s">
        <v>62</v>
      </c>
      <c r="M120" s="279"/>
      <c r="N120" s="542"/>
    </row>
    <row r="121" spans="1:14" s="2" customFormat="1" ht="12.75" customHeight="1" x14ac:dyDescent="0.25">
      <c r="A121" s="202">
        <v>44321</v>
      </c>
      <c r="B121" s="201" t="s">
        <v>122</v>
      </c>
      <c r="C121" s="203" t="s">
        <v>117</v>
      </c>
      <c r="D121" s="203" t="s">
        <v>94</v>
      </c>
      <c r="E121" s="251">
        <v>10000</v>
      </c>
      <c r="F121" s="541">
        <v>3650</v>
      </c>
      <c r="G121" s="496">
        <f t="shared" si="0"/>
        <v>2.7397260273972601</v>
      </c>
      <c r="H121" s="298" t="s">
        <v>118</v>
      </c>
      <c r="I121" s="236" t="s">
        <v>18</v>
      </c>
      <c r="J121" s="279" t="s">
        <v>723</v>
      </c>
      <c r="K121" s="235" t="s">
        <v>125</v>
      </c>
      <c r="L121" s="235" t="s">
        <v>62</v>
      </c>
      <c r="M121" s="279"/>
      <c r="N121" s="542"/>
    </row>
    <row r="122" spans="1:14" s="2" customFormat="1" ht="23.25" customHeight="1" x14ac:dyDescent="0.25">
      <c r="A122" s="202">
        <v>44321</v>
      </c>
      <c r="B122" s="546" t="s">
        <v>248</v>
      </c>
      <c r="C122" s="546" t="s">
        <v>136</v>
      </c>
      <c r="D122" s="547" t="s">
        <v>94</v>
      </c>
      <c r="E122" s="267">
        <v>84000</v>
      </c>
      <c r="F122" s="541">
        <v>3650</v>
      </c>
      <c r="G122" s="496">
        <f>E122/F122</f>
        <v>23.013698630136986</v>
      </c>
      <c r="H122" s="298" t="s">
        <v>42</v>
      </c>
      <c r="I122" s="236" t="s">
        <v>18</v>
      </c>
      <c r="J122" s="279" t="s">
        <v>724</v>
      </c>
      <c r="K122" s="235" t="s">
        <v>125</v>
      </c>
      <c r="L122" s="235" t="s">
        <v>62</v>
      </c>
      <c r="M122" s="796"/>
      <c r="N122" s="542"/>
    </row>
    <row r="123" spans="1:14" s="2" customFormat="1" ht="24" customHeight="1" x14ac:dyDescent="0.25">
      <c r="A123" s="202">
        <v>44321</v>
      </c>
      <c r="B123" s="546" t="s">
        <v>283</v>
      </c>
      <c r="C123" s="546" t="s">
        <v>136</v>
      </c>
      <c r="D123" s="547" t="s">
        <v>94</v>
      </c>
      <c r="E123" s="267">
        <v>7000</v>
      </c>
      <c r="F123" s="541">
        <v>3650</v>
      </c>
      <c r="G123" s="496">
        <f t="shared" ref="G123:G137" si="1">E123/F123</f>
        <v>1.9178082191780821</v>
      </c>
      <c r="H123" s="298" t="s">
        <v>42</v>
      </c>
      <c r="I123" s="236" t="s">
        <v>18</v>
      </c>
      <c r="J123" s="279" t="s">
        <v>724</v>
      </c>
      <c r="K123" s="235" t="s">
        <v>125</v>
      </c>
      <c r="L123" s="235" t="s">
        <v>62</v>
      </c>
      <c r="M123" s="796"/>
      <c r="N123" s="542"/>
    </row>
    <row r="124" spans="1:14" s="2" customFormat="1" ht="17.25" customHeight="1" x14ac:dyDescent="0.25">
      <c r="A124" s="202">
        <v>44321</v>
      </c>
      <c r="B124" s="546" t="s">
        <v>284</v>
      </c>
      <c r="C124" s="546" t="s">
        <v>136</v>
      </c>
      <c r="D124" s="547" t="s">
        <v>94</v>
      </c>
      <c r="E124" s="255">
        <v>17400</v>
      </c>
      <c r="F124" s="541">
        <v>3650</v>
      </c>
      <c r="G124" s="496">
        <f t="shared" si="1"/>
        <v>4.7671232876712333</v>
      </c>
      <c r="H124" s="298" t="s">
        <v>42</v>
      </c>
      <c r="I124" s="236" t="s">
        <v>18</v>
      </c>
      <c r="J124" s="279" t="s">
        <v>724</v>
      </c>
      <c r="K124" s="235" t="s">
        <v>125</v>
      </c>
      <c r="L124" s="235" t="s">
        <v>62</v>
      </c>
      <c r="M124" s="796"/>
      <c r="N124" s="542"/>
    </row>
    <row r="125" spans="1:14" s="2" customFormat="1" ht="15.75" customHeight="1" x14ac:dyDescent="0.25">
      <c r="A125" s="240">
        <v>44321</v>
      </c>
      <c r="B125" s="543" t="s">
        <v>334</v>
      </c>
      <c r="C125" s="543" t="s">
        <v>335</v>
      </c>
      <c r="D125" s="544" t="s">
        <v>94</v>
      </c>
      <c r="E125" s="255">
        <f>F125*G125</f>
        <v>8616000</v>
      </c>
      <c r="F125" s="541">
        <v>3590</v>
      </c>
      <c r="G125" s="496">
        <v>2400</v>
      </c>
      <c r="H125" s="298" t="s">
        <v>336</v>
      </c>
      <c r="I125" s="735" t="s">
        <v>18</v>
      </c>
      <c r="J125" s="895" t="s">
        <v>726</v>
      </c>
      <c r="K125" s="279" t="s">
        <v>125</v>
      </c>
      <c r="L125" s="279" t="s">
        <v>62</v>
      </c>
      <c r="M125" s="895"/>
      <c r="N125" s="542"/>
    </row>
    <row r="126" spans="1:14" s="2" customFormat="1" ht="21.75" customHeight="1" x14ac:dyDescent="0.25">
      <c r="A126" s="240">
        <v>44321</v>
      </c>
      <c r="B126" s="543" t="s">
        <v>123</v>
      </c>
      <c r="C126" s="543" t="s">
        <v>223</v>
      </c>
      <c r="D126" s="544" t="s">
        <v>94</v>
      </c>
      <c r="E126" s="255">
        <f>F126*G126</f>
        <v>2190</v>
      </c>
      <c r="F126" s="541">
        <v>3650</v>
      </c>
      <c r="G126" s="496">
        <v>0.6</v>
      </c>
      <c r="H126" s="298" t="s">
        <v>336</v>
      </c>
      <c r="I126" s="735" t="s">
        <v>18</v>
      </c>
      <c r="J126" s="895" t="s">
        <v>727</v>
      </c>
      <c r="K126" s="279" t="s">
        <v>125</v>
      </c>
      <c r="L126" s="279" t="s">
        <v>62</v>
      </c>
      <c r="M126" s="895"/>
      <c r="N126" s="542"/>
    </row>
    <row r="127" spans="1:14" s="2" customFormat="1" ht="15" customHeight="1" x14ac:dyDescent="0.25">
      <c r="A127" s="202">
        <v>44321</v>
      </c>
      <c r="B127" s="203" t="s">
        <v>68</v>
      </c>
      <c r="C127" s="201" t="s">
        <v>67</v>
      </c>
      <c r="D127" s="203" t="s">
        <v>93</v>
      </c>
      <c r="E127" s="433">
        <v>4000</v>
      </c>
      <c r="F127" s="541">
        <v>3650</v>
      </c>
      <c r="G127" s="496">
        <f>E127/F127</f>
        <v>1.095890410958904</v>
      </c>
      <c r="H127" s="298" t="s">
        <v>135</v>
      </c>
      <c r="I127" s="236" t="s">
        <v>18</v>
      </c>
      <c r="J127" s="201" t="s">
        <v>367</v>
      </c>
      <c r="K127" s="235" t="s">
        <v>125</v>
      </c>
      <c r="L127" s="235" t="s">
        <v>62</v>
      </c>
      <c r="M127" s="796"/>
      <c r="N127" s="542"/>
    </row>
    <row r="128" spans="1:14" s="2" customFormat="1" ht="15" customHeight="1" x14ac:dyDescent="0.25">
      <c r="A128" s="202">
        <v>44321</v>
      </c>
      <c r="B128" s="203" t="s">
        <v>68</v>
      </c>
      <c r="C128" s="201" t="s">
        <v>67</v>
      </c>
      <c r="D128" s="203" t="s">
        <v>93</v>
      </c>
      <c r="E128" s="433">
        <v>12000</v>
      </c>
      <c r="F128" s="541">
        <v>3650</v>
      </c>
      <c r="G128" s="496">
        <f t="shared" ref="G128:G135" si="2">E128/F128</f>
        <v>3.2876712328767121</v>
      </c>
      <c r="H128" s="298" t="s">
        <v>135</v>
      </c>
      <c r="I128" s="236" t="s">
        <v>18</v>
      </c>
      <c r="J128" s="201" t="s">
        <v>367</v>
      </c>
      <c r="K128" s="235" t="s">
        <v>125</v>
      </c>
      <c r="L128" s="235" t="s">
        <v>62</v>
      </c>
      <c r="M128" s="796"/>
      <c r="N128" s="542"/>
    </row>
    <row r="129" spans="1:14" s="2" customFormat="1" ht="15" customHeight="1" x14ac:dyDescent="0.25">
      <c r="A129" s="202">
        <v>44321</v>
      </c>
      <c r="B129" s="203" t="s">
        <v>68</v>
      </c>
      <c r="C129" s="201" t="s">
        <v>67</v>
      </c>
      <c r="D129" s="203" t="s">
        <v>93</v>
      </c>
      <c r="E129" s="433">
        <v>15000</v>
      </c>
      <c r="F129" s="541">
        <v>3650</v>
      </c>
      <c r="G129" s="496">
        <f t="shared" si="2"/>
        <v>4.1095890410958908</v>
      </c>
      <c r="H129" s="298" t="s">
        <v>135</v>
      </c>
      <c r="I129" s="236" t="s">
        <v>18</v>
      </c>
      <c r="J129" s="201" t="s">
        <v>367</v>
      </c>
      <c r="K129" s="235" t="s">
        <v>125</v>
      </c>
      <c r="L129" s="235" t="s">
        <v>62</v>
      </c>
      <c r="M129" s="796"/>
      <c r="N129" s="542"/>
    </row>
    <row r="130" spans="1:14" s="2" customFormat="1" ht="15" customHeight="1" x14ac:dyDescent="0.25">
      <c r="A130" s="202">
        <v>44321</v>
      </c>
      <c r="B130" s="203" t="s">
        <v>68</v>
      </c>
      <c r="C130" s="201" t="s">
        <v>67</v>
      </c>
      <c r="D130" s="203" t="s">
        <v>93</v>
      </c>
      <c r="E130" s="433">
        <v>12000</v>
      </c>
      <c r="F130" s="541">
        <v>3650</v>
      </c>
      <c r="G130" s="496">
        <f t="shared" si="2"/>
        <v>3.2876712328767121</v>
      </c>
      <c r="H130" s="298" t="s">
        <v>135</v>
      </c>
      <c r="I130" s="236" t="s">
        <v>18</v>
      </c>
      <c r="J130" s="201" t="s">
        <v>367</v>
      </c>
      <c r="K130" s="235" t="s">
        <v>125</v>
      </c>
      <c r="L130" s="235" t="s">
        <v>62</v>
      </c>
      <c r="M130" s="796"/>
      <c r="N130" s="542"/>
    </row>
    <row r="131" spans="1:14" s="2" customFormat="1" ht="15" customHeight="1" x14ac:dyDescent="0.25">
      <c r="A131" s="202">
        <v>44321</v>
      </c>
      <c r="B131" s="203" t="s">
        <v>68</v>
      </c>
      <c r="C131" s="201" t="s">
        <v>67</v>
      </c>
      <c r="D131" s="203" t="s">
        <v>93</v>
      </c>
      <c r="E131" s="426">
        <v>10000</v>
      </c>
      <c r="F131" s="541">
        <v>3650</v>
      </c>
      <c r="G131" s="496">
        <f t="shared" si="2"/>
        <v>2.7397260273972601</v>
      </c>
      <c r="H131" s="298" t="s">
        <v>135</v>
      </c>
      <c r="I131" s="236" t="s">
        <v>18</v>
      </c>
      <c r="J131" s="201" t="s">
        <v>367</v>
      </c>
      <c r="K131" s="235" t="s">
        <v>125</v>
      </c>
      <c r="L131" s="235" t="s">
        <v>62</v>
      </c>
      <c r="M131" s="796"/>
      <c r="N131" s="542"/>
    </row>
    <row r="132" spans="1:14" s="2" customFormat="1" ht="15" customHeight="1" x14ac:dyDescent="0.25">
      <c r="A132" s="202">
        <v>44321</v>
      </c>
      <c r="B132" s="203" t="s">
        <v>95</v>
      </c>
      <c r="C132" s="201" t="s">
        <v>95</v>
      </c>
      <c r="D132" s="203" t="s">
        <v>93</v>
      </c>
      <c r="E132" s="433">
        <v>2000</v>
      </c>
      <c r="F132" s="541">
        <v>3650</v>
      </c>
      <c r="G132" s="496">
        <f t="shared" si="2"/>
        <v>0.54794520547945202</v>
      </c>
      <c r="H132" s="298" t="s">
        <v>135</v>
      </c>
      <c r="I132" s="236" t="s">
        <v>18</v>
      </c>
      <c r="J132" s="201" t="s">
        <v>367</v>
      </c>
      <c r="K132" s="235" t="s">
        <v>125</v>
      </c>
      <c r="L132" s="235" t="s">
        <v>62</v>
      </c>
      <c r="M132" s="796"/>
      <c r="N132" s="542"/>
    </row>
    <row r="133" spans="1:14" s="2" customFormat="1" ht="15" customHeight="1" x14ac:dyDescent="0.25">
      <c r="A133" s="202">
        <v>44321</v>
      </c>
      <c r="B133" s="203" t="s">
        <v>95</v>
      </c>
      <c r="C133" s="201" t="s">
        <v>95</v>
      </c>
      <c r="D133" s="203" t="s">
        <v>93</v>
      </c>
      <c r="E133" s="433">
        <v>1000</v>
      </c>
      <c r="F133" s="541">
        <v>3650</v>
      </c>
      <c r="G133" s="496">
        <f t="shared" si="2"/>
        <v>0.27397260273972601</v>
      </c>
      <c r="H133" s="298" t="s">
        <v>135</v>
      </c>
      <c r="I133" s="236" t="s">
        <v>18</v>
      </c>
      <c r="J133" s="201" t="s">
        <v>367</v>
      </c>
      <c r="K133" s="235" t="s">
        <v>125</v>
      </c>
      <c r="L133" s="235" t="s">
        <v>62</v>
      </c>
      <c r="M133" s="796"/>
      <c r="N133" s="542"/>
    </row>
    <row r="134" spans="1:14" s="2" customFormat="1" ht="15" customHeight="1" x14ac:dyDescent="0.25">
      <c r="A134" s="202">
        <v>44321</v>
      </c>
      <c r="B134" s="203" t="s">
        <v>95</v>
      </c>
      <c r="C134" s="201" t="s">
        <v>95</v>
      </c>
      <c r="D134" s="203" t="s">
        <v>93</v>
      </c>
      <c r="E134" s="433">
        <v>3000</v>
      </c>
      <c r="F134" s="541">
        <v>3650</v>
      </c>
      <c r="G134" s="496">
        <f t="shared" si="2"/>
        <v>0.82191780821917804</v>
      </c>
      <c r="H134" s="298" t="s">
        <v>135</v>
      </c>
      <c r="I134" s="236" t="s">
        <v>18</v>
      </c>
      <c r="J134" s="201" t="s">
        <v>367</v>
      </c>
      <c r="K134" s="235" t="s">
        <v>125</v>
      </c>
      <c r="L134" s="235" t="s">
        <v>62</v>
      </c>
      <c r="M134" s="796"/>
      <c r="N134" s="542"/>
    </row>
    <row r="135" spans="1:14" s="2" customFormat="1" ht="15" customHeight="1" x14ac:dyDescent="0.25">
      <c r="A135" s="202">
        <v>44321</v>
      </c>
      <c r="B135" s="203" t="s">
        <v>95</v>
      </c>
      <c r="C135" s="201" t="s">
        <v>95</v>
      </c>
      <c r="D135" s="203" t="s">
        <v>93</v>
      </c>
      <c r="E135" s="433">
        <v>2000</v>
      </c>
      <c r="F135" s="541">
        <v>3650</v>
      </c>
      <c r="G135" s="496">
        <f t="shared" si="2"/>
        <v>0.54794520547945202</v>
      </c>
      <c r="H135" s="298" t="s">
        <v>135</v>
      </c>
      <c r="I135" s="236" t="s">
        <v>18</v>
      </c>
      <c r="J135" s="201" t="s">
        <v>367</v>
      </c>
      <c r="K135" s="235" t="s">
        <v>125</v>
      </c>
      <c r="L135" s="235" t="s">
        <v>62</v>
      </c>
      <c r="M135" s="796"/>
      <c r="N135" s="542"/>
    </row>
    <row r="136" spans="1:14" s="2" customFormat="1" ht="15" customHeight="1" x14ac:dyDescent="0.25">
      <c r="A136" s="240">
        <v>44322</v>
      </c>
      <c r="B136" s="235" t="s">
        <v>68</v>
      </c>
      <c r="C136" s="235" t="s">
        <v>67</v>
      </c>
      <c r="D136" s="203" t="s">
        <v>93</v>
      </c>
      <c r="E136" s="211">
        <v>25000</v>
      </c>
      <c r="F136" s="541">
        <v>3650</v>
      </c>
      <c r="G136" s="496">
        <f>E136/F136</f>
        <v>6.8493150684931505</v>
      </c>
      <c r="H136" s="298" t="s">
        <v>71</v>
      </c>
      <c r="I136" s="236" t="s">
        <v>18</v>
      </c>
      <c r="J136" s="279" t="s">
        <v>250</v>
      </c>
      <c r="K136" s="235" t="s">
        <v>125</v>
      </c>
      <c r="L136" s="235" t="s">
        <v>62</v>
      </c>
      <c r="M136" s="796"/>
      <c r="N136" s="542"/>
    </row>
    <row r="137" spans="1:14" s="2" customFormat="1" ht="15" customHeight="1" x14ac:dyDescent="0.25">
      <c r="A137" s="240">
        <v>44322</v>
      </c>
      <c r="B137" s="235" t="s">
        <v>68</v>
      </c>
      <c r="C137" s="235" t="s">
        <v>67</v>
      </c>
      <c r="D137" s="203" t="s">
        <v>93</v>
      </c>
      <c r="E137" s="217">
        <v>17000</v>
      </c>
      <c r="F137" s="541">
        <v>3650</v>
      </c>
      <c r="G137" s="496">
        <f t="shared" si="1"/>
        <v>4.6575342465753424</v>
      </c>
      <c r="H137" s="298" t="s">
        <v>71</v>
      </c>
      <c r="I137" s="236" t="s">
        <v>18</v>
      </c>
      <c r="J137" s="279" t="s">
        <v>250</v>
      </c>
      <c r="K137" s="235" t="s">
        <v>125</v>
      </c>
      <c r="L137" s="235" t="s">
        <v>62</v>
      </c>
      <c r="M137" s="796"/>
      <c r="N137" s="542"/>
    </row>
    <row r="138" spans="1:14" s="2" customFormat="1" ht="15" customHeight="1" x14ac:dyDescent="0.25">
      <c r="A138" s="240">
        <v>44322</v>
      </c>
      <c r="B138" s="235" t="s">
        <v>68</v>
      </c>
      <c r="C138" s="235" t="s">
        <v>67</v>
      </c>
      <c r="D138" s="203" t="s">
        <v>93</v>
      </c>
      <c r="E138" s="426">
        <v>10000</v>
      </c>
      <c r="F138" s="541">
        <v>3650</v>
      </c>
      <c r="G138" s="496">
        <f t="shared" si="0"/>
        <v>2.7397260273972601</v>
      </c>
      <c r="H138" s="298" t="s">
        <v>71</v>
      </c>
      <c r="I138" s="236" t="s">
        <v>18</v>
      </c>
      <c r="J138" s="279" t="s">
        <v>250</v>
      </c>
      <c r="K138" s="235" t="s">
        <v>125</v>
      </c>
      <c r="L138" s="235" t="s">
        <v>62</v>
      </c>
      <c r="M138" s="811"/>
      <c r="N138" s="542"/>
    </row>
    <row r="139" spans="1:14" s="2" customFormat="1" ht="15" customHeight="1" x14ac:dyDescent="0.25">
      <c r="A139" s="240">
        <v>44322</v>
      </c>
      <c r="B139" s="203" t="s">
        <v>95</v>
      </c>
      <c r="C139" s="203" t="s">
        <v>95</v>
      </c>
      <c r="D139" s="203" t="s">
        <v>93</v>
      </c>
      <c r="E139" s="426">
        <v>5000</v>
      </c>
      <c r="F139" s="541">
        <v>3650</v>
      </c>
      <c r="G139" s="496">
        <f t="shared" si="0"/>
        <v>1.3698630136986301</v>
      </c>
      <c r="H139" s="298" t="s">
        <v>71</v>
      </c>
      <c r="I139" s="236" t="s">
        <v>18</v>
      </c>
      <c r="J139" s="279" t="s">
        <v>250</v>
      </c>
      <c r="K139" s="235" t="s">
        <v>125</v>
      </c>
      <c r="L139" s="235" t="s">
        <v>62</v>
      </c>
      <c r="M139" s="811"/>
      <c r="N139" s="542"/>
    </row>
    <row r="140" spans="1:14" s="2" customFormat="1" ht="15" customHeight="1" x14ac:dyDescent="0.25">
      <c r="A140" s="240">
        <v>44322</v>
      </c>
      <c r="B140" s="203" t="s">
        <v>95</v>
      </c>
      <c r="C140" s="203" t="s">
        <v>95</v>
      </c>
      <c r="D140" s="203" t="s">
        <v>93</v>
      </c>
      <c r="E140" s="255">
        <v>5000</v>
      </c>
      <c r="F140" s="541">
        <v>3650</v>
      </c>
      <c r="G140" s="496">
        <f t="shared" si="0"/>
        <v>1.3698630136986301</v>
      </c>
      <c r="H140" s="298" t="s">
        <v>71</v>
      </c>
      <c r="I140" s="236" t="s">
        <v>18</v>
      </c>
      <c r="J140" s="279" t="s">
        <v>250</v>
      </c>
      <c r="K140" s="235" t="s">
        <v>125</v>
      </c>
      <c r="L140" s="235" t="s">
        <v>62</v>
      </c>
      <c r="M140" s="811"/>
      <c r="N140" s="542"/>
    </row>
    <row r="141" spans="1:14" s="2" customFormat="1" ht="15" customHeight="1" x14ac:dyDescent="0.25">
      <c r="A141" s="240">
        <v>44322</v>
      </c>
      <c r="B141" s="627" t="s">
        <v>68</v>
      </c>
      <c r="C141" s="627" t="s">
        <v>67</v>
      </c>
      <c r="D141" s="203" t="s">
        <v>93</v>
      </c>
      <c r="E141" s="251">
        <v>6000</v>
      </c>
      <c r="F141" s="541">
        <v>3650</v>
      </c>
      <c r="G141" s="496">
        <f t="shared" si="0"/>
        <v>1.6438356164383561</v>
      </c>
      <c r="H141" s="298" t="s">
        <v>70</v>
      </c>
      <c r="I141" s="236" t="s">
        <v>18</v>
      </c>
      <c r="J141" s="713" t="s">
        <v>254</v>
      </c>
      <c r="K141" s="235" t="s">
        <v>125</v>
      </c>
      <c r="L141" s="235" t="s">
        <v>62</v>
      </c>
      <c r="M141" s="811"/>
      <c r="N141" s="542"/>
    </row>
    <row r="142" spans="1:14" s="2" customFormat="1" ht="15" customHeight="1" x14ac:dyDescent="0.25">
      <c r="A142" s="240">
        <v>44322</v>
      </c>
      <c r="B142" s="627" t="s">
        <v>68</v>
      </c>
      <c r="C142" s="627" t="s">
        <v>67</v>
      </c>
      <c r="D142" s="203" t="s">
        <v>93</v>
      </c>
      <c r="E142" s="255">
        <v>14000</v>
      </c>
      <c r="F142" s="541">
        <v>3650</v>
      </c>
      <c r="G142" s="496">
        <f t="shared" si="0"/>
        <v>3.8356164383561642</v>
      </c>
      <c r="H142" s="298" t="s">
        <v>70</v>
      </c>
      <c r="I142" s="236" t="s">
        <v>18</v>
      </c>
      <c r="J142" s="713" t="s">
        <v>254</v>
      </c>
      <c r="K142" s="235" t="s">
        <v>125</v>
      </c>
      <c r="L142" s="235" t="s">
        <v>62</v>
      </c>
      <c r="M142" s="811"/>
      <c r="N142" s="542"/>
    </row>
    <row r="143" spans="1:14" s="2" customFormat="1" ht="15" customHeight="1" x14ac:dyDescent="0.25">
      <c r="A143" s="240">
        <v>44322</v>
      </c>
      <c r="B143" s="627" t="s">
        <v>68</v>
      </c>
      <c r="C143" s="627" t="s">
        <v>67</v>
      </c>
      <c r="D143" s="203" t="s">
        <v>93</v>
      </c>
      <c r="E143" s="210">
        <v>17000</v>
      </c>
      <c r="F143" s="541">
        <v>3650</v>
      </c>
      <c r="G143" s="496">
        <f t="shared" si="0"/>
        <v>4.6575342465753424</v>
      </c>
      <c r="H143" s="298" t="s">
        <v>70</v>
      </c>
      <c r="I143" s="236" t="s">
        <v>18</v>
      </c>
      <c r="J143" s="713" t="s">
        <v>254</v>
      </c>
      <c r="K143" s="235" t="s">
        <v>125</v>
      </c>
      <c r="L143" s="235" t="s">
        <v>62</v>
      </c>
      <c r="M143" s="811"/>
      <c r="N143" s="542"/>
    </row>
    <row r="144" spans="1:14" s="2" customFormat="1" ht="15" customHeight="1" x14ac:dyDescent="0.25">
      <c r="A144" s="240">
        <v>44322</v>
      </c>
      <c r="B144" s="627" t="s">
        <v>68</v>
      </c>
      <c r="C144" s="627" t="s">
        <v>67</v>
      </c>
      <c r="D144" s="203" t="s">
        <v>93</v>
      </c>
      <c r="E144" s="426">
        <v>10000</v>
      </c>
      <c r="F144" s="541">
        <v>3650</v>
      </c>
      <c r="G144" s="496">
        <f>E144/F144</f>
        <v>2.7397260273972601</v>
      </c>
      <c r="H144" s="298" t="s">
        <v>70</v>
      </c>
      <c r="I144" s="236" t="s">
        <v>18</v>
      </c>
      <c r="J144" s="713" t="s">
        <v>254</v>
      </c>
      <c r="K144" s="235" t="s">
        <v>125</v>
      </c>
      <c r="L144" s="235" t="s">
        <v>62</v>
      </c>
      <c r="M144" s="811"/>
      <c r="N144" s="542"/>
    </row>
    <row r="145" spans="1:14" s="2" customFormat="1" ht="15" customHeight="1" x14ac:dyDescent="0.25">
      <c r="A145" s="240">
        <v>44322</v>
      </c>
      <c r="B145" s="209" t="s">
        <v>95</v>
      </c>
      <c r="C145" s="209" t="s">
        <v>95</v>
      </c>
      <c r="D145" s="203" t="s">
        <v>93</v>
      </c>
      <c r="E145" s="267">
        <v>5000</v>
      </c>
      <c r="F145" s="541">
        <v>3650</v>
      </c>
      <c r="G145" s="496">
        <f t="shared" si="0"/>
        <v>1.3698630136986301</v>
      </c>
      <c r="H145" s="298" t="s">
        <v>70</v>
      </c>
      <c r="I145" s="236" t="s">
        <v>18</v>
      </c>
      <c r="J145" s="713" t="s">
        <v>254</v>
      </c>
      <c r="K145" s="235" t="s">
        <v>125</v>
      </c>
      <c r="L145" s="235" t="s">
        <v>62</v>
      </c>
      <c r="M145" s="811"/>
      <c r="N145" s="542"/>
    </row>
    <row r="146" spans="1:14" s="2" customFormat="1" ht="15" customHeight="1" x14ac:dyDescent="0.25">
      <c r="A146" s="240">
        <v>44322</v>
      </c>
      <c r="B146" s="209" t="s">
        <v>95</v>
      </c>
      <c r="C146" s="209" t="s">
        <v>95</v>
      </c>
      <c r="D146" s="203" t="s">
        <v>93</v>
      </c>
      <c r="E146" s="255">
        <v>1000</v>
      </c>
      <c r="F146" s="541">
        <v>3650</v>
      </c>
      <c r="G146" s="496">
        <f t="shared" si="0"/>
        <v>0.27397260273972601</v>
      </c>
      <c r="H146" s="298" t="s">
        <v>70</v>
      </c>
      <c r="I146" s="236" t="s">
        <v>18</v>
      </c>
      <c r="J146" s="713" t="s">
        <v>254</v>
      </c>
      <c r="K146" s="235" t="s">
        <v>125</v>
      </c>
      <c r="L146" s="235" t="s">
        <v>62</v>
      </c>
      <c r="M146" s="811"/>
      <c r="N146" s="542"/>
    </row>
    <row r="147" spans="1:14" s="2" customFormat="1" ht="15" customHeight="1" x14ac:dyDescent="0.25">
      <c r="A147" s="240">
        <v>44322</v>
      </c>
      <c r="B147" s="209" t="s">
        <v>95</v>
      </c>
      <c r="C147" s="209" t="s">
        <v>95</v>
      </c>
      <c r="D147" s="203" t="s">
        <v>93</v>
      </c>
      <c r="E147" s="658">
        <v>4000</v>
      </c>
      <c r="F147" s="541">
        <v>3650</v>
      </c>
      <c r="G147" s="496">
        <f t="shared" si="0"/>
        <v>1.095890410958904</v>
      </c>
      <c r="H147" s="298" t="s">
        <v>70</v>
      </c>
      <c r="I147" s="236" t="s">
        <v>18</v>
      </c>
      <c r="J147" s="713" t="s">
        <v>254</v>
      </c>
      <c r="K147" s="235" t="s">
        <v>125</v>
      </c>
      <c r="L147" s="235" t="s">
        <v>62</v>
      </c>
      <c r="M147" s="811"/>
      <c r="N147" s="542"/>
    </row>
    <row r="148" spans="1:14" s="2" customFormat="1" ht="15" customHeight="1" x14ac:dyDescent="0.25">
      <c r="A148" s="240">
        <v>44322</v>
      </c>
      <c r="B148" s="235" t="s">
        <v>68</v>
      </c>
      <c r="C148" s="235" t="s">
        <v>67</v>
      </c>
      <c r="D148" s="203" t="s">
        <v>93</v>
      </c>
      <c r="E148" s="230">
        <v>10000</v>
      </c>
      <c r="F148" s="541">
        <v>3650</v>
      </c>
      <c r="G148" s="496">
        <f t="shared" si="0"/>
        <v>2.7397260273972601</v>
      </c>
      <c r="H148" s="298" t="s">
        <v>130</v>
      </c>
      <c r="I148" s="236" t="s">
        <v>18</v>
      </c>
      <c r="J148" s="279" t="s">
        <v>259</v>
      </c>
      <c r="K148" s="235" t="s">
        <v>125</v>
      </c>
      <c r="L148" s="235" t="s">
        <v>62</v>
      </c>
      <c r="M148" s="811"/>
      <c r="N148" s="542"/>
    </row>
    <row r="149" spans="1:14" s="2" customFormat="1" ht="15" customHeight="1" x14ac:dyDescent="0.25">
      <c r="A149" s="240">
        <v>44322</v>
      </c>
      <c r="B149" s="235" t="s">
        <v>68</v>
      </c>
      <c r="C149" s="235" t="s">
        <v>67</v>
      </c>
      <c r="D149" s="203" t="s">
        <v>93</v>
      </c>
      <c r="E149" s="255">
        <v>9000</v>
      </c>
      <c r="F149" s="541">
        <v>3650</v>
      </c>
      <c r="G149" s="496">
        <f t="shared" si="0"/>
        <v>2.4657534246575343</v>
      </c>
      <c r="H149" s="298" t="s">
        <v>130</v>
      </c>
      <c r="I149" s="236" t="s">
        <v>18</v>
      </c>
      <c r="J149" s="279" t="s">
        <v>259</v>
      </c>
      <c r="K149" s="235" t="s">
        <v>125</v>
      </c>
      <c r="L149" s="235" t="s">
        <v>62</v>
      </c>
      <c r="M149" s="811"/>
      <c r="N149" s="542"/>
    </row>
    <row r="150" spans="1:14" s="2" customFormat="1" ht="15" customHeight="1" x14ac:dyDescent="0.25">
      <c r="A150" s="240">
        <v>44322</v>
      </c>
      <c r="B150" s="235" t="s">
        <v>68</v>
      </c>
      <c r="C150" s="235" t="s">
        <v>67</v>
      </c>
      <c r="D150" s="203" t="s">
        <v>93</v>
      </c>
      <c r="E150" s="426">
        <v>9000</v>
      </c>
      <c r="F150" s="541">
        <v>3650</v>
      </c>
      <c r="G150" s="496">
        <f t="shared" si="0"/>
        <v>2.4657534246575343</v>
      </c>
      <c r="H150" s="298" t="s">
        <v>130</v>
      </c>
      <c r="I150" s="236" t="s">
        <v>18</v>
      </c>
      <c r="J150" s="279" t="s">
        <v>259</v>
      </c>
      <c r="K150" s="235" t="s">
        <v>125</v>
      </c>
      <c r="L150" s="235" t="s">
        <v>62</v>
      </c>
      <c r="M150" s="811"/>
      <c r="N150" s="542"/>
    </row>
    <row r="151" spans="1:14" s="2" customFormat="1" ht="15" customHeight="1" x14ac:dyDescent="0.25">
      <c r="A151" s="240">
        <v>44322</v>
      </c>
      <c r="B151" s="235" t="s">
        <v>68</v>
      </c>
      <c r="C151" s="235" t="s">
        <v>67</v>
      </c>
      <c r="D151" s="203" t="s">
        <v>93</v>
      </c>
      <c r="E151" s="213">
        <v>8000</v>
      </c>
      <c r="F151" s="541">
        <v>3650</v>
      </c>
      <c r="G151" s="496">
        <f t="shared" si="0"/>
        <v>2.1917808219178081</v>
      </c>
      <c r="H151" s="298" t="s">
        <v>130</v>
      </c>
      <c r="I151" s="236" t="s">
        <v>18</v>
      </c>
      <c r="J151" s="279" t="s">
        <v>259</v>
      </c>
      <c r="K151" s="235" t="s">
        <v>125</v>
      </c>
      <c r="L151" s="235" t="s">
        <v>62</v>
      </c>
      <c r="M151" s="811"/>
      <c r="N151" s="542"/>
    </row>
    <row r="152" spans="1:14" s="2" customFormat="1" ht="15" customHeight="1" x14ac:dyDescent="0.25">
      <c r="A152" s="240">
        <v>44322</v>
      </c>
      <c r="B152" s="235" t="s">
        <v>68</v>
      </c>
      <c r="C152" s="235" t="s">
        <v>67</v>
      </c>
      <c r="D152" s="203" t="s">
        <v>93</v>
      </c>
      <c r="E152" s="211">
        <v>7000</v>
      </c>
      <c r="F152" s="541">
        <v>3650</v>
      </c>
      <c r="G152" s="496">
        <f t="shared" si="0"/>
        <v>1.9178082191780821</v>
      </c>
      <c r="H152" s="298" t="s">
        <v>130</v>
      </c>
      <c r="I152" s="236" t="s">
        <v>18</v>
      </c>
      <c r="J152" s="279" t="s">
        <v>259</v>
      </c>
      <c r="K152" s="235" t="s">
        <v>125</v>
      </c>
      <c r="L152" s="235" t="s">
        <v>62</v>
      </c>
      <c r="M152" s="811"/>
      <c r="N152" s="542"/>
    </row>
    <row r="153" spans="1:14" s="2" customFormat="1" ht="15" customHeight="1" x14ac:dyDescent="0.25">
      <c r="A153" s="240">
        <v>44322</v>
      </c>
      <c r="B153" s="235" t="s">
        <v>95</v>
      </c>
      <c r="C153" s="235" t="s">
        <v>95</v>
      </c>
      <c r="D153" s="203" t="s">
        <v>93</v>
      </c>
      <c r="E153" s="217">
        <v>6000</v>
      </c>
      <c r="F153" s="541">
        <v>3650</v>
      </c>
      <c r="G153" s="496">
        <f t="shared" si="0"/>
        <v>1.6438356164383561</v>
      </c>
      <c r="H153" s="298" t="s">
        <v>130</v>
      </c>
      <c r="I153" s="236" t="s">
        <v>18</v>
      </c>
      <c r="J153" s="279" t="s">
        <v>259</v>
      </c>
      <c r="K153" s="235" t="s">
        <v>125</v>
      </c>
      <c r="L153" s="235" t="s">
        <v>62</v>
      </c>
      <c r="M153" s="811"/>
      <c r="N153" s="542"/>
    </row>
    <row r="154" spans="1:14" s="2" customFormat="1" ht="15" customHeight="1" x14ac:dyDescent="0.25">
      <c r="A154" s="240">
        <v>44322</v>
      </c>
      <c r="B154" s="235" t="s">
        <v>95</v>
      </c>
      <c r="C154" s="235" t="s">
        <v>95</v>
      </c>
      <c r="D154" s="203" t="s">
        <v>93</v>
      </c>
      <c r="E154" s="211">
        <v>4000</v>
      </c>
      <c r="F154" s="541">
        <v>3650</v>
      </c>
      <c r="G154" s="496">
        <f t="shared" si="0"/>
        <v>1.095890410958904</v>
      </c>
      <c r="H154" s="298" t="s">
        <v>130</v>
      </c>
      <c r="I154" s="236" t="s">
        <v>18</v>
      </c>
      <c r="J154" s="279" t="s">
        <v>259</v>
      </c>
      <c r="K154" s="235" t="s">
        <v>125</v>
      </c>
      <c r="L154" s="235" t="s">
        <v>62</v>
      </c>
      <c r="M154" s="811"/>
      <c r="N154" s="542"/>
    </row>
    <row r="155" spans="1:14" s="2" customFormat="1" ht="15" customHeight="1" x14ac:dyDescent="0.25">
      <c r="A155" s="240">
        <v>44322</v>
      </c>
      <c r="B155" s="203" t="s">
        <v>68</v>
      </c>
      <c r="C155" s="203" t="s">
        <v>67</v>
      </c>
      <c r="D155" s="203" t="s">
        <v>52</v>
      </c>
      <c r="E155" s="194">
        <v>15000</v>
      </c>
      <c r="F155" s="541">
        <v>3650</v>
      </c>
      <c r="G155" s="496">
        <f t="shared" si="0"/>
        <v>4.1095890410958908</v>
      </c>
      <c r="H155" s="298" t="s">
        <v>53</v>
      </c>
      <c r="I155" s="236" t="s">
        <v>18</v>
      </c>
      <c r="J155" s="280" t="s">
        <v>271</v>
      </c>
      <c r="K155" s="235" t="s">
        <v>125</v>
      </c>
      <c r="L155" s="235" t="s">
        <v>62</v>
      </c>
      <c r="M155" s="811"/>
      <c r="N155" s="542"/>
    </row>
    <row r="156" spans="1:14" s="2" customFormat="1" ht="14.25" customHeight="1" x14ac:dyDescent="0.25">
      <c r="A156" s="240">
        <v>44322</v>
      </c>
      <c r="B156" s="203" t="s">
        <v>268</v>
      </c>
      <c r="C156" s="203" t="s">
        <v>67</v>
      </c>
      <c r="D156" s="203" t="s">
        <v>52</v>
      </c>
      <c r="E156" s="194">
        <v>35000</v>
      </c>
      <c r="F156" s="541">
        <v>3650</v>
      </c>
      <c r="G156" s="496">
        <f t="shared" si="0"/>
        <v>9.5890410958904102</v>
      </c>
      <c r="H156" s="298" t="s">
        <v>53</v>
      </c>
      <c r="I156" s="236" t="s">
        <v>18</v>
      </c>
      <c r="J156" s="280" t="s">
        <v>271</v>
      </c>
      <c r="K156" s="235" t="s">
        <v>125</v>
      </c>
      <c r="L156" s="235" t="s">
        <v>62</v>
      </c>
      <c r="M156" s="811"/>
      <c r="N156" s="542"/>
    </row>
    <row r="157" spans="1:14" s="2" customFormat="1" ht="15" customHeight="1" x14ac:dyDescent="0.25">
      <c r="A157" s="240">
        <v>44322</v>
      </c>
      <c r="B157" s="203" t="s">
        <v>68</v>
      </c>
      <c r="C157" s="203" t="s">
        <v>67</v>
      </c>
      <c r="D157" s="203" t="s">
        <v>52</v>
      </c>
      <c r="E157" s="194">
        <v>15000</v>
      </c>
      <c r="F157" s="541">
        <v>3650</v>
      </c>
      <c r="G157" s="496">
        <f t="shared" si="0"/>
        <v>4.1095890410958908</v>
      </c>
      <c r="H157" s="298" t="s">
        <v>53</v>
      </c>
      <c r="I157" s="236" t="s">
        <v>18</v>
      </c>
      <c r="J157" s="280" t="s">
        <v>271</v>
      </c>
      <c r="K157" s="235" t="s">
        <v>125</v>
      </c>
      <c r="L157" s="235" t="s">
        <v>62</v>
      </c>
      <c r="M157" s="811"/>
      <c r="N157" s="542"/>
    </row>
    <row r="158" spans="1:14" s="2" customFormat="1" ht="15.75" customHeight="1" x14ac:dyDescent="0.25">
      <c r="A158" s="240">
        <v>44322</v>
      </c>
      <c r="B158" s="203" t="s">
        <v>68</v>
      </c>
      <c r="C158" s="203" t="s">
        <v>67</v>
      </c>
      <c r="D158" s="203" t="s">
        <v>52</v>
      </c>
      <c r="E158" s="211">
        <v>10000</v>
      </c>
      <c r="F158" s="541">
        <v>3650</v>
      </c>
      <c r="G158" s="496">
        <f t="shared" si="0"/>
        <v>2.7397260273972601</v>
      </c>
      <c r="H158" s="298" t="s">
        <v>53</v>
      </c>
      <c r="I158" s="236" t="s">
        <v>18</v>
      </c>
      <c r="J158" s="280" t="s">
        <v>271</v>
      </c>
      <c r="K158" s="235" t="s">
        <v>125</v>
      </c>
      <c r="L158" s="235" t="s">
        <v>62</v>
      </c>
      <c r="M158" s="811"/>
      <c r="N158" s="542"/>
    </row>
    <row r="159" spans="1:14" s="2" customFormat="1" ht="15.75" customHeight="1" x14ac:dyDescent="0.25">
      <c r="A159" s="240">
        <v>44322</v>
      </c>
      <c r="B159" s="203" t="s">
        <v>273</v>
      </c>
      <c r="C159" s="203" t="s">
        <v>67</v>
      </c>
      <c r="D159" s="203" t="s">
        <v>52</v>
      </c>
      <c r="E159" s="658">
        <v>35000</v>
      </c>
      <c r="F159" s="541">
        <v>3650</v>
      </c>
      <c r="G159" s="496">
        <f t="shared" si="0"/>
        <v>9.5890410958904102</v>
      </c>
      <c r="H159" s="298" t="s">
        <v>53</v>
      </c>
      <c r="I159" s="236" t="s">
        <v>18</v>
      </c>
      <c r="J159" s="280" t="s">
        <v>271</v>
      </c>
      <c r="K159" s="235" t="s">
        <v>125</v>
      </c>
      <c r="L159" s="235" t="s">
        <v>62</v>
      </c>
      <c r="M159" s="811"/>
      <c r="N159" s="542"/>
    </row>
    <row r="160" spans="1:14" s="2" customFormat="1" ht="18" customHeight="1" x14ac:dyDescent="0.25">
      <c r="A160" s="240">
        <v>44322</v>
      </c>
      <c r="B160" s="203" t="s">
        <v>269</v>
      </c>
      <c r="C160" s="203" t="s">
        <v>67</v>
      </c>
      <c r="D160" s="203" t="s">
        <v>52</v>
      </c>
      <c r="E160" s="267">
        <v>35000</v>
      </c>
      <c r="F160" s="541">
        <v>3650</v>
      </c>
      <c r="G160" s="496">
        <f t="shared" si="0"/>
        <v>9.5890410958904102</v>
      </c>
      <c r="H160" s="298" t="s">
        <v>53</v>
      </c>
      <c r="I160" s="236" t="s">
        <v>18</v>
      </c>
      <c r="J160" s="280" t="s">
        <v>271</v>
      </c>
      <c r="K160" s="235" t="s">
        <v>125</v>
      </c>
      <c r="L160" s="235" t="s">
        <v>62</v>
      </c>
      <c r="M160" s="811"/>
      <c r="N160" s="542"/>
    </row>
    <row r="161" spans="1:15" s="2" customFormat="1" ht="16.5" customHeight="1" x14ac:dyDescent="0.25">
      <c r="A161" s="240">
        <v>44322</v>
      </c>
      <c r="B161" s="203" t="s">
        <v>270</v>
      </c>
      <c r="C161" s="203" t="s">
        <v>274</v>
      </c>
      <c r="D161" s="203" t="s">
        <v>52</v>
      </c>
      <c r="E161" s="210">
        <v>15000</v>
      </c>
      <c r="F161" s="541">
        <v>3650</v>
      </c>
      <c r="G161" s="496">
        <f t="shared" si="0"/>
        <v>4.1095890410958908</v>
      </c>
      <c r="H161" s="298" t="s">
        <v>53</v>
      </c>
      <c r="I161" s="236" t="s">
        <v>18</v>
      </c>
      <c r="J161" s="280" t="s">
        <v>271</v>
      </c>
      <c r="K161" s="235" t="s">
        <v>125</v>
      </c>
      <c r="L161" s="235" t="s">
        <v>62</v>
      </c>
      <c r="M161" s="811"/>
      <c r="N161" s="542"/>
    </row>
    <row r="162" spans="1:15" s="80" customFormat="1" x14ac:dyDescent="0.25">
      <c r="A162" s="240">
        <v>44322</v>
      </c>
      <c r="B162" s="203" t="s">
        <v>68</v>
      </c>
      <c r="C162" s="203" t="s">
        <v>67</v>
      </c>
      <c r="D162" s="276" t="s">
        <v>52</v>
      </c>
      <c r="E162" s="267">
        <v>15000</v>
      </c>
      <c r="F162" s="541">
        <v>3650</v>
      </c>
      <c r="G162" s="496">
        <f t="shared" si="0"/>
        <v>4.1095890410958908</v>
      </c>
      <c r="H162" s="298" t="s">
        <v>99</v>
      </c>
      <c r="I162" s="236" t="s">
        <v>18</v>
      </c>
      <c r="J162" s="410" t="s">
        <v>277</v>
      </c>
      <c r="K162" s="235" t="s">
        <v>125</v>
      </c>
      <c r="L162" s="235" t="s">
        <v>62</v>
      </c>
      <c r="M162" s="811"/>
      <c r="N162" s="542"/>
      <c r="O162" s="138"/>
    </row>
    <row r="163" spans="1:15" s="80" customFormat="1" ht="22.5" customHeight="1" x14ac:dyDescent="0.25">
      <c r="A163" s="240">
        <v>44322</v>
      </c>
      <c r="B163" s="203" t="s">
        <v>275</v>
      </c>
      <c r="C163" s="203" t="s">
        <v>67</v>
      </c>
      <c r="D163" s="203" t="s">
        <v>52</v>
      </c>
      <c r="E163" s="498">
        <v>35000</v>
      </c>
      <c r="F163" s="541">
        <v>3650</v>
      </c>
      <c r="G163" s="496">
        <f t="shared" si="0"/>
        <v>9.5890410958904102</v>
      </c>
      <c r="H163" s="298" t="s">
        <v>99</v>
      </c>
      <c r="I163" s="236" t="s">
        <v>18</v>
      </c>
      <c r="J163" s="410" t="s">
        <v>277</v>
      </c>
      <c r="K163" s="235" t="s">
        <v>125</v>
      </c>
      <c r="L163" s="235" t="s">
        <v>62</v>
      </c>
      <c r="M163" s="811"/>
      <c r="N163" s="542"/>
      <c r="O163" s="138"/>
    </row>
    <row r="164" spans="1:15" s="80" customFormat="1" x14ac:dyDescent="0.25">
      <c r="A164" s="240">
        <v>44322</v>
      </c>
      <c r="B164" s="203" t="s">
        <v>68</v>
      </c>
      <c r="C164" s="203" t="s">
        <v>67</v>
      </c>
      <c r="D164" s="203" t="s">
        <v>52</v>
      </c>
      <c r="E164" s="498">
        <v>15000</v>
      </c>
      <c r="F164" s="541">
        <v>3650</v>
      </c>
      <c r="G164" s="496">
        <f t="shared" si="0"/>
        <v>4.1095890410958908</v>
      </c>
      <c r="H164" s="298" t="s">
        <v>99</v>
      </c>
      <c r="I164" s="236" t="s">
        <v>18</v>
      </c>
      <c r="J164" s="410" t="s">
        <v>277</v>
      </c>
      <c r="K164" s="235" t="s">
        <v>125</v>
      </c>
      <c r="L164" s="235" t="s">
        <v>62</v>
      </c>
      <c r="M164" s="811"/>
      <c r="N164" s="542"/>
      <c r="O164" s="138"/>
    </row>
    <row r="165" spans="1:15" x14ac:dyDescent="0.25">
      <c r="A165" s="240">
        <v>44322</v>
      </c>
      <c r="B165" s="203" t="s">
        <v>68</v>
      </c>
      <c r="C165" s="203" t="s">
        <v>67</v>
      </c>
      <c r="D165" s="276" t="s">
        <v>52</v>
      </c>
      <c r="E165" s="267">
        <v>15000</v>
      </c>
      <c r="F165" s="541">
        <v>3650</v>
      </c>
      <c r="G165" s="496">
        <f t="shared" si="0"/>
        <v>4.1095890410958908</v>
      </c>
      <c r="H165" s="298" t="s">
        <v>99</v>
      </c>
      <c r="I165" s="236" t="s">
        <v>18</v>
      </c>
      <c r="J165" s="410" t="s">
        <v>277</v>
      </c>
      <c r="K165" s="235" t="s">
        <v>125</v>
      </c>
      <c r="L165" s="235" t="s">
        <v>62</v>
      </c>
      <c r="M165" s="811"/>
      <c r="N165" s="542"/>
    </row>
    <row r="166" spans="1:15" ht="13.5" customHeight="1" x14ac:dyDescent="0.25">
      <c r="A166" s="240">
        <v>44322</v>
      </c>
      <c r="B166" s="203" t="s">
        <v>276</v>
      </c>
      <c r="C166" s="203" t="s">
        <v>67</v>
      </c>
      <c r="D166" s="276" t="s">
        <v>52</v>
      </c>
      <c r="E166" s="502">
        <v>35000</v>
      </c>
      <c r="F166" s="541">
        <v>3650</v>
      </c>
      <c r="G166" s="496">
        <f t="shared" si="0"/>
        <v>9.5890410958904102</v>
      </c>
      <c r="H166" s="298" t="s">
        <v>99</v>
      </c>
      <c r="I166" s="236" t="s">
        <v>18</v>
      </c>
      <c r="J166" s="410" t="s">
        <v>277</v>
      </c>
      <c r="K166" s="235" t="s">
        <v>125</v>
      </c>
      <c r="L166" s="235" t="s">
        <v>62</v>
      </c>
      <c r="M166" s="811"/>
      <c r="N166" s="542"/>
    </row>
    <row r="167" spans="1:15" x14ac:dyDescent="0.25">
      <c r="A167" s="240">
        <v>44322</v>
      </c>
      <c r="B167" s="203" t="s">
        <v>68</v>
      </c>
      <c r="C167" s="203" t="s">
        <v>67</v>
      </c>
      <c r="D167" s="276" t="s">
        <v>52</v>
      </c>
      <c r="E167" s="502">
        <v>28000</v>
      </c>
      <c r="F167" s="541">
        <v>3650</v>
      </c>
      <c r="G167" s="496">
        <f t="shared" si="0"/>
        <v>7.6712328767123283</v>
      </c>
      <c r="H167" s="298" t="s">
        <v>99</v>
      </c>
      <c r="I167" s="236" t="s">
        <v>18</v>
      </c>
      <c r="J167" s="410" t="s">
        <v>277</v>
      </c>
      <c r="K167" s="235" t="s">
        <v>125</v>
      </c>
      <c r="L167" s="235" t="s">
        <v>62</v>
      </c>
      <c r="M167" s="811"/>
      <c r="N167" s="542"/>
    </row>
    <row r="168" spans="1:15" ht="19.5" customHeight="1" x14ac:dyDescent="0.25">
      <c r="A168" s="240">
        <v>44322</v>
      </c>
      <c r="B168" s="241" t="s">
        <v>270</v>
      </c>
      <c r="C168" s="203" t="s">
        <v>274</v>
      </c>
      <c r="D168" s="311" t="s">
        <v>52</v>
      </c>
      <c r="E168" s="495">
        <v>15000</v>
      </c>
      <c r="F168" s="541">
        <v>3650</v>
      </c>
      <c r="G168" s="496">
        <f t="shared" si="0"/>
        <v>4.1095890410958908</v>
      </c>
      <c r="H168" s="298" t="s">
        <v>99</v>
      </c>
      <c r="I168" s="735" t="s">
        <v>18</v>
      </c>
      <c r="J168" s="890" t="s">
        <v>277</v>
      </c>
      <c r="K168" s="279" t="s">
        <v>125</v>
      </c>
      <c r="L168" s="279" t="s">
        <v>62</v>
      </c>
      <c r="M168" s="811"/>
      <c r="N168" s="542"/>
    </row>
    <row r="169" spans="1:15" x14ac:dyDescent="0.25">
      <c r="A169" s="240">
        <v>44323</v>
      </c>
      <c r="B169" s="235" t="s">
        <v>68</v>
      </c>
      <c r="C169" s="235" t="s">
        <v>67</v>
      </c>
      <c r="D169" s="203" t="s">
        <v>93</v>
      </c>
      <c r="E169" s="211">
        <v>18000</v>
      </c>
      <c r="F169" s="541">
        <v>3650</v>
      </c>
      <c r="G169" s="496">
        <f t="shared" si="0"/>
        <v>4.9315068493150687</v>
      </c>
      <c r="H169" s="298" t="s">
        <v>71</v>
      </c>
      <c r="I169" s="236" t="s">
        <v>18</v>
      </c>
      <c r="J169" s="279" t="s">
        <v>285</v>
      </c>
      <c r="K169" s="235" t="s">
        <v>125</v>
      </c>
      <c r="L169" s="235" t="s">
        <v>62</v>
      </c>
      <c r="M169" s="811"/>
      <c r="N169" s="542"/>
    </row>
    <row r="170" spans="1:15" x14ac:dyDescent="0.25">
      <c r="A170" s="240">
        <v>44323</v>
      </c>
      <c r="B170" s="235" t="s">
        <v>68</v>
      </c>
      <c r="C170" s="235" t="s">
        <v>67</v>
      </c>
      <c r="D170" s="203" t="s">
        <v>93</v>
      </c>
      <c r="E170" s="230">
        <v>14000</v>
      </c>
      <c r="F170" s="541">
        <v>3650</v>
      </c>
      <c r="G170" s="496">
        <f t="shared" si="0"/>
        <v>3.8356164383561642</v>
      </c>
      <c r="H170" s="298" t="s">
        <v>71</v>
      </c>
      <c r="I170" s="236" t="s">
        <v>18</v>
      </c>
      <c r="J170" s="279" t="s">
        <v>285</v>
      </c>
      <c r="K170" s="235" t="s">
        <v>125</v>
      </c>
      <c r="L170" s="235" t="s">
        <v>62</v>
      </c>
      <c r="M170" s="811"/>
      <c r="N170" s="542"/>
    </row>
    <row r="171" spans="1:15" x14ac:dyDescent="0.25">
      <c r="A171" s="240">
        <v>44323</v>
      </c>
      <c r="B171" s="235" t="s">
        <v>68</v>
      </c>
      <c r="C171" s="235" t="s">
        <v>67</v>
      </c>
      <c r="D171" s="203" t="s">
        <v>93</v>
      </c>
      <c r="E171" s="255">
        <v>4000</v>
      </c>
      <c r="F171" s="541">
        <v>3650</v>
      </c>
      <c r="G171" s="496">
        <f t="shared" si="0"/>
        <v>1.095890410958904</v>
      </c>
      <c r="H171" s="298" t="s">
        <v>71</v>
      </c>
      <c r="I171" s="236" t="s">
        <v>18</v>
      </c>
      <c r="J171" s="279" t="s">
        <v>285</v>
      </c>
      <c r="K171" s="235" t="s">
        <v>125</v>
      </c>
      <c r="L171" s="235" t="s">
        <v>62</v>
      </c>
      <c r="M171" s="811"/>
      <c r="N171" s="542"/>
    </row>
    <row r="172" spans="1:15" x14ac:dyDescent="0.25">
      <c r="A172" s="240">
        <v>44323</v>
      </c>
      <c r="B172" s="235" t="s">
        <v>95</v>
      </c>
      <c r="C172" s="235" t="s">
        <v>95</v>
      </c>
      <c r="D172" s="203" t="s">
        <v>93</v>
      </c>
      <c r="E172" s="426">
        <v>7000</v>
      </c>
      <c r="F172" s="541">
        <v>3650</v>
      </c>
      <c r="G172" s="496">
        <f t="shared" si="0"/>
        <v>1.9178082191780821</v>
      </c>
      <c r="H172" s="298" t="s">
        <v>71</v>
      </c>
      <c r="I172" s="236" t="s">
        <v>18</v>
      </c>
      <c r="J172" s="279" t="s">
        <v>285</v>
      </c>
      <c r="K172" s="235" t="s">
        <v>125</v>
      </c>
      <c r="L172" s="235" t="s">
        <v>62</v>
      </c>
      <c r="M172" s="811"/>
      <c r="N172" s="542"/>
    </row>
    <row r="173" spans="1:15" x14ac:dyDescent="0.25">
      <c r="A173" s="240">
        <v>44323</v>
      </c>
      <c r="B173" s="235" t="s">
        <v>95</v>
      </c>
      <c r="C173" s="235" t="s">
        <v>95</v>
      </c>
      <c r="D173" s="203" t="s">
        <v>93</v>
      </c>
      <c r="E173" s="213">
        <v>5000</v>
      </c>
      <c r="F173" s="541">
        <v>3650</v>
      </c>
      <c r="G173" s="496">
        <f t="shared" si="0"/>
        <v>1.3698630136986301</v>
      </c>
      <c r="H173" s="298" t="s">
        <v>71</v>
      </c>
      <c r="I173" s="236" t="s">
        <v>18</v>
      </c>
      <c r="J173" s="279" t="s">
        <v>285</v>
      </c>
      <c r="K173" s="235" t="s">
        <v>125</v>
      </c>
      <c r="L173" s="235" t="s">
        <v>62</v>
      </c>
      <c r="M173" s="811"/>
      <c r="N173" s="542"/>
    </row>
    <row r="174" spans="1:15" x14ac:dyDescent="0.25">
      <c r="A174" s="240">
        <v>44323</v>
      </c>
      <c r="B174" s="235" t="s">
        <v>95</v>
      </c>
      <c r="C174" s="235" t="s">
        <v>95</v>
      </c>
      <c r="D174" s="203" t="s">
        <v>93</v>
      </c>
      <c r="E174" s="211">
        <v>3000</v>
      </c>
      <c r="F174" s="541">
        <v>3650</v>
      </c>
      <c r="G174" s="496">
        <f t="shared" si="0"/>
        <v>0.82191780821917804</v>
      </c>
      <c r="H174" s="298" t="s">
        <v>71</v>
      </c>
      <c r="I174" s="236" t="s">
        <v>18</v>
      </c>
      <c r="J174" s="279" t="s">
        <v>285</v>
      </c>
      <c r="K174" s="235" t="s">
        <v>125</v>
      </c>
      <c r="L174" s="235" t="s">
        <v>62</v>
      </c>
      <c r="M174" s="811"/>
      <c r="N174" s="542"/>
    </row>
    <row r="175" spans="1:15" x14ac:dyDescent="0.25">
      <c r="A175" s="667">
        <v>44323</v>
      </c>
      <c r="B175" s="259" t="s">
        <v>68</v>
      </c>
      <c r="C175" s="259" t="s">
        <v>67</v>
      </c>
      <c r="D175" s="203" t="s">
        <v>93</v>
      </c>
      <c r="E175" s="211">
        <v>11000</v>
      </c>
      <c r="F175" s="541">
        <v>3650</v>
      </c>
      <c r="G175" s="496">
        <f t="shared" si="0"/>
        <v>3.0136986301369864</v>
      </c>
      <c r="H175" s="298" t="s">
        <v>70</v>
      </c>
      <c r="I175" s="236" t="s">
        <v>18</v>
      </c>
      <c r="J175" s="713" t="s">
        <v>290</v>
      </c>
      <c r="K175" s="235" t="s">
        <v>125</v>
      </c>
      <c r="L175" s="235" t="s">
        <v>62</v>
      </c>
      <c r="M175" s="811"/>
      <c r="N175" s="542"/>
    </row>
    <row r="176" spans="1:15" x14ac:dyDescent="0.25">
      <c r="A176" s="667">
        <v>44323</v>
      </c>
      <c r="B176" s="259" t="s">
        <v>68</v>
      </c>
      <c r="C176" s="259" t="s">
        <v>67</v>
      </c>
      <c r="D176" s="203" t="s">
        <v>93</v>
      </c>
      <c r="E176" s="758">
        <v>10000</v>
      </c>
      <c r="F176" s="541">
        <v>3650</v>
      </c>
      <c r="G176" s="496">
        <f t="shared" si="0"/>
        <v>2.7397260273972601</v>
      </c>
      <c r="H176" s="298" t="s">
        <v>70</v>
      </c>
      <c r="I176" s="236" t="s">
        <v>18</v>
      </c>
      <c r="J176" s="713" t="s">
        <v>290</v>
      </c>
      <c r="K176" s="235" t="s">
        <v>125</v>
      </c>
      <c r="L176" s="235" t="s">
        <v>62</v>
      </c>
      <c r="M176" s="811"/>
      <c r="N176" s="542"/>
    </row>
    <row r="177" spans="1:14" x14ac:dyDescent="0.25">
      <c r="A177" s="667">
        <v>44323</v>
      </c>
      <c r="B177" s="259" t="s">
        <v>68</v>
      </c>
      <c r="C177" s="259" t="s">
        <v>67</v>
      </c>
      <c r="D177" s="203" t="s">
        <v>93</v>
      </c>
      <c r="E177" s="217">
        <v>19000</v>
      </c>
      <c r="F177" s="541">
        <v>3650</v>
      </c>
      <c r="G177" s="496">
        <f t="shared" si="0"/>
        <v>5.2054794520547949</v>
      </c>
      <c r="H177" s="298" t="s">
        <v>70</v>
      </c>
      <c r="I177" s="236" t="s">
        <v>18</v>
      </c>
      <c r="J177" s="713" t="s">
        <v>290</v>
      </c>
      <c r="K177" s="235" t="s">
        <v>125</v>
      </c>
      <c r="L177" s="235" t="s">
        <v>62</v>
      </c>
      <c r="M177" s="811"/>
      <c r="N177" s="542"/>
    </row>
    <row r="178" spans="1:14" x14ac:dyDescent="0.25">
      <c r="A178" s="667">
        <v>44323</v>
      </c>
      <c r="B178" s="203" t="s">
        <v>95</v>
      </c>
      <c r="C178" s="203" t="s">
        <v>95</v>
      </c>
      <c r="D178" s="203" t="s">
        <v>93</v>
      </c>
      <c r="E178" s="267">
        <v>5000</v>
      </c>
      <c r="F178" s="541">
        <v>3650</v>
      </c>
      <c r="G178" s="496">
        <f t="shared" si="0"/>
        <v>1.3698630136986301</v>
      </c>
      <c r="H178" s="298" t="s">
        <v>70</v>
      </c>
      <c r="I178" s="236" t="s">
        <v>18</v>
      </c>
      <c r="J178" s="713" t="s">
        <v>290</v>
      </c>
      <c r="K178" s="235" t="s">
        <v>125</v>
      </c>
      <c r="L178" s="235" t="s">
        <v>62</v>
      </c>
      <c r="M178" s="812"/>
      <c r="N178" s="549"/>
    </row>
    <row r="179" spans="1:14" x14ac:dyDescent="0.25">
      <c r="A179" s="667">
        <v>44323</v>
      </c>
      <c r="B179" s="203" t="s">
        <v>95</v>
      </c>
      <c r="C179" s="203" t="s">
        <v>95</v>
      </c>
      <c r="D179" s="203" t="s">
        <v>93</v>
      </c>
      <c r="E179" s="210">
        <v>2000</v>
      </c>
      <c r="F179" s="541">
        <v>3650</v>
      </c>
      <c r="G179" s="496">
        <f t="shared" si="0"/>
        <v>0.54794520547945202</v>
      </c>
      <c r="H179" s="298" t="s">
        <v>70</v>
      </c>
      <c r="I179" s="236" t="s">
        <v>18</v>
      </c>
      <c r="J179" s="713" t="s">
        <v>290</v>
      </c>
      <c r="K179" s="235" t="s">
        <v>125</v>
      </c>
      <c r="L179" s="235" t="s">
        <v>62</v>
      </c>
      <c r="M179" s="812"/>
      <c r="N179" s="549"/>
    </row>
    <row r="180" spans="1:14" x14ac:dyDescent="0.25">
      <c r="A180" s="667">
        <v>44323</v>
      </c>
      <c r="B180" s="203" t="s">
        <v>95</v>
      </c>
      <c r="C180" s="203" t="s">
        <v>95</v>
      </c>
      <c r="D180" s="203" t="s">
        <v>93</v>
      </c>
      <c r="E180" s="211">
        <v>3000</v>
      </c>
      <c r="F180" s="541">
        <v>3650</v>
      </c>
      <c r="G180" s="496">
        <f t="shared" si="0"/>
        <v>0.82191780821917804</v>
      </c>
      <c r="H180" s="298" t="s">
        <v>70</v>
      </c>
      <c r="I180" s="236" t="s">
        <v>18</v>
      </c>
      <c r="J180" s="713" t="s">
        <v>290</v>
      </c>
      <c r="K180" s="235" t="s">
        <v>125</v>
      </c>
      <c r="L180" s="235" t="s">
        <v>62</v>
      </c>
      <c r="M180" s="812"/>
      <c r="N180" s="549"/>
    </row>
    <row r="181" spans="1:14" ht="14.25" customHeight="1" x14ac:dyDescent="0.25">
      <c r="A181" s="202">
        <v>44323</v>
      </c>
      <c r="B181" s="235" t="s">
        <v>68</v>
      </c>
      <c r="C181" s="209" t="s">
        <v>67</v>
      </c>
      <c r="D181" s="203" t="s">
        <v>93</v>
      </c>
      <c r="E181" s="267">
        <v>13000</v>
      </c>
      <c r="F181" s="541">
        <v>3650</v>
      </c>
      <c r="G181" s="496">
        <f t="shared" si="0"/>
        <v>3.5616438356164384</v>
      </c>
      <c r="H181" s="298" t="s">
        <v>130</v>
      </c>
      <c r="I181" s="236" t="s">
        <v>18</v>
      </c>
      <c r="J181" s="279" t="s">
        <v>294</v>
      </c>
      <c r="K181" s="235" t="s">
        <v>125</v>
      </c>
      <c r="L181" s="235" t="s">
        <v>62</v>
      </c>
      <c r="M181" s="181"/>
      <c r="N181" s="549"/>
    </row>
    <row r="182" spans="1:14" ht="14.25" customHeight="1" x14ac:dyDescent="0.25">
      <c r="A182" s="202">
        <v>44323</v>
      </c>
      <c r="B182" s="235" t="s">
        <v>68</v>
      </c>
      <c r="C182" s="209" t="s">
        <v>67</v>
      </c>
      <c r="D182" s="203" t="s">
        <v>93</v>
      </c>
      <c r="E182" s="426">
        <v>8000</v>
      </c>
      <c r="F182" s="541">
        <v>3650</v>
      </c>
      <c r="G182" s="496">
        <f t="shared" si="0"/>
        <v>2.1917808219178081</v>
      </c>
      <c r="H182" s="298" t="s">
        <v>130</v>
      </c>
      <c r="I182" s="236" t="s">
        <v>18</v>
      </c>
      <c r="J182" s="279" t="s">
        <v>294</v>
      </c>
      <c r="K182" s="235" t="s">
        <v>125</v>
      </c>
      <c r="L182" s="235" t="s">
        <v>62</v>
      </c>
      <c r="M182" s="181"/>
      <c r="N182" s="549"/>
    </row>
    <row r="183" spans="1:14" ht="14.25" customHeight="1" x14ac:dyDescent="0.25">
      <c r="A183" s="202">
        <v>44323</v>
      </c>
      <c r="B183" s="235" t="s">
        <v>68</v>
      </c>
      <c r="C183" s="209" t="s">
        <v>67</v>
      </c>
      <c r="D183" s="203" t="s">
        <v>93</v>
      </c>
      <c r="E183" s="272">
        <v>9000</v>
      </c>
      <c r="F183" s="541">
        <v>3650</v>
      </c>
      <c r="G183" s="496">
        <f t="shared" si="0"/>
        <v>2.4657534246575343</v>
      </c>
      <c r="H183" s="298" t="s">
        <v>130</v>
      </c>
      <c r="I183" s="236" t="s">
        <v>18</v>
      </c>
      <c r="J183" s="279" t="s">
        <v>294</v>
      </c>
      <c r="K183" s="235" t="s">
        <v>125</v>
      </c>
      <c r="L183" s="235" t="s">
        <v>62</v>
      </c>
      <c r="M183" s="181"/>
      <c r="N183" s="549"/>
    </row>
    <row r="184" spans="1:14" ht="14.25" customHeight="1" x14ac:dyDescent="0.25">
      <c r="A184" s="202">
        <v>44323</v>
      </c>
      <c r="B184" s="235" t="s">
        <v>68</v>
      </c>
      <c r="C184" s="209" t="s">
        <v>67</v>
      </c>
      <c r="D184" s="203" t="s">
        <v>93</v>
      </c>
      <c r="E184" s="194">
        <v>7000</v>
      </c>
      <c r="F184" s="541">
        <v>3650</v>
      </c>
      <c r="G184" s="496">
        <f t="shared" si="0"/>
        <v>1.9178082191780821</v>
      </c>
      <c r="H184" s="298" t="s">
        <v>130</v>
      </c>
      <c r="I184" s="236" t="s">
        <v>18</v>
      </c>
      <c r="J184" s="279" t="s">
        <v>294</v>
      </c>
      <c r="K184" s="235" t="s">
        <v>125</v>
      </c>
      <c r="L184" s="235" t="s">
        <v>62</v>
      </c>
      <c r="M184" s="181"/>
      <c r="N184" s="549"/>
    </row>
    <row r="185" spans="1:14" ht="14.25" customHeight="1" x14ac:dyDescent="0.25">
      <c r="A185" s="202">
        <v>44323</v>
      </c>
      <c r="B185" s="235" t="s">
        <v>68</v>
      </c>
      <c r="C185" s="209" t="s">
        <v>67</v>
      </c>
      <c r="D185" s="203" t="s">
        <v>93</v>
      </c>
      <c r="E185" s="658">
        <v>7000</v>
      </c>
      <c r="F185" s="541">
        <v>3650</v>
      </c>
      <c r="G185" s="496">
        <f t="shared" si="0"/>
        <v>1.9178082191780821</v>
      </c>
      <c r="H185" s="298" t="s">
        <v>130</v>
      </c>
      <c r="I185" s="236" t="s">
        <v>18</v>
      </c>
      <c r="J185" s="279" t="s">
        <v>294</v>
      </c>
      <c r="K185" s="235" t="s">
        <v>125</v>
      </c>
      <c r="L185" s="235" t="s">
        <v>62</v>
      </c>
      <c r="M185" s="181"/>
      <c r="N185" s="549"/>
    </row>
    <row r="186" spans="1:14" ht="14.25" customHeight="1" x14ac:dyDescent="0.25">
      <c r="A186" s="202">
        <v>44323</v>
      </c>
      <c r="B186" s="235" t="s">
        <v>95</v>
      </c>
      <c r="C186" s="209" t="s">
        <v>95</v>
      </c>
      <c r="D186" s="203" t="s">
        <v>93</v>
      </c>
      <c r="E186" s="255">
        <v>6000</v>
      </c>
      <c r="F186" s="541">
        <v>3650</v>
      </c>
      <c r="G186" s="496">
        <f t="shared" ref="G186:G205" si="3">E186/F186</f>
        <v>1.6438356164383561</v>
      </c>
      <c r="H186" s="298" t="s">
        <v>130</v>
      </c>
      <c r="I186" s="236" t="s">
        <v>18</v>
      </c>
      <c r="J186" s="279" t="s">
        <v>294</v>
      </c>
      <c r="K186" s="235" t="s">
        <v>125</v>
      </c>
      <c r="L186" s="235" t="s">
        <v>62</v>
      </c>
      <c r="M186" s="181"/>
      <c r="N186" s="549"/>
    </row>
    <row r="187" spans="1:14" ht="14.25" customHeight="1" x14ac:dyDescent="0.25">
      <c r="A187" s="202">
        <v>44323</v>
      </c>
      <c r="B187" s="235" t="s">
        <v>95</v>
      </c>
      <c r="C187" s="209" t="s">
        <v>95</v>
      </c>
      <c r="D187" s="203" t="s">
        <v>93</v>
      </c>
      <c r="E187" s="255">
        <v>4000</v>
      </c>
      <c r="F187" s="541">
        <v>3650</v>
      </c>
      <c r="G187" s="496">
        <f t="shared" si="3"/>
        <v>1.095890410958904</v>
      </c>
      <c r="H187" s="298" t="s">
        <v>130</v>
      </c>
      <c r="I187" s="236" t="s">
        <v>18</v>
      </c>
      <c r="J187" s="279" t="s">
        <v>294</v>
      </c>
      <c r="K187" s="235" t="s">
        <v>125</v>
      </c>
      <c r="L187" s="235" t="s">
        <v>62</v>
      </c>
      <c r="M187" s="181"/>
      <c r="N187" s="549"/>
    </row>
    <row r="188" spans="1:14" ht="14.25" customHeight="1" x14ac:dyDescent="0.25">
      <c r="A188" s="240">
        <v>44323</v>
      </c>
      <c r="B188" s="203" t="s">
        <v>68</v>
      </c>
      <c r="C188" s="203" t="s">
        <v>67</v>
      </c>
      <c r="D188" s="209" t="s">
        <v>52</v>
      </c>
      <c r="E188" s="251">
        <v>15000</v>
      </c>
      <c r="F188" s="541">
        <v>3650</v>
      </c>
      <c r="G188" s="496">
        <f t="shared" si="3"/>
        <v>4.1095890410958908</v>
      </c>
      <c r="H188" s="298" t="s">
        <v>53</v>
      </c>
      <c r="I188" s="236" t="s">
        <v>18</v>
      </c>
      <c r="J188" s="280" t="s">
        <v>305</v>
      </c>
      <c r="K188" s="235" t="s">
        <v>125</v>
      </c>
      <c r="L188" s="235" t="s">
        <v>62</v>
      </c>
      <c r="M188" s="181"/>
      <c r="N188" s="549"/>
    </row>
    <row r="189" spans="1:14" ht="21" customHeight="1" x14ac:dyDescent="0.25">
      <c r="A189" s="240">
        <v>44323</v>
      </c>
      <c r="B189" s="203" t="s">
        <v>307</v>
      </c>
      <c r="C189" s="203" t="s">
        <v>67</v>
      </c>
      <c r="D189" s="203" t="s">
        <v>52</v>
      </c>
      <c r="E189" s="426">
        <v>15000</v>
      </c>
      <c r="F189" s="541">
        <v>3650</v>
      </c>
      <c r="G189" s="496">
        <f t="shared" si="3"/>
        <v>4.1095890410958908</v>
      </c>
      <c r="H189" s="298" t="s">
        <v>53</v>
      </c>
      <c r="I189" s="236" t="s">
        <v>18</v>
      </c>
      <c r="J189" s="280" t="s">
        <v>305</v>
      </c>
      <c r="K189" s="235" t="s">
        <v>125</v>
      </c>
      <c r="L189" s="235" t="s">
        <v>62</v>
      </c>
      <c r="M189" s="181"/>
      <c r="N189" s="549"/>
    </row>
    <row r="190" spans="1:14" ht="14.25" customHeight="1" x14ac:dyDescent="0.25">
      <c r="A190" s="240">
        <v>44323</v>
      </c>
      <c r="B190" s="203" t="s">
        <v>68</v>
      </c>
      <c r="C190" s="203" t="s">
        <v>67</v>
      </c>
      <c r="D190" s="203" t="s">
        <v>52</v>
      </c>
      <c r="E190" s="426">
        <v>65000</v>
      </c>
      <c r="F190" s="541">
        <v>3650</v>
      </c>
      <c r="G190" s="496">
        <f t="shared" si="3"/>
        <v>17.80821917808219</v>
      </c>
      <c r="H190" s="298" t="s">
        <v>53</v>
      </c>
      <c r="I190" s="236" t="s">
        <v>18</v>
      </c>
      <c r="J190" s="1021" t="s">
        <v>306</v>
      </c>
      <c r="K190" s="235" t="s">
        <v>125</v>
      </c>
      <c r="L190" s="235" t="s">
        <v>62</v>
      </c>
      <c r="M190" s="181"/>
      <c r="N190" s="549"/>
    </row>
    <row r="191" spans="1:14" ht="14.25" customHeight="1" x14ac:dyDescent="0.25">
      <c r="A191" s="240">
        <v>44323</v>
      </c>
      <c r="B191" s="203" t="s">
        <v>68</v>
      </c>
      <c r="C191" s="203" t="s">
        <v>67</v>
      </c>
      <c r="D191" s="209" t="s">
        <v>52</v>
      </c>
      <c r="E191" s="211">
        <v>65000</v>
      </c>
      <c r="F191" s="541">
        <v>3650</v>
      </c>
      <c r="G191" s="496">
        <f t="shared" si="3"/>
        <v>17.80821917808219</v>
      </c>
      <c r="H191" s="298" t="s">
        <v>53</v>
      </c>
      <c r="I191" s="236" t="s">
        <v>18</v>
      </c>
      <c r="J191" s="1021" t="s">
        <v>306</v>
      </c>
      <c r="K191" s="235" t="s">
        <v>125</v>
      </c>
      <c r="L191" s="235" t="s">
        <v>62</v>
      </c>
      <c r="M191" s="181"/>
      <c r="N191" s="549"/>
    </row>
    <row r="192" spans="1:14" ht="15" customHeight="1" x14ac:dyDescent="0.25">
      <c r="A192" s="240">
        <v>44323</v>
      </c>
      <c r="B192" s="203" t="s">
        <v>309</v>
      </c>
      <c r="C192" s="203" t="s">
        <v>67</v>
      </c>
      <c r="D192" s="209" t="s">
        <v>52</v>
      </c>
      <c r="E192" s="211">
        <v>15000</v>
      </c>
      <c r="F192" s="541">
        <v>3650</v>
      </c>
      <c r="G192" s="496">
        <f t="shared" si="3"/>
        <v>4.1095890410958908</v>
      </c>
      <c r="H192" s="298" t="s">
        <v>53</v>
      </c>
      <c r="I192" s="236" t="s">
        <v>18</v>
      </c>
      <c r="J192" s="280" t="s">
        <v>305</v>
      </c>
      <c r="K192" s="235" t="s">
        <v>125</v>
      </c>
      <c r="L192" s="235" t="s">
        <v>62</v>
      </c>
      <c r="M192" s="181"/>
      <c r="N192" s="549"/>
    </row>
    <row r="193" spans="1:14" ht="14.25" customHeight="1" x14ac:dyDescent="0.25">
      <c r="A193" s="240">
        <v>44323</v>
      </c>
      <c r="B193" s="203" t="s">
        <v>68</v>
      </c>
      <c r="C193" s="203" t="s">
        <v>67</v>
      </c>
      <c r="D193" s="209" t="s">
        <v>52</v>
      </c>
      <c r="E193" s="211">
        <v>30000</v>
      </c>
      <c r="F193" s="541">
        <v>3650</v>
      </c>
      <c r="G193" s="496">
        <f t="shared" si="3"/>
        <v>8.2191780821917817</v>
      </c>
      <c r="H193" s="298" t="s">
        <v>53</v>
      </c>
      <c r="I193" s="236" t="s">
        <v>18</v>
      </c>
      <c r="J193" s="280" t="s">
        <v>305</v>
      </c>
      <c r="K193" s="235" t="s">
        <v>125</v>
      </c>
      <c r="L193" s="235" t="s">
        <v>62</v>
      </c>
      <c r="M193" s="181"/>
      <c r="N193" s="549"/>
    </row>
    <row r="194" spans="1:14" ht="13.5" customHeight="1" x14ac:dyDescent="0.25">
      <c r="A194" s="240">
        <v>44323</v>
      </c>
      <c r="B194" s="203" t="s">
        <v>270</v>
      </c>
      <c r="C194" s="203" t="s">
        <v>274</v>
      </c>
      <c r="D194" s="209" t="s">
        <v>52</v>
      </c>
      <c r="E194" s="211">
        <v>15000</v>
      </c>
      <c r="F194" s="541">
        <v>3650</v>
      </c>
      <c r="G194" s="495">
        <f t="shared" si="3"/>
        <v>4.1095890410958908</v>
      </c>
      <c r="H194" s="298" t="s">
        <v>53</v>
      </c>
      <c r="I194" s="236" t="s">
        <v>18</v>
      </c>
      <c r="J194" s="280" t="s">
        <v>305</v>
      </c>
      <c r="K194" s="235" t="s">
        <v>125</v>
      </c>
      <c r="L194" s="235" t="s">
        <v>62</v>
      </c>
      <c r="M194" s="181"/>
      <c r="N194" s="549"/>
    </row>
    <row r="195" spans="1:14" ht="14.25" customHeight="1" x14ac:dyDescent="0.25">
      <c r="A195" s="202">
        <v>44323</v>
      </c>
      <c r="B195" s="493" t="s">
        <v>68</v>
      </c>
      <c r="C195" s="493" t="s">
        <v>67</v>
      </c>
      <c r="D195" s="493" t="s">
        <v>14</v>
      </c>
      <c r="E195" s="752">
        <v>1000</v>
      </c>
      <c r="F195" s="541">
        <v>3650</v>
      </c>
      <c r="G195" s="495">
        <f t="shared" si="3"/>
        <v>0.27397260273972601</v>
      </c>
      <c r="H195" s="298" t="s">
        <v>42</v>
      </c>
      <c r="I195" s="236" t="s">
        <v>18</v>
      </c>
      <c r="J195" s="797" t="s">
        <v>725</v>
      </c>
      <c r="K195" s="235" t="s">
        <v>125</v>
      </c>
      <c r="L195" s="235" t="s">
        <v>62</v>
      </c>
      <c r="M195" s="181"/>
      <c r="N195" s="549"/>
    </row>
    <row r="196" spans="1:14" ht="14.25" customHeight="1" x14ac:dyDescent="0.25">
      <c r="A196" s="202">
        <v>44323</v>
      </c>
      <c r="B196" s="493" t="s">
        <v>68</v>
      </c>
      <c r="C196" s="493" t="s">
        <v>67</v>
      </c>
      <c r="D196" s="493" t="s">
        <v>14</v>
      </c>
      <c r="E196" s="752">
        <v>5000</v>
      </c>
      <c r="F196" s="541">
        <v>3650</v>
      </c>
      <c r="G196" s="495">
        <f t="shared" si="3"/>
        <v>1.3698630136986301</v>
      </c>
      <c r="H196" s="298" t="s">
        <v>42</v>
      </c>
      <c r="I196" s="236" t="s">
        <v>18</v>
      </c>
      <c r="J196" s="797" t="s">
        <v>725</v>
      </c>
      <c r="K196" s="235" t="s">
        <v>125</v>
      </c>
      <c r="L196" s="235" t="s">
        <v>62</v>
      </c>
      <c r="M196" s="181"/>
      <c r="N196" s="549"/>
    </row>
    <row r="197" spans="1:14" ht="14.25" customHeight="1" x14ac:dyDescent="0.25">
      <c r="A197" s="202">
        <v>44323</v>
      </c>
      <c r="B197" s="493" t="s">
        <v>68</v>
      </c>
      <c r="C197" s="493" t="s">
        <v>67</v>
      </c>
      <c r="D197" s="493" t="s">
        <v>14</v>
      </c>
      <c r="E197" s="752">
        <v>8000</v>
      </c>
      <c r="F197" s="541">
        <v>3650</v>
      </c>
      <c r="G197" s="495">
        <f>E197/F197</f>
        <v>2.1917808219178081</v>
      </c>
      <c r="H197" s="298" t="s">
        <v>42</v>
      </c>
      <c r="I197" s="236" t="s">
        <v>18</v>
      </c>
      <c r="J197" s="797" t="s">
        <v>725</v>
      </c>
      <c r="K197" s="235" t="s">
        <v>125</v>
      </c>
      <c r="L197" s="235" t="s">
        <v>62</v>
      </c>
      <c r="M197" s="181"/>
      <c r="N197" s="549"/>
    </row>
    <row r="198" spans="1:14" ht="14.25" customHeight="1" x14ac:dyDescent="0.25">
      <c r="A198" s="202">
        <v>44323</v>
      </c>
      <c r="B198" s="203" t="s">
        <v>313</v>
      </c>
      <c r="C198" s="203" t="s">
        <v>319</v>
      </c>
      <c r="D198" s="203" t="s">
        <v>14</v>
      </c>
      <c r="E198" s="194">
        <v>1211440</v>
      </c>
      <c r="F198" s="541">
        <v>3650</v>
      </c>
      <c r="G198" s="495">
        <f t="shared" si="3"/>
        <v>331.90136986301371</v>
      </c>
      <c r="H198" s="298" t="s">
        <v>227</v>
      </c>
      <c r="I198" s="236" t="s">
        <v>18</v>
      </c>
      <c r="J198" s="713" t="s">
        <v>728</v>
      </c>
      <c r="K198" s="235" t="s">
        <v>125</v>
      </c>
      <c r="L198" s="235" t="s">
        <v>62</v>
      </c>
      <c r="M198" s="181"/>
      <c r="N198" s="549"/>
    </row>
    <row r="199" spans="1:14" ht="18.75" customHeight="1" x14ac:dyDescent="0.25">
      <c r="A199" s="202">
        <v>44323</v>
      </c>
      <c r="B199" s="203" t="s">
        <v>314</v>
      </c>
      <c r="C199" s="203" t="s">
        <v>319</v>
      </c>
      <c r="D199" s="203" t="s">
        <v>52</v>
      </c>
      <c r="E199" s="426">
        <v>719920</v>
      </c>
      <c r="F199" s="541">
        <v>3650</v>
      </c>
      <c r="G199" s="495">
        <f t="shared" si="3"/>
        <v>197.23835616438356</v>
      </c>
      <c r="H199" s="298" t="s">
        <v>227</v>
      </c>
      <c r="I199" s="236" t="s">
        <v>18</v>
      </c>
      <c r="J199" s="713" t="s">
        <v>728</v>
      </c>
      <c r="K199" s="235" t="s">
        <v>125</v>
      </c>
      <c r="L199" s="235" t="s">
        <v>62</v>
      </c>
      <c r="M199" s="181"/>
      <c r="N199" s="549"/>
    </row>
    <row r="200" spans="1:14" ht="26.25" customHeight="1" x14ac:dyDescent="0.25">
      <c r="A200" s="202">
        <v>44323</v>
      </c>
      <c r="B200" s="203" t="s">
        <v>315</v>
      </c>
      <c r="C200" s="203" t="s">
        <v>319</v>
      </c>
      <c r="D200" s="203" t="s">
        <v>52</v>
      </c>
      <c r="E200" s="426">
        <v>549100</v>
      </c>
      <c r="F200" s="541">
        <v>3650</v>
      </c>
      <c r="G200" s="495">
        <f t="shared" si="3"/>
        <v>150.43835616438355</v>
      </c>
      <c r="H200" s="298" t="s">
        <v>227</v>
      </c>
      <c r="I200" s="236" t="s">
        <v>18</v>
      </c>
      <c r="J200" s="713" t="s">
        <v>728</v>
      </c>
      <c r="K200" s="235" t="s">
        <v>125</v>
      </c>
      <c r="L200" s="235" t="s">
        <v>62</v>
      </c>
      <c r="M200" s="181"/>
      <c r="N200" s="549"/>
    </row>
    <row r="201" spans="1:14" ht="21" customHeight="1" x14ac:dyDescent="0.25">
      <c r="A201" s="202">
        <v>44323</v>
      </c>
      <c r="B201" s="203" t="s">
        <v>123</v>
      </c>
      <c r="C201" s="203" t="s">
        <v>223</v>
      </c>
      <c r="D201" s="203" t="s">
        <v>94</v>
      </c>
      <c r="E201" s="267">
        <v>2300</v>
      </c>
      <c r="F201" s="541">
        <v>3650</v>
      </c>
      <c r="G201" s="495">
        <f t="shared" si="3"/>
        <v>0.63013698630136983</v>
      </c>
      <c r="H201" s="298" t="s">
        <v>227</v>
      </c>
      <c r="I201" s="236" t="s">
        <v>18</v>
      </c>
      <c r="J201" s="713" t="s">
        <v>729</v>
      </c>
      <c r="K201" s="235" t="s">
        <v>125</v>
      </c>
      <c r="L201" s="235" t="s">
        <v>62</v>
      </c>
      <c r="M201" s="181"/>
      <c r="N201" s="549"/>
    </row>
    <row r="202" spans="1:14" ht="24" customHeight="1" x14ac:dyDescent="0.25">
      <c r="A202" s="202">
        <v>44323</v>
      </c>
      <c r="B202" s="203" t="s">
        <v>316</v>
      </c>
      <c r="C202" s="203" t="s">
        <v>319</v>
      </c>
      <c r="D202" s="203" t="s">
        <v>14</v>
      </c>
      <c r="E202" s="255">
        <v>654720</v>
      </c>
      <c r="F202" s="541">
        <v>3650</v>
      </c>
      <c r="G202" s="495">
        <f t="shared" si="3"/>
        <v>179.37534246575342</v>
      </c>
      <c r="H202" s="298" t="s">
        <v>227</v>
      </c>
      <c r="I202" s="236" t="s">
        <v>18</v>
      </c>
      <c r="J202" s="713" t="s">
        <v>730</v>
      </c>
      <c r="K202" s="235" t="s">
        <v>125</v>
      </c>
      <c r="L202" s="235" t="s">
        <v>62</v>
      </c>
      <c r="M202" s="181"/>
      <c r="N202" s="549"/>
    </row>
    <row r="203" spans="1:14" ht="21" customHeight="1" x14ac:dyDescent="0.25">
      <c r="A203" s="202">
        <v>44323</v>
      </c>
      <c r="B203" s="203" t="s">
        <v>317</v>
      </c>
      <c r="C203" s="203" t="s">
        <v>319</v>
      </c>
      <c r="D203" s="203" t="s">
        <v>52</v>
      </c>
      <c r="E203" s="211">
        <v>408960</v>
      </c>
      <c r="F203" s="541">
        <v>3650</v>
      </c>
      <c r="G203" s="495">
        <f t="shared" si="3"/>
        <v>112.04383561643836</v>
      </c>
      <c r="H203" s="298" t="s">
        <v>227</v>
      </c>
      <c r="I203" s="236" t="s">
        <v>18</v>
      </c>
      <c r="J203" s="713" t="s">
        <v>730</v>
      </c>
      <c r="K203" s="235" t="s">
        <v>125</v>
      </c>
      <c r="L203" s="235" t="s">
        <v>62</v>
      </c>
      <c r="M203" s="181"/>
      <c r="N203" s="549"/>
    </row>
    <row r="204" spans="1:14" ht="15.75" customHeight="1" x14ac:dyDescent="0.25">
      <c r="A204" s="202">
        <v>44323</v>
      </c>
      <c r="B204" s="201" t="s">
        <v>318</v>
      </c>
      <c r="C204" s="203" t="s">
        <v>319</v>
      </c>
      <c r="D204" s="201" t="s">
        <v>52</v>
      </c>
      <c r="E204" s="211">
        <v>323550</v>
      </c>
      <c r="F204" s="541">
        <v>3590</v>
      </c>
      <c r="G204" s="495">
        <f t="shared" si="3"/>
        <v>90.125348189415035</v>
      </c>
      <c r="H204" s="298" t="s">
        <v>227</v>
      </c>
      <c r="I204" s="236" t="s">
        <v>18</v>
      </c>
      <c r="J204" s="713" t="s">
        <v>730</v>
      </c>
      <c r="K204" s="235" t="s">
        <v>125</v>
      </c>
      <c r="L204" s="235" t="s">
        <v>62</v>
      </c>
      <c r="M204" s="181"/>
      <c r="N204" s="549"/>
    </row>
    <row r="205" spans="1:14" ht="15" customHeight="1" x14ac:dyDescent="0.25">
      <c r="A205" s="240">
        <v>44323</v>
      </c>
      <c r="B205" s="543" t="s">
        <v>320</v>
      </c>
      <c r="C205" s="543" t="s">
        <v>321</v>
      </c>
      <c r="D205" s="850" t="s">
        <v>94</v>
      </c>
      <c r="E205" s="426">
        <v>279900</v>
      </c>
      <c r="F205" s="541">
        <v>3590</v>
      </c>
      <c r="G205" s="495">
        <f t="shared" si="3"/>
        <v>77.966573816155986</v>
      </c>
      <c r="H205" s="298" t="s">
        <v>42</v>
      </c>
      <c r="I205" s="236" t="s">
        <v>18</v>
      </c>
      <c r="J205" s="713" t="s">
        <v>731</v>
      </c>
      <c r="K205" s="235" t="s">
        <v>125</v>
      </c>
      <c r="L205" s="235" t="s">
        <v>62</v>
      </c>
      <c r="M205" s="181"/>
      <c r="N205" s="549"/>
    </row>
    <row r="206" spans="1:14" ht="21" customHeight="1" x14ac:dyDescent="0.25">
      <c r="A206" s="240">
        <v>44323</v>
      </c>
      <c r="B206" s="546" t="s">
        <v>322</v>
      </c>
      <c r="C206" s="546" t="s">
        <v>136</v>
      </c>
      <c r="D206" s="277" t="s">
        <v>94</v>
      </c>
      <c r="E206" s="426">
        <v>49000</v>
      </c>
      <c r="F206" s="541">
        <v>3650</v>
      </c>
      <c r="G206" s="495">
        <v>8.0399999999999991</v>
      </c>
      <c r="H206" s="201" t="s">
        <v>42</v>
      </c>
      <c r="I206" s="236" t="s">
        <v>18</v>
      </c>
      <c r="J206" s="713" t="s">
        <v>732</v>
      </c>
      <c r="K206" s="235" t="s">
        <v>125</v>
      </c>
      <c r="L206" s="235" t="s">
        <v>62</v>
      </c>
      <c r="M206" s="181"/>
      <c r="N206" s="549"/>
    </row>
    <row r="207" spans="1:14" ht="20.25" customHeight="1" x14ac:dyDescent="0.25">
      <c r="A207" s="240">
        <v>44323</v>
      </c>
      <c r="B207" s="546" t="s">
        <v>323</v>
      </c>
      <c r="C207" s="546" t="s">
        <v>136</v>
      </c>
      <c r="D207" s="277" t="s">
        <v>94</v>
      </c>
      <c r="E207" s="426">
        <v>30000</v>
      </c>
      <c r="F207" s="541">
        <v>3650</v>
      </c>
      <c r="G207" s="495">
        <v>8.0399999999999991</v>
      </c>
      <c r="H207" s="201" t="s">
        <v>42</v>
      </c>
      <c r="I207" s="236" t="s">
        <v>18</v>
      </c>
      <c r="J207" s="713" t="s">
        <v>732</v>
      </c>
      <c r="K207" s="235" t="s">
        <v>125</v>
      </c>
      <c r="L207" s="235" t="s">
        <v>62</v>
      </c>
      <c r="M207" s="181"/>
      <c r="N207" s="549"/>
    </row>
    <row r="208" spans="1:14" ht="14.25" customHeight="1" x14ac:dyDescent="0.25">
      <c r="A208" s="667">
        <v>44326</v>
      </c>
      <c r="B208" s="235" t="s">
        <v>68</v>
      </c>
      <c r="C208" s="209" t="s">
        <v>67</v>
      </c>
      <c r="D208" s="203" t="s">
        <v>93</v>
      </c>
      <c r="E208" s="210">
        <v>12000</v>
      </c>
      <c r="F208" s="541">
        <v>3650</v>
      </c>
      <c r="G208" s="495">
        <f>E208/F208</f>
        <v>3.2876712328767121</v>
      </c>
      <c r="H208" s="218" t="s">
        <v>71</v>
      </c>
      <c r="I208" s="236" t="s">
        <v>18</v>
      </c>
      <c r="J208" s="279" t="s">
        <v>324</v>
      </c>
      <c r="K208" s="235" t="s">
        <v>125</v>
      </c>
      <c r="L208" s="235" t="s">
        <v>62</v>
      </c>
      <c r="M208" s="181"/>
      <c r="N208" s="549"/>
    </row>
    <row r="209" spans="1:14" ht="14.25" customHeight="1" x14ac:dyDescent="0.25">
      <c r="A209" s="667">
        <v>44326</v>
      </c>
      <c r="B209" s="235" t="s">
        <v>68</v>
      </c>
      <c r="C209" s="209" t="s">
        <v>67</v>
      </c>
      <c r="D209" s="203" t="s">
        <v>93</v>
      </c>
      <c r="E209" s="477">
        <v>20000</v>
      </c>
      <c r="F209" s="541">
        <v>3650</v>
      </c>
      <c r="G209" s="495">
        <f>E209/F209</f>
        <v>5.4794520547945202</v>
      </c>
      <c r="H209" s="218" t="s">
        <v>71</v>
      </c>
      <c r="I209" s="236" t="s">
        <v>18</v>
      </c>
      <c r="J209" s="279" t="s">
        <v>324</v>
      </c>
      <c r="K209" s="235" t="s">
        <v>125</v>
      </c>
      <c r="L209" s="235" t="s">
        <v>62</v>
      </c>
      <c r="M209" s="181"/>
      <c r="N209" s="549"/>
    </row>
    <row r="210" spans="1:14" ht="14.25" customHeight="1" x14ac:dyDescent="0.25">
      <c r="A210" s="667">
        <v>44326</v>
      </c>
      <c r="B210" s="235" t="s">
        <v>68</v>
      </c>
      <c r="C210" s="209" t="s">
        <v>67</v>
      </c>
      <c r="D210" s="203" t="s">
        <v>93</v>
      </c>
      <c r="E210" s="267">
        <v>20000</v>
      </c>
      <c r="F210" s="541">
        <v>3650</v>
      </c>
      <c r="G210" s="495">
        <f t="shared" ref="G210:G331" si="4">E210/F210</f>
        <v>5.4794520547945202</v>
      </c>
      <c r="H210" s="218" t="s">
        <v>71</v>
      </c>
      <c r="I210" s="236" t="s">
        <v>18</v>
      </c>
      <c r="J210" s="279" t="s">
        <v>324</v>
      </c>
      <c r="K210" s="235" t="s">
        <v>125</v>
      </c>
      <c r="L210" s="235" t="s">
        <v>62</v>
      </c>
      <c r="M210" s="181"/>
      <c r="N210" s="549"/>
    </row>
    <row r="211" spans="1:14" ht="14.25" customHeight="1" x14ac:dyDescent="0.25">
      <c r="A211" s="667">
        <v>44326</v>
      </c>
      <c r="B211" s="235" t="s">
        <v>95</v>
      </c>
      <c r="C211" s="209" t="s">
        <v>95</v>
      </c>
      <c r="D211" s="203" t="s">
        <v>93</v>
      </c>
      <c r="E211" s="426">
        <v>6000</v>
      </c>
      <c r="F211" s="541">
        <v>3650</v>
      </c>
      <c r="G211" s="495">
        <f t="shared" si="4"/>
        <v>1.6438356164383561</v>
      </c>
      <c r="H211" s="218" t="s">
        <v>71</v>
      </c>
      <c r="I211" s="236" t="s">
        <v>18</v>
      </c>
      <c r="J211" s="279" t="s">
        <v>324</v>
      </c>
      <c r="K211" s="235" t="s">
        <v>125</v>
      </c>
      <c r="L211" s="235" t="s">
        <v>62</v>
      </c>
      <c r="M211" s="181"/>
      <c r="N211" s="549"/>
    </row>
    <row r="212" spans="1:14" ht="14.25" customHeight="1" x14ac:dyDescent="0.25">
      <c r="A212" s="667">
        <v>44326</v>
      </c>
      <c r="B212" s="235" t="s">
        <v>95</v>
      </c>
      <c r="C212" s="209" t="s">
        <v>95</v>
      </c>
      <c r="D212" s="203" t="s">
        <v>93</v>
      </c>
      <c r="E212" s="272">
        <v>4000</v>
      </c>
      <c r="F212" s="541">
        <v>3650</v>
      </c>
      <c r="G212" s="495">
        <f t="shared" si="4"/>
        <v>1.095890410958904</v>
      </c>
      <c r="H212" s="218" t="s">
        <v>71</v>
      </c>
      <c r="I212" s="236" t="s">
        <v>18</v>
      </c>
      <c r="J212" s="279" t="s">
        <v>324</v>
      </c>
      <c r="K212" s="235" t="s">
        <v>125</v>
      </c>
      <c r="L212" s="235" t="s">
        <v>62</v>
      </c>
      <c r="M212" s="181"/>
      <c r="N212" s="549"/>
    </row>
    <row r="213" spans="1:14" ht="14.25" customHeight="1" x14ac:dyDescent="0.25">
      <c r="A213" s="671">
        <v>44326</v>
      </c>
      <c r="B213" s="203" t="s">
        <v>68</v>
      </c>
      <c r="C213" s="203" t="s">
        <v>67</v>
      </c>
      <c r="D213" s="203" t="s">
        <v>93</v>
      </c>
      <c r="E213" s="251">
        <v>14000</v>
      </c>
      <c r="F213" s="541">
        <v>3650</v>
      </c>
      <c r="G213" s="495">
        <f t="shared" si="4"/>
        <v>3.8356164383561642</v>
      </c>
      <c r="H213" s="218" t="s">
        <v>70</v>
      </c>
      <c r="I213" s="236" t="s">
        <v>18</v>
      </c>
      <c r="J213" s="713" t="s">
        <v>328</v>
      </c>
      <c r="K213" s="235" t="s">
        <v>125</v>
      </c>
      <c r="L213" s="235" t="s">
        <v>62</v>
      </c>
      <c r="M213" s="181"/>
      <c r="N213" s="549"/>
    </row>
    <row r="214" spans="1:14" ht="14.25" customHeight="1" x14ac:dyDescent="0.25">
      <c r="A214" s="671">
        <v>44326</v>
      </c>
      <c r="B214" s="203" t="s">
        <v>68</v>
      </c>
      <c r="C214" s="203" t="s">
        <v>67</v>
      </c>
      <c r="D214" s="203" t="s">
        <v>93</v>
      </c>
      <c r="E214" s="433">
        <v>15000</v>
      </c>
      <c r="F214" s="541">
        <v>3650</v>
      </c>
      <c r="G214" s="495">
        <f t="shared" si="4"/>
        <v>4.1095890410958908</v>
      </c>
      <c r="H214" s="218" t="s">
        <v>70</v>
      </c>
      <c r="I214" s="236" t="s">
        <v>18</v>
      </c>
      <c r="J214" s="713" t="s">
        <v>328</v>
      </c>
      <c r="K214" s="235" t="s">
        <v>125</v>
      </c>
      <c r="L214" s="235" t="s">
        <v>62</v>
      </c>
      <c r="M214" s="181"/>
      <c r="N214" s="549"/>
    </row>
    <row r="215" spans="1:14" ht="14.25" customHeight="1" x14ac:dyDescent="0.25">
      <c r="A215" s="671">
        <v>44326</v>
      </c>
      <c r="B215" s="203" t="s">
        <v>68</v>
      </c>
      <c r="C215" s="203" t="s">
        <v>67</v>
      </c>
      <c r="D215" s="203" t="s">
        <v>93</v>
      </c>
      <c r="E215" s="194">
        <v>11000</v>
      </c>
      <c r="F215" s="541">
        <v>3650</v>
      </c>
      <c r="G215" s="495">
        <f t="shared" si="4"/>
        <v>3.0136986301369864</v>
      </c>
      <c r="H215" s="218" t="s">
        <v>70</v>
      </c>
      <c r="I215" s="236" t="s">
        <v>18</v>
      </c>
      <c r="J215" s="713" t="s">
        <v>328</v>
      </c>
      <c r="K215" s="235" t="s">
        <v>125</v>
      </c>
      <c r="L215" s="235" t="s">
        <v>62</v>
      </c>
      <c r="M215" s="181"/>
      <c r="N215" s="549"/>
    </row>
    <row r="216" spans="1:14" ht="14.25" customHeight="1" x14ac:dyDescent="0.25">
      <c r="A216" s="671">
        <v>44326</v>
      </c>
      <c r="B216" s="203" t="s">
        <v>68</v>
      </c>
      <c r="C216" s="203" t="s">
        <v>67</v>
      </c>
      <c r="D216" s="203" t="s">
        <v>93</v>
      </c>
      <c r="E216" s="426">
        <v>9000</v>
      </c>
      <c r="F216" s="541">
        <v>3650</v>
      </c>
      <c r="G216" s="495">
        <f t="shared" si="4"/>
        <v>2.4657534246575343</v>
      </c>
      <c r="H216" s="218" t="s">
        <v>70</v>
      </c>
      <c r="I216" s="236" t="s">
        <v>18</v>
      </c>
      <c r="J216" s="713" t="s">
        <v>328</v>
      </c>
      <c r="K216" s="235" t="s">
        <v>125</v>
      </c>
      <c r="L216" s="235" t="s">
        <v>62</v>
      </c>
      <c r="M216" s="181"/>
      <c r="N216" s="549"/>
    </row>
    <row r="217" spans="1:14" ht="14.25" customHeight="1" x14ac:dyDescent="0.25">
      <c r="A217" s="671">
        <v>44326</v>
      </c>
      <c r="B217" s="203" t="s">
        <v>95</v>
      </c>
      <c r="C217" s="203" t="s">
        <v>95</v>
      </c>
      <c r="D217" s="203" t="s">
        <v>93</v>
      </c>
      <c r="E217" s="658">
        <v>5000</v>
      </c>
      <c r="F217" s="541">
        <v>3650</v>
      </c>
      <c r="G217" s="495">
        <f t="shared" si="4"/>
        <v>1.3698630136986301</v>
      </c>
      <c r="H217" s="218" t="s">
        <v>70</v>
      </c>
      <c r="I217" s="236" t="s">
        <v>18</v>
      </c>
      <c r="J217" s="713" t="s">
        <v>328</v>
      </c>
      <c r="K217" s="235" t="s">
        <v>125</v>
      </c>
      <c r="L217" s="235" t="s">
        <v>62</v>
      </c>
      <c r="M217" s="181"/>
      <c r="N217" s="549"/>
    </row>
    <row r="218" spans="1:14" ht="14.25" customHeight="1" x14ac:dyDescent="0.25">
      <c r="A218" s="671">
        <v>44326</v>
      </c>
      <c r="B218" s="203" t="s">
        <v>95</v>
      </c>
      <c r="C218" s="203" t="s">
        <v>95</v>
      </c>
      <c r="D218" s="203" t="s">
        <v>93</v>
      </c>
      <c r="E218" s="255">
        <v>4000</v>
      </c>
      <c r="F218" s="541">
        <v>3650</v>
      </c>
      <c r="G218" s="495">
        <f t="shared" si="4"/>
        <v>1.095890410958904</v>
      </c>
      <c r="H218" s="218" t="s">
        <v>70</v>
      </c>
      <c r="I218" s="236" t="s">
        <v>18</v>
      </c>
      <c r="J218" s="713" t="s">
        <v>328</v>
      </c>
      <c r="K218" s="235" t="s">
        <v>125</v>
      </c>
      <c r="L218" s="235" t="s">
        <v>62</v>
      </c>
      <c r="M218" s="181"/>
      <c r="N218" s="549"/>
    </row>
    <row r="219" spans="1:14" ht="14.25" customHeight="1" x14ac:dyDescent="0.25">
      <c r="A219" s="671">
        <v>44326</v>
      </c>
      <c r="B219" s="203" t="s">
        <v>95</v>
      </c>
      <c r="C219" s="203" t="s">
        <v>95</v>
      </c>
      <c r="D219" s="203" t="s">
        <v>93</v>
      </c>
      <c r="E219" s="194">
        <v>1000</v>
      </c>
      <c r="F219" s="541">
        <v>3650</v>
      </c>
      <c r="G219" s="495">
        <f t="shared" si="4"/>
        <v>0.27397260273972601</v>
      </c>
      <c r="H219" s="218" t="s">
        <v>70</v>
      </c>
      <c r="I219" s="236" t="s">
        <v>18</v>
      </c>
      <c r="J219" s="713" t="s">
        <v>328</v>
      </c>
      <c r="K219" s="235" t="s">
        <v>125</v>
      </c>
      <c r="L219" s="235" t="s">
        <v>62</v>
      </c>
      <c r="M219" s="181"/>
      <c r="N219" s="549"/>
    </row>
    <row r="220" spans="1:14" ht="14.25" customHeight="1" x14ac:dyDescent="0.25">
      <c r="A220" s="240">
        <v>44326</v>
      </c>
      <c r="B220" s="493" t="s">
        <v>68</v>
      </c>
      <c r="C220" s="493" t="s">
        <v>67</v>
      </c>
      <c r="D220" s="493" t="s">
        <v>14</v>
      </c>
      <c r="E220" s="752">
        <v>5000</v>
      </c>
      <c r="F220" s="541">
        <v>3650</v>
      </c>
      <c r="G220" s="495">
        <f t="shared" si="4"/>
        <v>1.3698630136986301</v>
      </c>
      <c r="H220" s="218" t="s">
        <v>42</v>
      </c>
      <c r="I220" s="236" t="s">
        <v>18</v>
      </c>
      <c r="J220" s="797" t="s">
        <v>733</v>
      </c>
      <c r="K220" s="235" t="s">
        <v>125</v>
      </c>
      <c r="L220" s="235" t="s">
        <v>62</v>
      </c>
      <c r="M220" s="181"/>
      <c r="N220" s="549"/>
    </row>
    <row r="221" spans="1:14" ht="14.25" customHeight="1" x14ac:dyDescent="0.25">
      <c r="A221" s="240">
        <v>44326</v>
      </c>
      <c r="B221" s="493" t="s">
        <v>68</v>
      </c>
      <c r="C221" s="493" t="s">
        <v>67</v>
      </c>
      <c r="D221" s="493" t="s">
        <v>14</v>
      </c>
      <c r="E221" s="752">
        <v>5000</v>
      </c>
      <c r="F221" s="541">
        <v>3650</v>
      </c>
      <c r="G221" s="495">
        <f t="shared" si="4"/>
        <v>1.3698630136986301</v>
      </c>
      <c r="H221" s="218" t="s">
        <v>42</v>
      </c>
      <c r="I221" s="236" t="s">
        <v>18</v>
      </c>
      <c r="J221" s="797" t="s">
        <v>733</v>
      </c>
      <c r="K221" s="235" t="s">
        <v>125</v>
      </c>
      <c r="L221" s="235" t="s">
        <v>62</v>
      </c>
      <c r="M221" s="181"/>
      <c r="N221" s="549"/>
    </row>
    <row r="222" spans="1:14" ht="20.25" customHeight="1" x14ac:dyDescent="0.25">
      <c r="A222" s="48">
        <v>44326</v>
      </c>
      <c r="B222" s="493" t="s">
        <v>123</v>
      </c>
      <c r="C222" s="493" t="s">
        <v>223</v>
      </c>
      <c r="D222" s="493" t="s">
        <v>94</v>
      </c>
      <c r="E222" s="750">
        <f>F222*G222</f>
        <v>2226.5</v>
      </c>
      <c r="F222" s="541">
        <v>3650</v>
      </c>
      <c r="G222" s="495">
        <v>0.61</v>
      </c>
      <c r="H222" s="218" t="s">
        <v>336</v>
      </c>
      <c r="I222" s="236" t="s">
        <v>18</v>
      </c>
      <c r="J222" s="797" t="s">
        <v>734</v>
      </c>
      <c r="K222" s="235" t="s">
        <v>125</v>
      </c>
      <c r="L222" s="235" t="s">
        <v>62</v>
      </c>
      <c r="M222" s="181"/>
      <c r="N222" s="549"/>
    </row>
    <row r="223" spans="1:14" ht="18" customHeight="1" x14ac:dyDescent="0.25">
      <c r="A223" s="48">
        <v>44326</v>
      </c>
      <c r="B223" s="493" t="s">
        <v>123</v>
      </c>
      <c r="C223" s="493" t="s">
        <v>223</v>
      </c>
      <c r="D223" s="493" t="s">
        <v>94</v>
      </c>
      <c r="E223" s="750">
        <v>2000</v>
      </c>
      <c r="F223" s="541">
        <v>3650</v>
      </c>
      <c r="G223" s="495">
        <f>E223/F223</f>
        <v>0.54794520547945202</v>
      </c>
      <c r="H223" s="218" t="s">
        <v>127</v>
      </c>
      <c r="I223" s="236" t="s">
        <v>18</v>
      </c>
      <c r="J223" s="797" t="s">
        <v>735</v>
      </c>
      <c r="K223" s="235" t="s">
        <v>125</v>
      </c>
      <c r="L223" s="235" t="s">
        <v>62</v>
      </c>
      <c r="M223" s="181"/>
      <c r="N223" s="549"/>
    </row>
    <row r="224" spans="1:14" ht="17.25" customHeight="1" x14ac:dyDescent="0.25">
      <c r="A224" s="202">
        <v>44326</v>
      </c>
      <c r="B224" s="493" t="s">
        <v>123</v>
      </c>
      <c r="C224" s="493" t="s">
        <v>223</v>
      </c>
      <c r="D224" s="493" t="s">
        <v>94</v>
      </c>
      <c r="E224" s="426">
        <v>2000</v>
      </c>
      <c r="F224" s="541">
        <v>3590</v>
      </c>
      <c r="G224" s="495">
        <f t="shared" ref="G224:G235" si="5">E224/F224</f>
        <v>0.55710306406685239</v>
      </c>
      <c r="H224" s="218" t="s">
        <v>127</v>
      </c>
      <c r="I224" s="236" t="s">
        <v>18</v>
      </c>
      <c r="J224" s="797" t="s">
        <v>736</v>
      </c>
      <c r="K224" s="235" t="s">
        <v>125</v>
      </c>
      <c r="L224" s="235" t="s">
        <v>62</v>
      </c>
      <c r="M224" s="181"/>
      <c r="N224" s="549"/>
    </row>
    <row r="225" spans="1:14" ht="21" customHeight="1" x14ac:dyDescent="0.25">
      <c r="A225" s="202">
        <v>44326</v>
      </c>
      <c r="B225" s="493" t="s">
        <v>123</v>
      </c>
      <c r="C225" s="493" t="s">
        <v>223</v>
      </c>
      <c r="D225" s="493" t="s">
        <v>94</v>
      </c>
      <c r="E225" s="211">
        <v>10000</v>
      </c>
      <c r="F225" s="541">
        <v>3590</v>
      </c>
      <c r="G225" s="495">
        <f t="shared" si="5"/>
        <v>2.785515320334262</v>
      </c>
      <c r="H225" s="218" t="s">
        <v>227</v>
      </c>
      <c r="I225" s="236" t="s">
        <v>18</v>
      </c>
      <c r="J225" s="797" t="s">
        <v>737</v>
      </c>
      <c r="K225" s="235" t="s">
        <v>125</v>
      </c>
      <c r="L225" s="235" t="s">
        <v>62</v>
      </c>
      <c r="M225" s="181"/>
      <c r="N225" s="549"/>
    </row>
    <row r="226" spans="1:14" ht="20.25" customHeight="1" x14ac:dyDescent="0.25">
      <c r="A226" s="202">
        <v>44326</v>
      </c>
      <c r="B226" s="493" t="s">
        <v>123</v>
      </c>
      <c r="C226" s="493" t="s">
        <v>223</v>
      </c>
      <c r="D226" s="493" t="s">
        <v>94</v>
      </c>
      <c r="E226" s="211">
        <v>2600</v>
      </c>
      <c r="F226" s="541">
        <v>3590</v>
      </c>
      <c r="G226" s="495">
        <f t="shared" si="5"/>
        <v>0.72423398328690802</v>
      </c>
      <c r="H226" s="218" t="s">
        <v>227</v>
      </c>
      <c r="I226" s="236" t="s">
        <v>18</v>
      </c>
      <c r="J226" s="797" t="s">
        <v>738</v>
      </c>
      <c r="K226" s="235" t="s">
        <v>125</v>
      </c>
      <c r="L226" s="235" t="s">
        <v>62</v>
      </c>
      <c r="M226" s="181"/>
      <c r="N226" s="549"/>
    </row>
    <row r="227" spans="1:14" ht="18" customHeight="1" x14ac:dyDescent="0.25">
      <c r="A227" s="240">
        <v>44326</v>
      </c>
      <c r="B227" s="277" t="s">
        <v>347</v>
      </c>
      <c r="C227" s="277" t="s">
        <v>136</v>
      </c>
      <c r="D227" s="277" t="s">
        <v>94</v>
      </c>
      <c r="E227" s="750">
        <v>340000</v>
      </c>
      <c r="F227" s="541">
        <v>3590</v>
      </c>
      <c r="G227" s="495">
        <f t="shared" si="5"/>
        <v>94.707520891364908</v>
      </c>
      <c r="H227" s="218" t="s">
        <v>42</v>
      </c>
      <c r="I227" s="236" t="s">
        <v>18</v>
      </c>
      <c r="J227" s="771" t="s">
        <v>740</v>
      </c>
      <c r="K227" s="235" t="s">
        <v>125</v>
      </c>
      <c r="L227" s="235" t="s">
        <v>62</v>
      </c>
      <c r="M227" s="181"/>
      <c r="N227" s="549"/>
    </row>
    <row r="228" spans="1:14" ht="22.5" customHeight="1" x14ac:dyDescent="0.25">
      <c r="A228" s="202">
        <v>44326</v>
      </c>
      <c r="B228" s="203" t="s">
        <v>115</v>
      </c>
      <c r="C228" s="203" t="s">
        <v>117</v>
      </c>
      <c r="D228" s="203" t="s">
        <v>93</v>
      </c>
      <c r="E228" s="211">
        <v>30000</v>
      </c>
      <c r="F228" s="541">
        <v>3590</v>
      </c>
      <c r="G228" s="495">
        <f t="shared" si="5"/>
        <v>8.3565459610027855</v>
      </c>
      <c r="H228" s="218" t="s">
        <v>70</v>
      </c>
      <c r="I228" s="236" t="s">
        <v>18</v>
      </c>
      <c r="J228" s="771" t="s">
        <v>741</v>
      </c>
      <c r="K228" s="235" t="s">
        <v>125</v>
      </c>
      <c r="L228" s="235" t="s">
        <v>62</v>
      </c>
      <c r="M228" s="181"/>
      <c r="N228" s="549"/>
    </row>
    <row r="229" spans="1:14" ht="25.5" customHeight="1" x14ac:dyDescent="0.25">
      <c r="A229" s="202">
        <v>44326</v>
      </c>
      <c r="B229" s="201" t="s">
        <v>116</v>
      </c>
      <c r="C229" s="203" t="s">
        <v>117</v>
      </c>
      <c r="D229" s="203" t="s">
        <v>93</v>
      </c>
      <c r="E229" s="211">
        <v>30000</v>
      </c>
      <c r="F229" s="541">
        <v>3590</v>
      </c>
      <c r="G229" s="495">
        <f t="shared" si="5"/>
        <v>8.3565459610027855</v>
      </c>
      <c r="H229" s="218" t="s">
        <v>71</v>
      </c>
      <c r="I229" s="236" t="s">
        <v>18</v>
      </c>
      <c r="J229" s="771" t="s">
        <v>741</v>
      </c>
      <c r="K229" s="235" t="s">
        <v>125</v>
      </c>
      <c r="L229" s="235" t="s">
        <v>62</v>
      </c>
      <c r="M229" s="181"/>
      <c r="N229" s="549"/>
    </row>
    <row r="230" spans="1:14" ht="25.5" customHeight="1" x14ac:dyDescent="0.25">
      <c r="A230" s="202">
        <v>44326</v>
      </c>
      <c r="B230" s="201" t="s">
        <v>133</v>
      </c>
      <c r="C230" s="203" t="s">
        <v>117</v>
      </c>
      <c r="D230" s="203" t="s">
        <v>93</v>
      </c>
      <c r="E230" s="426">
        <v>30000</v>
      </c>
      <c r="F230" s="541">
        <v>3590</v>
      </c>
      <c r="G230" s="495">
        <f t="shared" si="5"/>
        <v>8.3565459610027855</v>
      </c>
      <c r="H230" s="218" t="s">
        <v>130</v>
      </c>
      <c r="I230" s="236" t="s">
        <v>18</v>
      </c>
      <c r="J230" s="771" t="s">
        <v>741</v>
      </c>
      <c r="K230" s="235" t="s">
        <v>125</v>
      </c>
      <c r="L230" s="235" t="s">
        <v>62</v>
      </c>
      <c r="M230" s="181"/>
      <c r="N230" s="549"/>
    </row>
    <row r="231" spans="1:14" ht="19.5" customHeight="1" x14ac:dyDescent="0.25">
      <c r="A231" s="202">
        <v>44326</v>
      </c>
      <c r="B231" s="201" t="s">
        <v>112</v>
      </c>
      <c r="C231" s="203" t="s">
        <v>117</v>
      </c>
      <c r="D231" s="201" t="s">
        <v>14</v>
      </c>
      <c r="E231" s="210">
        <v>20000</v>
      </c>
      <c r="F231" s="541">
        <v>3590</v>
      </c>
      <c r="G231" s="495">
        <f t="shared" si="5"/>
        <v>5.5710306406685239</v>
      </c>
      <c r="H231" s="218" t="s">
        <v>42</v>
      </c>
      <c r="I231" s="236" t="s">
        <v>18</v>
      </c>
      <c r="J231" s="771" t="s">
        <v>741</v>
      </c>
      <c r="K231" s="235" t="s">
        <v>125</v>
      </c>
      <c r="L231" s="235" t="s">
        <v>62</v>
      </c>
      <c r="M231" s="181"/>
      <c r="N231" s="549"/>
    </row>
    <row r="232" spans="1:14" ht="15" customHeight="1" x14ac:dyDescent="0.25">
      <c r="A232" s="202">
        <v>44326</v>
      </c>
      <c r="B232" s="203" t="s">
        <v>113</v>
      </c>
      <c r="C232" s="203" t="s">
        <v>117</v>
      </c>
      <c r="D232" s="276" t="s">
        <v>52</v>
      </c>
      <c r="E232" s="223">
        <v>20000</v>
      </c>
      <c r="F232" s="541">
        <v>3590</v>
      </c>
      <c r="G232" s="495">
        <f t="shared" si="5"/>
        <v>5.5710306406685239</v>
      </c>
      <c r="H232" s="218" t="s">
        <v>53</v>
      </c>
      <c r="I232" s="236" t="s">
        <v>18</v>
      </c>
      <c r="J232" s="771" t="s">
        <v>741</v>
      </c>
      <c r="K232" s="235" t="s">
        <v>125</v>
      </c>
      <c r="L232" s="235" t="s">
        <v>62</v>
      </c>
      <c r="M232" s="181"/>
      <c r="N232" s="549"/>
    </row>
    <row r="233" spans="1:14" ht="27.75" customHeight="1" x14ac:dyDescent="0.25">
      <c r="A233" s="202">
        <v>44326</v>
      </c>
      <c r="B233" s="203" t="s">
        <v>114</v>
      </c>
      <c r="C233" s="203" t="s">
        <v>117</v>
      </c>
      <c r="D233" s="276" t="s">
        <v>52</v>
      </c>
      <c r="E233" s="251">
        <v>20000</v>
      </c>
      <c r="F233" s="541">
        <v>3590</v>
      </c>
      <c r="G233" s="495">
        <f t="shared" si="5"/>
        <v>5.5710306406685239</v>
      </c>
      <c r="H233" s="317" t="s">
        <v>99</v>
      </c>
      <c r="I233" s="236" t="s">
        <v>18</v>
      </c>
      <c r="J233" s="771" t="s">
        <v>741</v>
      </c>
      <c r="K233" s="235" t="s">
        <v>125</v>
      </c>
      <c r="L233" s="235" t="s">
        <v>62</v>
      </c>
      <c r="M233" s="181"/>
      <c r="N233" s="549"/>
    </row>
    <row r="234" spans="1:14" ht="29.25" customHeight="1" x14ac:dyDescent="0.25">
      <c r="A234" s="202">
        <v>44326</v>
      </c>
      <c r="B234" s="201" t="s">
        <v>122</v>
      </c>
      <c r="C234" s="203" t="s">
        <v>117</v>
      </c>
      <c r="D234" s="203" t="s">
        <v>94</v>
      </c>
      <c r="E234" s="211">
        <v>10000</v>
      </c>
      <c r="F234" s="541">
        <v>3590</v>
      </c>
      <c r="G234" s="495">
        <f t="shared" si="5"/>
        <v>2.785515320334262</v>
      </c>
      <c r="H234" s="317" t="s">
        <v>118</v>
      </c>
      <c r="I234" s="236" t="s">
        <v>18</v>
      </c>
      <c r="J234" s="771" t="s">
        <v>741</v>
      </c>
      <c r="K234" s="235" t="s">
        <v>125</v>
      </c>
      <c r="L234" s="235" t="s">
        <v>62</v>
      </c>
      <c r="M234" s="181"/>
      <c r="N234" s="549"/>
    </row>
    <row r="235" spans="1:14" ht="24.75" customHeight="1" x14ac:dyDescent="0.25">
      <c r="A235" s="240">
        <v>44326</v>
      </c>
      <c r="B235" s="492" t="s">
        <v>348</v>
      </c>
      <c r="C235" s="492" t="s">
        <v>319</v>
      </c>
      <c r="D235" s="492" t="s">
        <v>132</v>
      </c>
      <c r="E235" s="750">
        <v>570000</v>
      </c>
      <c r="F235" s="541">
        <v>3590</v>
      </c>
      <c r="G235" s="495">
        <f t="shared" si="5"/>
        <v>158.77437325905294</v>
      </c>
      <c r="H235" s="317" t="s">
        <v>42</v>
      </c>
      <c r="I235" s="236" t="s">
        <v>18</v>
      </c>
      <c r="J235" s="771" t="s">
        <v>742</v>
      </c>
      <c r="K235" s="235" t="s">
        <v>125</v>
      </c>
      <c r="L235" s="235" t="s">
        <v>62</v>
      </c>
      <c r="M235" s="181"/>
      <c r="N235" s="549"/>
    </row>
    <row r="236" spans="1:14" ht="14.25" customHeight="1" x14ac:dyDescent="0.25">
      <c r="A236" s="822">
        <v>44327</v>
      </c>
      <c r="B236" s="235" t="s">
        <v>68</v>
      </c>
      <c r="C236" s="203" t="s">
        <v>67</v>
      </c>
      <c r="D236" s="203" t="s">
        <v>93</v>
      </c>
      <c r="E236" s="255">
        <v>17000</v>
      </c>
      <c r="F236" s="541">
        <v>3590</v>
      </c>
      <c r="G236" s="495">
        <f t="shared" si="4"/>
        <v>4.7353760445682456</v>
      </c>
      <c r="H236" s="317" t="s">
        <v>71</v>
      </c>
      <c r="I236" s="236" t="s">
        <v>18</v>
      </c>
      <c r="J236" s="279" t="s">
        <v>349</v>
      </c>
      <c r="K236" s="235" t="s">
        <v>125</v>
      </c>
      <c r="L236" s="235" t="s">
        <v>62</v>
      </c>
      <c r="M236" s="181"/>
      <c r="N236" s="549"/>
    </row>
    <row r="237" spans="1:14" ht="14.25" customHeight="1" x14ac:dyDescent="0.25">
      <c r="A237" s="822">
        <v>44327</v>
      </c>
      <c r="B237" s="235" t="s">
        <v>68</v>
      </c>
      <c r="C237" s="203" t="s">
        <v>67</v>
      </c>
      <c r="D237" s="203" t="s">
        <v>93</v>
      </c>
      <c r="E237" s="255">
        <v>14000</v>
      </c>
      <c r="F237" s="541">
        <v>3590</v>
      </c>
      <c r="G237" s="495">
        <f t="shared" si="4"/>
        <v>3.8997214484679668</v>
      </c>
      <c r="H237" s="317" t="s">
        <v>71</v>
      </c>
      <c r="I237" s="236" t="s">
        <v>18</v>
      </c>
      <c r="J237" s="279" t="s">
        <v>349</v>
      </c>
      <c r="K237" s="235" t="s">
        <v>125</v>
      </c>
      <c r="L237" s="235" t="s">
        <v>62</v>
      </c>
      <c r="M237" s="181"/>
      <c r="N237" s="549"/>
    </row>
    <row r="238" spans="1:14" ht="14.25" customHeight="1" x14ac:dyDescent="0.25">
      <c r="A238" s="822">
        <v>44327</v>
      </c>
      <c r="B238" s="235" t="s">
        <v>68</v>
      </c>
      <c r="C238" s="203" t="s">
        <v>67</v>
      </c>
      <c r="D238" s="203" t="s">
        <v>93</v>
      </c>
      <c r="E238" s="255">
        <v>10000</v>
      </c>
      <c r="F238" s="541">
        <v>3590</v>
      </c>
      <c r="G238" s="495">
        <f t="shared" si="4"/>
        <v>2.785515320334262</v>
      </c>
      <c r="H238" s="317" t="s">
        <v>71</v>
      </c>
      <c r="I238" s="236" t="s">
        <v>18</v>
      </c>
      <c r="J238" s="279" t="s">
        <v>349</v>
      </c>
      <c r="K238" s="235" t="s">
        <v>125</v>
      </c>
      <c r="L238" s="235" t="s">
        <v>62</v>
      </c>
      <c r="M238" s="181"/>
      <c r="N238" s="549"/>
    </row>
    <row r="239" spans="1:14" ht="14.25" customHeight="1" x14ac:dyDescent="0.25">
      <c r="A239" s="822">
        <v>44327</v>
      </c>
      <c r="B239" s="235" t="s">
        <v>68</v>
      </c>
      <c r="C239" s="203" t="s">
        <v>67</v>
      </c>
      <c r="D239" s="203" t="s">
        <v>93</v>
      </c>
      <c r="E239" s="426">
        <v>6000</v>
      </c>
      <c r="F239" s="541">
        <v>3590</v>
      </c>
      <c r="G239" s="495">
        <f t="shared" si="4"/>
        <v>1.6713091922005572</v>
      </c>
      <c r="H239" s="317" t="s">
        <v>71</v>
      </c>
      <c r="I239" s="236" t="s">
        <v>18</v>
      </c>
      <c r="J239" s="279" t="s">
        <v>349</v>
      </c>
      <c r="K239" s="235" t="s">
        <v>125</v>
      </c>
      <c r="L239" s="235" t="s">
        <v>62</v>
      </c>
      <c r="M239" s="181"/>
      <c r="N239" s="549"/>
    </row>
    <row r="240" spans="1:14" ht="14.25" customHeight="1" x14ac:dyDescent="0.25">
      <c r="A240" s="822">
        <v>44327</v>
      </c>
      <c r="B240" s="235" t="s">
        <v>95</v>
      </c>
      <c r="C240" s="203" t="s">
        <v>95</v>
      </c>
      <c r="D240" s="203" t="s">
        <v>93</v>
      </c>
      <c r="E240" s="267">
        <v>4000</v>
      </c>
      <c r="F240" s="541">
        <v>3590</v>
      </c>
      <c r="G240" s="495">
        <f t="shared" si="4"/>
        <v>1.1142061281337048</v>
      </c>
      <c r="H240" s="317" t="s">
        <v>71</v>
      </c>
      <c r="I240" s="236" t="s">
        <v>18</v>
      </c>
      <c r="J240" s="279" t="s">
        <v>349</v>
      </c>
      <c r="K240" s="235" t="s">
        <v>125</v>
      </c>
      <c r="L240" s="235" t="s">
        <v>62</v>
      </c>
      <c r="M240" s="181"/>
      <c r="N240" s="549"/>
    </row>
    <row r="241" spans="1:14" ht="14.25" customHeight="1" x14ac:dyDescent="0.25">
      <c r="A241" s="822">
        <v>44327</v>
      </c>
      <c r="B241" s="235" t="s">
        <v>95</v>
      </c>
      <c r="C241" s="203" t="s">
        <v>95</v>
      </c>
      <c r="D241" s="203" t="s">
        <v>93</v>
      </c>
      <c r="E241" s="758">
        <v>4000</v>
      </c>
      <c r="F241" s="541">
        <v>3590</v>
      </c>
      <c r="G241" s="495">
        <f t="shared" si="4"/>
        <v>1.1142061281337048</v>
      </c>
      <c r="H241" s="317" t="s">
        <v>71</v>
      </c>
      <c r="I241" s="236" t="s">
        <v>18</v>
      </c>
      <c r="J241" s="279" t="s">
        <v>349</v>
      </c>
      <c r="K241" s="235" t="s">
        <v>125</v>
      </c>
      <c r="L241" s="235" t="s">
        <v>62</v>
      </c>
      <c r="M241" s="181"/>
      <c r="N241" s="549"/>
    </row>
    <row r="242" spans="1:14" ht="14.25" customHeight="1" x14ac:dyDescent="0.25">
      <c r="A242" s="822">
        <v>44327</v>
      </c>
      <c r="B242" s="235" t="s">
        <v>95</v>
      </c>
      <c r="C242" s="203" t="s">
        <v>95</v>
      </c>
      <c r="D242" s="203" t="s">
        <v>93</v>
      </c>
      <c r="E242" s="658">
        <v>2000</v>
      </c>
      <c r="F242" s="541">
        <v>3590</v>
      </c>
      <c r="G242" s="495">
        <f t="shared" si="4"/>
        <v>0.55710306406685239</v>
      </c>
      <c r="H242" s="317" t="s">
        <v>71</v>
      </c>
      <c r="I242" s="236" t="s">
        <v>18</v>
      </c>
      <c r="J242" s="279" t="s">
        <v>349</v>
      </c>
      <c r="K242" s="235" t="s">
        <v>125</v>
      </c>
      <c r="L242" s="235" t="s">
        <v>62</v>
      </c>
      <c r="M242" s="181"/>
      <c r="N242" s="549"/>
    </row>
    <row r="243" spans="1:14" ht="14.25" customHeight="1" x14ac:dyDescent="0.25">
      <c r="A243" s="240">
        <v>44327</v>
      </c>
      <c r="B243" s="241" t="s">
        <v>68</v>
      </c>
      <c r="C243" s="203" t="s">
        <v>67</v>
      </c>
      <c r="D243" s="203" t="s">
        <v>93</v>
      </c>
      <c r="E243" s="210">
        <v>11000</v>
      </c>
      <c r="F243" s="541">
        <v>3590</v>
      </c>
      <c r="G243" s="495">
        <f t="shared" si="4"/>
        <v>3.0640668523676879</v>
      </c>
      <c r="H243" s="317" t="s">
        <v>70</v>
      </c>
      <c r="I243" s="236" t="s">
        <v>18</v>
      </c>
      <c r="J243" s="713" t="s">
        <v>354</v>
      </c>
      <c r="K243" s="235" t="s">
        <v>125</v>
      </c>
      <c r="L243" s="235" t="s">
        <v>62</v>
      </c>
      <c r="M243" s="181"/>
      <c r="N243" s="549"/>
    </row>
    <row r="244" spans="1:14" ht="14.25" customHeight="1" x14ac:dyDescent="0.25">
      <c r="A244" s="240">
        <v>44327</v>
      </c>
      <c r="B244" s="241" t="s">
        <v>68</v>
      </c>
      <c r="C244" s="203" t="s">
        <v>67</v>
      </c>
      <c r="D244" s="203" t="s">
        <v>93</v>
      </c>
      <c r="E244" s="194">
        <v>15000</v>
      </c>
      <c r="F244" s="541">
        <v>3590</v>
      </c>
      <c r="G244" s="495">
        <f t="shared" si="4"/>
        <v>4.1782729805013927</v>
      </c>
      <c r="H244" s="317" t="s">
        <v>70</v>
      </c>
      <c r="I244" s="236" t="s">
        <v>18</v>
      </c>
      <c r="J244" s="713" t="s">
        <v>354</v>
      </c>
      <c r="K244" s="235" t="s">
        <v>125</v>
      </c>
      <c r="L244" s="235" t="s">
        <v>62</v>
      </c>
      <c r="M244" s="181"/>
      <c r="N244" s="549"/>
    </row>
    <row r="245" spans="1:14" ht="14.25" customHeight="1" x14ac:dyDescent="0.25">
      <c r="A245" s="240">
        <v>44327</v>
      </c>
      <c r="B245" s="241" t="s">
        <v>68</v>
      </c>
      <c r="C245" s="203" t="s">
        <v>67</v>
      </c>
      <c r="D245" s="203" t="s">
        <v>93</v>
      </c>
      <c r="E245" s="433">
        <v>12000</v>
      </c>
      <c r="F245" s="541">
        <v>3650</v>
      </c>
      <c r="G245" s="495">
        <f t="shared" si="4"/>
        <v>3.2876712328767121</v>
      </c>
      <c r="H245" s="317" t="s">
        <v>70</v>
      </c>
      <c r="I245" s="236" t="s">
        <v>18</v>
      </c>
      <c r="J245" s="713" t="s">
        <v>354</v>
      </c>
      <c r="K245" s="235" t="s">
        <v>125</v>
      </c>
      <c r="L245" s="235" t="s">
        <v>62</v>
      </c>
      <c r="M245" s="181"/>
      <c r="N245" s="549"/>
    </row>
    <row r="246" spans="1:14" ht="14.25" customHeight="1" x14ac:dyDescent="0.25">
      <c r="A246" s="240">
        <v>44327</v>
      </c>
      <c r="B246" s="241" t="s">
        <v>68</v>
      </c>
      <c r="C246" s="203" t="s">
        <v>67</v>
      </c>
      <c r="D246" s="203" t="s">
        <v>93</v>
      </c>
      <c r="E246" s="251">
        <v>14000</v>
      </c>
      <c r="F246" s="541">
        <v>3650</v>
      </c>
      <c r="G246" s="495">
        <f t="shared" si="4"/>
        <v>3.8356164383561642</v>
      </c>
      <c r="H246" s="317" t="s">
        <v>70</v>
      </c>
      <c r="I246" s="236" t="s">
        <v>18</v>
      </c>
      <c r="J246" s="713" t="s">
        <v>354</v>
      </c>
      <c r="K246" s="235" t="s">
        <v>125</v>
      </c>
      <c r="L246" s="235" t="s">
        <v>62</v>
      </c>
      <c r="M246" s="181"/>
      <c r="N246" s="549"/>
    </row>
    <row r="247" spans="1:14" ht="14.25" customHeight="1" x14ac:dyDescent="0.25">
      <c r="A247" s="240">
        <v>44327</v>
      </c>
      <c r="B247" s="203" t="s">
        <v>95</v>
      </c>
      <c r="C247" s="203" t="s">
        <v>95</v>
      </c>
      <c r="D247" s="203" t="s">
        <v>93</v>
      </c>
      <c r="E247" s="272">
        <v>5500</v>
      </c>
      <c r="F247" s="541">
        <v>3650</v>
      </c>
      <c r="G247" s="495">
        <f t="shared" si="4"/>
        <v>1.5068493150684932</v>
      </c>
      <c r="H247" s="317" t="s">
        <v>70</v>
      </c>
      <c r="I247" s="236" t="s">
        <v>18</v>
      </c>
      <c r="J247" s="713" t="s">
        <v>354</v>
      </c>
      <c r="K247" s="235" t="s">
        <v>125</v>
      </c>
      <c r="L247" s="235" t="s">
        <v>62</v>
      </c>
      <c r="M247" s="181"/>
      <c r="N247" s="549"/>
    </row>
    <row r="248" spans="1:14" ht="14.25" customHeight="1" x14ac:dyDescent="0.25">
      <c r="A248" s="240">
        <v>44327</v>
      </c>
      <c r="B248" s="203" t="s">
        <v>95</v>
      </c>
      <c r="C248" s="203" t="s">
        <v>95</v>
      </c>
      <c r="D248" s="203" t="s">
        <v>93</v>
      </c>
      <c r="E248" s="210">
        <v>1500</v>
      </c>
      <c r="F248" s="541">
        <v>3650</v>
      </c>
      <c r="G248" s="495">
        <f t="shared" si="4"/>
        <v>0.41095890410958902</v>
      </c>
      <c r="H248" s="317" t="s">
        <v>70</v>
      </c>
      <c r="I248" s="236" t="s">
        <v>18</v>
      </c>
      <c r="J248" s="713" t="s">
        <v>354</v>
      </c>
      <c r="K248" s="235" t="s">
        <v>125</v>
      </c>
      <c r="L248" s="235" t="s">
        <v>62</v>
      </c>
      <c r="M248" s="181"/>
      <c r="N248" s="549"/>
    </row>
    <row r="249" spans="1:14" ht="14.25" customHeight="1" x14ac:dyDescent="0.25">
      <c r="A249" s="240">
        <v>44327</v>
      </c>
      <c r="B249" s="203" t="s">
        <v>95</v>
      </c>
      <c r="C249" s="203" t="s">
        <v>95</v>
      </c>
      <c r="D249" s="203" t="s">
        <v>93</v>
      </c>
      <c r="E249" s="194">
        <v>3000</v>
      </c>
      <c r="F249" s="541">
        <v>3650</v>
      </c>
      <c r="G249" s="495">
        <f t="shared" si="4"/>
        <v>0.82191780821917804</v>
      </c>
      <c r="H249" s="317" t="s">
        <v>70</v>
      </c>
      <c r="I249" s="236" t="s">
        <v>18</v>
      </c>
      <c r="J249" s="713" t="s">
        <v>354</v>
      </c>
      <c r="K249" s="235" t="s">
        <v>125</v>
      </c>
      <c r="L249" s="235" t="s">
        <v>62</v>
      </c>
      <c r="M249" s="181"/>
      <c r="N249" s="549"/>
    </row>
    <row r="250" spans="1:14" ht="14.25" customHeight="1" x14ac:dyDescent="0.25">
      <c r="A250" s="48">
        <v>44327</v>
      </c>
      <c r="B250" s="203" t="s">
        <v>361</v>
      </c>
      <c r="C250" s="203" t="s">
        <v>319</v>
      </c>
      <c r="D250" s="203" t="s">
        <v>93</v>
      </c>
      <c r="E250" s="426">
        <v>245000</v>
      </c>
      <c r="F250" s="541">
        <v>3590</v>
      </c>
      <c r="G250" s="495">
        <f t="shared" si="4"/>
        <v>68.245125348189418</v>
      </c>
      <c r="H250" s="317" t="s">
        <v>130</v>
      </c>
      <c r="I250" s="236" t="s">
        <v>18</v>
      </c>
      <c r="J250" s="279" t="s">
        <v>362</v>
      </c>
      <c r="K250" s="235" t="s">
        <v>125</v>
      </c>
      <c r="L250" s="235" t="s">
        <v>62</v>
      </c>
      <c r="M250" s="181"/>
      <c r="N250" s="549"/>
    </row>
    <row r="251" spans="1:14" ht="14.25" customHeight="1" x14ac:dyDescent="0.25">
      <c r="A251" s="48">
        <v>44327</v>
      </c>
      <c r="B251" s="235" t="s">
        <v>68</v>
      </c>
      <c r="C251" s="203" t="s">
        <v>67</v>
      </c>
      <c r="D251" s="203" t="s">
        <v>93</v>
      </c>
      <c r="E251" s="658">
        <v>10000</v>
      </c>
      <c r="F251" s="541">
        <v>3590</v>
      </c>
      <c r="G251" s="495">
        <f t="shared" si="4"/>
        <v>2.785515320334262</v>
      </c>
      <c r="H251" s="317" t="s">
        <v>130</v>
      </c>
      <c r="I251" s="236" t="s">
        <v>18</v>
      </c>
      <c r="J251" s="279" t="s">
        <v>363</v>
      </c>
      <c r="K251" s="235" t="s">
        <v>125</v>
      </c>
      <c r="L251" s="235" t="s">
        <v>62</v>
      </c>
      <c r="M251" s="181"/>
      <c r="N251" s="549"/>
    </row>
    <row r="252" spans="1:14" ht="14.25" customHeight="1" x14ac:dyDescent="0.25">
      <c r="A252" s="202">
        <v>44327</v>
      </c>
      <c r="B252" s="235" t="s">
        <v>68</v>
      </c>
      <c r="C252" s="203" t="s">
        <v>67</v>
      </c>
      <c r="D252" s="203" t="s">
        <v>93</v>
      </c>
      <c r="E252" s="211">
        <v>10000</v>
      </c>
      <c r="F252" s="541">
        <v>3590</v>
      </c>
      <c r="G252" s="495">
        <f t="shared" si="4"/>
        <v>2.785515320334262</v>
      </c>
      <c r="H252" s="298" t="s">
        <v>130</v>
      </c>
      <c r="I252" s="236" t="s">
        <v>18</v>
      </c>
      <c r="J252" s="279" t="s">
        <v>363</v>
      </c>
      <c r="K252" s="235" t="s">
        <v>125</v>
      </c>
      <c r="L252" s="235" t="s">
        <v>62</v>
      </c>
      <c r="M252" s="181"/>
      <c r="N252" s="549"/>
    </row>
    <row r="253" spans="1:14" ht="14.25" customHeight="1" x14ac:dyDescent="0.25">
      <c r="A253" s="202">
        <v>44330</v>
      </c>
      <c r="B253" s="235" t="s">
        <v>68</v>
      </c>
      <c r="C253" s="203" t="s">
        <v>67</v>
      </c>
      <c r="D253" s="203" t="s">
        <v>93</v>
      </c>
      <c r="E253" s="267">
        <v>12000</v>
      </c>
      <c r="F253" s="541">
        <v>3590</v>
      </c>
      <c r="G253" s="495">
        <f t="shared" si="4"/>
        <v>3.3426183844011144</v>
      </c>
      <c r="H253" s="298" t="s">
        <v>130</v>
      </c>
      <c r="I253" s="236" t="s">
        <v>18</v>
      </c>
      <c r="J253" s="279" t="s">
        <v>372</v>
      </c>
      <c r="K253" s="235" t="s">
        <v>125</v>
      </c>
      <c r="L253" s="235" t="s">
        <v>62</v>
      </c>
      <c r="M253" s="181"/>
      <c r="N253" s="549"/>
    </row>
    <row r="254" spans="1:14" ht="14.25" customHeight="1" x14ac:dyDescent="0.25">
      <c r="A254" s="202">
        <v>44330</v>
      </c>
      <c r="B254" s="235" t="s">
        <v>68</v>
      </c>
      <c r="C254" s="203" t="s">
        <v>67</v>
      </c>
      <c r="D254" s="203" t="s">
        <v>93</v>
      </c>
      <c r="E254" s="255">
        <v>7000</v>
      </c>
      <c r="F254" s="541">
        <v>3590</v>
      </c>
      <c r="G254" s="495">
        <f t="shared" si="4"/>
        <v>1.9498607242339834</v>
      </c>
      <c r="H254" s="298" t="s">
        <v>130</v>
      </c>
      <c r="I254" s="236" t="s">
        <v>18</v>
      </c>
      <c r="J254" s="279" t="s">
        <v>372</v>
      </c>
      <c r="K254" s="235" t="s">
        <v>125</v>
      </c>
      <c r="L254" s="235" t="s">
        <v>62</v>
      </c>
      <c r="M254" s="181"/>
      <c r="N254" s="549"/>
    </row>
    <row r="255" spans="1:14" ht="14.25" customHeight="1" x14ac:dyDescent="0.25">
      <c r="A255" s="202">
        <v>44330</v>
      </c>
      <c r="B255" s="235" t="s">
        <v>68</v>
      </c>
      <c r="C255" s="203" t="s">
        <v>67</v>
      </c>
      <c r="D255" s="203" t="s">
        <v>93</v>
      </c>
      <c r="E255" s="251">
        <v>6000</v>
      </c>
      <c r="F255" s="541">
        <v>3590</v>
      </c>
      <c r="G255" s="495">
        <f t="shared" si="4"/>
        <v>1.6713091922005572</v>
      </c>
      <c r="H255" s="298" t="s">
        <v>130</v>
      </c>
      <c r="I255" s="236" t="s">
        <v>18</v>
      </c>
      <c r="J255" s="279" t="s">
        <v>372</v>
      </c>
      <c r="K255" s="235" t="s">
        <v>125</v>
      </c>
      <c r="L255" s="235" t="s">
        <v>62</v>
      </c>
      <c r="M255" s="181"/>
      <c r="N255" s="549"/>
    </row>
    <row r="256" spans="1:14" ht="14.25" customHeight="1" x14ac:dyDescent="0.25">
      <c r="A256" s="202">
        <v>44330</v>
      </c>
      <c r="B256" s="235" t="s">
        <v>68</v>
      </c>
      <c r="C256" s="203" t="s">
        <v>67</v>
      </c>
      <c r="D256" s="203" t="s">
        <v>93</v>
      </c>
      <c r="E256" s="426">
        <v>8000</v>
      </c>
      <c r="F256" s="541">
        <v>3590</v>
      </c>
      <c r="G256" s="495">
        <f t="shared" si="4"/>
        <v>2.2284122562674096</v>
      </c>
      <c r="H256" s="298" t="s">
        <v>130</v>
      </c>
      <c r="I256" s="236" t="s">
        <v>18</v>
      </c>
      <c r="J256" s="279" t="s">
        <v>372</v>
      </c>
      <c r="K256" s="235" t="s">
        <v>125</v>
      </c>
      <c r="L256" s="235" t="s">
        <v>62</v>
      </c>
      <c r="M256" s="181"/>
      <c r="N256" s="549"/>
    </row>
    <row r="257" spans="1:14" ht="14.25" customHeight="1" x14ac:dyDescent="0.25">
      <c r="A257" s="202">
        <v>44330</v>
      </c>
      <c r="B257" s="235" t="s">
        <v>68</v>
      </c>
      <c r="C257" s="203" t="s">
        <v>67</v>
      </c>
      <c r="D257" s="203" t="s">
        <v>93</v>
      </c>
      <c r="E257" s="251">
        <v>7000</v>
      </c>
      <c r="F257" s="541">
        <v>3590</v>
      </c>
      <c r="G257" s="495">
        <f t="shared" si="4"/>
        <v>1.9498607242339834</v>
      </c>
      <c r="H257" s="298" t="s">
        <v>130</v>
      </c>
      <c r="I257" s="236" t="s">
        <v>18</v>
      </c>
      <c r="J257" s="279" t="s">
        <v>372</v>
      </c>
      <c r="K257" s="235" t="s">
        <v>125</v>
      </c>
      <c r="L257" s="235" t="s">
        <v>62</v>
      </c>
      <c r="M257" s="181"/>
      <c r="N257" s="549"/>
    </row>
    <row r="258" spans="1:14" ht="14.25" customHeight="1" x14ac:dyDescent="0.25">
      <c r="A258" s="202">
        <v>44330</v>
      </c>
      <c r="B258" s="235" t="s">
        <v>95</v>
      </c>
      <c r="C258" s="203" t="s">
        <v>95</v>
      </c>
      <c r="D258" s="203" t="s">
        <v>93</v>
      </c>
      <c r="E258" s="194">
        <v>6000</v>
      </c>
      <c r="F258" s="541">
        <v>3590</v>
      </c>
      <c r="G258" s="495">
        <f t="shared" si="4"/>
        <v>1.6713091922005572</v>
      </c>
      <c r="H258" s="298" t="s">
        <v>130</v>
      </c>
      <c r="I258" s="236" t="s">
        <v>18</v>
      </c>
      <c r="J258" s="279" t="s">
        <v>372</v>
      </c>
      <c r="K258" s="235" t="s">
        <v>125</v>
      </c>
      <c r="L258" s="235" t="s">
        <v>62</v>
      </c>
      <c r="M258" s="181"/>
      <c r="N258" s="549"/>
    </row>
    <row r="259" spans="1:14" ht="14.25" customHeight="1" x14ac:dyDescent="0.25">
      <c r="A259" s="202">
        <v>44330</v>
      </c>
      <c r="B259" s="235" t="s">
        <v>95</v>
      </c>
      <c r="C259" s="203" t="s">
        <v>95</v>
      </c>
      <c r="D259" s="203" t="s">
        <v>93</v>
      </c>
      <c r="E259" s="433">
        <v>4000</v>
      </c>
      <c r="F259" s="541">
        <v>3590</v>
      </c>
      <c r="G259" s="495">
        <f t="shared" si="4"/>
        <v>1.1142061281337048</v>
      </c>
      <c r="H259" s="298" t="s">
        <v>130</v>
      </c>
      <c r="I259" s="236" t="s">
        <v>18</v>
      </c>
      <c r="J259" s="279" t="s">
        <v>372</v>
      </c>
      <c r="K259" s="235" t="s">
        <v>125</v>
      </c>
      <c r="L259" s="235" t="s">
        <v>62</v>
      </c>
      <c r="M259" s="181"/>
      <c r="N259" s="549"/>
    </row>
    <row r="260" spans="1:14" ht="14.25" customHeight="1" x14ac:dyDescent="0.25">
      <c r="A260" s="667">
        <v>44330</v>
      </c>
      <c r="B260" s="645" t="s">
        <v>68</v>
      </c>
      <c r="C260" s="203" t="s">
        <v>67</v>
      </c>
      <c r="D260" s="203" t="s">
        <v>93</v>
      </c>
      <c r="E260" s="267">
        <v>30000</v>
      </c>
      <c r="F260" s="541">
        <v>3590</v>
      </c>
      <c r="G260" s="495">
        <f t="shared" si="4"/>
        <v>8.3565459610027855</v>
      </c>
      <c r="H260" s="298" t="s">
        <v>71</v>
      </c>
      <c r="I260" s="236" t="s">
        <v>18</v>
      </c>
      <c r="J260" s="279" t="s">
        <v>377</v>
      </c>
      <c r="K260" s="235" t="s">
        <v>125</v>
      </c>
      <c r="L260" s="235" t="s">
        <v>62</v>
      </c>
      <c r="M260" s="181"/>
      <c r="N260" s="549"/>
    </row>
    <row r="261" spans="1:14" ht="14.25" customHeight="1" x14ac:dyDescent="0.25">
      <c r="A261" s="667">
        <v>44330</v>
      </c>
      <c r="B261" s="235" t="s">
        <v>68</v>
      </c>
      <c r="C261" s="203" t="s">
        <v>67</v>
      </c>
      <c r="D261" s="203" t="s">
        <v>93</v>
      </c>
      <c r="E261" s="426">
        <v>27000</v>
      </c>
      <c r="F261" s="541">
        <v>3590</v>
      </c>
      <c r="G261" s="495">
        <f t="shared" si="4"/>
        <v>7.5208913649025071</v>
      </c>
      <c r="H261" s="201" t="s">
        <v>71</v>
      </c>
      <c r="I261" s="236" t="s">
        <v>18</v>
      </c>
      <c r="J261" s="279" t="s">
        <v>377</v>
      </c>
      <c r="K261" s="235" t="s">
        <v>125</v>
      </c>
      <c r="L261" s="235" t="s">
        <v>62</v>
      </c>
      <c r="M261" s="181"/>
      <c r="N261" s="549"/>
    </row>
    <row r="262" spans="1:14" ht="14.25" customHeight="1" x14ac:dyDescent="0.25">
      <c r="A262" s="667">
        <v>44330</v>
      </c>
      <c r="B262" s="235" t="s">
        <v>95</v>
      </c>
      <c r="C262" s="203" t="s">
        <v>95</v>
      </c>
      <c r="D262" s="203" t="s">
        <v>93</v>
      </c>
      <c r="E262" s="251">
        <v>6000</v>
      </c>
      <c r="F262" s="541">
        <v>3590</v>
      </c>
      <c r="G262" s="495">
        <f t="shared" si="4"/>
        <v>1.6713091922005572</v>
      </c>
      <c r="H262" s="201" t="s">
        <v>71</v>
      </c>
      <c r="I262" s="236" t="s">
        <v>18</v>
      </c>
      <c r="J262" s="279" t="s">
        <v>377</v>
      </c>
      <c r="K262" s="235" t="s">
        <v>125</v>
      </c>
      <c r="L262" s="235" t="s">
        <v>62</v>
      </c>
      <c r="M262" s="181"/>
      <c r="N262" s="549"/>
    </row>
    <row r="263" spans="1:14" ht="14.25" customHeight="1" x14ac:dyDescent="0.25">
      <c r="A263" s="667">
        <v>44330</v>
      </c>
      <c r="B263" s="235" t="s">
        <v>95</v>
      </c>
      <c r="C263" s="203" t="s">
        <v>95</v>
      </c>
      <c r="D263" s="203" t="s">
        <v>93</v>
      </c>
      <c r="E263" s="426">
        <v>4000</v>
      </c>
      <c r="F263" s="541">
        <v>3590</v>
      </c>
      <c r="G263" s="495">
        <f t="shared" si="4"/>
        <v>1.1142061281337048</v>
      </c>
      <c r="H263" s="201" t="s">
        <v>71</v>
      </c>
      <c r="I263" s="236" t="s">
        <v>18</v>
      </c>
      <c r="J263" s="279" t="s">
        <v>377</v>
      </c>
      <c r="K263" s="235" t="s">
        <v>125</v>
      </c>
      <c r="L263" s="235" t="s">
        <v>62</v>
      </c>
      <c r="M263" s="181"/>
      <c r="N263" s="549"/>
    </row>
    <row r="264" spans="1:14" ht="14.25" customHeight="1" x14ac:dyDescent="0.25">
      <c r="A264" s="202">
        <v>44330</v>
      </c>
      <c r="B264" s="241" t="s">
        <v>68</v>
      </c>
      <c r="C264" s="203" t="s">
        <v>67</v>
      </c>
      <c r="D264" s="203" t="s">
        <v>93</v>
      </c>
      <c r="E264" s="433">
        <v>14000</v>
      </c>
      <c r="F264" s="541">
        <v>3590</v>
      </c>
      <c r="G264" s="495">
        <f t="shared" si="4"/>
        <v>3.8997214484679668</v>
      </c>
      <c r="H264" s="201" t="s">
        <v>70</v>
      </c>
      <c r="I264" s="236" t="s">
        <v>18</v>
      </c>
      <c r="J264" s="713" t="s">
        <v>380</v>
      </c>
      <c r="K264" s="235" t="s">
        <v>125</v>
      </c>
      <c r="L264" s="235" t="s">
        <v>62</v>
      </c>
      <c r="M264" s="181"/>
      <c r="N264" s="549"/>
    </row>
    <row r="265" spans="1:14" ht="14.25" customHeight="1" x14ac:dyDescent="0.25">
      <c r="A265" s="202">
        <v>44330</v>
      </c>
      <c r="B265" s="241" t="s">
        <v>68</v>
      </c>
      <c r="C265" s="203" t="s">
        <v>67</v>
      </c>
      <c r="D265" s="203" t="s">
        <v>93</v>
      </c>
      <c r="E265" s="256">
        <v>19000</v>
      </c>
      <c r="F265" s="541">
        <v>3590</v>
      </c>
      <c r="G265" s="495">
        <f t="shared" si="4"/>
        <v>5.2924791086350975</v>
      </c>
      <c r="H265" s="201" t="s">
        <v>70</v>
      </c>
      <c r="I265" s="236" t="s">
        <v>18</v>
      </c>
      <c r="J265" s="713" t="s">
        <v>380</v>
      </c>
      <c r="K265" s="235" t="s">
        <v>125</v>
      </c>
      <c r="L265" s="235" t="s">
        <v>62</v>
      </c>
      <c r="M265" s="181"/>
      <c r="N265" s="549"/>
    </row>
    <row r="266" spans="1:14" ht="14.25" customHeight="1" x14ac:dyDescent="0.25">
      <c r="A266" s="202">
        <v>44330</v>
      </c>
      <c r="B266" s="241" t="s">
        <v>68</v>
      </c>
      <c r="C266" s="203" t="s">
        <v>67</v>
      </c>
      <c r="D266" s="203" t="s">
        <v>93</v>
      </c>
      <c r="E266" s="194">
        <v>19000</v>
      </c>
      <c r="F266" s="541">
        <v>3590</v>
      </c>
      <c r="G266" s="495">
        <f t="shared" si="4"/>
        <v>5.2924791086350975</v>
      </c>
      <c r="H266" s="201" t="s">
        <v>70</v>
      </c>
      <c r="I266" s="236" t="s">
        <v>18</v>
      </c>
      <c r="J266" s="713" t="s">
        <v>380</v>
      </c>
      <c r="K266" s="235" t="s">
        <v>125</v>
      </c>
      <c r="L266" s="235" t="s">
        <v>62</v>
      </c>
      <c r="M266" s="181"/>
      <c r="N266" s="549"/>
    </row>
    <row r="267" spans="1:14" ht="14.25" customHeight="1" x14ac:dyDescent="0.25">
      <c r="A267" s="202">
        <v>44330</v>
      </c>
      <c r="B267" s="203" t="s">
        <v>95</v>
      </c>
      <c r="C267" s="203" t="s">
        <v>95</v>
      </c>
      <c r="D267" s="203" t="s">
        <v>93</v>
      </c>
      <c r="E267" s="217">
        <v>5000</v>
      </c>
      <c r="F267" s="541">
        <v>3590</v>
      </c>
      <c r="G267" s="495">
        <f t="shared" si="4"/>
        <v>1.392757660167131</v>
      </c>
      <c r="H267" s="201" t="s">
        <v>70</v>
      </c>
      <c r="I267" s="236" t="s">
        <v>18</v>
      </c>
      <c r="J267" s="713" t="s">
        <v>380</v>
      </c>
      <c r="K267" s="235" t="s">
        <v>125</v>
      </c>
      <c r="L267" s="235" t="s">
        <v>62</v>
      </c>
      <c r="M267" s="181"/>
      <c r="N267" s="549"/>
    </row>
    <row r="268" spans="1:14" ht="14.25" customHeight="1" x14ac:dyDescent="0.25">
      <c r="A268" s="202">
        <v>44330</v>
      </c>
      <c r="B268" s="203" t="s">
        <v>95</v>
      </c>
      <c r="C268" s="203" t="s">
        <v>95</v>
      </c>
      <c r="D268" s="203" t="s">
        <v>93</v>
      </c>
      <c r="E268" s="267">
        <v>2000</v>
      </c>
      <c r="F268" s="541">
        <v>3590</v>
      </c>
      <c r="G268" s="495">
        <f t="shared" si="4"/>
        <v>0.55710306406685239</v>
      </c>
      <c r="H268" s="201" t="s">
        <v>70</v>
      </c>
      <c r="I268" s="236" t="s">
        <v>18</v>
      </c>
      <c r="J268" s="713" t="s">
        <v>380</v>
      </c>
      <c r="K268" s="235" t="s">
        <v>125</v>
      </c>
      <c r="L268" s="235" t="s">
        <v>62</v>
      </c>
      <c r="M268" s="181"/>
      <c r="N268" s="549"/>
    </row>
    <row r="269" spans="1:14" ht="14.25" customHeight="1" x14ac:dyDescent="0.25">
      <c r="A269" s="202">
        <v>44330</v>
      </c>
      <c r="B269" s="203" t="s">
        <v>95</v>
      </c>
      <c r="C269" s="203" t="s">
        <v>95</v>
      </c>
      <c r="D269" s="203" t="s">
        <v>93</v>
      </c>
      <c r="E269" s="213">
        <v>3000</v>
      </c>
      <c r="F269" s="541">
        <v>3590</v>
      </c>
      <c r="G269" s="495">
        <f t="shared" si="4"/>
        <v>0.83565459610027859</v>
      </c>
      <c r="H269" s="201" t="s">
        <v>70</v>
      </c>
      <c r="I269" s="236" t="s">
        <v>18</v>
      </c>
      <c r="J269" s="713" t="s">
        <v>380</v>
      </c>
      <c r="K269" s="235" t="s">
        <v>125</v>
      </c>
      <c r="L269" s="235" t="s">
        <v>62</v>
      </c>
      <c r="M269" s="181"/>
      <c r="N269" s="549"/>
    </row>
    <row r="270" spans="1:14" ht="16.5" customHeight="1" x14ac:dyDescent="0.25">
      <c r="A270" s="553">
        <v>44331</v>
      </c>
      <c r="B270" s="492" t="s">
        <v>385</v>
      </c>
      <c r="C270" s="492" t="s">
        <v>67</v>
      </c>
      <c r="D270" s="492" t="s">
        <v>14</v>
      </c>
      <c r="E270" s="694">
        <v>615000</v>
      </c>
      <c r="F270" s="541">
        <v>3590</v>
      </c>
      <c r="G270" s="495">
        <f t="shared" si="4"/>
        <v>171.30919220055711</v>
      </c>
      <c r="H270" s="280" t="s">
        <v>42</v>
      </c>
      <c r="I270" s="735" t="s">
        <v>18</v>
      </c>
      <c r="J270" s="279" t="s">
        <v>742</v>
      </c>
      <c r="K270" s="235" t="s">
        <v>125</v>
      </c>
      <c r="L270" s="279" t="s">
        <v>62</v>
      </c>
      <c r="M270" s="181"/>
      <c r="N270" s="549"/>
    </row>
    <row r="271" spans="1:14" ht="17.25" customHeight="1" x14ac:dyDescent="0.25">
      <c r="A271" s="240">
        <v>44331</v>
      </c>
      <c r="B271" s="203" t="s">
        <v>112</v>
      </c>
      <c r="C271" s="203" t="s">
        <v>117</v>
      </c>
      <c r="D271" s="203" t="s">
        <v>14</v>
      </c>
      <c r="E271" s="467">
        <v>20000</v>
      </c>
      <c r="F271" s="541">
        <v>3590</v>
      </c>
      <c r="G271" s="495">
        <f t="shared" si="4"/>
        <v>5.5710306406685239</v>
      </c>
      <c r="H271" s="201" t="s">
        <v>42</v>
      </c>
      <c r="I271" s="236" t="s">
        <v>18</v>
      </c>
      <c r="J271" s="279" t="s">
        <v>742</v>
      </c>
      <c r="K271" s="235" t="s">
        <v>125</v>
      </c>
      <c r="L271" s="235" t="s">
        <v>62</v>
      </c>
      <c r="M271" s="181"/>
      <c r="N271" s="549"/>
    </row>
    <row r="272" spans="1:14" ht="14.25" customHeight="1" x14ac:dyDescent="0.25">
      <c r="A272" s="202">
        <v>44331</v>
      </c>
      <c r="B272" s="235" t="s">
        <v>68</v>
      </c>
      <c r="C272" s="203" t="s">
        <v>67</v>
      </c>
      <c r="D272" s="203" t="s">
        <v>93</v>
      </c>
      <c r="E272" s="211">
        <v>7000</v>
      </c>
      <c r="F272" s="541">
        <v>3590</v>
      </c>
      <c r="G272" s="495">
        <f>E272/F272</f>
        <v>1.9498607242339834</v>
      </c>
      <c r="H272" s="298" t="s">
        <v>130</v>
      </c>
      <c r="I272" s="236" t="s">
        <v>18</v>
      </c>
      <c r="J272" s="279" t="s">
        <v>372</v>
      </c>
      <c r="K272" s="235" t="s">
        <v>125</v>
      </c>
      <c r="L272" s="235" t="s">
        <v>62</v>
      </c>
      <c r="M272" s="181"/>
      <c r="N272" s="549"/>
    </row>
    <row r="273" spans="1:14" ht="14.25" customHeight="1" x14ac:dyDescent="0.25">
      <c r="A273" s="202">
        <v>44331</v>
      </c>
      <c r="B273" s="235" t="s">
        <v>68</v>
      </c>
      <c r="C273" s="203" t="s">
        <v>67</v>
      </c>
      <c r="D273" s="203" t="s">
        <v>93</v>
      </c>
      <c r="E273" s="255">
        <v>7000</v>
      </c>
      <c r="F273" s="541">
        <v>3590</v>
      </c>
      <c r="G273" s="495">
        <f t="shared" ref="G273:G275" si="6">E273/F273</f>
        <v>1.9498607242339834</v>
      </c>
      <c r="H273" s="298" t="s">
        <v>130</v>
      </c>
      <c r="I273" s="236" t="s">
        <v>18</v>
      </c>
      <c r="J273" s="279" t="s">
        <v>372</v>
      </c>
      <c r="K273" s="235" t="s">
        <v>125</v>
      </c>
      <c r="L273" s="235" t="s">
        <v>62</v>
      </c>
      <c r="M273" s="181"/>
      <c r="N273" s="549"/>
    </row>
    <row r="274" spans="1:14" ht="19.5" customHeight="1" x14ac:dyDescent="0.25">
      <c r="A274" s="202">
        <v>44333</v>
      </c>
      <c r="B274" s="235" t="s">
        <v>123</v>
      </c>
      <c r="C274" s="203" t="s">
        <v>223</v>
      </c>
      <c r="D274" s="203" t="s">
        <v>94</v>
      </c>
      <c r="E274" s="255">
        <v>2000</v>
      </c>
      <c r="F274" s="541">
        <v>3590</v>
      </c>
      <c r="G274" s="495">
        <f t="shared" si="6"/>
        <v>0.55710306406685239</v>
      </c>
      <c r="H274" s="298" t="s">
        <v>127</v>
      </c>
      <c r="I274" s="236" t="s">
        <v>18</v>
      </c>
      <c r="J274" s="880" t="s">
        <v>744</v>
      </c>
      <c r="K274" s="235" t="s">
        <v>125</v>
      </c>
      <c r="L274" s="235" t="s">
        <v>62</v>
      </c>
      <c r="M274" s="181"/>
      <c r="N274" s="549"/>
    </row>
    <row r="275" spans="1:14" ht="17.25" customHeight="1" x14ac:dyDescent="0.25">
      <c r="A275" s="240">
        <v>44333</v>
      </c>
      <c r="B275" s="279" t="s">
        <v>123</v>
      </c>
      <c r="C275" s="241" t="s">
        <v>223</v>
      </c>
      <c r="D275" s="241" t="s">
        <v>94</v>
      </c>
      <c r="E275" s="255">
        <v>10000</v>
      </c>
      <c r="F275" s="541">
        <v>3590</v>
      </c>
      <c r="G275" s="495">
        <f t="shared" si="6"/>
        <v>2.785515320334262</v>
      </c>
      <c r="H275" s="298" t="s">
        <v>227</v>
      </c>
      <c r="I275" s="735" t="s">
        <v>18</v>
      </c>
      <c r="J275" s="880" t="s">
        <v>745</v>
      </c>
      <c r="K275" s="235" t="s">
        <v>125</v>
      </c>
      <c r="L275" s="279" t="s">
        <v>62</v>
      </c>
      <c r="M275" s="804"/>
      <c r="N275" s="542"/>
    </row>
    <row r="276" spans="1:14" ht="14.25" customHeight="1" x14ac:dyDescent="0.25">
      <c r="A276" s="48">
        <v>44333</v>
      </c>
      <c r="B276" s="203" t="s">
        <v>68</v>
      </c>
      <c r="C276" s="203" t="s">
        <v>67</v>
      </c>
      <c r="D276" s="203" t="s">
        <v>93</v>
      </c>
      <c r="E276" s="252">
        <v>9000</v>
      </c>
      <c r="F276" s="541">
        <v>3590</v>
      </c>
      <c r="G276" s="495">
        <f t="shared" si="4"/>
        <v>2.5069637883008355</v>
      </c>
      <c r="H276" s="201" t="s">
        <v>70</v>
      </c>
      <c r="I276" s="236" t="s">
        <v>18</v>
      </c>
      <c r="J276" s="713" t="s">
        <v>386</v>
      </c>
      <c r="K276" s="235" t="s">
        <v>125</v>
      </c>
      <c r="L276" s="235" t="s">
        <v>62</v>
      </c>
      <c r="M276" s="181"/>
      <c r="N276" s="549"/>
    </row>
    <row r="277" spans="1:14" ht="14.25" customHeight="1" x14ac:dyDescent="0.25">
      <c r="A277" s="48">
        <v>44333</v>
      </c>
      <c r="B277" s="203" t="s">
        <v>68</v>
      </c>
      <c r="C277" s="203" t="s">
        <v>67</v>
      </c>
      <c r="D277" s="203" t="s">
        <v>93</v>
      </c>
      <c r="E277" s="700">
        <v>10000</v>
      </c>
      <c r="F277" s="541">
        <v>3590</v>
      </c>
      <c r="G277" s="495">
        <f t="shared" si="4"/>
        <v>2.785515320334262</v>
      </c>
      <c r="H277" s="201" t="s">
        <v>70</v>
      </c>
      <c r="I277" s="236" t="s">
        <v>18</v>
      </c>
      <c r="J277" s="713" t="s">
        <v>386</v>
      </c>
      <c r="K277" s="235" t="s">
        <v>125</v>
      </c>
      <c r="L277" s="235" t="s">
        <v>62</v>
      </c>
      <c r="M277" s="181"/>
      <c r="N277" s="549"/>
    </row>
    <row r="278" spans="1:14" ht="14.25" customHeight="1" x14ac:dyDescent="0.25">
      <c r="A278" s="48">
        <v>44333</v>
      </c>
      <c r="B278" s="203" t="s">
        <v>68</v>
      </c>
      <c r="C278" s="203" t="s">
        <v>67</v>
      </c>
      <c r="D278" s="203" t="s">
        <v>93</v>
      </c>
      <c r="E278" s="217">
        <v>17000</v>
      </c>
      <c r="F278" s="541">
        <v>3590</v>
      </c>
      <c r="G278" s="495">
        <f t="shared" si="4"/>
        <v>4.7353760445682456</v>
      </c>
      <c r="H278" s="201" t="s">
        <v>70</v>
      </c>
      <c r="I278" s="236" t="s">
        <v>18</v>
      </c>
      <c r="J278" s="713" t="s">
        <v>386</v>
      </c>
      <c r="K278" s="235" t="s">
        <v>125</v>
      </c>
      <c r="L278" s="235" t="s">
        <v>62</v>
      </c>
      <c r="M278" s="181"/>
      <c r="N278" s="549"/>
    </row>
    <row r="279" spans="1:14" ht="14.25" customHeight="1" x14ac:dyDescent="0.25">
      <c r="A279" s="48">
        <v>44333</v>
      </c>
      <c r="B279" s="203" t="s">
        <v>68</v>
      </c>
      <c r="C279" s="203" t="s">
        <v>67</v>
      </c>
      <c r="D279" s="203" t="s">
        <v>93</v>
      </c>
      <c r="E279" s="194">
        <v>14000</v>
      </c>
      <c r="F279" s="541">
        <v>3590</v>
      </c>
      <c r="G279" s="495">
        <f t="shared" si="4"/>
        <v>3.8997214484679668</v>
      </c>
      <c r="H279" s="201" t="s">
        <v>70</v>
      </c>
      <c r="I279" s="236" t="s">
        <v>18</v>
      </c>
      <c r="J279" s="713" t="s">
        <v>386</v>
      </c>
      <c r="K279" s="235" t="s">
        <v>125</v>
      </c>
      <c r="L279" s="235" t="s">
        <v>62</v>
      </c>
      <c r="M279" s="181"/>
      <c r="N279" s="549"/>
    </row>
    <row r="280" spans="1:14" ht="14.25" customHeight="1" x14ac:dyDescent="0.25">
      <c r="A280" s="48">
        <v>44333</v>
      </c>
      <c r="B280" s="201" t="s">
        <v>95</v>
      </c>
      <c r="C280" s="201" t="s">
        <v>95</v>
      </c>
      <c r="D280" s="203" t="s">
        <v>93</v>
      </c>
      <c r="E280" s="267">
        <v>6000</v>
      </c>
      <c r="F280" s="541">
        <v>3590</v>
      </c>
      <c r="G280" s="495">
        <f t="shared" si="4"/>
        <v>1.6713091922005572</v>
      </c>
      <c r="H280" s="201" t="s">
        <v>70</v>
      </c>
      <c r="I280" s="236" t="s">
        <v>18</v>
      </c>
      <c r="J280" s="713" t="s">
        <v>386</v>
      </c>
      <c r="K280" s="235" t="s">
        <v>125</v>
      </c>
      <c r="L280" s="235" t="s">
        <v>62</v>
      </c>
      <c r="M280" s="181"/>
      <c r="N280" s="549"/>
    </row>
    <row r="281" spans="1:14" ht="14.25" customHeight="1" x14ac:dyDescent="0.25">
      <c r="A281" s="48">
        <v>44333</v>
      </c>
      <c r="B281" s="201" t="s">
        <v>95</v>
      </c>
      <c r="C281" s="201" t="s">
        <v>95</v>
      </c>
      <c r="D281" s="203" t="s">
        <v>93</v>
      </c>
      <c r="E281" s="194">
        <v>4000</v>
      </c>
      <c r="F281" s="541">
        <v>3590</v>
      </c>
      <c r="G281" s="495">
        <f t="shared" si="4"/>
        <v>1.1142061281337048</v>
      </c>
      <c r="H281" s="201" t="s">
        <v>70</v>
      </c>
      <c r="I281" s="236" t="s">
        <v>18</v>
      </c>
      <c r="J281" s="713" t="s">
        <v>386</v>
      </c>
      <c r="K281" s="235" t="s">
        <v>125</v>
      </c>
      <c r="L281" s="235" t="s">
        <v>62</v>
      </c>
      <c r="M281" s="181"/>
      <c r="N281" s="549"/>
    </row>
    <row r="282" spans="1:14" ht="14.25" customHeight="1" x14ac:dyDescent="0.25">
      <c r="A282" s="48">
        <v>44333</v>
      </c>
      <c r="B282" s="203" t="s">
        <v>68</v>
      </c>
      <c r="C282" s="203" t="s">
        <v>67</v>
      </c>
      <c r="D282" s="493" t="s">
        <v>52</v>
      </c>
      <c r="E282" s="251">
        <v>9000</v>
      </c>
      <c r="F282" s="541">
        <v>3590</v>
      </c>
      <c r="G282" s="495">
        <f t="shared" ref="G282:G295" si="7">E282/F282</f>
        <v>2.5069637883008355</v>
      </c>
      <c r="H282" s="201" t="s">
        <v>53</v>
      </c>
      <c r="I282" s="236" t="s">
        <v>18</v>
      </c>
      <c r="J282" s="771" t="s">
        <v>391</v>
      </c>
      <c r="K282" s="235" t="s">
        <v>125</v>
      </c>
      <c r="L282" s="235" t="s">
        <v>62</v>
      </c>
      <c r="M282" s="181"/>
      <c r="N282" s="549"/>
    </row>
    <row r="283" spans="1:14" ht="14.25" customHeight="1" x14ac:dyDescent="0.25">
      <c r="A283" s="48">
        <v>44333</v>
      </c>
      <c r="B283" s="203" t="s">
        <v>68</v>
      </c>
      <c r="C283" s="203" t="s">
        <v>67</v>
      </c>
      <c r="D283" s="493" t="s">
        <v>52</v>
      </c>
      <c r="E283" s="427">
        <v>10000</v>
      </c>
      <c r="F283" s="541">
        <v>3590</v>
      </c>
      <c r="G283" s="495">
        <f t="shared" si="7"/>
        <v>2.785515320334262</v>
      </c>
      <c r="H283" s="201" t="s">
        <v>53</v>
      </c>
      <c r="I283" s="236" t="s">
        <v>18</v>
      </c>
      <c r="J283" s="771" t="s">
        <v>391</v>
      </c>
      <c r="K283" s="235" t="s">
        <v>125</v>
      </c>
      <c r="L283" s="235" t="s">
        <v>62</v>
      </c>
      <c r="M283" s="181"/>
      <c r="N283" s="549"/>
    </row>
    <row r="284" spans="1:14" ht="14.25" customHeight="1" x14ac:dyDescent="0.25">
      <c r="A284" s="202">
        <v>44333</v>
      </c>
      <c r="B284" s="203" t="s">
        <v>68</v>
      </c>
      <c r="C284" s="203" t="s">
        <v>67</v>
      </c>
      <c r="D284" s="493" t="s">
        <v>52</v>
      </c>
      <c r="E284" s="251">
        <v>9000</v>
      </c>
      <c r="F284" s="541">
        <v>3590</v>
      </c>
      <c r="G284" s="495">
        <f t="shared" si="7"/>
        <v>2.5069637883008355</v>
      </c>
      <c r="H284" s="201" t="s">
        <v>53</v>
      </c>
      <c r="I284" s="236" t="s">
        <v>18</v>
      </c>
      <c r="J284" s="771" t="s">
        <v>391</v>
      </c>
      <c r="K284" s="235" t="s">
        <v>125</v>
      </c>
      <c r="L284" s="235" t="s">
        <v>62</v>
      </c>
      <c r="M284" s="181"/>
      <c r="N284" s="549"/>
    </row>
    <row r="285" spans="1:14" ht="14.25" customHeight="1" x14ac:dyDescent="0.25">
      <c r="A285" s="202">
        <v>44333</v>
      </c>
      <c r="B285" s="203" t="s">
        <v>68</v>
      </c>
      <c r="C285" s="203" t="s">
        <v>67</v>
      </c>
      <c r="D285" s="644" t="s">
        <v>52</v>
      </c>
      <c r="E285" s="272">
        <v>10000</v>
      </c>
      <c r="F285" s="541">
        <v>3590</v>
      </c>
      <c r="G285" s="495">
        <f t="shared" si="7"/>
        <v>2.785515320334262</v>
      </c>
      <c r="H285" s="201" t="s">
        <v>53</v>
      </c>
      <c r="I285" s="236" t="s">
        <v>18</v>
      </c>
      <c r="J285" s="771" t="s">
        <v>391</v>
      </c>
      <c r="K285" s="235" t="s">
        <v>125</v>
      </c>
      <c r="L285" s="235" t="s">
        <v>62</v>
      </c>
      <c r="M285" s="181"/>
      <c r="N285" s="549"/>
    </row>
    <row r="286" spans="1:14" ht="14.25" customHeight="1" x14ac:dyDescent="0.25">
      <c r="A286" s="202">
        <v>44333</v>
      </c>
      <c r="B286" s="203" t="s">
        <v>68</v>
      </c>
      <c r="C286" s="203" t="s">
        <v>67</v>
      </c>
      <c r="D286" s="276" t="s">
        <v>52</v>
      </c>
      <c r="E286" s="502">
        <v>9000</v>
      </c>
      <c r="F286" s="541">
        <v>3590</v>
      </c>
      <c r="G286" s="495">
        <f t="shared" si="7"/>
        <v>2.5069637883008355</v>
      </c>
      <c r="H286" s="201" t="s">
        <v>99</v>
      </c>
      <c r="I286" s="236" t="s">
        <v>18</v>
      </c>
      <c r="J286" s="410" t="s">
        <v>398</v>
      </c>
      <c r="K286" s="235" t="s">
        <v>125</v>
      </c>
      <c r="L286" s="235" t="s">
        <v>62</v>
      </c>
      <c r="M286" s="181"/>
      <c r="N286" s="549"/>
    </row>
    <row r="287" spans="1:14" ht="14.25" customHeight="1" x14ac:dyDescent="0.25">
      <c r="A287" s="202">
        <v>44333</v>
      </c>
      <c r="B287" s="203" t="s">
        <v>68</v>
      </c>
      <c r="C287" s="203" t="s">
        <v>67</v>
      </c>
      <c r="D287" s="276" t="s">
        <v>52</v>
      </c>
      <c r="E287" s="502">
        <v>9000</v>
      </c>
      <c r="F287" s="541">
        <v>3590</v>
      </c>
      <c r="G287" s="495">
        <f t="shared" si="7"/>
        <v>2.5069637883008355</v>
      </c>
      <c r="H287" s="201" t="s">
        <v>99</v>
      </c>
      <c r="I287" s="236" t="s">
        <v>18</v>
      </c>
      <c r="J287" s="410" t="s">
        <v>398</v>
      </c>
      <c r="K287" s="235" t="s">
        <v>125</v>
      </c>
      <c r="L287" s="235" t="s">
        <v>62</v>
      </c>
      <c r="M287" s="181"/>
      <c r="N287" s="549"/>
    </row>
    <row r="288" spans="1:14" ht="14.25" customHeight="1" x14ac:dyDescent="0.25">
      <c r="A288" s="202">
        <v>44333</v>
      </c>
      <c r="B288" s="235" t="s">
        <v>68</v>
      </c>
      <c r="C288" s="201" t="s">
        <v>67</v>
      </c>
      <c r="D288" s="203" t="s">
        <v>93</v>
      </c>
      <c r="E288" s="194">
        <v>9000</v>
      </c>
      <c r="F288" s="541">
        <v>3590</v>
      </c>
      <c r="G288" s="495">
        <f t="shared" si="7"/>
        <v>2.5069637883008355</v>
      </c>
      <c r="H288" s="201" t="s">
        <v>130</v>
      </c>
      <c r="I288" s="236" t="s">
        <v>18</v>
      </c>
      <c r="J288" s="279" t="s">
        <v>399</v>
      </c>
      <c r="K288" s="235" t="s">
        <v>125</v>
      </c>
      <c r="L288" s="235" t="s">
        <v>62</v>
      </c>
      <c r="M288" s="181"/>
      <c r="N288" s="549"/>
    </row>
    <row r="289" spans="1:14" ht="14.25" customHeight="1" x14ac:dyDescent="0.25">
      <c r="A289" s="202">
        <v>44333</v>
      </c>
      <c r="B289" s="235" t="s">
        <v>68</v>
      </c>
      <c r="C289" s="201" t="s">
        <v>67</v>
      </c>
      <c r="D289" s="203" t="s">
        <v>93</v>
      </c>
      <c r="E289" s="210">
        <v>8000</v>
      </c>
      <c r="F289" s="541">
        <v>3590</v>
      </c>
      <c r="G289" s="495">
        <f t="shared" si="7"/>
        <v>2.2284122562674096</v>
      </c>
      <c r="H289" s="201" t="s">
        <v>130</v>
      </c>
      <c r="I289" s="236" t="s">
        <v>18</v>
      </c>
      <c r="J289" s="279" t="s">
        <v>399</v>
      </c>
      <c r="K289" s="235" t="s">
        <v>125</v>
      </c>
      <c r="L289" s="235" t="s">
        <v>62</v>
      </c>
      <c r="M289" s="181"/>
      <c r="N289" s="549"/>
    </row>
    <row r="290" spans="1:14" ht="14.25" customHeight="1" x14ac:dyDescent="0.25">
      <c r="A290" s="202">
        <v>44333</v>
      </c>
      <c r="B290" s="235" t="s">
        <v>68</v>
      </c>
      <c r="C290" s="201" t="s">
        <v>67</v>
      </c>
      <c r="D290" s="203" t="s">
        <v>93</v>
      </c>
      <c r="E290" s="210">
        <v>5000</v>
      </c>
      <c r="F290" s="541">
        <v>3590</v>
      </c>
      <c r="G290" s="495">
        <f t="shared" si="7"/>
        <v>1.392757660167131</v>
      </c>
      <c r="H290" s="201" t="s">
        <v>130</v>
      </c>
      <c r="I290" s="236" t="s">
        <v>18</v>
      </c>
      <c r="J290" s="279" t="s">
        <v>399</v>
      </c>
      <c r="K290" s="235" t="s">
        <v>125</v>
      </c>
      <c r="L290" s="235" t="s">
        <v>62</v>
      </c>
      <c r="M290" s="181"/>
      <c r="N290" s="549"/>
    </row>
    <row r="291" spans="1:14" ht="14.25" customHeight="1" x14ac:dyDescent="0.25">
      <c r="A291" s="202">
        <v>44333</v>
      </c>
      <c r="B291" s="235" t="s">
        <v>68</v>
      </c>
      <c r="C291" s="201" t="s">
        <v>67</v>
      </c>
      <c r="D291" s="203" t="s">
        <v>93</v>
      </c>
      <c r="E291" s="426">
        <v>8000</v>
      </c>
      <c r="F291" s="541">
        <v>3590</v>
      </c>
      <c r="G291" s="495">
        <f t="shared" si="7"/>
        <v>2.2284122562674096</v>
      </c>
      <c r="H291" s="201" t="s">
        <v>130</v>
      </c>
      <c r="I291" s="236" t="s">
        <v>18</v>
      </c>
      <c r="J291" s="279" t="s">
        <v>399</v>
      </c>
      <c r="K291" s="235" t="s">
        <v>125</v>
      </c>
      <c r="L291" s="235" t="s">
        <v>62</v>
      </c>
      <c r="M291" s="181"/>
      <c r="N291" s="549"/>
    </row>
    <row r="292" spans="1:14" ht="14.25" customHeight="1" x14ac:dyDescent="0.25">
      <c r="A292" s="202">
        <v>44333</v>
      </c>
      <c r="B292" s="235" t="s">
        <v>68</v>
      </c>
      <c r="C292" s="201" t="s">
        <v>67</v>
      </c>
      <c r="D292" s="203" t="s">
        <v>93</v>
      </c>
      <c r="E292" s="433">
        <v>7000</v>
      </c>
      <c r="F292" s="541">
        <v>3590</v>
      </c>
      <c r="G292" s="495">
        <f t="shared" si="7"/>
        <v>1.9498607242339834</v>
      </c>
      <c r="H292" s="201" t="s">
        <v>130</v>
      </c>
      <c r="I292" s="236" t="s">
        <v>18</v>
      </c>
      <c r="J292" s="279" t="s">
        <v>399</v>
      </c>
      <c r="K292" s="235" t="s">
        <v>125</v>
      </c>
      <c r="L292" s="235" t="s">
        <v>62</v>
      </c>
      <c r="M292" s="181"/>
      <c r="N292" s="549"/>
    </row>
    <row r="293" spans="1:14" ht="14.25" customHeight="1" x14ac:dyDescent="0.25">
      <c r="A293" s="202">
        <v>44333</v>
      </c>
      <c r="B293" s="279" t="s">
        <v>95</v>
      </c>
      <c r="C293" s="241" t="s">
        <v>95</v>
      </c>
      <c r="D293" s="203" t="s">
        <v>93</v>
      </c>
      <c r="E293" s="211">
        <v>6000</v>
      </c>
      <c r="F293" s="541">
        <v>3590</v>
      </c>
      <c r="G293" s="495">
        <f t="shared" si="7"/>
        <v>1.6713091922005572</v>
      </c>
      <c r="H293" s="201" t="s">
        <v>130</v>
      </c>
      <c r="I293" s="236" t="s">
        <v>18</v>
      </c>
      <c r="J293" s="279" t="s">
        <v>399</v>
      </c>
      <c r="K293" s="235" t="s">
        <v>125</v>
      </c>
      <c r="L293" s="235" t="s">
        <v>62</v>
      </c>
      <c r="M293" s="550"/>
      <c r="N293" s="549"/>
    </row>
    <row r="294" spans="1:14" ht="14.25" customHeight="1" x14ac:dyDescent="0.25">
      <c r="A294" s="202">
        <v>44333</v>
      </c>
      <c r="B294" s="279" t="s">
        <v>95</v>
      </c>
      <c r="C294" s="241" t="s">
        <v>95</v>
      </c>
      <c r="D294" s="203" t="s">
        <v>93</v>
      </c>
      <c r="E294" s="251">
        <v>4000</v>
      </c>
      <c r="F294" s="541">
        <v>3590</v>
      </c>
      <c r="G294" s="495">
        <f t="shared" si="7"/>
        <v>1.1142061281337048</v>
      </c>
      <c r="H294" s="201" t="s">
        <v>130</v>
      </c>
      <c r="I294" s="236" t="s">
        <v>18</v>
      </c>
      <c r="J294" s="279" t="s">
        <v>399</v>
      </c>
      <c r="K294" s="235" t="s">
        <v>125</v>
      </c>
      <c r="L294" s="235" t="s">
        <v>62</v>
      </c>
      <c r="M294" s="550"/>
      <c r="N294" s="549"/>
    </row>
    <row r="295" spans="1:14" ht="14.25" customHeight="1" x14ac:dyDescent="0.25">
      <c r="A295" s="240">
        <v>44333</v>
      </c>
      <c r="B295" s="235" t="s">
        <v>68</v>
      </c>
      <c r="C295" s="203" t="s">
        <v>67</v>
      </c>
      <c r="D295" s="203" t="s">
        <v>93</v>
      </c>
      <c r="E295" s="194">
        <v>18000</v>
      </c>
      <c r="F295" s="541">
        <v>3590</v>
      </c>
      <c r="G295" s="495">
        <f t="shared" si="7"/>
        <v>5.0139275766016711</v>
      </c>
      <c r="H295" s="834" t="s">
        <v>71</v>
      </c>
      <c r="I295" s="236" t="s">
        <v>18</v>
      </c>
      <c r="J295" s="279" t="s">
        <v>403</v>
      </c>
      <c r="K295" s="235" t="s">
        <v>125</v>
      </c>
      <c r="L295" s="235" t="s">
        <v>62</v>
      </c>
      <c r="M295" s="550"/>
      <c r="N295" s="549"/>
    </row>
    <row r="296" spans="1:14" ht="14.25" customHeight="1" x14ac:dyDescent="0.25">
      <c r="A296" s="240">
        <v>44333</v>
      </c>
      <c r="B296" s="235" t="s">
        <v>68</v>
      </c>
      <c r="C296" s="203" t="s">
        <v>67</v>
      </c>
      <c r="D296" s="203" t="s">
        <v>93</v>
      </c>
      <c r="E296" s="433">
        <v>13000</v>
      </c>
      <c r="F296" s="541">
        <v>3590</v>
      </c>
      <c r="G296" s="495">
        <f t="shared" si="4"/>
        <v>3.6211699164345403</v>
      </c>
      <c r="H296" s="834" t="s">
        <v>71</v>
      </c>
      <c r="I296" s="236" t="s">
        <v>18</v>
      </c>
      <c r="J296" s="279" t="s">
        <v>403</v>
      </c>
      <c r="K296" s="235" t="s">
        <v>125</v>
      </c>
      <c r="L296" s="235" t="s">
        <v>62</v>
      </c>
      <c r="M296" s="550"/>
      <c r="N296" s="549"/>
    </row>
    <row r="297" spans="1:14" ht="14.25" customHeight="1" x14ac:dyDescent="0.25">
      <c r="A297" s="240">
        <v>44333</v>
      </c>
      <c r="B297" s="235" t="s">
        <v>68</v>
      </c>
      <c r="C297" s="203" t="s">
        <v>67</v>
      </c>
      <c r="D297" s="203" t="s">
        <v>93</v>
      </c>
      <c r="E297" s="211">
        <v>20000</v>
      </c>
      <c r="F297" s="541">
        <v>3590</v>
      </c>
      <c r="G297" s="495">
        <f t="shared" si="4"/>
        <v>5.5710306406685239</v>
      </c>
      <c r="H297" s="834" t="s">
        <v>71</v>
      </c>
      <c r="I297" s="236" t="s">
        <v>18</v>
      </c>
      <c r="J297" s="279" t="s">
        <v>403</v>
      </c>
      <c r="K297" s="235" t="s">
        <v>125</v>
      </c>
      <c r="L297" s="235" t="s">
        <v>62</v>
      </c>
      <c r="M297" s="550"/>
      <c r="N297" s="549"/>
    </row>
    <row r="298" spans="1:14" ht="14.25" customHeight="1" x14ac:dyDescent="0.25">
      <c r="A298" s="240">
        <v>44333</v>
      </c>
      <c r="B298" s="279" t="s">
        <v>95</v>
      </c>
      <c r="C298" s="241" t="s">
        <v>95</v>
      </c>
      <c r="D298" s="203" t="s">
        <v>93</v>
      </c>
      <c r="E298" s="255">
        <v>6000</v>
      </c>
      <c r="F298" s="541">
        <v>3590</v>
      </c>
      <c r="G298" s="495">
        <f>E298/F298</f>
        <v>1.6713091922005572</v>
      </c>
      <c r="H298" s="834" t="s">
        <v>71</v>
      </c>
      <c r="I298" s="236" t="s">
        <v>18</v>
      </c>
      <c r="J298" s="279" t="s">
        <v>403</v>
      </c>
      <c r="K298" s="235" t="s">
        <v>125</v>
      </c>
      <c r="L298" s="235" t="s">
        <v>62</v>
      </c>
      <c r="M298" s="550"/>
      <c r="N298" s="549"/>
    </row>
    <row r="299" spans="1:14" ht="14.25" customHeight="1" x14ac:dyDescent="0.25">
      <c r="A299" s="240">
        <v>44333</v>
      </c>
      <c r="B299" s="279" t="s">
        <v>95</v>
      </c>
      <c r="C299" s="241" t="s">
        <v>95</v>
      </c>
      <c r="D299" s="203" t="s">
        <v>93</v>
      </c>
      <c r="E299" s="194">
        <v>3000</v>
      </c>
      <c r="F299" s="541">
        <v>3590</v>
      </c>
      <c r="G299" s="495">
        <f t="shared" si="4"/>
        <v>0.83565459610027859</v>
      </c>
      <c r="H299" s="834" t="s">
        <v>71</v>
      </c>
      <c r="I299" s="236" t="s">
        <v>18</v>
      </c>
      <c r="J299" s="279" t="s">
        <v>403</v>
      </c>
      <c r="K299" s="235" t="s">
        <v>125</v>
      </c>
      <c r="L299" s="235" t="s">
        <v>62</v>
      </c>
      <c r="M299" s="550"/>
      <c r="N299" s="549"/>
    </row>
    <row r="300" spans="1:14" ht="14.25" customHeight="1" x14ac:dyDescent="0.25">
      <c r="A300" s="240">
        <v>44333</v>
      </c>
      <c r="B300" s="279" t="s">
        <v>95</v>
      </c>
      <c r="C300" s="241" t="s">
        <v>95</v>
      </c>
      <c r="D300" s="203" t="s">
        <v>93</v>
      </c>
      <c r="E300" s="211">
        <v>1000</v>
      </c>
      <c r="F300" s="541">
        <v>3590</v>
      </c>
      <c r="G300" s="495">
        <f t="shared" si="4"/>
        <v>0.2785515320334262</v>
      </c>
      <c r="H300" s="834" t="s">
        <v>71</v>
      </c>
      <c r="I300" s="236" t="s">
        <v>18</v>
      </c>
      <c r="J300" s="279" t="s">
        <v>403</v>
      </c>
      <c r="K300" s="235" t="s">
        <v>125</v>
      </c>
      <c r="L300" s="235" t="s">
        <v>62</v>
      </c>
      <c r="M300" s="550"/>
      <c r="N300" s="549"/>
    </row>
    <row r="301" spans="1:14" ht="27" customHeight="1" x14ac:dyDescent="0.25">
      <c r="A301" s="1082">
        <v>44333</v>
      </c>
      <c r="B301" s="312" t="s">
        <v>115</v>
      </c>
      <c r="C301" s="312" t="s">
        <v>117</v>
      </c>
      <c r="D301" s="312" t="s">
        <v>93</v>
      </c>
      <c r="E301" s="1086">
        <v>30000</v>
      </c>
      <c r="F301" s="1087">
        <v>3590</v>
      </c>
      <c r="G301" s="1088">
        <f t="shared" si="4"/>
        <v>8.3565459610027855</v>
      </c>
      <c r="H301" s="1089" t="s">
        <v>70</v>
      </c>
      <c r="I301" s="1090" t="s">
        <v>18</v>
      </c>
      <c r="J301" s="1091" t="s">
        <v>747</v>
      </c>
      <c r="K301" s="1091" t="s">
        <v>125</v>
      </c>
      <c r="L301" s="1091" t="s">
        <v>62</v>
      </c>
      <c r="M301" s="1092"/>
      <c r="N301" s="1093"/>
    </row>
    <row r="302" spans="1:14" ht="22.5" customHeight="1" x14ac:dyDescent="0.25">
      <c r="A302" s="1082">
        <v>44333</v>
      </c>
      <c r="B302" s="312" t="s">
        <v>116</v>
      </c>
      <c r="C302" s="312" t="s">
        <v>117</v>
      </c>
      <c r="D302" s="312" t="s">
        <v>93</v>
      </c>
      <c r="E302" s="1094">
        <v>30000</v>
      </c>
      <c r="F302" s="1087">
        <v>3590</v>
      </c>
      <c r="G302" s="1088">
        <f t="shared" si="4"/>
        <v>8.3565459610027855</v>
      </c>
      <c r="H302" s="1089" t="s">
        <v>71</v>
      </c>
      <c r="I302" s="1090" t="s">
        <v>18</v>
      </c>
      <c r="J302" s="1091" t="s">
        <v>747</v>
      </c>
      <c r="K302" s="1091" t="s">
        <v>125</v>
      </c>
      <c r="L302" s="1091" t="s">
        <v>62</v>
      </c>
      <c r="M302" s="1092"/>
      <c r="N302" s="1093"/>
    </row>
    <row r="303" spans="1:14" ht="36" customHeight="1" x14ac:dyDescent="0.25">
      <c r="A303" s="1082">
        <v>44333</v>
      </c>
      <c r="B303" s="312" t="s">
        <v>133</v>
      </c>
      <c r="C303" s="312" t="s">
        <v>117</v>
      </c>
      <c r="D303" s="312" t="s">
        <v>93</v>
      </c>
      <c r="E303" s="1094">
        <v>30000</v>
      </c>
      <c r="F303" s="1087">
        <v>3590</v>
      </c>
      <c r="G303" s="1088">
        <f t="shared" si="4"/>
        <v>8.3565459610027855</v>
      </c>
      <c r="H303" s="1089" t="s">
        <v>130</v>
      </c>
      <c r="I303" s="1090" t="s">
        <v>18</v>
      </c>
      <c r="J303" s="1091" t="s">
        <v>747</v>
      </c>
      <c r="K303" s="1091" t="s">
        <v>125</v>
      </c>
      <c r="L303" s="1091" t="s">
        <v>62</v>
      </c>
      <c r="M303" s="1092"/>
      <c r="N303" s="1093"/>
    </row>
    <row r="304" spans="1:14" ht="38.25" customHeight="1" x14ac:dyDescent="0.25">
      <c r="A304" s="1082">
        <v>44333</v>
      </c>
      <c r="B304" s="312" t="s">
        <v>112</v>
      </c>
      <c r="C304" s="312" t="s">
        <v>117</v>
      </c>
      <c r="D304" s="312" t="s">
        <v>14</v>
      </c>
      <c r="E304" s="1094">
        <v>20000</v>
      </c>
      <c r="F304" s="1087">
        <v>3590</v>
      </c>
      <c r="G304" s="1088">
        <f>E304/F304</f>
        <v>5.5710306406685239</v>
      </c>
      <c r="H304" s="1089" t="s">
        <v>42</v>
      </c>
      <c r="I304" s="1090" t="s">
        <v>18</v>
      </c>
      <c r="J304" s="1091" t="s">
        <v>747</v>
      </c>
      <c r="K304" s="1091" t="s">
        <v>125</v>
      </c>
      <c r="L304" s="1091" t="s">
        <v>62</v>
      </c>
      <c r="M304" s="1092"/>
      <c r="N304" s="1093"/>
    </row>
    <row r="305" spans="1:14" ht="31.5" customHeight="1" x14ac:dyDescent="0.25">
      <c r="A305" s="1082">
        <v>44333</v>
      </c>
      <c r="B305" s="312" t="s">
        <v>113</v>
      </c>
      <c r="C305" s="312" t="s">
        <v>117</v>
      </c>
      <c r="D305" s="312" t="s">
        <v>52</v>
      </c>
      <c r="E305" s="1095">
        <v>20000</v>
      </c>
      <c r="F305" s="1087">
        <v>3590</v>
      </c>
      <c r="G305" s="1088">
        <f>E305/F305</f>
        <v>5.5710306406685239</v>
      </c>
      <c r="H305" s="1089" t="s">
        <v>53</v>
      </c>
      <c r="I305" s="1090" t="s">
        <v>18</v>
      </c>
      <c r="J305" s="1091" t="s">
        <v>747</v>
      </c>
      <c r="K305" s="1091" t="s">
        <v>125</v>
      </c>
      <c r="L305" s="1091" t="s">
        <v>62</v>
      </c>
      <c r="M305" s="1092"/>
      <c r="N305" s="1093"/>
    </row>
    <row r="306" spans="1:14" ht="33" customHeight="1" x14ac:dyDescent="0.25">
      <c r="A306" s="1082">
        <v>44333</v>
      </c>
      <c r="B306" s="312" t="s">
        <v>114</v>
      </c>
      <c r="C306" s="312" t="s">
        <v>117</v>
      </c>
      <c r="D306" s="312" t="s">
        <v>52</v>
      </c>
      <c r="E306" s="1086">
        <v>20000</v>
      </c>
      <c r="F306" s="1087">
        <v>3590</v>
      </c>
      <c r="G306" s="1088">
        <f>E306/F306</f>
        <v>5.5710306406685239</v>
      </c>
      <c r="H306" s="1089" t="s">
        <v>99</v>
      </c>
      <c r="I306" s="1090" t="s">
        <v>18</v>
      </c>
      <c r="J306" s="1091" t="s">
        <v>747</v>
      </c>
      <c r="K306" s="1091" t="s">
        <v>125</v>
      </c>
      <c r="L306" s="1091" t="s">
        <v>62</v>
      </c>
      <c r="M306" s="1092"/>
      <c r="N306" s="1093"/>
    </row>
    <row r="307" spans="1:14" ht="33" customHeight="1" x14ac:dyDescent="0.25">
      <c r="A307" s="1082">
        <v>44333</v>
      </c>
      <c r="B307" s="312" t="s">
        <v>122</v>
      </c>
      <c r="C307" s="312" t="s">
        <v>117</v>
      </c>
      <c r="D307" s="312" t="s">
        <v>94</v>
      </c>
      <c r="E307" s="1096">
        <v>10000</v>
      </c>
      <c r="F307" s="1087">
        <v>3590</v>
      </c>
      <c r="G307" s="1088">
        <f>E307/F307</f>
        <v>2.785515320334262</v>
      </c>
      <c r="H307" s="1089" t="s">
        <v>118</v>
      </c>
      <c r="I307" s="1090" t="s">
        <v>18</v>
      </c>
      <c r="J307" s="1091" t="s">
        <v>747</v>
      </c>
      <c r="K307" s="1091" t="s">
        <v>125</v>
      </c>
      <c r="L307" s="1091" t="s">
        <v>62</v>
      </c>
      <c r="M307" s="1092"/>
      <c r="N307" s="1093"/>
    </row>
    <row r="308" spans="1:14" ht="28.5" customHeight="1" x14ac:dyDescent="0.25">
      <c r="A308" s="1083">
        <v>44333</v>
      </c>
      <c r="B308" s="1084" t="s">
        <v>407</v>
      </c>
      <c r="C308" s="1084" t="s">
        <v>136</v>
      </c>
      <c r="D308" s="1084" t="s">
        <v>94</v>
      </c>
      <c r="E308" s="1097">
        <v>8000</v>
      </c>
      <c r="F308" s="1087">
        <v>3590</v>
      </c>
      <c r="G308" s="1088">
        <f t="shared" si="4"/>
        <v>2.2284122562674096</v>
      </c>
      <c r="H308" s="1089" t="s">
        <v>42</v>
      </c>
      <c r="I308" s="1090" t="s">
        <v>18</v>
      </c>
      <c r="J308" s="1098" t="s">
        <v>749</v>
      </c>
      <c r="K308" s="1091" t="s">
        <v>125</v>
      </c>
      <c r="L308" s="1091" t="s">
        <v>62</v>
      </c>
      <c r="M308" s="1092"/>
      <c r="N308" s="1093"/>
    </row>
    <row r="309" spans="1:14" ht="27.75" customHeight="1" x14ac:dyDescent="0.25">
      <c r="A309" s="1083">
        <v>44333</v>
      </c>
      <c r="B309" s="1084" t="s">
        <v>408</v>
      </c>
      <c r="C309" s="1084" t="s">
        <v>121</v>
      </c>
      <c r="D309" s="1085" t="s">
        <v>94</v>
      </c>
      <c r="E309" s="1097">
        <v>50000</v>
      </c>
      <c r="F309" s="1087">
        <v>3590</v>
      </c>
      <c r="G309" s="1088">
        <f t="shared" si="4"/>
        <v>13.927576601671309</v>
      </c>
      <c r="H309" s="1089" t="s">
        <v>42</v>
      </c>
      <c r="I309" s="1090" t="s">
        <v>18</v>
      </c>
      <c r="J309" s="1098" t="s">
        <v>748</v>
      </c>
      <c r="K309" s="1091" t="s">
        <v>125</v>
      </c>
      <c r="L309" s="1091" t="s">
        <v>62</v>
      </c>
      <c r="M309" s="1092"/>
      <c r="N309" s="1093"/>
    </row>
    <row r="310" spans="1:14" ht="14.25" customHeight="1" x14ac:dyDescent="0.25">
      <c r="A310" s="48">
        <v>44333</v>
      </c>
      <c r="B310" s="493" t="s">
        <v>68</v>
      </c>
      <c r="C310" s="493" t="s">
        <v>67</v>
      </c>
      <c r="D310" s="493" t="s">
        <v>14</v>
      </c>
      <c r="E310" s="695">
        <v>5000</v>
      </c>
      <c r="F310" s="541">
        <v>3590</v>
      </c>
      <c r="G310" s="495">
        <f t="shared" si="4"/>
        <v>1.392757660167131</v>
      </c>
      <c r="H310" s="730" t="s">
        <v>42</v>
      </c>
      <c r="I310" s="236" t="s">
        <v>18</v>
      </c>
      <c r="J310" s="870" t="s">
        <v>751</v>
      </c>
      <c r="K310" s="235" t="s">
        <v>125</v>
      </c>
      <c r="L310" s="235" t="s">
        <v>62</v>
      </c>
      <c r="M310" s="550"/>
      <c r="N310" s="549"/>
    </row>
    <row r="311" spans="1:14" ht="21" customHeight="1" x14ac:dyDescent="0.25">
      <c r="A311" s="48">
        <v>44333</v>
      </c>
      <c r="B311" s="493" t="s">
        <v>68</v>
      </c>
      <c r="C311" s="493" t="s">
        <v>67</v>
      </c>
      <c r="D311" s="493" t="s">
        <v>14</v>
      </c>
      <c r="E311" s="702">
        <v>5000</v>
      </c>
      <c r="F311" s="541">
        <v>3590</v>
      </c>
      <c r="G311" s="495">
        <f t="shared" si="4"/>
        <v>1.392757660167131</v>
      </c>
      <c r="H311" s="730" t="s">
        <v>42</v>
      </c>
      <c r="I311" s="236" t="s">
        <v>18</v>
      </c>
      <c r="J311" s="870" t="s">
        <v>751</v>
      </c>
      <c r="K311" s="235" t="s">
        <v>125</v>
      </c>
      <c r="L311" s="235" t="s">
        <v>62</v>
      </c>
      <c r="M311" s="550"/>
      <c r="N311" s="549"/>
    </row>
    <row r="312" spans="1:14" ht="12.75" customHeight="1" x14ac:dyDescent="0.25">
      <c r="A312" s="202">
        <v>44333</v>
      </c>
      <c r="B312" s="201" t="s">
        <v>698</v>
      </c>
      <c r="C312" s="203" t="s">
        <v>117</v>
      </c>
      <c r="D312" s="203" t="s">
        <v>14</v>
      </c>
      <c r="E312" s="251">
        <v>6000</v>
      </c>
      <c r="F312" s="541">
        <v>3590</v>
      </c>
      <c r="G312" s="495">
        <f t="shared" si="4"/>
        <v>1.6713091922005572</v>
      </c>
      <c r="H312" s="730" t="s">
        <v>42</v>
      </c>
      <c r="I312" s="236" t="s">
        <v>18</v>
      </c>
      <c r="J312" s="279" t="s">
        <v>750</v>
      </c>
      <c r="K312" s="235" t="s">
        <v>125</v>
      </c>
      <c r="L312" s="235" t="s">
        <v>62</v>
      </c>
      <c r="M312" s="550"/>
      <c r="N312" s="549"/>
    </row>
    <row r="313" spans="1:14" ht="17.25" customHeight="1" x14ac:dyDescent="0.25">
      <c r="A313" s="202">
        <v>44333</v>
      </c>
      <c r="B313" s="201" t="s">
        <v>699</v>
      </c>
      <c r="C313" s="203" t="s">
        <v>117</v>
      </c>
      <c r="D313" s="203" t="s">
        <v>52</v>
      </c>
      <c r="E313" s="251">
        <v>6000</v>
      </c>
      <c r="F313" s="541">
        <v>3590</v>
      </c>
      <c r="G313" s="495">
        <f t="shared" si="4"/>
        <v>1.6713091922005572</v>
      </c>
      <c r="H313" s="730" t="s">
        <v>53</v>
      </c>
      <c r="I313" s="236" t="s">
        <v>18</v>
      </c>
      <c r="J313" s="279" t="s">
        <v>750</v>
      </c>
      <c r="K313" s="235" t="s">
        <v>125</v>
      </c>
      <c r="L313" s="235" t="s">
        <v>62</v>
      </c>
      <c r="M313" s="550"/>
      <c r="N313" s="549"/>
    </row>
    <row r="314" spans="1:14" ht="18" customHeight="1" x14ac:dyDescent="0.25">
      <c r="A314" s="202">
        <v>44333</v>
      </c>
      <c r="B314" s="201" t="s">
        <v>700</v>
      </c>
      <c r="C314" s="203" t="s">
        <v>117</v>
      </c>
      <c r="D314" s="203" t="s">
        <v>52</v>
      </c>
      <c r="E314" s="251">
        <v>6000</v>
      </c>
      <c r="F314" s="541">
        <v>3590</v>
      </c>
      <c r="G314" s="495">
        <f t="shared" si="4"/>
        <v>1.6713091922005572</v>
      </c>
      <c r="H314" s="730" t="s">
        <v>99</v>
      </c>
      <c r="I314" s="236" t="s">
        <v>18</v>
      </c>
      <c r="J314" s="279" t="s">
        <v>750</v>
      </c>
      <c r="K314" s="235" t="s">
        <v>125</v>
      </c>
      <c r="L314" s="235" t="s">
        <v>62</v>
      </c>
      <c r="M314" s="550"/>
      <c r="N314" s="549"/>
    </row>
    <row r="315" spans="1:14" ht="19.5" customHeight="1" x14ac:dyDescent="0.25">
      <c r="A315" s="202">
        <v>44333</v>
      </c>
      <c r="B315" s="201" t="s">
        <v>701</v>
      </c>
      <c r="C315" s="203" t="s">
        <v>117</v>
      </c>
      <c r="D315" s="203" t="s">
        <v>93</v>
      </c>
      <c r="E315" s="251">
        <v>6000</v>
      </c>
      <c r="F315" s="541">
        <v>3590</v>
      </c>
      <c r="G315" s="495">
        <f t="shared" si="4"/>
        <v>1.6713091922005572</v>
      </c>
      <c r="H315" s="730" t="s">
        <v>70</v>
      </c>
      <c r="I315" s="236" t="s">
        <v>18</v>
      </c>
      <c r="J315" s="279" t="s">
        <v>750</v>
      </c>
      <c r="K315" s="235" t="s">
        <v>125</v>
      </c>
      <c r="L315" s="235" t="s">
        <v>62</v>
      </c>
      <c r="M315" s="550"/>
      <c r="N315" s="549"/>
    </row>
    <row r="316" spans="1:14" ht="16.5" customHeight="1" x14ac:dyDescent="0.25">
      <c r="A316" s="202">
        <v>44333</v>
      </c>
      <c r="B316" s="201" t="s">
        <v>702</v>
      </c>
      <c r="C316" s="203" t="s">
        <v>117</v>
      </c>
      <c r="D316" s="203" t="s">
        <v>93</v>
      </c>
      <c r="E316" s="251">
        <v>6000</v>
      </c>
      <c r="F316" s="541">
        <v>3590</v>
      </c>
      <c r="G316" s="495">
        <f t="shared" si="4"/>
        <v>1.6713091922005572</v>
      </c>
      <c r="H316" s="730" t="s">
        <v>71</v>
      </c>
      <c r="I316" s="236" t="s">
        <v>18</v>
      </c>
      <c r="J316" s="279" t="s">
        <v>750</v>
      </c>
      <c r="K316" s="235" t="s">
        <v>125</v>
      </c>
      <c r="L316" s="235" t="s">
        <v>62</v>
      </c>
      <c r="M316" s="550"/>
      <c r="N316" s="549"/>
    </row>
    <row r="317" spans="1:14" ht="15.75" customHeight="1" x14ac:dyDescent="0.25">
      <c r="A317" s="202">
        <v>44333</v>
      </c>
      <c r="B317" s="201" t="s">
        <v>703</v>
      </c>
      <c r="C317" s="203" t="s">
        <v>117</v>
      </c>
      <c r="D317" s="203" t="s">
        <v>93</v>
      </c>
      <c r="E317" s="251">
        <v>6000</v>
      </c>
      <c r="F317" s="541">
        <v>3590</v>
      </c>
      <c r="G317" s="495">
        <f t="shared" si="4"/>
        <v>1.6713091922005572</v>
      </c>
      <c r="H317" s="730" t="s">
        <v>130</v>
      </c>
      <c r="I317" s="236" t="s">
        <v>18</v>
      </c>
      <c r="J317" s="279" t="s">
        <v>750</v>
      </c>
      <c r="K317" s="235" t="s">
        <v>125</v>
      </c>
      <c r="L317" s="235" t="s">
        <v>62</v>
      </c>
      <c r="M317" s="550"/>
      <c r="N317" s="549"/>
    </row>
    <row r="318" spans="1:14" ht="14.25" customHeight="1" x14ac:dyDescent="0.25">
      <c r="A318" s="240">
        <v>44334</v>
      </c>
      <c r="B318" s="235" t="s">
        <v>68</v>
      </c>
      <c r="C318" s="201" t="s">
        <v>67</v>
      </c>
      <c r="D318" s="203" t="s">
        <v>93</v>
      </c>
      <c r="E318" s="210">
        <v>20000</v>
      </c>
      <c r="F318" s="541">
        <v>3590</v>
      </c>
      <c r="G318" s="495">
        <f>E318/F318</f>
        <v>5.5710306406685239</v>
      </c>
      <c r="H318" s="730" t="s">
        <v>71</v>
      </c>
      <c r="I318" s="236" t="s">
        <v>18</v>
      </c>
      <c r="J318" s="279" t="s">
        <v>410</v>
      </c>
      <c r="K318" s="235" t="s">
        <v>125</v>
      </c>
      <c r="L318" s="235" t="s">
        <v>62</v>
      </c>
      <c r="M318" s="550"/>
      <c r="N318" s="549"/>
    </row>
    <row r="319" spans="1:14" ht="14.25" customHeight="1" x14ac:dyDescent="0.25">
      <c r="A319" s="240">
        <v>44334</v>
      </c>
      <c r="B319" s="235" t="s">
        <v>68</v>
      </c>
      <c r="C319" s="201" t="s">
        <v>67</v>
      </c>
      <c r="D319" s="203" t="s">
        <v>93</v>
      </c>
      <c r="E319" s="426">
        <v>32000</v>
      </c>
      <c r="F319" s="541">
        <v>3590</v>
      </c>
      <c r="G319" s="495">
        <f t="shared" si="4"/>
        <v>8.9136490250696383</v>
      </c>
      <c r="H319" s="730" t="s">
        <v>71</v>
      </c>
      <c r="I319" s="236" t="s">
        <v>18</v>
      </c>
      <c r="J319" s="279" t="s">
        <v>410</v>
      </c>
      <c r="K319" s="235" t="s">
        <v>125</v>
      </c>
      <c r="L319" s="235" t="s">
        <v>62</v>
      </c>
      <c r="M319" s="550"/>
      <c r="N319" s="549"/>
    </row>
    <row r="320" spans="1:14" ht="14.25" customHeight="1" x14ac:dyDescent="0.25">
      <c r="A320" s="240">
        <v>44334</v>
      </c>
      <c r="B320" s="235" t="s">
        <v>68</v>
      </c>
      <c r="C320" s="201" t="s">
        <v>67</v>
      </c>
      <c r="D320" s="203" t="s">
        <v>93</v>
      </c>
      <c r="E320" s="433">
        <v>3000</v>
      </c>
      <c r="F320" s="541">
        <v>3590</v>
      </c>
      <c r="G320" s="495">
        <f t="shared" si="4"/>
        <v>0.83565459610027859</v>
      </c>
      <c r="H320" s="730" t="s">
        <v>71</v>
      </c>
      <c r="I320" s="236" t="s">
        <v>18</v>
      </c>
      <c r="J320" s="279" t="s">
        <v>410</v>
      </c>
      <c r="K320" s="235" t="s">
        <v>125</v>
      </c>
      <c r="L320" s="235" t="s">
        <v>62</v>
      </c>
      <c r="M320" s="550"/>
      <c r="N320" s="549"/>
    </row>
    <row r="321" spans="1:14" ht="14.25" customHeight="1" x14ac:dyDescent="0.25">
      <c r="A321" s="240">
        <v>44334</v>
      </c>
      <c r="B321" s="235" t="s">
        <v>68</v>
      </c>
      <c r="C321" s="201" t="s">
        <v>67</v>
      </c>
      <c r="D321" s="203" t="s">
        <v>93</v>
      </c>
      <c r="E321" s="211">
        <v>7000</v>
      </c>
      <c r="F321" s="541">
        <v>3590</v>
      </c>
      <c r="G321" s="495">
        <f t="shared" si="4"/>
        <v>1.9498607242339834</v>
      </c>
      <c r="H321" s="730" t="s">
        <v>71</v>
      </c>
      <c r="I321" s="236" t="s">
        <v>18</v>
      </c>
      <c r="J321" s="279" t="s">
        <v>410</v>
      </c>
      <c r="K321" s="235" t="s">
        <v>125</v>
      </c>
      <c r="L321" s="235" t="s">
        <v>62</v>
      </c>
      <c r="M321" s="550"/>
      <c r="N321" s="549"/>
    </row>
    <row r="322" spans="1:14" ht="14.25" customHeight="1" x14ac:dyDescent="0.25">
      <c r="A322" s="202">
        <v>44334</v>
      </c>
      <c r="B322" s="203" t="s">
        <v>68</v>
      </c>
      <c r="C322" s="203" t="s">
        <v>67</v>
      </c>
      <c r="D322" s="203" t="s">
        <v>93</v>
      </c>
      <c r="E322" s="194">
        <v>9000</v>
      </c>
      <c r="F322" s="541">
        <v>3590</v>
      </c>
      <c r="G322" s="495">
        <f t="shared" si="4"/>
        <v>2.5069637883008355</v>
      </c>
      <c r="H322" s="730" t="s">
        <v>70</v>
      </c>
      <c r="I322" s="236" t="s">
        <v>18</v>
      </c>
      <c r="J322" s="713" t="s">
        <v>412</v>
      </c>
      <c r="K322" s="235" t="s">
        <v>125</v>
      </c>
      <c r="L322" s="235" t="s">
        <v>62</v>
      </c>
      <c r="M322" s="550"/>
      <c r="N322" s="549"/>
    </row>
    <row r="323" spans="1:14" ht="14.25" customHeight="1" x14ac:dyDescent="0.25">
      <c r="A323" s="202">
        <v>44334</v>
      </c>
      <c r="B323" s="203" t="s">
        <v>68</v>
      </c>
      <c r="C323" s="203" t="s">
        <v>67</v>
      </c>
      <c r="D323" s="203" t="s">
        <v>93</v>
      </c>
      <c r="E323" s="433">
        <v>10000</v>
      </c>
      <c r="F323" s="541">
        <v>3590</v>
      </c>
      <c r="G323" s="495">
        <f t="shared" si="4"/>
        <v>2.785515320334262</v>
      </c>
      <c r="H323" s="730" t="s">
        <v>70</v>
      </c>
      <c r="I323" s="236" t="s">
        <v>18</v>
      </c>
      <c r="J323" s="713" t="s">
        <v>412</v>
      </c>
      <c r="K323" s="235" t="s">
        <v>125</v>
      </c>
      <c r="L323" s="235" t="s">
        <v>62</v>
      </c>
      <c r="M323" s="550"/>
      <c r="N323" s="549"/>
    </row>
    <row r="324" spans="1:14" ht="14.25" customHeight="1" x14ac:dyDescent="0.25">
      <c r="A324" s="202">
        <v>44334</v>
      </c>
      <c r="B324" s="203" t="s">
        <v>68</v>
      </c>
      <c r="C324" s="203" t="s">
        <v>67</v>
      </c>
      <c r="D324" s="203" t="s">
        <v>93</v>
      </c>
      <c r="E324" s="223">
        <v>14000</v>
      </c>
      <c r="F324" s="541">
        <v>3590</v>
      </c>
      <c r="G324" s="495">
        <f t="shared" si="4"/>
        <v>3.8997214484679668</v>
      </c>
      <c r="H324" s="730" t="s">
        <v>70</v>
      </c>
      <c r="I324" s="236" t="s">
        <v>18</v>
      </c>
      <c r="J324" s="713" t="s">
        <v>412</v>
      </c>
      <c r="K324" s="235" t="s">
        <v>125</v>
      </c>
      <c r="L324" s="235" t="s">
        <v>62</v>
      </c>
      <c r="M324" s="550"/>
      <c r="N324" s="549"/>
    </row>
    <row r="325" spans="1:14" ht="14.25" customHeight="1" x14ac:dyDescent="0.25">
      <c r="A325" s="202">
        <v>44334</v>
      </c>
      <c r="B325" s="203" t="s">
        <v>68</v>
      </c>
      <c r="C325" s="203" t="s">
        <v>67</v>
      </c>
      <c r="D325" s="203" t="s">
        <v>93</v>
      </c>
      <c r="E325" s="210">
        <v>15000</v>
      </c>
      <c r="F325" s="541">
        <v>3590</v>
      </c>
      <c r="G325" s="495">
        <f t="shared" si="4"/>
        <v>4.1782729805013927</v>
      </c>
      <c r="H325" s="730" t="s">
        <v>70</v>
      </c>
      <c r="I325" s="236" t="s">
        <v>18</v>
      </c>
      <c r="J325" s="713" t="s">
        <v>412</v>
      </c>
      <c r="K325" s="235" t="s">
        <v>125</v>
      </c>
      <c r="L325" s="235" t="s">
        <v>62</v>
      </c>
      <c r="M325" s="550"/>
      <c r="N325" s="549"/>
    </row>
    <row r="326" spans="1:14" ht="14.25" customHeight="1" x14ac:dyDescent="0.25">
      <c r="A326" s="202">
        <v>44334</v>
      </c>
      <c r="B326" s="241" t="s">
        <v>95</v>
      </c>
      <c r="C326" s="241" t="s">
        <v>95</v>
      </c>
      <c r="D326" s="203" t="s">
        <v>93</v>
      </c>
      <c r="E326" s="194">
        <v>4000</v>
      </c>
      <c r="F326" s="541">
        <v>3590</v>
      </c>
      <c r="G326" s="495">
        <f t="shared" si="4"/>
        <v>1.1142061281337048</v>
      </c>
      <c r="H326" s="730" t="s">
        <v>70</v>
      </c>
      <c r="I326" s="236" t="s">
        <v>18</v>
      </c>
      <c r="J326" s="713" t="s">
        <v>412</v>
      </c>
      <c r="K326" s="235" t="s">
        <v>125</v>
      </c>
      <c r="L326" s="235" t="s">
        <v>62</v>
      </c>
      <c r="M326" s="550"/>
      <c r="N326" s="549"/>
    </row>
    <row r="327" spans="1:14" ht="14.25" customHeight="1" x14ac:dyDescent="0.25">
      <c r="A327" s="202">
        <v>44334</v>
      </c>
      <c r="B327" s="241" t="s">
        <v>95</v>
      </c>
      <c r="C327" s="241" t="s">
        <v>95</v>
      </c>
      <c r="D327" s="203" t="s">
        <v>93</v>
      </c>
      <c r="E327" s="217">
        <v>3000</v>
      </c>
      <c r="F327" s="541">
        <v>3590</v>
      </c>
      <c r="G327" s="495">
        <f t="shared" si="4"/>
        <v>0.83565459610027859</v>
      </c>
      <c r="H327" s="730" t="s">
        <v>70</v>
      </c>
      <c r="I327" s="236" t="s">
        <v>18</v>
      </c>
      <c r="J327" s="713" t="s">
        <v>412</v>
      </c>
      <c r="K327" s="235" t="s">
        <v>125</v>
      </c>
      <c r="L327" s="235" t="s">
        <v>62</v>
      </c>
      <c r="M327" s="550"/>
      <c r="N327" s="549"/>
    </row>
    <row r="328" spans="1:14" ht="14.25" customHeight="1" x14ac:dyDescent="0.25">
      <c r="A328" s="202">
        <v>44334</v>
      </c>
      <c r="B328" s="241" t="s">
        <v>95</v>
      </c>
      <c r="C328" s="241" t="s">
        <v>95</v>
      </c>
      <c r="D328" s="203" t="s">
        <v>93</v>
      </c>
      <c r="E328" s="213">
        <v>2000</v>
      </c>
      <c r="F328" s="541">
        <v>3590</v>
      </c>
      <c r="G328" s="495">
        <f t="shared" si="4"/>
        <v>0.55710306406685239</v>
      </c>
      <c r="H328" s="730" t="s">
        <v>70</v>
      </c>
      <c r="I328" s="236" t="s">
        <v>18</v>
      </c>
      <c r="J328" s="713" t="s">
        <v>412</v>
      </c>
      <c r="K328" s="235" t="s">
        <v>125</v>
      </c>
      <c r="L328" s="235" t="s">
        <v>62</v>
      </c>
      <c r="M328" s="550"/>
      <c r="N328" s="549"/>
    </row>
    <row r="329" spans="1:14" ht="14.25" customHeight="1" x14ac:dyDescent="0.25">
      <c r="A329" s="202">
        <v>44334</v>
      </c>
      <c r="B329" s="279" t="s">
        <v>68</v>
      </c>
      <c r="C329" s="241" t="s">
        <v>67</v>
      </c>
      <c r="D329" s="203" t="s">
        <v>93</v>
      </c>
      <c r="E329" s="211">
        <v>15000</v>
      </c>
      <c r="F329" s="541">
        <v>3590</v>
      </c>
      <c r="G329" s="495">
        <f t="shared" si="4"/>
        <v>4.1782729805013927</v>
      </c>
      <c r="H329" s="730" t="s">
        <v>130</v>
      </c>
      <c r="I329" s="236" t="s">
        <v>18</v>
      </c>
      <c r="J329" s="279" t="s">
        <v>417</v>
      </c>
      <c r="K329" s="235" t="s">
        <v>125</v>
      </c>
      <c r="L329" s="235" t="s">
        <v>62</v>
      </c>
      <c r="M329" s="550"/>
      <c r="N329" s="549"/>
    </row>
    <row r="330" spans="1:14" ht="14.25" customHeight="1" x14ac:dyDescent="0.25">
      <c r="A330" s="202">
        <v>44334</v>
      </c>
      <c r="B330" s="279" t="s">
        <v>68</v>
      </c>
      <c r="C330" s="241" t="s">
        <v>67</v>
      </c>
      <c r="D330" s="203" t="s">
        <v>93</v>
      </c>
      <c r="E330" s="426">
        <v>8000</v>
      </c>
      <c r="F330" s="541">
        <v>3590</v>
      </c>
      <c r="G330" s="495">
        <f t="shared" si="4"/>
        <v>2.2284122562674096</v>
      </c>
      <c r="H330" s="730" t="s">
        <v>130</v>
      </c>
      <c r="I330" s="236" t="s">
        <v>18</v>
      </c>
      <c r="J330" s="279" t="s">
        <v>417</v>
      </c>
      <c r="K330" s="235" t="s">
        <v>125</v>
      </c>
      <c r="L330" s="235" t="s">
        <v>62</v>
      </c>
      <c r="M330" s="550"/>
      <c r="N330" s="549"/>
    </row>
    <row r="331" spans="1:14" ht="14.25" customHeight="1" x14ac:dyDescent="0.25">
      <c r="A331" s="202">
        <v>44334</v>
      </c>
      <c r="B331" s="279" t="s">
        <v>68</v>
      </c>
      <c r="C331" s="241" t="s">
        <v>67</v>
      </c>
      <c r="D331" s="203" t="s">
        <v>93</v>
      </c>
      <c r="E331" s="223">
        <v>9000</v>
      </c>
      <c r="F331" s="541">
        <v>3590</v>
      </c>
      <c r="G331" s="495">
        <f t="shared" si="4"/>
        <v>2.5069637883008355</v>
      </c>
      <c r="H331" s="730" t="s">
        <v>130</v>
      </c>
      <c r="I331" s="236" t="s">
        <v>18</v>
      </c>
      <c r="J331" s="279" t="s">
        <v>417</v>
      </c>
      <c r="K331" s="235" t="s">
        <v>125</v>
      </c>
      <c r="L331" s="235" t="s">
        <v>62</v>
      </c>
      <c r="M331" s="550"/>
      <c r="N331" s="549"/>
    </row>
    <row r="332" spans="1:14" ht="14.25" customHeight="1" x14ac:dyDescent="0.25">
      <c r="A332" s="202">
        <v>44334</v>
      </c>
      <c r="B332" s="279" t="s">
        <v>68</v>
      </c>
      <c r="C332" s="241" t="s">
        <v>67</v>
      </c>
      <c r="D332" s="203" t="s">
        <v>93</v>
      </c>
      <c r="E332" s="433">
        <v>10000</v>
      </c>
      <c r="F332" s="541">
        <v>3590</v>
      </c>
      <c r="G332" s="495">
        <f t="shared" ref="G332:G350" si="8">E332/F332</f>
        <v>2.785515320334262</v>
      </c>
      <c r="H332" s="730" t="s">
        <v>130</v>
      </c>
      <c r="I332" s="236" t="s">
        <v>18</v>
      </c>
      <c r="J332" s="279" t="s">
        <v>417</v>
      </c>
      <c r="K332" s="235" t="s">
        <v>125</v>
      </c>
      <c r="L332" s="235" t="s">
        <v>62</v>
      </c>
      <c r="M332" s="550"/>
      <c r="N332" s="549"/>
    </row>
    <row r="333" spans="1:14" ht="14.25" customHeight="1" x14ac:dyDescent="0.25">
      <c r="A333" s="202">
        <v>44334</v>
      </c>
      <c r="B333" s="279" t="s">
        <v>68</v>
      </c>
      <c r="C333" s="241" t="s">
        <v>67</v>
      </c>
      <c r="D333" s="203" t="s">
        <v>93</v>
      </c>
      <c r="E333" s="211">
        <v>7000</v>
      </c>
      <c r="F333" s="541">
        <v>3590</v>
      </c>
      <c r="G333" s="495">
        <f t="shared" si="8"/>
        <v>1.9498607242339834</v>
      </c>
      <c r="H333" s="730" t="s">
        <v>130</v>
      </c>
      <c r="I333" s="236" t="s">
        <v>18</v>
      </c>
      <c r="J333" s="279" t="s">
        <v>417</v>
      </c>
      <c r="K333" s="235" t="s">
        <v>125</v>
      </c>
      <c r="L333" s="235" t="s">
        <v>62</v>
      </c>
      <c r="M333" s="550"/>
      <c r="N333" s="549"/>
    </row>
    <row r="334" spans="1:14" ht="14.25" customHeight="1" x14ac:dyDescent="0.25">
      <c r="A334" s="202">
        <v>44334</v>
      </c>
      <c r="B334" s="203" t="s">
        <v>95</v>
      </c>
      <c r="C334" s="203" t="s">
        <v>95</v>
      </c>
      <c r="D334" s="203" t="s">
        <v>93</v>
      </c>
      <c r="E334" s="433">
        <v>6000</v>
      </c>
      <c r="F334" s="541">
        <v>3590</v>
      </c>
      <c r="G334" s="495">
        <f t="shared" si="8"/>
        <v>1.6713091922005572</v>
      </c>
      <c r="H334" s="730" t="s">
        <v>130</v>
      </c>
      <c r="I334" s="236" t="s">
        <v>18</v>
      </c>
      <c r="J334" s="279" t="s">
        <v>417</v>
      </c>
      <c r="K334" s="235" t="s">
        <v>125</v>
      </c>
      <c r="L334" s="235" t="s">
        <v>62</v>
      </c>
      <c r="M334" s="550"/>
      <c r="N334" s="549"/>
    </row>
    <row r="335" spans="1:14" ht="14.25" customHeight="1" x14ac:dyDescent="0.25">
      <c r="A335" s="202">
        <v>44334</v>
      </c>
      <c r="B335" s="203" t="s">
        <v>95</v>
      </c>
      <c r="C335" s="203" t="s">
        <v>95</v>
      </c>
      <c r="D335" s="203" t="s">
        <v>93</v>
      </c>
      <c r="E335" s="194">
        <v>4000</v>
      </c>
      <c r="F335" s="541">
        <v>3590</v>
      </c>
      <c r="G335" s="495">
        <f t="shared" si="8"/>
        <v>1.1142061281337048</v>
      </c>
      <c r="H335" s="730" t="s">
        <v>130</v>
      </c>
      <c r="I335" s="236" t="s">
        <v>18</v>
      </c>
      <c r="J335" s="279" t="s">
        <v>417</v>
      </c>
      <c r="K335" s="235" t="s">
        <v>125</v>
      </c>
      <c r="L335" s="235" t="s">
        <v>62</v>
      </c>
      <c r="M335" s="550"/>
      <c r="N335" s="549"/>
    </row>
    <row r="336" spans="1:14" ht="14.25" customHeight="1" x14ac:dyDescent="0.25">
      <c r="A336" s="48">
        <v>44334</v>
      </c>
      <c r="B336" s="203" t="s">
        <v>68</v>
      </c>
      <c r="C336" s="203" t="s">
        <v>67</v>
      </c>
      <c r="D336" s="203" t="s">
        <v>52</v>
      </c>
      <c r="E336" s="194">
        <v>9000</v>
      </c>
      <c r="F336" s="541">
        <v>3590</v>
      </c>
      <c r="G336" s="495">
        <f t="shared" si="8"/>
        <v>2.5069637883008355</v>
      </c>
      <c r="H336" s="730" t="s">
        <v>53</v>
      </c>
      <c r="I336" s="236" t="s">
        <v>18</v>
      </c>
      <c r="J336" s="280" t="s">
        <v>391</v>
      </c>
      <c r="K336" s="235" t="s">
        <v>125</v>
      </c>
      <c r="L336" s="235" t="s">
        <v>62</v>
      </c>
      <c r="M336" s="550"/>
      <c r="N336" s="549"/>
    </row>
    <row r="337" spans="1:14" ht="14.25" customHeight="1" x14ac:dyDescent="0.25">
      <c r="A337" s="48">
        <v>44334</v>
      </c>
      <c r="B337" s="203" t="s">
        <v>68</v>
      </c>
      <c r="C337" s="203" t="s">
        <v>67</v>
      </c>
      <c r="D337" s="203" t="s">
        <v>52</v>
      </c>
      <c r="E337" s="194">
        <v>10000</v>
      </c>
      <c r="F337" s="541">
        <v>3590</v>
      </c>
      <c r="G337" s="495">
        <f t="shared" si="8"/>
        <v>2.785515320334262</v>
      </c>
      <c r="H337" s="730" t="s">
        <v>53</v>
      </c>
      <c r="I337" s="236" t="s">
        <v>18</v>
      </c>
      <c r="J337" s="280" t="s">
        <v>391</v>
      </c>
      <c r="K337" s="235" t="s">
        <v>125</v>
      </c>
      <c r="L337" s="235" t="s">
        <v>62</v>
      </c>
      <c r="M337" s="550"/>
      <c r="N337" s="549"/>
    </row>
    <row r="338" spans="1:14" ht="27" customHeight="1" x14ac:dyDescent="0.25">
      <c r="A338" s="733">
        <v>44334</v>
      </c>
      <c r="B338" s="241" t="s">
        <v>815</v>
      </c>
      <c r="C338" s="241" t="s">
        <v>319</v>
      </c>
      <c r="D338" s="241" t="s">
        <v>52</v>
      </c>
      <c r="E338" s="211">
        <v>1104899</v>
      </c>
      <c r="F338" s="541">
        <v>3540</v>
      </c>
      <c r="G338" s="495">
        <f t="shared" si="8"/>
        <v>312.11836158192091</v>
      </c>
      <c r="H338" s="1041" t="s">
        <v>227</v>
      </c>
      <c r="I338" s="735" t="s">
        <v>18</v>
      </c>
      <c r="J338" s="280"/>
      <c r="K338" s="279" t="s">
        <v>73</v>
      </c>
      <c r="L338" s="279" t="s">
        <v>62</v>
      </c>
      <c r="M338" s="1028"/>
      <c r="N338" s="542"/>
    </row>
    <row r="339" spans="1:14" ht="27" customHeight="1" x14ac:dyDescent="0.25">
      <c r="A339" s="733">
        <v>44334</v>
      </c>
      <c r="B339" s="241" t="s">
        <v>816</v>
      </c>
      <c r="C339" s="241" t="s">
        <v>319</v>
      </c>
      <c r="D339" s="241" t="s">
        <v>14</v>
      </c>
      <c r="E339" s="211">
        <v>1104899</v>
      </c>
      <c r="F339" s="541">
        <v>3540</v>
      </c>
      <c r="G339" s="495">
        <f t="shared" si="8"/>
        <v>312.11836158192091</v>
      </c>
      <c r="H339" s="1041" t="s">
        <v>227</v>
      </c>
      <c r="I339" s="735" t="s">
        <v>18</v>
      </c>
      <c r="J339" s="280"/>
      <c r="K339" s="279" t="s">
        <v>73</v>
      </c>
      <c r="L339" s="279" t="s">
        <v>62</v>
      </c>
      <c r="M339" s="1028"/>
      <c r="N339" s="542"/>
    </row>
    <row r="340" spans="1:14" ht="20.25" customHeight="1" x14ac:dyDescent="0.25">
      <c r="A340" s="48">
        <v>44334</v>
      </c>
      <c r="B340" s="203" t="s">
        <v>123</v>
      </c>
      <c r="C340" s="203" t="s">
        <v>223</v>
      </c>
      <c r="D340" s="203" t="s">
        <v>94</v>
      </c>
      <c r="E340" s="194">
        <v>2600</v>
      </c>
      <c r="F340" s="541">
        <v>3540</v>
      </c>
      <c r="G340" s="495">
        <f t="shared" si="8"/>
        <v>0.7344632768361582</v>
      </c>
      <c r="H340" s="730" t="s">
        <v>227</v>
      </c>
      <c r="I340" s="236" t="s">
        <v>18</v>
      </c>
      <c r="J340" s="280"/>
      <c r="K340" s="235" t="s">
        <v>73</v>
      </c>
      <c r="L340" s="235" t="s">
        <v>62</v>
      </c>
      <c r="M340" s="550"/>
      <c r="N340" s="549"/>
    </row>
    <row r="341" spans="1:14" ht="14.25" customHeight="1" x14ac:dyDescent="0.25">
      <c r="A341" s="507">
        <v>44335</v>
      </c>
      <c r="B341" s="203" t="s">
        <v>68</v>
      </c>
      <c r="C341" s="203" t="s">
        <v>67</v>
      </c>
      <c r="D341" s="493" t="s">
        <v>52</v>
      </c>
      <c r="E341" s="776">
        <v>9000</v>
      </c>
      <c r="F341" s="541">
        <v>3590</v>
      </c>
      <c r="G341" s="495">
        <f t="shared" si="8"/>
        <v>2.5069637883008355</v>
      </c>
      <c r="H341" s="730" t="s">
        <v>53</v>
      </c>
      <c r="I341" s="236" t="s">
        <v>18</v>
      </c>
      <c r="J341" s="280" t="s">
        <v>391</v>
      </c>
      <c r="K341" s="235" t="s">
        <v>125</v>
      </c>
      <c r="L341" s="235" t="s">
        <v>62</v>
      </c>
      <c r="M341" s="550"/>
      <c r="N341" s="549"/>
    </row>
    <row r="342" spans="1:14" ht="14.25" customHeight="1" x14ac:dyDescent="0.25">
      <c r="A342" s="507">
        <v>44335</v>
      </c>
      <c r="B342" s="203" t="s">
        <v>68</v>
      </c>
      <c r="C342" s="203" t="s">
        <v>67</v>
      </c>
      <c r="D342" s="493" t="s">
        <v>52</v>
      </c>
      <c r="E342" s="251">
        <v>25000</v>
      </c>
      <c r="F342" s="541">
        <v>3590</v>
      </c>
      <c r="G342" s="495">
        <f t="shared" si="8"/>
        <v>6.9637883008356543</v>
      </c>
      <c r="H342" s="730" t="s">
        <v>53</v>
      </c>
      <c r="I342" s="236" t="s">
        <v>18</v>
      </c>
      <c r="J342" s="280" t="s">
        <v>391</v>
      </c>
      <c r="K342" s="235" t="s">
        <v>125</v>
      </c>
      <c r="L342" s="235" t="s">
        <v>62</v>
      </c>
      <c r="M342" s="550"/>
      <c r="N342" s="549"/>
    </row>
    <row r="343" spans="1:14" ht="14.25" customHeight="1" x14ac:dyDescent="0.25">
      <c r="A343" s="507">
        <v>44335</v>
      </c>
      <c r="B343" s="203" t="s">
        <v>68</v>
      </c>
      <c r="C343" s="203" t="s">
        <v>67</v>
      </c>
      <c r="D343" s="493" t="s">
        <v>52</v>
      </c>
      <c r="E343" s="251">
        <v>28000</v>
      </c>
      <c r="F343" s="541">
        <v>3590</v>
      </c>
      <c r="G343" s="495">
        <f t="shared" si="8"/>
        <v>7.7994428969359335</v>
      </c>
      <c r="H343" s="730" t="s">
        <v>53</v>
      </c>
      <c r="I343" s="236" t="s">
        <v>18</v>
      </c>
      <c r="J343" s="280" t="s">
        <v>391</v>
      </c>
      <c r="K343" s="235" t="s">
        <v>125</v>
      </c>
      <c r="L343" s="235" t="s">
        <v>62</v>
      </c>
      <c r="M343" s="550"/>
      <c r="N343" s="549"/>
    </row>
    <row r="344" spans="1:14" ht="14.25" customHeight="1" x14ac:dyDescent="0.25">
      <c r="A344" s="202">
        <v>44335</v>
      </c>
      <c r="B344" s="203" t="s">
        <v>68</v>
      </c>
      <c r="C344" s="203" t="s">
        <v>67</v>
      </c>
      <c r="D344" s="276" t="s">
        <v>52</v>
      </c>
      <c r="E344" s="255">
        <v>10000</v>
      </c>
      <c r="F344" s="541">
        <v>3590</v>
      </c>
      <c r="G344" s="495">
        <f t="shared" si="8"/>
        <v>2.785515320334262</v>
      </c>
      <c r="H344" s="1022" t="s">
        <v>99</v>
      </c>
      <c r="I344" s="236" t="s">
        <v>18</v>
      </c>
      <c r="J344" s="410" t="s">
        <v>429</v>
      </c>
      <c r="K344" s="235" t="s">
        <v>125</v>
      </c>
      <c r="L344" s="235" t="s">
        <v>62</v>
      </c>
      <c r="M344" s="550"/>
      <c r="N344" s="549"/>
    </row>
    <row r="345" spans="1:14" ht="14.25" hidden="1" customHeight="1" x14ac:dyDescent="0.25">
      <c r="A345" s="202">
        <v>44335</v>
      </c>
      <c r="B345" s="203" t="s">
        <v>422</v>
      </c>
      <c r="C345" s="203" t="s">
        <v>67</v>
      </c>
      <c r="D345" s="276" t="s">
        <v>52</v>
      </c>
      <c r="E345" s="502">
        <v>15000</v>
      </c>
      <c r="F345" s="541">
        <v>3540</v>
      </c>
      <c r="G345" s="495">
        <f t="shared" si="8"/>
        <v>4.2372881355932206</v>
      </c>
      <c r="H345" s="730" t="s">
        <v>99</v>
      </c>
      <c r="I345" s="236" t="s">
        <v>18</v>
      </c>
      <c r="J345" s="410" t="s">
        <v>429</v>
      </c>
      <c r="K345" s="235" t="s">
        <v>73</v>
      </c>
      <c r="L345" s="235" t="s">
        <v>62</v>
      </c>
      <c r="M345" s="550"/>
      <c r="N345" s="549"/>
    </row>
    <row r="346" spans="1:14" ht="14.25" customHeight="1" x14ac:dyDescent="0.25">
      <c r="A346" s="202">
        <v>44335</v>
      </c>
      <c r="B346" s="203" t="s">
        <v>68</v>
      </c>
      <c r="C346" s="203" t="s">
        <v>67</v>
      </c>
      <c r="D346" s="276" t="s">
        <v>52</v>
      </c>
      <c r="E346" s="502">
        <v>68000</v>
      </c>
      <c r="F346" s="541">
        <v>3590</v>
      </c>
      <c r="G346" s="495">
        <f t="shared" si="8"/>
        <v>18.941504178272982</v>
      </c>
      <c r="H346" s="298" t="s">
        <v>99</v>
      </c>
      <c r="I346" s="236" t="s">
        <v>18</v>
      </c>
      <c r="J346" s="410" t="s">
        <v>429</v>
      </c>
      <c r="K346" s="235" t="s">
        <v>125</v>
      </c>
      <c r="L346" s="235" t="s">
        <v>62</v>
      </c>
      <c r="M346" s="550"/>
      <c r="N346" s="549"/>
    </row>
    <row r="347" spans="1:14" ht="14.25" customHeight="1" x14ac:dyDescent="0.25">
      <c r="A347" s="202">
        <v>44335</v>
      </c>
      <c r="B347" s="203" t="s">
        <v>68</v>
      </c>
      <c r="C347" s="203" t="s">
        <v>67</v>
      </c>
      <c r="D347" s="276" t="s">
        <v>52</v>
      </c>
      <c r="E347" s="502">
        <v>65000</v>
      </c>
      <c r="F347" s="541">
        <v>3590</v>
      </c>
      <c r="G347" s="495">
        <f t="shared" si="8"/>
        <v>18.105849582172702</v>
      </c>
      <c r="H347" s="298" t="s">
        <v>99</v>
      </c>
      <c r="I347" s="236" t="s">
        <v>18</v>
      </c>
      <c r="J347" s="410" t="s">
        <v>429</v>
      </c>
      <c r="K347" s="235" t="s">
        <v>125</v>
      </c>
      <c r="L347" s="235" t="s">
        <v>62</v>
      </c>
      <c r="M347" s="550"/>
      <c r="N347" s="549"/>
    </row>
    <row r="348" spans="1:14" ht="20.25" customHeight="1" x14ac:dyDescent="0.25">
      <c r="A348" s="202">
        <v>44335</v>
      </c>
      <c r="B348" s="203" t="s">
        <v>427</v>
      </c>
      <c r="C348" s="203" t="s">
        <v>67</v>
      </c>
      <c r="D348" s="276" t="s">
        <v>52</v>
      </c>
      <c r="E348" s="502">
        <v>14000</v>
      </c>
      <c r="F348" s="541">
        <v>3590</v>
      </c>
      <c r="G348" s="495">
        <f t="shared" si="8"/>
        <v>3.8997214484679668</v>
      </c>
      <c r="H348" s="298" t="s">
        <v>99</v>
      </c>
      <c r="I348" s="236" t="s">
        <v>18</v>
      </c>
      <c r="J348" s="410" t="s">
        <v>429</v>
      </c>
      <c r="K348" s="235" t="s">
        <v>125</v>
      </c>
      <c r="L348" s="235" t="s">
        <v>62</v>
      </c>
      <c r="M348" s="550"/>
      <c r="N348" s="549"/>
    </row>
    <row r="349" spans="1:14" ht="14.25" customHeight="1" x14ac:dyDescent="0.25">
      <c r="A349" s="202">
        <v>44335</v>
      </c>
      <c r="B349" s="203" t="s">
        <v>68</v>
      </c>
      <c r="C349" s="203" t="s">
        <v>67</v>
      </c>
      <c r="D349" s="276" t="s">
        <v>52</v>
      </c>
      <c r="E349" s="467">
        <v>13000</v>
      </c>
      <c r="F349" s="541">
        <v>3590</v>
      </c>
      <c r="G349" s="495">
        <f t="shared" si="8"/>
        <v>3.6211699164345403</v>
      </c>
      <c r="H349" s="298" t="s">
        <v>99</v>
      </c>
      <c r="I349" s="236" t="s">
        <v>18</v>
      </c>
      <c r="J349" s="410" t="s">
        <v>429</v>
      </c>
      <c r="K349" s="235" t="s">
        <v>125</v>
      </c>
      <c r="L349" s="235" t="s">
        <v>62</v>
      </c>
      <c r="M349" s="550"/>
      <c r="N349" s="549"/>
    </row>
    <row r="350" spans="1:14" ht="12.75" customHeight="1" x14ac:dyDescent="0.25">
      <c r="A350" s="202">
        <v>44335</v>
      </c>
      <c r="B350" s="203" t="s">
        <v>428</v>
      </c>
      <c r="C350" s="203" t="s">
        <v>274</v>
      </c>
      <c r="D350" s="203" t="s">
        <v>52</v>
      </c>
      <c r="E350" s="433">
        <v>15000</v>
      </c>
      <c r="F350" s="541">
        <v>3590</v>
      </c>
      <c r="G350" s="495">
        <f t="shared" si="8"/>
        <v>4.1782729805013927</v>
      </c>
      <c r="H350" s="298" t="s">
        <v>99</v>
      </c>
      <c r="I350" s="236" t="s">
        <v>18</v>
      </c>
      <c r="J350" s="410" t="s">
        <v>429</v>
      </c>
      <c r="K350" s="235" t="s">
        <v>125</v>
      </c>
      <c r="L350" s="235" t="s">
        <v>62</v>
      </c>
      <c r="M350" s="550"/>
      <c r="N350" s="549"/>
    </row>
    <row r="351" spans="1:14" ht="14.25" customHeight="1" x14ac:dyDescent="0.25">
      <c r="A351" s="240">
        <v>44335</v>
      </c>
      <c r="B351" s="235" t="s">
        <v>68</v>
      </c>
      <c r="C351" s="235" t="s">
        <v>67</v>
      </c>
      <c r="D351" s="203" t="s">
        <v>93</v>
      </c>
      <c r="E351" s="194">
        <v>10000</v>
      </c>
      <c r="F351" s="541">
        <v>3590</v>
      </c>
      <c r="G351" s="495">
        <f t="shared" ref="G351:G359" si="9">E351/F351</f>
        <v>2.785515320334262</v>
      </c>
      <c r="H351" s="298" t="s">
        <v>130</v>
      </c>
      <c r="I351" s="236" t="s">
        <v>18</v>
      </c>
      <c r="J351" s="279" t="s">
        <v>432</v>
      </c>
      <c r="K351" s="235" t="s">
        <v>125</v>
      </c>
      <c r="L351" s="235" t="s">
        <v>62</v>
      </c>
      <c r="M351" s="550"/>
      <c r="N351" s="549"/>
    </row>
    <row r="352" spans="1:14" ht="14.25" customHeight="1" x14ac:dyDescent="0.25">
      <c r="A352" s="240">
        <v>44335</v>
      </c>
      <c r="B352" s="235" t="s">
        <v>68</v>
      </c>
      <c r="C352" s="235" t="s">
        <v>67</v>
      </c>
      <c r="D352" s="203" t="s">
        <v>93</v>
      </c>
      <c r="E352" s="426">
        <v>5000</v>
      </c>
      <c r="F352" s="541">
        <v>3590</v>
      </c>
      <c r="G352" s="495">
        <f t="shared" si="9"/>
        <v>1.392757660167131</v>
      </c>
      <c r="H352" s="298" t="s">
        <v>130</v>
      </c>
      <c r="I352" s="236" t="s">
        <v>18</v>
      </c>
      <c r="J352" s="279" t="s">
        <v>432</v>
      </c>
      <c r="K352" s="235" t="s">
        <v>125</v>
      </c>
      <c r="L352" s="235" t="s">
        <v>62</v>
      </c>
      <c r="M352" s="550"/>
      <c r="N352" s="549"/>
    </row>
    <row r="353" spans="1:14" ht="14.25" customHeight="1" x14ac:dyDescent="0.25">
      <c r="A353" s="240">
        <v>44335</v>
      </c>
      <c r="B353" s="235" t="s">
        <v>68</v>
      </c>
      <c r="C353" s="235" t="s">
        <v>67</v>
      </c>
      <c r="D353" s="203" t="s">
        <v>93</v>
      </c>
      <c r="E353" s="211">
        <v>10000</v>
      </c>
      <c r="F353" s="541">
        <v>3590</v>
      </c>
      <c r="G353" s="495">
        <f t="shared" si="9"/>
        <v>2.785515320334262</v>
      </c>
      <c r="H353" s="298" t="s">
        <v>130</v>
      </c>
      <c r="I353" s="236" t="s">
        <v>18</v>
      </c>
      <c r="J353" s="279" t="s">
        <v>432</v>
      </c>
      <c r="K353" s="235" t="s">
        <v>125</v>
      </c>
      <c r="L353" s="235" t="s">
        <v>62</v>
      </c>
      <c r="M353" s="550"/>
      <c r="N353" s="549"/>
    </row>
    <row r="354" spans="1:14" ht="14.25" customHeight="1" x14ac:dyDescent="0.25">
      <c r="A354" s="240">
        <v>44335</v>
      </c>
      <c r="B354" s="235" t="s">
        <v>68</v>
      </c>
      <c r="C354" s="235" t="s">
        <v>67</v>
      </c>
      <c r="D354" s="203" t="s">
        <v>93</v>
      </c>
      <c r="E354" s="700">
        <v>16000</v>
      </c>
      <c r="F354" s="541">
        <v>3590</v>
      </c>
      <c r="G354" s="495">
        <f t="shared" si="9"/>
        <v>4.4568245125348191</v>
      </c>
      <c r="H354" s="298" t="s">
        <v>130</v>
      </c>
      <c r="I354" s="236" t="s">
        <v>18</v>
      </c>
      <c r="J354" s="279" t="s">
        <v>432</v>
      </c>
      <c r="K354" s="235" t="s">
        <v>125</v>
      </c>
      <c r="L354" s="235" t="s">
        <v>62</v>
      </c>
      <c r="M354" s="550"/>
      <c r="N354" s="549"/>
    </row>
    <row r="355" spans="1:14" ht="14.25" customHeight="1" x14ac:dyDescent="0.25">
      <c r="A355" s="240">
        <v>44335</v>
      </c>
      <c r="B355" s="235" t="s">
        <v>68</v>
      </c>
      <c r="C355" s="235" t="s">
        <v>67</v>
      </c>
      <c r="D355" s="203" t="s">
        <v>93</v>
      </c>
      <c r="E355" s="545">
        <v>7000</v>
      </c>
      <c r="F355" s="541">
        <v>3590</v>
      </c>
      <c r="G355" s="495">
        <f t="shared" si="9"/>
        <v>1.9498607242339834</v>
      </c>
      <c r="H355" s="298" t="s">
        <v>130</v>
      </c>
      <c r="I355" s="236" t="s">
        <v>18</v>
      </c>
      <c r="J355" s="279" t="s">
        <v>432</v>
      </c>
      <c r="K355" s="235" t="s">
        <v>125</v>
      </c>
      <c r="L355" s="235" t="s">
        <v>62</v>
      </c>
      <c r="M355" s="550"/>
      <c r="N355" s="549"/>
    </row>
    <row r="356" spans="1:14" ht="14.25" customHeight="1" x14ac:dyDescent="0.25">
      <c r="A356" s="240">
        <v>44335</v>
      </c>
      <c r="B356" s="235" t="s">
        <v>95</v>
      </c>
      <c r="C356" s="235" t="s">
        <v>95</v>
      </c>
      <c r="D356" s="203" t="s">
        <v>93</v>
      </c>
      <c r="E356" s="433">
        <v>2000</v>
      </c>
      <c r="F356" s="541">
        <v>3590</v>
      </c>
      <c r="G356" s="495">
        <f t="shared" si="9"/>
        <v>0.55710306406685239</v>
      </c>
      <c r="H356" s="298" t="s">
        <v>130</v>
      </c>
      <c r="I356" s="236" t="s">
        <v>18</v>
      </c>
      <c r="J356" s="279" t="s">
        <v>432</v>
      </c>
      <c r="K356" s="235" t="s">
        <v>125</v>
      </c>
      <c r="L356" s="235" t="s">
        <v>62</v>
      </c>
      <c r="M356" s="550"/>
      <c r="N356" s="549"/>
    </row>
    <row r="357" spans="1:14" ht="14.25" customHeight="1" x14ac:dyDescent="0.25">
      <c r="A357" s="240">
        <v>44335</v>
      </c>
      <c r="B357" s="235" t="s">
        <v>95</v>
      </c>
      <c r="C357" s="235" t="s">
        <v>95</v>
      </c>
      <c r="D357" s="203" t="s">
        <v>93</v>
      </c>
      <c r="E357" s="217">
        <v>6000</v>
      </c>
      <c r="F357" s="541">
        <v>3590</v>
      </c>
      <c r="G357" s="495">
        <f t="shared" si="9"/>
        <v>1.6713091922005572</v>
      </c>
      <c r="H357" s="298" t="s">
        <v>130</v>
      </c>
      <c r="I357" s="236" t="s">
        <v>18</v>
      </c>
      <c r="J357" s="279" t="s">
        <v>432</v>
      </c>
      <c r="K357" s="235" t="s">
        <v>125</v>
      </c>
      <c r="L357" s="235" t="s">
        <v>62</v>
      </c>
      <c r="M357" s="550"/>
      <c r="N357" s="549"/>
    </row>
    <row r="358" spans="1:14" ht="14.25" customHeight="1" x14ac:dyDescent="0.25">
      <c r="A358" s="240">
        <v>44335</v>
      </c>
      <c r="B358" s="235" t="s">
        <v>95</v>
      </c>
      <c r="C358" s="235" t="s">
        <v>95</v>
      </c>
      <c r="D358" s="203" t="s">
        <v>93</v>
      </c>
      <c r="E358" s="217">
        <v>2000</v>
      </c>
      <c r="F358" s="541">
        <v>3590</v>
      </c>
      <c r="G358" s="495">
        <f t="shared" si="9"/>
        <v>0.55710306406685239</v>
      </c>
      <c r="H358" s="298" t="s">
        <v>130</v>
      </c>
      <c r="I358" s="236" t="s">
        <v>18</v>
      </c>
      <c r="J358" s="279" t="s">
        <v>432</v>
      </c>
      <c r="K358" s="235" t="s">
        <v>125</v>
      </c>
      <c r="L358" s="235" t="s">
        <v>62</v>
      </c>
      <c r="M358" s="550"/>
      <c r="N358" s="549"/>
    </row>
    <row r="359" spans="1:14" ht="14.25" customHeight="1" x14ac:dyDescent="0.25">
      <c r="A359" s="240">
        <v>44335</v>
      </c>
      <c r="B359" s="203" t="s">
        <v>68</v>
      </c>
      <c r="C359" s="203" t="s">
        <v>67</v>
      </c>
      <c r="D359" s="203" t="s">
        <v>93</v>
      </c>
      <c r="E359" s="426">
        <v>20000</v>
      </c>
      <c r="F359" s="541">
        <v>3590</v>
      </c>
      <c r="G359" s="495">
        <f t="shared" si="9"/>
        <v>5.5710306406685239</v>
      </c>
      <c r="H359" s="298" t="s">
        <v>71</v>
      </c>
      <c r="I359" s="236" t="s">
        <v>18</v>
      </c>
      <c r="J359" s="279" t="s">
        <v>440</v>
      </c>
      <c r="K359" s="235" t="s">
        <v>125</v>
      </c>
      <c r="L359" s="235" t="s">
        <v>62</v>
      </c>
      <c r="M359" s="550"/>
      <c r="N359" s="549"/>
    </row>
    <row r="360" spans="1:14" ht="14.25" customHeight="1" x14ac:dyDescent="0.25">
      <c r="A360" s="240">
        <v>44335</v>
      </c>
      <c r="B360" s="203" t="s">
        <v>68</v>
      </c>
      <c r="C360" s="203" t="s">
        <v>67</v>
      </c>
      <c r="D360" s="203" t="s">
        <v>93</v>
      </c>
      <c r="E360" s="211">
        <v>20000</v>
      </c>
      <c r="F360" s="541">
        <v>3590</v>
      </c>
      <c r="G360" s="495">
        <f>E360/F360</f>
        <v>5.5710306406685239</v>
      </c>
      <c r="H360" s="298" t="s">
        <v>71</v>
      </c>
      <c r="I360" s="236" t="s">
        <v>18</v>
      </c>
      <c r="J360" s="279" t="s">
        <v>440</v>
      </c>
      <c r="K360" s="235" t="s">
        <v>125</v>
      </c>
      <c r="L360" s="235" t="s">
        <v>62</v>
      </c>
      <c r="M360" s="550"/>
      <c r="N360" s="549"/>
    </row>
    <row r="361" spans="1:14" ht="14.25" customHeight="1" x14ac:dyDescent="0.25">
      <c r="A361" s="240">
        <v>44335</v>
      </c>
      <c r="B361" s="203" t="s">
        <v>68</v>
      </c>
      <c r="C361" s="203" t="s">
        <v>67</v>
      </c>
      <c r="D361" s="203" t="s">
        <v>93</v>
      </c>
      <c r="E361" s="426">
        <v>10000</v>
      </c>
      <c r="F361" s="541">
        <v>3590</v>
      </c>
      <c r="G361" s="495">
        <f t="shared" ref="G361:G438" si="10">E361/F361</f>
        <v>2.785515320334262</v>
      </c>
      <c r="H361" s="298" t="s">
        <v>71</v>
      </c>
      <c r="I361" s="236" t="s">
        <v>18</v>
      </c>
      <c r="J361" s="279" t="s">
        <v>440</v>
      </c>
      <c r="K361" s="235" t="s">
        <v>125</v>
      </c>
      <c r="L361" s="235" t="s">
        <v>62</v>
      </c>
      <c r="M361" s="550"/>
      <c r="N361" s="549"/>
    </row>
    <row r="362" spans="1:14" ht="14.25" customHeight="1" x14ac:dyDescent="0.25">
      <c r="A362" s="240">
        <v>44335</v>
      </c>
      <c r="B362" s="279" t="s">
        <v>95</v>
      </c>
      <c r="C362" s="241" t="s">
        <v>95</v>
      </c>
      <c r="D362" s="203" t="s">
        <v>93</v>
      </c>
      <c r="E362" s="223">
        <v>3000</v>
      </c>
      <c r="F362" s="541">
        <v>3590</v>
      </c>
      <c r="G362" s="495">
        <f t="shared" si="10"/>
        <v>0.83565459610027859</v>
      </c>
      <c r="H362" s="298" t="s">
        <v>71</v>
      </c>
      <c r="I362" s="236" t="s">
        <v>18</v>
      </c>
      <c r="J362" s="279" t="s">
        <v>440</v>
      </c>
      <c r="K362" s="235" t="s">
        <v>125</v>
      </c>
      <c r="L362" s="235" t="s">
        <v>62</v>
      </c>
      <c r="M362" s="550"/>
      <c r="N362" s="549"/>
    </row>
    <row r="363" spans="1:14" ht="14.25" customHeight="1" x14ac:dyDescent="0.25">
      <c r="A363" s="240">
        <v>44335</v>
      </c>
      <c r="B363" s="279" t="s">
        <v>95</v>
      </c>
      <c r="C363" s="241" t="s">
        <v>95</v>
      </c>
      <c r="D363" s="203" t="s">
        <v>93</v>
      </c>
      <c r="E363" s="433">
        <v>4000</v>
      </c>
      <c r="F363" s="541">
        <v>3590</v>
      </c>
      <c r="G363" s="495">
        <f t="shared" si="10"/>
        <v>1.1142061281337048</v>
      </c>
      <c r="H363" s="298" t="s">
        <v>71</v>
      </c>
      <c r="I363" s="236" t="s">
        <v>18</v>
      </c>
      <c r="J363" s="279" t="s">
        <v>440</v>
      </c>
      <c r="K363" s="235" t="s">
        <v>125</v>
      </c>
      <c r="L363" s="235" t="s">
        <v>62</v>
      </c>
      <c r="M363" s="550"/>
      <c r="N363" s="549"/>
    </row>
    <row r="364" spans="1:14" ht="14.25" customHeight="1" x14ac:dyDescent="0.25">
      <c r="A364" s="240">
        <v>44335</v>
      </c>
      <c r="B364" s="279" t="s">
        <v>95</v>
      </c>
      <c r="C364" s="241" t="s">
        <v>95</v>
      </c>
      <c r="D364" s="203" t="s">
        <v>93</v>
      </c>
      <c r="E364" s="211">
        <v>8000</v>
      </c>
      <c r="F364" s="541">
        <v>3590</v>
      </c>
      <c r="G364" s="495">
        <f t="shared" si="10"/>
        <v>2.2284122562674096</v>
      </c>
      <c r="H364" s="298" t="s">
        <v>71</v>
      </c>
      <c r="I364" s="236" t="s">
        <v>18</v>
      </c>
      <c r="J364" s="279" t="s">
        <v>440</v>
      </c>
      <c r="K364" s="235" t="s">
        <v>125</v>
      </c>
      <c r="L364" s="235" t="s">
        <v>62</v>
      </c>
      <c r="M364" s="550"/>
      <c r="N364" s="549"/>
    </row>
    <row r="365" spans="1:14" ht="14.25" customHeight="1" x14ac:dyDescent="0.25">
      <c r="A365" s="202">
        <v>44335</v>
      </c>
      <c r="B365" s="201" t="s">
        <v>68</v>
      </c>
      <c r="C365" s="201" t="s">
        <v>67</v>
      </c>
      <c r="D365" s="203" t="s">
        <v>93</v>
      </c>
      <c r="E365" s="433">
        <v>14000</v>
      </c>
      <c r="F365" s="541">
        <v>3590</v>
      </c>
      <c r="G365" s="495">
        <f t="shared" si="10"/>
        <v>3.8997214484679668</v>
      </c>
      <c r="H365" s="201" t="s">
        <v>70</v>
      </c>
      <c r="I365" s="236" t="s">
        <v>18</v>
      </c>
      <c r="J365" s="713" t="s">
        <v>441</v>
      </c>
      <c r="K365" s="235" t="s">
        <v>125</v>
      </c>
      <c r="L365" s="235" t="s">
        <v>62</v>
      </c>
      <c r="M365" s="550"/>
      <c r="N365" s="549"/>
    </row>
    <row r="366" spans="1:14" ht="14.25" customHeight="1" x14ac:dyDescent="0.25">
      <c r="A366" s="202">
        <v>44335</v>
      </c>
      <c r="B366" s="201" t="s">
        <v>68</v>
      </c>
      <c r="C366" s="201" t="s">
        <v>67</v>
      </c>
      <c r="D366" s="203" t="s">
        <v>93</v>
      </c>
      <c r="E366" s="194">
        <v>13000</v>
      </c>
      <c r="F366" s="541">
        <v>3590</v>
      </c>
      <c r="G366" s="495">
        <f t="shared" si="10"/>
        <v>3.6211699164345403</v>
      </c>
      <c r="H366" s="201" t="s">
        <v>70</v>
      </c>
      <c r="I366" s="236" t="s">
        <v>18</v>
      </c>
      <c r="J366" s="713" t="s">
        <v>441</v>
      </c>
      <c r="K366" s="235" t="s">
        <v>125</v>
      </c>
      <c r="L366" s="235" t="s">
        <v>62</v>
      </c>
      <c r="M366" s="550"/>
      <c r="N366" s="549"/>
    </row>
    <row r="367" spans="1:14" ht="14.25" customHeight="1" x14ac:dyDescent="0.25">
      <c r="A367" s="202">
        <v>44335</v>
      </c>
      <c r="B367" s="201" t="s">
        <v>68</v>
      </c>
      <c r="C367" s="201" t="s">
        <v>67</v>
      </c>
      <c r="D367" s="203" t="s">
        <v>93</v>
      </c>
      <c r="E367" s="474">
        <v>12000</v>
      </c>
      <c r="F367" s="541">
        <v>3590</v>
      </c>
      <c r="G367" s="495">
        <f t="shared" si="10"/>
        <v>3.3426183844011144</v>
      </c>
      <c r="H367" s="201" t="s">
        <v>70</v>
      </c>
      <c r="I367" s="236" t="s">
        <v>18</v>
      </c>
      <c r="J367" s="713" t="s">
        <v>441</v>
      </c>
      <c r="K367" s="235" t="s">
        <v>125</v>
      </c>
      <c r="L367" s="235" t="s">
        <v>62</v>
      </c>
      <c r="M367" s="550"/>
      <c r="N367" s="549"/>
    </row>
    <row r="368" spans="1:14" ht="14.25" customHeight="1" x14ac:dyDescent="0.25">
      <c r="A368" s="202">
        <v>44335</v>
      </c>
      <c r="B368" s="201" t="s">
        <v>68</v>
      </c>
      <c r="C368" s="201" t="s">
        <v>67</v>
      </c>
      <c r="D368" s="203" t="s">
        <v>93</v>
      </c>
      <c r="E368" s="426">
        <v>9000</v>
      </c>
      <c r="F368" s="541">
        <v>3590</v>
      </c>
      <c r="G368" s="495">
        <f t="shared" si="10"/>
        <v>2.5069637883008355</v>
      </c>
      <c r="H368" s="201" t="s">
        <v>70</v>
      </c>
      <c r="I368" s="236" t="s">
        <v>18</v>
      </c>
      <c r="J368" s="713" t="s">
        <v>441</v>
      </c>
      <c r="K368" s="235" t="s">
        <v>125</v>
      </c>
      <c r="L368" s="235" t="s">
        <v>62</v>
      </c>
      <c r="M368" s="550"/>
      <c r="N368" s="549"/>
    </row>
    <row r="369" spans="1:14" ht="14.25" customHeight="1" x14ac:dyDescent="0.25">
      <c r="A369" s="202">
        <v>44335</v>
      </c>
      <c r="B369" s="241" t="s">
        <v>95</v>
      </c>
      <c r="C369" s="241" t="s">
        <v>95</v>
      </c>
      <c r="D369" s="203" t="s">
        <v>93</v>
      </c>
      <c r="E369" s="217">
        <v>6000</v>
      </c>
      <c r="F369" s="541">
        <v>3590</v>
      </c>
      <c r="G369" s="495">
        <f t="shared" si="10"/>
        <v>1.6713091922005572</v>
      </c>
      <c r="H369" s="201" t="s">
        <v>70</v>
      </c>
      <c r="I369" s="236" t="s">
        <v>18</v>
      </c>
      <c r="J369" s="713" t="s">
        <v>441</v>
      </c>
      <c r="K369" s="235" t="s">
        <v>125</v>
      </c>
      <c r="L369" s="235" t="s">
        <v>62</v>
      </c>
      <c r="M369" s="550"/>
      <c r="N369" s="549"/>
    </row>
    <row r="370" spans="1:14" ht="14.25" customHeight="1" x14ac:dyDescent="0.25">
      <c r="A370" s="202">
        <v>44335</v>
      </c>
      <c r="B370" s="241" t="s">
        <v>95</v>
      </c>
      <c r="C370" s="241" t="s">
        <v>95</v>
      </c>
      <c r="D370" s="203" t="s">
        <v>93</v>
      </c>
      <c r="E370" s="211">
        <v>2000</v>
      </c>
      <c r="F370" s="541">
        <v>3590</v>
      </c>
      <c r="G370" s="495">
        <f t="shared" si="10"/>
        <v>0.55710306406685239</v>
      </c>
      <c r="H370" s="201" t="s">
        <v>70</v>
      </c>
      <c r="I370" s="236" t="s">
        <v>18</v>
      </c>
      <c r="J370" s="713" t="s">
        <v>441</v>
      </c>
      <c r="K370" s="235" t="s">
        <v>125</v>
      </c>
      <c r="L370" s="235" t="s">
        <v>62</v>
      </c>
      <c r="M370" s="550"/>
      <c r="N370" s="549"/>
    </row>
    <row r="371" spans="1:14" ht="14.25" customHeight="1" x14ac:dyDescent="0.25">
      <c r="A371" s="202">
        <v>44335</v>
      </c>
      <c r="B371" s="241" t="s">
        <v>95</v>
      </c>
      <c r="C371" s="241" t="s">
        <v>95</v>
      </c>
      <c r="D371" s="203" t="s">
        <v>93</v>
      </c>
      <c r="E371" s="223">
        <v>2000</v>
      </c>
      <c r="F371" s="541">
        <v>3590</v>
      </c>
      <c r="G371" s="495">
        <f t="shared" si="10"/>
        <v>0.55710306406685239</v>
      </c>
      <c r="H371" s="201" t="s">
        <v>70</v>
      </c>
      <c r="I371" s="236" t="s">
        <v>18</v>
      </c>
      <c r="J371" s="713" t="s">
        <v>441</v>
      </c>
      <c r="K371" s="235" t="s">
        <v>125</v>
      </c>
      <c r="L371" s="235" t="s">
        <v>62</v>
      </c>
      <c r="M371" s="550"/>
      <c r="N371" s="549"/>
    </row>
    <row r="372" spans="1:14" ht="14.25" customHeight="1" x14ac:dyDescent="0.25">
      <c r="A372" s="48">
        <v>44335</v>
      </c>
      <c r="B372" s="546" t="s">
        <v>68</v>
      </c>
      <c r="C372" s="546" t="s">
        <v>67</v>
      </c>
      <c r="D372" s="547" t="s">
        <v>14</v>
      </c>
      <c r="E372" s="427">
        <v>4000</v>
      </c>
      <c r="F372" s="541">
        <v>3590</v>
      </c>
      <c r="G372" s="495">
        <f t="shared" si="10"/>
        <v>1.1142061281337048</v>
      </c>
      <c r="H372" s="201" t="s">
        <v>42</v>
      </c>
      <c r="I372" s="236" t="s">
        <v>18</v>
      </c>
      <c r="J372" s="870" t="s">
        <v>752</v>
      </c>
      <c r="K372" s="235" t="s">
        <v>125</v>
      </c>
      <c r="L372" s="235" t="s">
        <v>62</v>
      </c>
      <c r="M372" s="550"/>
      <c r="N372" s="549"/>
    </row>
    <row r="373" spans="1:14" ht="14.25" customHeight="1" x14ac:dyDescent="0.25">
      <c r="A373" s="48">
        <v>44335</v>
      </c>
      <c r="B373" s="546" t="s">
        <v>68</v>
      </c>
      <c r="C373" s="546" t="s">
        <v>67</v>
      </c>
      <c r="D373" s="547" t="s">
        <v>14</v>
      </c>
      <c r="E373" s="427">
        <v>4000</v>
      </c>
      <c r="F373" s="541">
        <v>3590</v>
      </c>
      <c r="G373" s="495">
        <f t="shared" si="10"/>
        <v>1.1142061281337048</v>
      </c>
      <c r="H373" s="201" t="s">
        <v>42</v>
      </c>
      <c r="I373" s="236" t="s">
        <v>18</v>
      </c>
      <c r="J373" s="870" t="s">
        <v>752</v>
      </c>
      <c r="K373" s="235" t="s">
        <v>125</v>
      </c>
      <c r="L373" s="235" t="s">
        <v>62</v>
      </c>
      <c r="M373" s="550"/>
      <c r="N373" s="549"/>
    </row>
    <row r="374" spans="1:14" ht="14.25" customHeight="1" x14ac:dyDescent="0.25">
      <c r="A374" s="48">
        <v>44335</v>
      </c>
      <c r="B374" s="546" t="s">
        <v>68</v>
      </c>
      <c r="C374" s="546" t="s">
        <v>67</v>
      </c>
      <c r="D374" s="547" t="s">
        <v>14</v>
      </c>
      <c r="E374" s="750">
        <v>5000</v>
      </c>
      <c r="F374" s="541">
        <v>3590</v>
      </c>
      <c r="G374" s="495">
        <f t="shared" si="10"/>
        <v>1.392757660167131</v>
      </c>
      <c r="H374" s="201" t="s">
        <v>42</v>
      </c>
      <c r="I374" s="236" t="s">
        <v>18</v>
      </c>
      <c r="J374" s="870" t="s">
        <v>752</v>
      </c>
      <c r="K374" s="235" t="s">
        <v>125</v>
      </c>
      <c r="L374" s="235" t="s">
        <v>62</v>
      </c>
      <c r="M374" s="550"/>
      <c r="N374" s="549"/>
    </row>
    <row r="375" spans="1:14" ht="14.25" customHeight="1" x14ac:dyDescent="0.25">
      <c r="A375" s="48">
        <v>44335</v>
      </c>
      <c r="B375" s="546" t="s">
        <v>68</v>
      </c>
      <c r="C375" s="546" t="s">
        <v>67</v>
      </c>
      <c r="D375" s="547" t="s">
        <v>14</v>
      </c>
      <c r="E375" s="194">
        <v>6000</v>
      </c>
      <c r="F375" s="541">
        <v>3590</v>
      </c>
      <c r="G375" s="495">
        <f t="shared" si="10"/>
        <v>1.6713091922005572</v>
      </c>
      <c r="H375" s="201" t="s">
        <v>42</v>
      </c>
      <c r="I375" s="236" t="s">
        <v>18</v>
      </c>
      <c r="J375" s="870" t="s">
        <v>752</v>
      </c>
      <c r="K375" s="235" t="s">
        <v>125</v>
      </c>
      <c r="L375" s="235" t="s">
        <v>62</v>
      </c>
      <c r="M375" s="550"/>
      <c r="N375" s="549"/>
    </row>
    <row r="376" spans="1:14" ht="27" customHeight="1" x14ac:dyDescent="0.25">
      <c r="A376" s="48">
        <v>44335</v>
      </c>
      <c r="B376" s="546" t="s">
        <v>448</v>
      </c>
      <c r="C376" s="546" t="s">
        <v>136</v>
      </c>
      <c r="D376" s="547" t="s">
        <v>94</v>
      </c>
      <c r="E376" s="427">
        <v>10000</v>
      </c>
      <c r="F376" s="541">
        <v>3590</v>
      </c>
      <c r="G376" s="495">
        <f t="shared" si="10"/>
        <v>2.785515320334262</v>
      </c>
      <c r="H376" s="201" t="s">
        <v>42</v>
      </c>
      <c r="I376" s="236" t="s">
        <v>18</v>
      </c>
      <c r="J376" s="279" t="s">
        <v>756</v>
      </c>
      <c r="K376" s="235" t="s">
        <v>125</v>
      </c>
      <c r="L376" s="235" t="s">
        <v>62</v>
      </c>
      <c r="M376" s="550"/>
      <c r="N376" s="549"/>
    </row>
    <row r="377" spans="1:14" ht="22.5" customHeight="1" x14ac:dyDescent="0.25">
      <c r="A377" s="48">
        <v>44335</v>
      </c>
      <c r="B377" s="546" t="s">
        <v>453</v>
      </c>
      <c r="C377" s="546" t="s">
        <v>136</v>
      </c>
      <c r="D377" s="547" t="s">
        <v>94</v>
      </c>
      <c r="E377" s="427">
        <v>55000</v>
      </c>
      <c r="F377" s="541">
        <v>3590</v>
      </c>
      <c r="G377" s="495">
        <f t="shared" si="10"/>
        <v>15.32033426183844</v>
      </c>
      <c r="H377" s="201" t="s">
        <v>42</v>
      </c>
      <c r="I377" s="236" t="s">
        <v>18</v>
      </c>
      <c r="J377" s="279" t="s">
        <v>754</v>
      </c>
      <c r="K377" s="235" t="s">
        <v>125</v>
      </c>
      <c r="L377" s="235" t="s">
        <v>62</v>
      </c>
      <c r="M377" s="550"/>
      <c r="N377" s="549"/>
    </row>
    <row r="378" spans="1:14" ht="14.25" customHeight="1" x14ac:dyDescent="0.25">
      <c r="A378" s="48">
        <v>44335</v>
      </c>
      <c r="B378" s="493" t="s">
        <v>68</v>
      </c>
      <c r="C378" s="493" t="s">
        <v>67</v>
      </c>
      <c r="D378" s="493" t="s">
        <v>14</v>
      </c>
      <c r="E378" s="776">
        <v>4000</v>
      </c>
      <c r="F378" s="541">
        <v>3590</v>
      </c>
      <c r="G378" s="495">
        <f t="shared" si="10"/>
        <v>1.1142061281337048</v>
      </c>
      <c r="H378" s="201" t="s">
        <v>42</v>
      </c>
      <c r="I378" s="236" t="s">
        <v>18</v>
      </c>
      <c r="J378" s="870" t="s">
        <v>755</v>
      </c>
      <c r="K378" s="235" t="s">
        <v>125</v>
      </c>
      <c r="L378" s="235" t="s">
        <v>62</v>
      </c>
      <c r="M378" s="550"/>
      <c r="N378" s="549"/>
    </row>
    <row r="379" spans="1:14" ht="14.25" customHeight="1" x14ac:dyDescent="0.25">
      <c r="A379" s="48">
        <v>44335</v>
      </c>
      <c r="B379" s="493" t="s">
        <v>68</v>
      </c>
      <c r="C379" s="493" t="s">
        <v>67</v>
      </c>
      <c r="D379" s="493" t="s">
        <v>14</v>
      </c>
      <c r="E379" s="776">
        <v>4000</v>
      </c>
      <c r="F379" s="541">
        <v>3590</v>
      </c>
      <c r="G379" s="495">
        <f t="shared" si="10"/>
        <v>1.1142061281337048</v>
      </c>
      <c r="H379" s="201" t="s">
        <v>42</v>
      </c>
      <c r="I379" s="236" t="s">
        <v>18</v>
      </c>
      <c r="J379" s="870" t="s">
        <v>755</v>
      </c>
      <c r="K379" s="235" t="s">
        <v>125</v>
      </c>
      <c r="L379" s="235" t="s">
        <v>62</v>
      </c>
      <c r="M379" s="550"/>
      <c r="N379" s="549"/>
    </row>
    <row r="380" spans="1:14" ht="15" customHeight="1" x14ac:dyDescent="0.25">
      <c r="A380" s="48">
        <v>44335</v>
      </c>
      <c r="B380" s="493" t="s">
        <v>474</v>
      </c>
      <c r="C380" s="493" t="s">
        <v>136</v>
      </c>
      <c r="D380" s="493" t="s">
        <v>94</v>
      </c>
      <c r="E380" s="427">
        <v>7200</v>
      </c>
      <c r="F380" s="541">
        <v>3590</v>
      </c>
      <c r="G380" s="495">
        <f t="shared" si="10"/>
        <v>2.0055710306406684</v>
      </c>
      <c r="H380" s="201" t="s">
        <v>42</v>
      </c>
      <c r="I380" s="236" t="s">
        <v>18</v>
      </c>
      <c r="J380" s="279" t="s">
        <v>757</v>
      </c>
      <c r="K380" s="235" t="s">
        <v>125</v>
      </c>
      <c r="L380" s="235" t="s">
        <v>62</v>
      </c>
      <c r="M380" s="550"/>
      <c r="N380" s="549"/>
    </row>
    <row r="381" spans="1:14" ht="24" customHeight="1" x14ac:dyDescent="0.25">
      <c r="A381" s="48">
        <v>44335</v>
      </c>
      <c r="B381" s="493" t="s">
        <v>475</v>
      </c>
      <c r="C381" s="493" t="s">
        <v>136</v>
      </c>
      <c r="D381" s="493" t="s">
        <v>94</v>
      </c>
      <c r="E381" s="427">
        <v>100000</v>
      </c>
      <c r="F381" s="541">
        <v>3540</v>
      </c>
      <c r="G381" s="495">
        <f t="shared" si="10"/>
        <v>28.248587570621471</v>
      </c>
      <c r="H381" s="201" t="s">
        <v>42</v>
      </c>
      <c r="I381" s="236" t="s">
        <v>18</v>
      </c>
      <c r="J381" s="279" t="s">
        <v>757</v>
      </c>
      <c r="K381" s="235" t="s">
        <v>125</v>
      </c>
      <c r="L381" s="235" t="s">
        <v>62</v>
      </c>
      <c r="M381" s="550"/>
      <c r="N381" s="549"/>
    </row>
    <row r="382" spans="1:14" ht="21.75" customHeight="1" x14ac:dyDescent="0.25">
      <c r="A382" s="742">
        <v>44335</v>
      </c>
      <c r="B382" s="493" t="s">
        <v>476</v>
      </c>
      <c r="C382" s="493" t="s">
        <v>319</v>
      </c>
      <c r="D382" s="493" t="s">
        <v>132</v>
      </c>
      <c r="E382" s="427">
        <v>200000</v>
      </c>
      <c r="F382" s="541">
        <v>3540</v>
      </c>
      <c r="G382" s="495">
        <f t="shared" si="10"/>
        <v>56.497175141242941</v>
      </c>
      <c r="H382" s="201" t="s">
        <v>42</v>
      </c>
      <c r="I382" s="236" t="s">
        <v>18</v>
      </c>
      <c r="J382" s="713" t="s">
        <v>758</v>
      </c>
      <c r="K382" s="235" t="s">
        <v>125</v>
      </c>
      <c r="L382" s="235" t="s">
        <v>62</v>
      </c>
      <c r="M382" s="550"/>
      <c r="N382" s="549"/>
    </row>
    <row r="383" spans="1:14" ht="14.25" customHeight="1" x14ac:dyDescent="0.25">
      <c r="A383" s="48">
        <v>44336</v>
      </c>
      <c r="B383" s="203" t="s">
        <v>68</v>
      </c>
      <c r="C383" s="203" t="s">
        <v>67</v>
      </c>
      <c r="D383" s="203" t="s">
        <v>93</v>
      </c>
      <c r="E383" s="213">
        <v>10000</v>
      </c>
      <c r="F383" s="541">
        <v>3540</v>
      </c>
      <c r="G383" s="495">
        <f t="shared" si="10"/>
        <v>2.8248587570621471</v>
      </c>
      <c r="H383" s="201" t="s">
        <v>70</v>
      </c>
      <c r="I383" s="236" t="s">
        <v>18</v>
      </c>
      <c r="J383" s="713" t="s">
        <v>457</v>
      </c>
      <c r="K383" s="235" t="s">
        <v>125</v>
      </c>
      <c r="L383" s="235" t="s">
        <v>62</v>
      </c>
      <c r="M383" s="550"/>
      <c r="N383" s="549"/>
    </row>
    <row r="384" spans="1:14" ht="14.25" customHeight="1" x14ac:dyDescent="0.25">
      <c r="A384" s="48">
        <v>44336</v>
      </c>
      <c r="B384" s="203" t="s">
        <v>68</v>
      </c>
      <c r="C384" s="203" t="s">
        <v>67</v>
      </c>
      <c r="D384" s="203" t="s">
        <v>93</v>
      </c>
      <c r="E384" s="211">
        <v>18000</v>
      </c>
      <c r="F384" s="541">
        <v>3540</v>
      </c>
      <c r="G384" s="495">
        <f t="shared" si="10"/>
        <v>5.0847457627118642</v>
      </c>
      <c r="H384" s="201" t="s">
        <v>70</v>
      </c>
      <c r="I384" s="236" t="s">
        <v>18</v>
      </c>
      <c r="J384" s="713" t="s">
        <v>457</v>
      </c>
      <c r="K384" s="235" t="s">
        <v>125</v>
      </c>
      <c r="L384" s="235" t="s">
        <v>62</v>
      </c>
      <c r="M384" s="550"/>
      <c r="N384" s="549"/>
    </row>
    <row r="385" spans="1:14" ht="14.25" customHeight="1" x14ac:dyDescent="0.25">
      <c r="A385" s="48">
        <v>44336</v>
      </c>
      <c r="B385" s="203" t="s">
        <v>68</v>
      </c>
      <c r="C385" s="203" t="s">
        <v>67</v>
      </c>
      <c r="D385" s="203" t="s">
        <v>93</v>
      </c>
      <c r="E385" s="223">
        <v>13000</v>
      </c>
      <c r="F385" s="541">
        <v>3540</v>
      </c>
      <c r="G385" s="495">
        <f t="shared" si="10"/>
        <v>3.6723163841807911</v>
      </c>
      <c r="H385" s="201" t="s">
        <v>70</v>
      </c>
      <c r="I385" s="236" t="s">
        <v>18</v>
      </c>
      <c r="J385" s="713" t="s">
        <v>457</v>
      </c>
      <c r="K385" s="235" t="s">
        <v>125</v>
      </c>
      <c r="L385" s="235" t="s">
        <v>62</v>
      </c>
      <c r="M385" s="550"/>
      <c r="N385" s="549"/>
    </row>
    <row r="386" spans="1:14" ht="14.25" customHeight="1" x14ac:dyDescent="0.25">
      <c r="A386" s="48">
        <v>44336</v>
      </c>
      <c r="B386" s="203" t="s">
        <v>68</v>
      </c>
      <c r="C386" s="203" t="s">
        <v>67</v>
      </c>
      <c r="D386" s="203" t="s">
        <v>93</v>
      </c>
      <c r="E386" s="194">
        <v>13000</v>
      </c>
      <c r="F386" s="541">
        <v>3590</v>
      </c>
      <c r="G386" s="495">
        <f t="shared" si="10"/>
        <v>3.6211699164345403</v>
      </c>
      <c r="H386" s="201" t="s">
        <v>70</v>
      </c>
      <c r="I386" s="236" t="s">
        <v>18</v>
      </c>
      <c r="J386" s="713" t="s">
        <v>457</v>
      </c>
      <c r="K386" s="235" t="s">
        <v>125</v>
      </c>
      <c r="L386" s="235" t="s">
        <v>62</v>
      </c>
      <c r="M386" s="550"/>
      <c r="N386" s="549"/>
    </row>
    <row r="387" spans="1:14" ht="14.25" customHeight="1" x14ac:dyDescent="0.25">
      <c r="A387" s="48">
        <v>44336</v>
      </c>
      <c r="B387" s="203" t="s">
        <v>95</v>
      </c>
      <c r="C387" s="203" t="s">
        <v>95</v>
      </c>
      <c r="D387" s="203" t="s">
        <v>93</v>
      </c>
      <c r="E387" s="194">
        <v>2000</v>
      </c>
      <c r="F387" s="541">
        <v>3590</v>
      </c>
      <c r="G387" s="495">
        <f t="shared" si="10"/>
        <v>0.55710306406685239</v>
      </c>
      <c r="H387" s="201" t="s">
        <v>70</v>
      </c>
      <c r="I387" s="236" t="s">
        <v>18</v>
      </c>
      <c r="J387" s="713" t="s">
        <v>457</v>
      </c>
      <c r="K387" s="235" t="s">
        <v>125</v>
      </c>
      <c r="L387" s="235" t="s">
        <v>62</v>
      </c>
      <c r="M387" s="550"/>
      <c r="N387" s="549"/>
    </row>
    <row r="388" spans="1:14" ht="14.25" customHeight="1" x14ac:dyDescent="0.25">
      <c r="A388" s="48">
        <v>44336</v>
      </c>
      <c r="B388" s="203" t="s">
        <v>95</v>
      </c>
      <c r="C388" s="203" t="s">
        <v>95</v>
      </c>
      <c r="D388" s="203" t="s">
        <v>93</v>
      </c>
      <c r="E388" s="426">
        <v>6000</v>
      </c>
      <c r="F388" s="541">
        <v>3590</v>
      </c>
      <c r="G388" s="495">
        <f t="shared" si="10"/>
        <v>1.6713091922005572</v>
      </c>
      <c r="H388" s="201" t="s">
        <v>70</v>
      </c>
      <c r="I388" s="236" t="s">
        <v>18</v>
      </c>
      <c r="J388" s="713" t="s">
        <v>457</v>
      </c>
      <c r="K388" s="235" t="s">
        <v>125</v>
      </c>
      <c r="L388" s="235" t="s">
        <v>62</v>
      </c>
      <c r="M388" s="550"/>
      <c r="N388" s="549"/>
    </row>
    <row r="389" spans="1:14" ht="14.25" customHeight="1" x14ac:dyDescent="0.25">
      <c r="A389" s="48">
        <v>44336</v>
      </c>
      <c r="B389" s="203" t="s">
        <v>95</v>
      </c>
      <c r="C389" s="203" t="s">
        <v>95</v>
      </c>
      <c r="D389" s="203" t="s">
        <v>93</v>
      </c>
      <c r="E389" s="223">
        <v>2000</v>
      </c>
      <c r="F389" s="541">
        <v>3590</v>
      </c>
      <c r="G389" s="495">
        <f t="shared" si="10"/>
        <v>0.55710306406685239</v>
      </c>
      <c r="H389" s="201" t="s">
        <v>70</v>
      </c>
      <c r="I389" s="236" t="s">
        <v>18</v>
      </c>
      <c r="J389" s="713" t="s">
        <v>457</v>
      </c>
      <c r="K389" s="235" t="s">
        <v>125</v>
      </c>
      <c r="L389" s="235" t="s">
        <v>62</v>
      </c>
      <c r="M389" s="550"/>
      <c r="N389" s="549"/>
    </row>
    <row r="390" spans="1:14" ht="14.25" customHeight="1" x14ac:dyDescent="0.25">
      <c r="A390" s="48">
        <v>44336</v>
      </c>
      <c r="B390" s="203" t="s">
        <v>68</v>
      </c>
      <c r="C390" s="203" t="s">
        <v>67</v>
      </c>
      <c r="D390" s="203" t="s">
        <v>93</v>
      </c>
      <c r="E390" s="426">
        <v>17000</v>
      </c>
      <c r="F390" s="541">
        <v>3590</v>
      </c>
      <c r="G390" s="495">
        <f t="shared" si="10"/>
        <v>4.7353760445682456</v>
      </c>
      <c r="H390" s="201" t="s">
        <v>71</v>
      </c>
      <c r="I390" s="236" t="s">
        <v>18</v>
      </c>
      <c r="J390" s="279" t="s">
        <v>462</v>
      </c>
      <c r="K390" s="235" t="s">
        <v>125</v>
      </c>
      <c r="L390" s="235" t="s">
        <v>62</v>
      </c>
      <c r="M390" s="550"/>
      <c r="N390" s="549"/>
    </row>
    <row r="391" spans="1:14" ht="14.25" customHeight="1" x14ac:dyDescent="0.25">
      <c r="A391" s="48">
        <v>44336</v>
      </c>
      <c r="B391" s="203" t="s">
        <v>68</v>
      </c>
      <c r="C391" s="203" t="s">
        <v>67</v>
      </c>
      <c r="D391" s="203" t="s">
        <v>93</v>
      </c>
      <c r="E391" s="194">
        <v>20000</v>
      </c>
      <c r="F391" s="541">
        <v>3590</v>
      </c>
      <c r="G391" s="495">
        <f t="shared" si="10"/>
        <v>5.5710306406685239</v>
      </c>
      <c r="H391" s="201" t="s">
        <v>71</v>
      </c>
      <c r="I391" s="236" t="s">
        <v>18</v>
      </c>
      <c r="J391" s="279" t="s">
        <v>462</v>
      </c>
      <c r="K391" s="235" t="s">
        <v>125</v>
      </c>
      <c r="L391" s="235" t="s">
        <v>62</v>
      </c>
      <c r="M391" s="550"/>
      <c r="N391" s="549"/>
    </row>
    <row r="392" spans="1:14" ht="14.25" customHeight="1" x14ac:dyDescent="0.25">
      <c r="A392" s="48">
        <v>44336</v>
      </c>
      <c r="B392" s="203" t="s">
        <v>68</v>
      </c>
      <c r="C392" s="203" t="s">
        <v>67</v>
      </c>
      <c r="D392" s="203" t="s">
        <v>93</v>
      </c>
      <c r="E392" s="194">
        <v>10000</v>
      </c>
      <c r="F392" s="541">
        <v>3590</v>
      </c>
      <c r="G392" s="495">
        <f t="shared" si="10"/>
        <v>2.785515320334262</v>
      </c>
      <c r="H392" s="201" t="s">
        <v>71</v>
      </c>
      <c r="I392" s="236" t="s">
        <v>18</v>
      </c>
      <c r="J392" s="279" t="s">
        <v>462</v>
      </c>
      <c r="K392" s="235" t="s">
        <v>125</v>
      </c>
      <c r="L392" s="235" t="s">
        <v>62</v>
      </c>
      <c r="M392" s="550"/>
      <c r="N392" s="549"/>
    </row>
    <row r="393" spans="1:14" ht="14.25" customHeight="1" x14ac:dyDescent="0.25">
      <c r="A393" s="48">
        <v>44336</v>
      </c>
      <c r="B393" s="203" t="s">
        <v>68</v>
      </c>
      <c r="C393" s="203" t="s">
        <v>67</v>
      </c>
      <c r="D393" s="203" t="s">
        <v>93</v>
      </c>
      <c r="E393" s="426">
        <v>10000</v>
      </c>
      <c r="F393" s="541">
        <v>3590</v>
      </c>
      <c r="G393" s="495">
        <f t="shared" si="10"/>
        <v>2.785515320334262</v>
      </c>
      <c r="H393" s="201" t="s">
        <v>71</v>
      </c>
      <c r="I393" s="236" t="s">
        <v>18</v>
      </c>
      <c r="J393" s="279" t="s">
        <v>462</v>
      </c>
      <c r="K393" s="235" t="s">
        <v>125</v>
      </c>
      <c r="L393" s="235" t="s">
        <v>62</v>
      </c>
      <c r="M393" s="550"/>
      <c r="N393" s="549"/>
    </row>
    <row r="394" spans="1:14" ht="14.25" customHeight="1" x14ac:dyDescent="0.25">
      <c r="A394" s="48">
        <v>44336</v>
      </c>
      <c r="B394" s="203" t="s">
        <v>95</v>
      </c>
      <c r="C394" s="203" t="s">
        <v>95</v>
      </c>
      <c r="D394" s="203" t="s">
        <v>93</v>
      </c>
      <c r="E394" s="211">
        <v>1000</v>
      </c>
      <c r="F394" s="541">
        <v>3540</v>
      </c>
      <c r="G394" s="495">
        <f t="shared" si="10"/>
        <v>0.2824858757062147</v>
      </c>
      <c r="H394" s="201" t="s">
        <v>71</v>
      </c>
      <c r="I394" s="236" t="s">
        <v>18</v>
      </c>
      <c r="J394" s="279" t="s">
        <v>462</v>
      </c>
      <c r="K394" s="235" t="s">
        <v>73</v>
      </c>
      <c r="L394" s="235" t="s">
        <v>62</v>
      </c>
      <c r="M394" s="550"/>
      <c r="N394" s="549"/>
    </row>
    <row r="395" spans="1:14" ht="14.25" customHeight="1" x14ac:dyDescent="0.25">
      <c r="A395" s="48">
        <v>44336</v>
      </c>
      <c r="B395" s="203" t="s">
        <v>95</v>
      </c>
      <c r="C395" s="203" t="s">
        <v>95</v>
      </c>
      <c r="D395" s="203" t="s">
        <v>93</v>
      </c>
      <c r="E395" s="700">
        <v>4000</v>
      </c>
      <c r="F395" s="541">
        <v>3540</v>
      </c>
      <c r="G395" s="495">
        <f t="shared" si="10"/>
        <v>1.1299435028248588</v>
      </c>
      <c r="H395" s="201" t="s">
        <v>71</v>
      </c>
      <c r="I395" s="236" t="s">
        <v>18</v>
      </c>
      <c r="J395" s="279" t="s">
        <v>462</v>
      </c>
      <c r="K395" s="235" t="s">
        <v>73</v>
      </c>
      <c r="L395" s="235" t="s">
        <v>62</v>
      </c>
      <c r="M395" s="550"/>
      <c r="N395" s="549"/>
    </row>
    <row r="396" spans="1:14" ht="14.25" customHeight="1" x14ac:dyDescent="0.25">
      <c r="A396" s="48">
        <v>44336</v>
      </c>
      <c r="B396" s="203" t="s">
        <v>95</v>
      </c>
      <c r="C396" s="203" t="s">
        <v>95</v>
      </c>
      <c r="D396" s="203" t="s">
        <v>93</v>
      </c>
      <c r="E396" s="758">
        <v>5000</v>
      </c>
      <c r="F396" s="541">
        <v>3540</v>
      </c>
      <c r="G396" s="495">
        <f t="shared" si="10"/>
        <v>1.4124293785310735</v>
      </c>
      <c r="H396" s="201" t="s">
        <v>71</v>
      </c>
      <c r="I396" s="236" t="s">
        <v>18</v>
      </c>
      <c r="J396" s="279" t="s">
        <v>462</v>
      </c>
      <c r="K396" s="235" t="s">
        <v>73</v>
      </c>
      <c r="L396" s="235" t="s">
        <v>62</v>
      </c>
      <c r="M396" s="550"/>
      <c r="N396" s="549"/>
    </row>
    <row r="397" spans="1:14" ht="14.25" customHeight="1" x14ac:dyDescent="0.25">
      <c r="A397" s="48">
        <v>44336</v>
      </c>
      <c r="B397" s="235" t="s">
        <v>68</v>
      </c>
      <c r="C397" s="203" t="s">
        <v>67</v>
      </c>
      <c r="D397" s="203" t="s">
        <v>93</v>
      </c>
      <c r="E397" s="194">
        <v>12000</v>
      </c>
      <c r="F397" s="541">
        <v>3540</v>
      </c>
      <c r="G397" s="495">
        <f t="shared" si="10"/>
        <v>3.3898305084745761</v>
      </c>
      <c r="H397" s="201" t="s">
        <v>130</v>
      </c>
      <c r="I397" s="236" t="s">
        <v>18</v>
      </c>
      <c r="J397" s="279" t="s">
        <v>468</v>
      </c>
      <c r="K397" s="235" t="s">
        <v>73</v>
      </c>
      <c r="L397" s="235" t="s">
        <v>62</v>
      </c>
      <c r="M397" s="550"/>
      <c r="N397" s="549"/>
    </row>
    <row r="398" spans="1:14" ht="14.25" customHeight="1" x14ac:dyDescent="0.25">
      <c r="A398" s="48">
        <v>44336</v>
      </c>
      <c r="B398" s="235" t="s">
        <v>68</v>
      </c>
      <c r="C398" s="203" t="s">
        <v>67</v>
      </c>
      <c r="D398" s="203" t="s">
        <v>93</v>
      </c>
      <c r="E398" s="433">
        <v>2000</v>
      </c>
      <c r="F398" s="541">
        <v>3540</v>
      </c>
      <c r="G398" s="495">
        <f t="shared" si="10"/>
        <v>0.56497175141242939</v>
      </c>
      <c r="H398" s="201" t="s">
        <v>130</v>
      </c>
      <c r="I398" s="236" t="s">
        <v>18</v>
      </c>
      <c r="J398" s="279" t="s">
        <v>468</v>
      </c>
      <c r="K398" s="235" t="s">
        <v>73</v>
      </c>
      <c r="L398" s="235" t="s">
        <v>62</v>
      </c>
      <c r="M398" s="550"/>
      <c r="N398" s="549"/>
    </row>
    <row r="399" spans="1:14" ht="14.25" customHeight="1" x14ac:dyDescent="0.25">
      <c r="A399" s="48">
        <v>44336</v>
      </c>
      <c r="B399" s="235" t="s">
        <v>68</v>
      </c>
      <c r="C399" s="203" t="s">
        <v>67</v>
      </c>
      <c r="D399" s="203" t="s">
        <v>93</v>
      </c>
      <c r="E399" s="194">
        <v>8000</v>
      </c>
      <c r="F399" s="541">
        <v>3540</v>
      </c>
      <c r="G399" s="495">
        <f t="shared" si="10"/>
        <v>2.2598870056497176</v>
      </c>
      <c r="H399" s="201" t="s">
        <v>130</v>
      </c>
      <c r="I399" s="236" t="s">
        <v>18</v>
      </c>
      <c r="J399" s="279" t="s">
        <v>468</v>
      </c>
      <c r="K399" s="235" t="s">
        <v>73</v>
      </c>
      <c r="L399" s="235" t="s">
        <v>62</v>
      </c>
      <c r="M399" s="550"/>
      <c r="N399" s="549"/>
    </row>
    <row r="400" spans="1:14" ht="14.25" customHeight="1" x14ac:dyDescent="0.25">
      <c r="A400" s="48">
        <v>44336</v>
      </c>
      <c r="B400" s="235" t="s">
        <v>68</v>
      </c>
      <c r="C400" s="203" t="s">
        <v>67</v>
      </c>
      <c r="D400" s="203" t="s">
        <v>93</v>
      </c>
      <c r="E400" s="223">
        <v>10000</v>
      </c>
      <c r="F400" s="541">
        <v>3540</v>
      </c>
      <c r="G400" s="495">
        <f t="shared" si="10"/>
        <v>2.8248587570621471</v>
      </c>
      <c r="H400" s="201" t="s">
        <v>130</v>
      </c>
      <c r="I400" s="236" t="s">
        <v>18</v>
      </c>
      <c r="J400" s="279" t="s">
        <v>468</v>
      </c>
      <c r="K400" s="235" t="s">
        <v>73</v>
      </c>
      <c r="L400" s="235" t="s">
        <v>62</v>
      </c>
      <c r="M400" s="550"/>
      <c r="N400" s="549"/>
    </row>
    <row r="401" spans="1:14" ht="14.25" customHeight="1" x14ac:dyDescent="0.25">
      <c r="A401" s="742">
        <v>44336</v>
      </c>
      <c r="B401" s="235" t="s">
        <v>68</v>
      </c>
      <c r="C401" s="203" t="s">
        <v>67</v>
      </c>
      <c r="D401" s="203" t="s">
        <v>93</v>
      </c>
      <c r="E401" s="223">
        <v>7000</v>
      </c>
      <c r="F401" s="541">
        <v>3540</v>
      </c>
      <c r="G401" s="495">
        <f t="shared" si="10"/>
        <v>1.9774011299435028</v>
      </c>
      <c r="H401" s="201" t="s">
        <v>130</v>
      </c>
      <c r="I401" s="236" t="s">
        <v>18</v>
      </c>
      <c r="J401" s="279" t="s">
        <v>468</v>
      </c>
      <c r="K401" s="235" t="s">
        <v>73</v>
      </c>
      <c r="L401" s="235" t="s">
        <v>62</v>
      </c>
      <c r="M401" s="550"/>
      <c r="N401" s="549"/>
    </row>
    <row r="402" spans="1:14" ht="14.25" customHeight="1" x14ac:dyDescent="0.25">
      <c r="A402" s="48">
        <v>44336</v>
      </c>
      <c r="B402" s="203" t="s">
        <v>95</v>
      </c>
      <c r="C402" s="203" t="s">
        <v>95</v>
      </c>
      <c r="D402" s="203" t="s">
        <v>93</v>
      </c>
      <c r="E402" s="194">
        <v>6000</v>
      </c>
      <c r="F402" s="541">
        <v>3540</v>
      </c>
      <c r="G402" s="495">
        <f t="shared" si="10"/>
        <v>1.6949152542372881</v>
      </c>
      <c r="H402" s="201" t="s">
        <v>130</v>
      </c>
      <c r="I402" s="236" t="s">
        <v>18</v>
      </c>
      <c r="J402" s="279" t="s">
        <v>468</v>
      </c>
      <c r="K402" s="235" t="s">
        <v>73</v>
      </c>
      <c r="L402" s="235" t="s">
        <v>62</v>
      </c>
      <c r="M402" s="550"/>
      <c r="N402" s="549"/>
    </row>
    <row r="403" spans="1:14" ht="14.25" customHeight="1" x14ac:dyDescent="0.25">
      <c r="A403" s="48">
        <v>44336</v>
      </c>
      <c r="B403" s="203" t="s">
        <v>95</v>
      </c>
      <c r="C403" s="203" t="s">
        <v>95</v>
      </c>
      <c r="D403" s="203" t="s">
        <v>93</v>
      </c>
      <c r="E403" s="217">
        <v>3000</v>
      </c>
      <c r="F403" s="541">
        <v>3540</v>
      </c>
      <c r="G403" s="495">
        <f t="shared" si="10"/>
        <v>0.84745762711864403</v>
      </c>
      <c r="H403" s="201" t="s">
        <v>130</v>
      </c>
      <c r="I403" s="236" t="s">
        <v>18</v>
      </c>
      <c r="J403" s="279" t="s">
        <v>468</v>
      </c>
      <c r="K403" s="235" t="s">
        <v>73</v>
      </c>
      <c r="L403" s="235" t="s">
        <v>62</v>
      </c>
      <c r="M403" s="550"/>
      <c r="N403" s="549"/>
    </row>
    <row r="404" spans="1:14" ht="14.25" customHeight="1" x14ac:dyDescent="0.25">
      <c r="A404" s="742">
        <v>44336</v>
      </c>
      <c r="B404" s="203" t="s">
        <v>95</v>
      </c>
      <c r="C404" s="203" t="s">
        <v>95</v>
      </c>
      <c r="D404" s="203" t="s">
        <v>93</v>
      </c>
      <c r="E404" s="194">
        <v>1000</v>
      </c>
      <c r="F404" s="541">
        <v>3540</v>
      </c>
      <c r="G404" s="495">
        <f t="shared" si="10"/>
        <v>0.2824858757062147</v>
      </c>
      <c r="H404" s="201" t="s">
        <v>130</v>
      </c>
      <c r="I404" s="236" t="s">
        <v>18</v>
      </c>
      <c r="J404" s="279" t="s">
        <v>468</v>
      </c>
      <c r="K404" s="235" t="s">
        <v>73</v>
      </c>
      <c r="L404" s="235" t="s">
        <v>62</v>
      </c>
      <c r="M404" s="550"/>
      <c r="N404" s="549"/>
    </row>
    <row r="405" spans="1:14" ht="18" customHeight="1" x14ac:dyDescent="0.25">
      <c r="A405" s="48">
        <v>44336</v>
      </c>
      <c r="B405" s="493" t="s">
        <v>472</v>
      </c>
      <c r="C405" s="493" t="s">
        <v>335</v>
      </c>
      <c r="D405" s="493" t="s">
        <v>94</v>
      </c>
      <c r="E405" s="427">
        <v>66900</v>
      </c>
      <c r="F405" s="541">
        <v>3540</v>
      </c>
      <c r="G405" s="495">
        <f t="shared" si="10"/>
        <v>18.898305084745761</v>
      </c>
      <c r="H405" s="201" t="s">
        <v>42</v>
      </c>
      <c r="I405" s="236" t="s">
        <v>18</v>
      </c>
      <c r="J405" s="279" t="s">
        <v>759</v>
      </c>
      <c r="K405" s="235" t="s">
        <v>73</v>
      </c>
      <c r="L405" s="235" t="s">
        <v>62</v>
      </c>
      <c r="M405" s="550"/>
      <c r="N405" s="549"/>
    </row>
    <row r="406" spans="1:14" ht="21" customHeight="1" x14ac:dyDescent="0.25">
      <c r="A406" s="733">
        <v>44336</v>
      </c>
      <c r="B406" s="492" t="s">
        <v>209</v>
      </c>
      <c r="C406" s="492" t="s">
        <v>473</v>
      </c>
      <c r="D406" s="492" t="s">
        <v>94</v>
      </c>
      <c r="E406" s="427">
        <v>3100</v>
      </c>
      <c r="F406" s="541">
        <v>3540</v>
      </c>
      <c r="G406" s="495">
        <f t="shared" si="10"/>
        <v>0.87570621468926557</v>
      </c>
      <c r="H406" s="280" t="s">
        <v>42</v>
      </c>
      <c r="I406" s="735" t="s">
        <v>18</v>
      </c>
      <c r="J406" s="279" t="s">
        <v>759</v>
      </c>
      <c r="K406" s="279" t="s">
        <v>73</v>
      </c>
      <c r="L406" s="279" t="s">
        <v>62</v>
      </c>
      <c r="M406" s="1028"/>
      <c r="N406" s="542"/>
    </row>
    <row r="407" spans="1:14" ht="14.25" customHeight="1" x14ac:dyDescent="0.25">
      <c r="A407" s="1029">
        <v>44336</v>
      </c>
      <c r="B407" s="203" t="s">
        <v>68</v>
      </c>
      <c r="C407" s="276" t="s">
        <v>67</v>
      </c>
      <c r="D407" s="209" t="s">
        <v>52</v>
      </c>
      <c r="E407" s="251">
        <v>9000</v>
      </c>
      <c r="F407" s="541">
        <v>3540</v>
      </c>
      <c r="G407" s="495">
        <f t="shared" si="10"/>
        <v>2.5423728813559321</v>
      </c>
      <c r="H407" s="201" t="s">
        <v>53</v>
      </c>
      <c r="I407" s="236" t="s">
        <v>18</v>
      </c>
      <c r="J407" s="280" t="s">
        <v>507</v>
      </c>
      <c r="K407" s="235" t="s">
        <v>73</v>
      </c>
      <c r="L407" s="235" t="s">
        <v>62</v>
      </c>
      <c r="M407" s="550"/>
      <c r="N407" s="549"/>
    </row>
    <row r="408" spans="1:14" ht="14.25" customHeight="1" x14ac:dyDescent="0.25">
      <c r="A408" s="507">
        <v>44336</v>
      </c>
      <c r="B408" s="203" t="s">
        <v>68</v>
      </c>
      <c r="C408" s="276" t="s">
        <v>67</v>
      </c>
      <c r="D408" s="209" t="s">
        <v>52</v>
      </c>
      <c r="E408" s="251">
        <v>10000</v>
      </c>
      <c r="F408" s="541">
        <v>3540</v>
      </c>
      <c r="G408" s="495">
        <f t="shared" si="10"/>
        <v>2.8248587570621471</v>
      </c>
      <c r="H408" s="201" t="s">
        <v>53</v>
      </c>
      <c r="I408" s="236" t="s">
        <v>18</v>
      </c>
      <c r="J408" s="280" t="s">
        <v>507</v>
      </c>
      <c r="K408" s="235" t="s">
        <v>73</v>
      </c>
      <c r="L408" s="235" t="s">
        <v>62</v>
      </c>
      <c r="M408" s="550"/>
      <c r="N408" s="549"/>
    </row>
    <row r="409" spans="1:14" ht="14.25" customHeight="1" x14ac:dyDescent="0.25">
      <c r="A409" s="48">
        <v>44337</v>
      </c>
      <c r="B409" s="203" t="s">
        <v>68</v>
      </c>
      <c r="C409" s="203" t="s">
        <v>67</v>
      </c>
      <c r="D409" s="203" t="s">
        <v>93</v>
      </c>
      <c r="E409" s="217">
        <v>22000</v>
      </c>
      <c r="F409" s="541">
        <v>3540</v>
      </c>
      <c r="G409" s="495">
        <f t="shared" si="10"/>
        <v>6.2146892655367232</v>
      </c>
      <c r="H409" s="201" t="s">
        <v>71</v>
      </c>
      <c r="I409" s="236" t="s">
        <v>18</v>
      </c>
      <c r="J409" s="279" t="s">
        <v>477</v>
      </c>
      <c r="K409" s="235" t="s">
        <v>73</v>
      </c>
      <c r="L409" s="235" t="s">
        <v>62</v>
      </c>
      <c r="M409" s="550"/>
      <c r="N409" s="549"/>
    </row>
    <row r="410" spans="1:14" ht="14.25" customHeight="1" x14ac:dyDescent="0.25">
      <c r="A410" s="48">
        <v>44337</v>
      </c>
      <c r="B410" s="203" t="s">
        <v>68</v>
      </c>
      <c r="C410" s="203" t="s">
        <v>67</v>
      </c>
      <c r="D410" s="203" t="s">
        <v>93</v>
      </c>
      <c r="E410" s="475">
        <v>20000</v>
      </c>
      <c r="F410" s="541">
        <v>3540</v>
      </c>
      <c r="G410" s="495">
        <f t="shared" si="10"/>
        <v>5.6497175141242941</v>
      </c>
      <c r="H410" s="201" t="s">
        <v>71</v>
      </c>
      <c r="I410" s="236" t="s">
        <v>18</v>
      </c>
      <c r="J410" s="279" t="s">
        <v>477</v>
      </c>
      <c r="K410" s="235" t="s">
        <v>73</v>
      </c>
      <c r="L410" s="235" t="s">
        <v>62</v>
      </c>
      <c r="M410" s="550"/>
      <c r="N410" s="549"/>
    </row>
    <row r="411" spans="1:14" ht="14.25" customHeight="1" x14ac:dyDescent="0.25">
      <c r="A411" s="48">
        <v>44337</v>
      </c>
      <c r="B411" s="203" t="s">
        <v>68</v>
      </c>
      <c r="C411" s="203" t="s">
        <v>67</v>
      </c>
      <c r="D411" s="203" t="s">
        <v>93</v>
      </c>
      <c r="E411" s="210">
        <v>8000</v>
      </c>
      <c r="F411" s="541">
        <v>3540</v>
      </c>
      <c r="G411" s="495">
        <f t="shared" si="10"/>
        <v>2.2598870056497176</v>
      </c>
      <c r="H411" s="201" t="s">
        <v>71</v>
      </c>
      <c r="I411" s="236" t="s">
        <v>18</v>
      </c>
      <c r="J411" s="279" t="s">
        <v>477</v>
      </c>
      <c r="K411" s="235" t="s">
        <v>73</v>
      </c>
      <c r="L411" s="235" t="s">
        <v>62</v>
      </c>
      <c r="M411" s="550"/>
      <c r="N411" s="549"/>
    </row>
    <row r="412" spans="1:14" ht="14.25" customHeight="1" x14ac:dyDescent="0.25">
      <c r="A412" s="48">
        <v>44337</v>
      </c>
      <c r="B412" s="203" t="s">
        <v>95</v>
      </c>
      <c r="C412" s="203" t="s">
        <v>95</v>
      </c>
      <c r="D412" s="203" t="s">
        <v>93</v>
      </c>
      <c r="E412" s="194">
        <v>3000</v>
      </c>
      <c r="F412" s="541">
        <v>3540</v>
      </c>
      <c r="G412" s="495">
        <f t="shared" si="10"/>
        <v>0.84745762711864403</v>
      </c>
      <c r="H412" s="201" t="s">
        <v>71</v>
      </c>
      <c r="I412" s="236" t="s">
        <v>18</v>
      </c>
      <c r="J412" s="279" t="s">
        <v>477</v>
      </c>
      <c r="K412" s="235" t="s">
        <v>73</v>
      </c>
      <c r="L412" s="235" t="s">
        <v>62</v>
      </c>
      <c r="M412" s="550"/>
      <c r="N412" s="549"/>
    </row>
    <row r="413" spans="1:14" ht="14.25" customHeight="1" x14ac:dyDescent="0.25">
      <c r="A413" s="48">
        <v>44337</v>
      </c>
      <c r="B413" s="203" t="s">
        <v>95</v>
      </c>
      <c r="C413" s="203" t="s">
        <v>95</v>
      </c>
      <c r="D413" s="203" t="s">
        <v>93</v>
      </c>
      <c r="E413" s="433">
        <v>2000</v>
      </c>
      <c r="F413" s="541">
        <v>3540</v>
      </c>
      <c r="G413" s="495">
        <f t="shared" si="10"/>
        <v>0.56497175141242939</v>
      </c>
      <c r="H413" s="201" t="s">
        <v>71</v>
      </c>
      <c r="I413" s="236" t="s">
        <v>18</v>
      </c>
      <c r="J413" s="279" t="s">
        <v>477</v>
      </c>
      <c r="K413" s="235" t="s">
        <v>73</v>
      </c>
      <c r="L413" s="235" t="s">
        <v>62</v>
      </c>
      <c r="M413" s="550"/>
      <c r="N413" s="549"/>
    </row>
    <row r="414" spans="1:14" ht="14.25" customHeight="1" x14ac:dyDescent="0.25">
      <c r="A414" s="48">
        <v>44337</v>
      </c>
      <c r="B414" s="203" t="s">
        <v>95</v>
      </c>
      <c r="C414" s="203" t="s">
        <v>95</v>
      </c>
      <c r="D414" s="203" t="s">
        <v>93</v>
      </c>
      <c r="E414" s="194">
        <v>10000</v>
      </c>
      <c r="F414" s="541">
        <v>3540</v>
      </c>
      <c r="G414" s="495">
        <f t="shared" si="10"/>
        <v>2.8248587570621471</v>
      </c>
      <c r="H414" s="201" t="s">
        <v>71</v>
      </c>
      <c r="I414" s="236" t="s">
        <v>18</v>
      </c>
      <c r="J414" s="279" t="s">
        <v>477</v>
      </c>
      <c r="K414" s="235" t="s">
        <v>73</v>
      </c>
      <c r="L414" s="235" t="s">
        <v>62</v>
      </c>
      <c r="M414" s="550"/>
      <c r="N414" s="549"/>
    </row>
    <row r="415" spans="1:14" ht="14.25" customHeight="1" x14ac:dyDescent="0.25">
      <c r="A415" s="202">
        <v>44337</v>
      </c>
      <c r="B415" s="235" t="s">
        <v>68</v>
      </c>
      <c r="C415" s="201" t="s">
        <v>67</v>
      </c>
      <c r="D415" s="203" t="s">
        <v>93</v>
      </c>
      <c r="E415" s="194">
        <v>9000</v>
      </c>
      <c r="F415" s="541">
        <v>3540</v>
      </c>
      <c r="G415" s="495">
        <f t="shared" si="10"/>
        <v>2.5423728813559321</v>
      </c>
      <c r="H415" s="201" t="s">
        <v>130</v>
      </c>
      <c r="I415" s="236" t="s">
        <v>18</v>
      </c>
      <c r="J415" s="279" t="s">
        <v>479</v>
      </c>
      <c r="K415" s="235" t="s">
        <v>73</v>
      </c>
      <c r="L415" s="235" t="s">
        <v>62</v>
      </c>
      <c r="M415" s="550"/>
      <c r="N415" s="549"/>
    </row>
    <row r="416" spans="1:14" ht="14.25" customHeight="1" x14ac:dyDescent="0.25">
      <c r="A416" s="202">
        <v>44337</v>
      </c>
      <c r="B416" s="235" t="s">
        <v>68</v>
      </c>
      <c r="C416" s="201" t="s">
        <v>67</v>
      </c>
      <c r="D416" s="203" t="s">
        <v>93</v>
      </c>
      <c r="E416" s="433">
        <v>8000</v>
      </c>
      <c r="F416" s="541">
        <v>3540</v>
      </c>
      <c r="G416" s="495">
        <f t="shared" si="10"/>
        <v>2.2598870056497176</v>
      </c>
      <c r="H416" s="201" t="s">
        <v>130</v>
      </c>
      <c r="I416" s="236" t="s">
        <v>18</v>
      </c>
      <c r="J416" s="279" t="s">
        <v>479</v>
      </c>
      <c r="K416" s="235" t="s">
        <v>73</v>
      </c>
      <c r="L416" s="235" t="s">
        <v>62</v>
      </c>
      <c r="M416" s="550"/>
      <c r="N416" s="549"/>
    </row>
    <row r="417" spans="1:14" ht="14.25" customHeight="1" x14ac:dyDescent="0.25">
      <c r="A417" s="202">
        <v>44337</v>
      </c>
      <c r="B417" s="235" t="s">
        <v>68</v>
      </c>
      <c r="C417" s="201" t="s">
        <v>67</v>
      </c>
      <c r="D417" s="203" t="s">
        <v>93</v>
      </c>
      <c r="E417" s="194">
        <v>2000</v>
      </c>
      <c r="F417" s="541">
        <v>3540</v>
      </c>
      <c r="G417" s="495">
        <f t="shared" si="10"/>
        <v>0.56497175141242939</v>
      </c>
      <c r="H417" s="201" t="s">
        <v>130</v>
      </c>
      <c r="I417" s="236" t="s">
        <v>18</v>
      </c>
      <c r="J417" s="279" t="s">
        <v>479</v>
      </c>
      <c r="K417" s="235" t="s">
        <v>73</v>
      </c>
      <c r="L417" s="235" t="s">
        <v>62</v>
      </c>
      <c r="M417" s="550"/>
      <c r="N417" s="549"/>
    </row>
    <row r="418" spans="1:14" ht="14.25" customHeight="1" x14ac:dyDescent="0.25">
      <c r="A418" s="202">
        <v>44337</v>
      </c>
      <c r="B418" s="235" t="s">
        <v>68</v>
      </c>
      <c r="C418" s="201" t="s">
        <v>67</v>
      </c>
      <c r="D418" s="203" t="s">
        <v>93</v>
      </c>
      <c r="E418" s="223">
        <v>3000</v>
      </c>
      <c r="F418" s="541">
        <v>3540</v>
      </c>
      <c r="G418" s="495">
        <f t="shared" si="10"/>
        <v>0.84745762711864403</v>
      </c>
      <c r="H418" s="201" t="s">
        <v>130</v>
      </c>
      <c r="I418" s="236" t="s">
        <v>18</v>
      </c>
      <c r="J418" s="279" t="s">
        <v>479</v>
      </c>
      <c r="K418" s="235" t="s">
        <v>73</v>
      </c>
      <c r="L418" s="235" t="s">
        <v>62</v>
      </c>
      <c r="M418" s="550"/>
      <c r="N418" s="549"/>
    </row>
    <row r="419" spans="1:14" ht="14.25" customHeight="1" x14ac:dyDescent="0.25">
      <c r="A419" s="202">
        <v>44337</v>
      </c>
      <c r="B419" s="235" t="s">
        <v>68</v>
      </c>
      <c r="C419" s="201" t="s">
        <v>67</v>
      </c>
      <c r="D419" s="203" t="s">
        <v>93</v>
      </c>
      <c r="E419" s="223">
        <v>5000</v>
      </c>
      <c r="F419" s="541">
        <v>3540</v>
      </c>
      <c r="G419" s="495">
        <f t="shared" si="10"/>
        <v>1.4124293785310735</v>
      </c>
      <c r="H419" s="201" t="s">
        <v>130</v>
      </c>
      <c r="I419" s="236" t="s">
        <v>18</v>
      </c>
      <c r="J419" s="279" t="s">
        <v>479</v>
      </c>
      <c r="K419" s="235" t="s">
        <v>73</v>
      </c>
      <c r="L419" s="235" t="s">
        <v>62</v>
      </c>
      <c r="M419" s="550"/>
      <c r="N419" s="549"/>
    </row>
    <row r="420" spans="1:14" ht="14.25" customHeight="1" x14ac:dyDescent="0.25">
      <c r="A420" s="202">
        <v>44337</v>
      </c>
      <c r="B420" s="235" t="s">
        <v>68</v>
      </c>
      <c r="C420" s="201" t="s">
        <v>67</v>
      </c>
      <c r="D420" s="203" t="s">
        <v>93</v>
      </c>
      <c r="E420" s="223">
        <v>7000</v>
      </c>
      <c r="F420" s="541">
        <v>3540</v>
      </c>
      <c r="G420" s="495">
        <f t="shared" si="10"/>
        <v>1.9774011299435028</v>
      </c>
      <c r="H420" s="201" t="s">
        <v>130</v>
      </c>
      <c r="I420" s="236" t="s">
        <v>18</v>
      </c>
      <c r="J420" s="279" t="s">
        <v>479</v>
      </c>
      <c r="K420" s="235" t="s">
        <v>73</v>
      </c>
      <c r="L420" s="235" t="s">
        <v>62</v>
      </c>
      <c r="M420" s="550"/>
      <c r="N420" s="549"/>
    </row>
    <row r="421" spans="1:14" ht="14.25" customHeight="1" x14ac:dyDescent="0.25">
      <c r="A421" s="202">
        <v>44337</v>
      </c>
      <c r="B421" s="203" t="s">
        <v>95</v>
      </c>
      <c r="C421" s="203" t="s">
        <v>95</v>
      </c>
      <c r="D421" s="203" t="s">
        <v>93</v>
      </c>
      <c r="E421" s="778">
        <v>6000</v>
      </c>
      <c r="F421" s="541">
        <v>3540</v>
      </c>
      <c r="G421" s="495">
        <f t="shared" si="10"/>
        <v>1.6949152542372881</v>
      </c>
      <c r="H421" s="201" t="s">
        <v>130</v>
      </c>
      <c r="I421" s="236" t="s">
        <v>18</v>
      </c>
      <c r="J421" s="279" t="s">
        <v>479</v>
      </c>
      <c r="K421" s="235" t="s">
        <v>73</v>
      </c>
      <c r="L421" s="235" t="s">
        <v>62</v>
      </c>
      <c r="M421" s="550"/>
      <c r="N421" s="549"/>
    </row>
    <row r="422" spans="1:14" ht="14.25" customHeight="1" x14ac:dyDescent="0.25">
      <c r="A422" s="202">
        <v>44337</v>
      </c>
      <c r="B422" s="203" t="s">
        <v>95</v>
      </c>
      <c r="C422" s="203" t="s">
        <v>95</v>
      </c>
      <c r="D422" s="203" t="s">
        <v>93</v>
      </c>
      <c r="E422" s="223">
        <v>4000</v>
      </c>
      <c r="F422" s="541">
        <v>3540</v>
      </c>
      <c r="G422" s="495">
        <f t="shared" si="10"/>
        <v>1.1299435028248588</v>
      </c>
      <c r="H422" s="201" t="s">
        <v>130</v>
      </c>
      <c r="I422" s="236" t="s">
        <v>18</v>
      </c>
      <c r="J422" s="279" t="s">
        <v>479</v>
      </c>
      <c r="K422" s="235" t="s">
        <v>73</v>
      </c>
      <c r="L422" s="235" t="s">
        <v>62</v>
      </c>
      <c r="M422" s="550"/>
      <c r="N422" s="549"/>
    </row>
    <row r="423" spans="1:14" ht="14.25" customHeight="1" x14ac:dyDescent="0.25">
      <c r="A423" s="202">
        <v>44337</v>
      </c>
      <c r="B423" s="201" t="s">
        <v>68</v>
      </c>
      <c r="C423" s="201" t="s">
        <v>67</v>
      </c>
      <c r="D423" s="203" t="s">
        <v>93</v>
      </c>
      <c r="E423" s="223">
        <v>14000</v>
      </c>
      <c r="F423" s="541">
        <v>3540</v>
      </c>
      <c r="G423" s="495">
        <f t="shared" si="10"/>
        <v>3.9548022598870056</v>
      </c>
      <c r="H423" s="201" t="s">
        <v>70</v>
      </c>
      <c r="I423" s="236" t="s">
        <v>18</v>
      </c>
      <c r="J423" s="713" t="s">
        <v>485</v>
      </c>
      <c r="K423" s="235" t="s">
        <v>73</v>
      </c>
      <c r="L423" s="235" t="s">
        <v>62</v>
      </c>
      <c r="M423" s="550"/>
      <c r="N423" s="549"/>
    </row>
    <row r="424" spans="1:14" ht="14.25" customHeight="1" x14ac:dyDescent="0.25">
      <c r="A424" s="202">
        <v>44337</v>
      </c>
      <c r="B424" s="201" t="s">
        <v>68</v>
      </c>
      <c r="C424" s="201" t="s">
        <v>67</v>
      </c>
      <c r="D424" s="203" t="s">
        <v>93</v>
      </c>
      <c r="E424" s="223">
        <v>18000</v>
      </c>
      <c r="F424" s="541">
        <v>3540</v>
      </c>
      <c r="G424" s="495">
        <f t="shared" si="10"/>
        <v>5.0847457627118642</v>
      </c>
      <c r="H424" s="201" t="s">
        <v>70</v>
      </c>
      <c r="I424" s="236" t="s">
        <v>18</v>
      </c>
      <c r="J424" s="713" t="s">
        <v>485</v>
      </c>
      <c r="K424" s="235" t="s">
        <v>73</v>
      </c>
      <c r="L424" s="235" t="s">
        <v>62</v>
      </c>
      <c r="M424" s="550"/>
      <c r="N424" s="549"/>
    </row>
    <row r="425" spans="1:14" ht="14.25" customHeight="1" x14ac:dyDescent="0.25">
      <c r="A425" s="202">
        <v>44337</v>
      </c>
      <c r="B425" s="201" t="s">
        <v>68</v>
      </c>
      <c r="C425" s="201" t="s">
        <v>67</v>
      </c>
      <c r="D425" s="203" t="s">
        <v>93</v>
      </c>
      <c r="E425" s="194">
        <v>15000</v>
      </c>
      <c r="F425" s="541">
        <v>3540</v>
      </c>
      <c r="G425" s="495">
        <f t="shared" si="10"/>
        <v>4.2372881355932206</v>
      </c>
      <c r="H425" s="201" t="s">
        <v>70</v>
      </c>
      <c r="I425" s="236" t="s">
        <v>18</v>
      </c>
      <c r="J425" s="713" t="s">
        <v>485</v>
      </c>
      <c r="K425" s="235" t="s">
        <v>73</v>
      </c>
      <c r="L425" s="235" t="s">
        <v>62</v>
      </c>
      <c r="M425" s="550"/>
      <c r="N425" s="549"/>
    </row>
    <row r="426" spans="1:14" ht="14.25" customHeight="1" x14ac:dyDescent="0.25">
      <c r="A426" s="202">
        <v>44337</v>
      </c>
      <c r="B426" s="201" t="s">
        <v>95</v>
      </c>
      <c r="C426" s="201" t="s">
        <v>95</v>
      </c>
      <c r="D426" s="203" t="s">
        <v>93</v>
      </c>
      <c r="E426" s="194">
        <v>6000</v>
      </c>
      <c r="F426" s="541">
        <v>3540</v>
      </c>
      <c r="G426" s="495">
        <f t="shared" si="10"/>
        <v>1.6949152542372881</v>
      </c>
      <c r="H426" s="201" t="s">
        <v>70</v>
      </c>
      <c r="I426" s="236" t="s">
        <v>18</v>
      </c>
      <c r="J426" s="713" t="s">
        <v>485</v>
      </c>
      <c r="K426" s="235" t="s">
        <v>73</v>
      </c>
      <c r="L426" s="235" t="s">
        <v>62</v>
      </c>
      <c r="M426" s="550"/>
      <c r="N426" s="549"/>
    </row>
    <row r="427" spans="1:14" ht="14.25" customHeight="1" x14ac:dyDescent="0.25">
      <c r="A427" s="202">
        <v>44337</v>
      </c>
      <c r="B427" s="201" t="s">
        <v>95</v>
      </c>
      <c r="C427" s="201" t="s">
        <v>95</v>
      </c>
      <c r="D427" s="203" t="s">
        <v>93</v>
      </c>
      <c r="E427" s="194">
        <v>1000</v>
      </c>
      <c r="F427" s="541">
        <v>3540</v>
      </c>
      <c r="G427" s="495">
        <f t="shared" si="10"/>
        <v>0.2824858757062147</v>
      </c>
      <c r="H427" s="201" t="s">
        <v>70</v>
      </c>
      <c r="I427" s="236" t="s">
        <v>18</v>
      </c>
      <c r="J427" s="713" t="s">
        <v>485</v>
      </c>
      <c r="K427" s="235" t="s">
        <v>73</v>
      </c>
      <c r="L427" s="235" t="s">
        <v>62</v>
      </c>
      <c r="M427" s="550"/>
      <c r="N427" s="549"/>
    </row>
    <row r="428" spans="1:14" ht="14.25" customHeight="1" x14ac:dyDescent="0.25">
      <c r="A428" s="202">
        <v>44337</v>
      </c>
      <c r="B428" s="201" t="s">
        <v>95</v>
      </c>
      <c r="C428" s="201" t="s">
        <v>95</v>
      </c>
      <c r="D428" s="203" t="s">
        <v>93</v>
      </c>
      <c r="E428" s="433">
        <v>3000</v>
      </c>
      <c r="F428" s="541">
        <v>3540</v>
      </c>
      <c r="G428" s="495">
        <f t="shared" si="10"/>
        <v>0.84745762711864403</v>
      </c>
      <c r="H428" s="201" t="s">
        <v>70</v>
      </c>
      <c r="I428" s="236" t="s">
        <v>18</v>
      </c>
      <c r="J428" s="713" t="s">
        <v>485</v>
      </c>
      <c r="K428" s="235" t="s">
        <v>73</v>
      </c>
      <c r="L428" s="235" t="s">
        <v>62</v>
      </c>
      <c r="M428" s="550"/>
      <c r="N428" s="549"/>
    </row>
    <row r="429" spans="1:14" ht="14.25" customHeight="1" x14ac:dyDescent="0.25">
      <c r="A429" s="202">
        <v>44337</v>
      </c>
      <c r="B429" s="203" t="s">
        <v>68</v>
      </c>
      <c r="C429" s="203" t="s">
        <v>67</v>
      </c>
      <c r="D429" s="203" t="s">
        <v>52</v>
      </c>
      <c r="E429" s="433">
        <v>15000</v>
      </c>
      <c r="F429" s="541">
        <v>3540</v>
      </c>
      <c r="G429" s="495">
        <f t="shared" si="10"/>
        <v>4.2372881355932206</v>
      </c>
      <c r="H429" s="201" t="s">
        <v>99</v>
      </c>
      <c r="I429" s="236" t="s">
        <v>18</v>
      </c>
      <c r="J429" s="410" t="s">
        <v>491</v>
      </c>
      <c r="K429" s="235" t="s">
        <v>73</v>
      </c>
      <c r="L429" s="235" t="s">
        <v>62</v>
      </c>
      <c r="M429" s="550"/>
      <c r="N429" s="549"/>
    </row>
    <row r="430" spans="1:14" ht="17.25" customHeight="1" x14ac:dyDescent="0.25">
      <c r="A430" s="240">
        <v>44337</v>
      </c>
      <c r="B430" s="241" t="s">
        <v>489</v>
      </c>
      <c r="C430" s="241" t="s">
        <v>67</v>
      </c>
      <c r="D430" s="241" t="s">
        <v>52</v>
      </c>
      <c r="E430" s="477">
        <v>35000</v>
      </c>
      <c r="F430" s="541">
        <v>3540</v>
      </c>
      <c r="G430" s="495">
        <f t="shared" si="10"/>
        <v>9.8870056497175138</v>
      </c>
      <c r="H430" s="201" t="s">
        <v>99</v>
      </c>
      <c r="I430" s="236" t="s">
        <v>18</v>
      </c>
      <c r="J430" s="410" t="s">
        <v>491</v>
      </c>
      <c r="K430" s="235" t="s">
        <v>73</v>
      </c>
      <c r="L430" s="235" t="s">
        <v>62</v>
      </c>
      <c r="M430" s="550"/>
      <c r="N430" s="549"/>
    </row>
    <row r="431" spans="1:14" ht="14.25" customHeight="1" x14ac:dyDescent="0.25">
      <c r="A431" s="202">
        <v>44337</v>
      </c>
      <c r="B431" s="203" t="s">
        <v>68</v>
      </c>
      <c r="C431" s="203" t="s">
        <v>67</v>
      </c>
      <c r="D431" s="203" t="s">
        <v>52</v>
      </c>
      <c r="E431" s="433">
        <v>30000</v>
      </c>
      <c r="F431" s="541">
        <v>3540</v>
      </c>
      <c r="G431" s="495">
        <f t="shared" si="10"/>
        <v>8.4745762711864412</v>
      </c>
      <c r="H431" s="201" t="s">
        <v>99</v>
      </c>
      <c r="I431" s="236" t="s">
        <v>18</v>
      </c>
      <c r="J431" s="410" t="s">
        <v>491</v>
      </c>
      <c r="K431" s="235" t="s">
        <v>73</v>
      </c>
      <c r="L431" s="235" t="s">
        <v>62</v>
      </c>
      <c r="M431" s="550"/>
      <c r="N431" s="549"/>
    </row>
    <row r="432" spans="1:14" ht="14.25" customHeight="1" x14ac:dyDescent="0.25">
      <c r="A432" s="202">
        <v>44337</v>
      </c>
      <c r="B432" s="203" t="s">
        <v>68</v>
      </c>
      <c r="C432" s="203" t="s">
        <v>67</v>
      </c>
      <c r="D432" s="203" t="s">
        <v>52</v>
      </c>
      <c r="E432" s="426">
        <v>30000</v>
      </c>
      <c r="F432" s="541">
        <v>3540</v>
      </c>
      <c r="G432" s="495">
        <f t="shared" si="10"/>
        <v>8.4745762711864412</v>
      </c>
      <c r="H432" s="201" t="s">
        <v>99</v>
      </c>
      <c r="I432" s="236" t="s">
        <v>18</v>
      </c>
      <c r="J432" s="410" t="s">
        <v>491</v>
      </c>
      <c r="K432" s="235" t="s">
        <v>73</v>
      </c>
      <c r="L432" s="235" t="s">
        <v>62</v>
      </c>
      <c r="M432" s="550"/>
      <c r="N432" s="549"/>
    </row>
    <row r="433" spans="1:14" ht="24.75" customHeight="1" x14ac:dyDescent="0.25">
      <c r="A433" s="240">
        <v>44337</v>
      </c>
      <c r="B433" s="241" t="s">
        <v>490</v>
      </c>
      <c r="C433" s="241" t="s">
        <v>67</v>
      </c>
      <c r="D433" s="241" t="s">
        <v>52</v>
      </c>
      <c r="E433" s="426">
        <v>20000</v>
      </c>
      <c r="F433" s="541">
        <v>3540</v>
      </c>
      <c r="G433" s="495">
        <f t="shared" si="10"/>
        <v>5.6497175141242941</v>
      </c>
      <c r="H433" s="201" t="s">
        <v>99</v>
      </c>
      <c r="I433" s="236" t="s">
        <v>18</v>
      </c>
      <c r="J433" s="410" t="s">
        <v>491</v>
      </c>
      <c r="K433" s="235" t="s">
        <v>73</v>
      </c>
      <c r="L433" s="235" t="s">
        <v>62</v>
      </c>
      <c r="M433" s="195"/>
      <c r="N433" s="196"/>
    </row>
    <row r="434" spans="1:14" x14ac:dyDescent="0.25">
      <c r="A434" s="202">
        <v>44337</v>
      </c>
      <c r="B434" s="203" t="s">
        <v>68</v>
      </c>
      <c r="C434" s="203" t="s">
        <v>67</v>
      </c>
      <c r="D434" s="203" t="s">
        <v>52</v>
      </c>
      <c r="E434" s="223">
        <v>15000</v>
      </c>
      <c r="F434" s="541">
        <v>3540</v>
      </c>
      <c r="G434" s="495">
        <f t="shared" si="10"/>
        <v>4.2372881355932206</v>
      </c>
      <c r="H434" s="201" t="s">
        <v>99</v>
      </c>
      <c r="I434" s="236" t="s">
        <v>18</v>
      </c>
      <c r="J434" s="410" t="s">
        <v>491</v>
      </c>
      <c r="K434" s="235" t="s">
        <v>73</v>
      </c>
      <c r="L434" s="235" t="s">
        <v>62</v>
      </c>
      <c r="M434" s="195"/>
      <c r="N434" s="196"/>
    </row>
    <row r="435" spans="1:14" x14ac:dyDescent="0.25">
      <c r="A435" s="202">
        <v>44337</v>
      </c>
      <c r="B435" s="203" t="s">
        <v>68</v>
      </c>
      <c r="C435" s="203" t="s">
        <v>67</v>
      </c>
      <c r="D435" s="203" t="s">
        <v>52</v>
      </c>
      <c r="E435" s="211">
        <v>15000</v>
      </c>
      <c r="F435" s="541">
        <v>3540</v>
      </c>
      <c r="G435" s="495">
        <f t="shared" si="10"/>
        <v>4.2372881355932206</v>
      </c>
      <c r="H435" s="201" t="s">
        <v>99</v>
      </c>
      <c r="I435" s="236" t="s">
        <v>18</v>
      </c>
      <c r="J435" s="410" t="s">
        <v>491</v>
      </c>
      <c r="K435" s="235" t="s">
        <v>73</v>
      </c>
      <c r="L435" s="235" t="s">
        <v>62</v>
      </c>
      <c r="M435" s="195"/>
      <c r="N435" s="196"/>
    </row>
    <row r="436" spans="1:14" ht="15" customHeight="1" x14ac:dyDescent="0.25">
      <c r="A436" s="240">
        <v>44337</v>
      </c>
      <c r="B436" s="241" t="s">
        <v>270</v>
      </c>
      <c r="C436" s="203" t="s">
        <v>274</v>
      </c>
      <c r="D436" s="241" t="s">
        <v>52</v>
      </c>
      <c r="E436" s="211">
        <v>15000</v>
      </c>
      <c r="F436" s="541">
        <v>3540</v>
      </c>
      <c r="G436" s="495">
        <f t="shared" si="10"/>
        <v>4.2372881355932206</v>
      </c>
      <c r="H436" s="280" t="s">
        <v>99</v>
      </c>
      <c r="I436" s="735" t="s">
        <v>18</v>
      </c>
      <c r="J436" s="890" t="s">
        <v>491</v>
      </c>
      <c r="K436" s="235" t="s">
        <v>73</v>
      </c>
      <c r="L436" s="279" t="s">
        <v>62</v>
      </c>
      <c r="M436" s="744"/>
      <c r="N436" s="196"/>
    </row>
    <row r="437" spans="1:14" x14ac:dyDescent="0.25">
      <c r="A437" s="207">
        <v>44340</v>
      </c>
      <c r="B437" s="201" t="s">
        <v>68</v>
      </c>
      <c r="C437" s="201" t="s">
        <v>67</v>
      </c>
      <c r="D437" s="203" t="s">
        <v>93</v>
      </c>
      <c r="E437" s="217">
        <v>14000</v>
      </c>
      <c r="F437" s="541">
        <v>3540</v>
      </c>
      <c r="G437" s="495">
        <f t="shared" si="10"/>
        <v>3.9548022598870056</v>
      </c>
      <c r="H437" s="692" t="s">
        <v>70</v>
      </c>
      <c r="I437" s="236" t="s">
        <v>18</v>
      </c>
      <c r="J437" s="713" t="s">
        <v>497</v>
      </c>
      <c r="K437" s="235" t="s">
        <v>73</v>
      </c>
      <c r="L437" s="235" t="s">
        <v>62</v>
      </c>
      <c r="M437" s="195"/>
      <c r="N437" s="196"/>
    </row>
    <row r="438" spans="1:14" x14ac:dyDescent="0.25">
      <c r="A438" s="207">
        <v>44340</v>
      </c>
      <c r="B438" s="201" t="s">
        <v>68</v>
      </c>
      <c r="C438" s="201" t="s">
        <v>67</v>
      </c>
      <c r="D438" s="203" t="s">
        <v>93</v>
      </c>
      <c r="E438" s="223">
        <v>12000</v>
      </c>
      <c r="F438" s="541">
        <v>3540</v>
      </c>
      <c r="G438" s="495">
        <f t="shared" si="10"/>
        <v>3.3898305084745761</v>
      </c>
      <c r="H438" s="692" t="s">
        <v>70</v>
      </c>
      <c r="I438" s="236" t="s">
        <v>18</v>
      </c>
      <c r="J438" s="713" t="s">
        <v>497</v>
      </c>
      <c r="K438" s="235" t="s">
        <v>73</v>
      </c>
      <c r="L438" s="235" t="s">
        <v>62</v>
      </c>
      <c r="M438" s="195"/>
      <c r="N438" s="196"/>
    </row>
    <row r="439" spans="1:14" x14ac:dyDescent="0.25">
      <c r="A439" s="207">
        <v>44340</v>
      </c>
      <c r="B439" s="201" t="s">
        <v>68</v>
      </c>
      <c r="C439" s="201" t="s">
        <v>67</v>
      </c>
      <c r="D439" s="203" t="s">
        <v>93</v>
      </c>
      <c r="E439" s="213">
        <v>14000</v>
      </c>
      <c r="F439" s="541">
        <v>3540</v>
      </c>
      <c r="G439" s="495">
        <f t="shared" ref="G439:G540" si="11">E439/F439</f>
        <v>3.9548022598870056</v>
      </c>
      <c r="H439" s="692" t="s">
        <v>70</v>
      </c>
      <c r="I439" s="236" t="s">
        <v>18</v>
      </c>
      <c r="J439" s="713" t="s">
        <v>497</v>
      </c>
      <c r="K439" s="235" t="s">
        <v>73</v>
      </c>
      <c r="L439" s="235" t="s">
        <v>62</v>
      </c>
      <c r="M439" s="195"/>
      <c r="N439" s="196"/>
    </row>
    <row r="440" spans="1:14" x14ac:dyDescent="0.25">
      <c r="A440" s="207">
        <v>44340</v>
      </c>
      <c r="B440" s="201" t="s">
        <v>68</v>
      </c>
      <c r="C440" s="201" t="s">
        <v>67</v>
      </c>
      <c r="D440" s="203" t="s">
        <v>93</v>
      </c>
      <c r="E440" s="213">
        <v>14000</v>
      </c>
      <c r="F440" s="541">
        <v>3540</v>
      </c>
      <c r="G440" s="495">
        <f t="shared" si="11"/>
        <v>3.9548022598870056</v>
      </c>
      <c r="H440" s="692" t="s">
        <v>70</v>
      </c>
      <c r="I440" s="236" t="s">
        <v>18</v>
      </c>
      <c r="J440" s="713" t="s">
        <v>497</v>
      </c>
      <c r="K440" s="235" t="s">
        <v>73</v>
      </c>
      <c r="L440" s="235" t="s">
        <v>62</v>
      </c>
      <c r="M440" s="195"/>
      <c r="N440" s="196"/>
    </row>
    <row r="441" spans="1:14" x14ac:dyDescent="0.25">
      <c r="A441" s="207">
        <v>44340</v>
      </c>
      <c r="B441" s="201" t="s">
        <v>95</v>
      </c>
      <c r="C441" s="201" t="s">
        <v>95</v>
      </c>
      <c r="D441" s="203" t="s">
        <v>93</v>
      </c>
      <c r="E441" s="211">
        <v>4000</v>
      </c>
      <c r="F441" s="541">
        <v>3540</v>
      </c>
      <c r="G441" s="495">
        <f t="shared" si="11"/>
        <v>1.1299435028248588</v>
      </c>
      <c r="H441" s="692" t="s">
        <v>70</v>
      </c>
      <c r="I441" s="236" t="s">
        <v>18</v>
      </c>
      <c r="J441" s="713" t="s">
        <v>497</v>
      </c>
      <c r="K441" s="235" t="s">
        <v>73</v>
      </c>
      <c r="L441" s="235" t="s">
        <v>62</v>
      </c>
      <c r="M441" s="195"/>
      <c r="N441" s="196"/>
    </row>
    <row r="442" spans="1:14" x14ac:dyDescent="0.25">
      <c r="A442" s="207">
        <v>44340</v>
      </c>
      <c r="B442" s="201" t="s">
        <v>95</v>
      </c>
      <c r="C442" s="201" t="s">
        <v>95</v>
      </c>
      <c r="D442" s="203" t="s">
        <v>93</v>
      </c>
      <c r="E442" s="211">
        <v>2000</v>
      </c>
      <c r="F442" s="541">
        <v>3540</v>
      </c>
      <c r="G442" s="495">
        <f t="shared" si="11"/>
        <v>0.56497175141242939</v>
      </c>
      <c r="H442" s="692" t="s">
        <v>70</v>
      </c>
      <c r="I442" s="236" t="s">
        <v>18</v>
      </c>
      <c r="J442" s="713" t="s">
        <v>497</v>
      </c>
      <c r="K442" s="235" t="s">
        <v>73</v>
      </c>
      <c r="L442" s="235" t="s">
        <v>62</v>
      </c>
      <c r="M442" s="195"/>
      <c r="N442" s="196"/>
    </row>
    <row r="443" spans="1:14" x14ac:dyDescent="0.25">
      <c r="A443" s="207">
        <v>44340</v>
      </c>
      <c r="B443" s="201" t="s">
        <v>95</v>
      </c>
      <c r="C443" s="201" t="s">
        <v>95</v>
      </c>
      <c r="D443" s="203" t="s">
        <v>93</v>
      </c>
      <c r="E443" s="426">
        <v>4000</v>
      </c>
      <c r="F443" s="541">
        <v>3540</v>
      </c>
      <c r="G443" s="495">
        <f t="shared" si="11"/>
        <v>1.1299435028248588</v>
      </c>
      <c r="H443" s="692" t="s">
        <v>70</v>
      </c>
      <c r="I443" s="236" t="s">
        <v>18</v>
      </c>
      <c r="J443" s="713" t="s">
        <v>497</v>
      </c>
      <c r="K443" s="235" t="s">
        <v>73</v>
      </c>
      <c r="L443" s="235" t="s">
        <v>62</v>
      </c>
      <c r="M443" s="195"/>
      <c r="N443" s="196"/>
    </row>
    <row r="444" spans="1:14" x14ac:dyDescent="0.25">
      <c r="A444" s="202">
        <v>44340</v>
      </c>
      <c r="B444" s="203" t="s">
        <v>68</v>
      </c>
      <c r="C444" s="203" t="s">
        <v>67</v>
      </c>
      <c r="D444" s="203" t="s">
        <v>93</v>
      </c>
      <c r="E444" s="194">
        <v>13000</v>
      </c>
      <c r="F444" s="541">
        <v>3540</v>
      </c>
      <c r="G444" s="495">
        <f t="shared" si="11"/>
        <v>3.6723163841807911</v>
      </c>
      <c r="H444" s="659" t="s">
        <v>71</v>
      </c>
      <c r="I444" s="236" t="s">
        <v>18</v>
      </c>
      <c r="J444" s="279" t="s">
        <v>502</v>
      </c>
      <c r="K444" s="235" t="s">
        <v>73</v>
      </c>
      <c r="L444" s="235" t="s">
        <v>62</v>
      </c>
      <c r="M444" s="195"/>
      <c r="N444" s="196"/>
    </row>
    <row r="445" spans="1:14" x14ac:dyDescent="0.25">
      <c r="A445" s="202">
        <v>44340</v>
      </c>
      <c r="B445" s="203" t="s">
        <v>68</v>
      </c>
      <c r="C445" s="203" t="s">
        <v>67</v>
      </c>
      <c r="D445" s="203" t="s">
        <v>93</v>
      </c>
      <c r="E445" s="217">
        <v>20000</v>
      </c>
      <c r="F445" s="541">
        <v>3540</v>
      </c>
      <c r="G445" s="495">
        <f t="shared" si="11"/>
        <v>5.6497175141242941</v>
      </c>
      <c r="H445" s="659" t="s">
        <v>71</v>
      </c>
      <c r="I445" s="236" t="s">
        <v>18</v>
      </c>
      <c r="J445" s="279" t="s">
        <v>502</v>
      </c>
      <c r="K445" s="235" t="s">
        <v>73</v>
      </c>
      <c r="L445" s="235" t="s">
        <v>62</v>
      </c>
      <c r="M445" s="195"/>
      <c r="N445" s="196"/>
    </row>
    <row r="446" spans="1:14" x14ac:dyDescent="0.25">
      <c r="A446" s="202">
        <v>44340</v>
      </c>
      <c r="B446" s="203" t="s">
        <v>68</v>
      </c>
      <c r="C446" s="203" t="s">
        <v>67</v>
      </c>
      <c r="D446" s="203" t="s">
        <v>93</v>
      </c>
      <c r="E446" s="700">
        <v>20000</v>
      </c>
      <c r="F446" s="541">
        <v>3540</v>
      </c>
      <c r="G446" s="495">
        <f t="shared" si="11"/>
        <v>5.6497175141242941</v>
      </c>
      <c r="H446" s="659" t="s">
        <v>71</v>
      </c>
      <c r="I446" s="236" t="s">
        <v>18</v>
      </c>
      <c r="J446" s="279" t="s">
        <v>502</v>
      </c>
      <c r="K446" s="235" t="s">
        <v>73</v>
      </c>
      <c r="L446" s="235" t="s">
        <v>62</v>
      </c>
      <c r="M446" s="195"/>
      <c r="N446" s="196"/>
    </row>
    <row r="447" spans="1:14" x14ac:dyDescent="0.25">
      <c r="A447" s="202">
        <v>44340</v>
      </c>
      <c r="B447" s="235" t="s">
        <v>95</v>
      </c>
      <c r="C447" s="201" t="s">
        <v>95</v>
      </c>
      <c r="D447" s="203" t="s">
        <v>93</v>
      </c>
      <c r="E447" s="426">
        <v>4000</v>
      </c>
      <c r="F447" s="541">
        <v>3540</v>
      </c>
      <c r="G447" s="495">
        <f t="shared" si="11"/>
        <v>1.1299435028248588</v>
      </c>
      <c r="H447" s="659" t="s">
        <v>71</v>
      </c>
      <c r="I447" s="236" t="s">
        <v>18</v>
      </c>
      <c r="J447" s="279" t="s">
        <v>502</v>
      </c>
      <c r="K447" s="235" t="s">
        <v>73</v>
      </c>
      <c r="L447" s="235" t="s">
        <v>62</v>
      </c>
      <c r="M447" s="195"/>
      <c r="N447" s="196"/>
    </row>
    <row r="448" spans="1:14" x14ac:dyDescent="0.25">
      <c r="A448" s="202">
        <v>44340</v>
      </c>
      <c r="B448" s="235" t="s">
        <v>95</v>
      </c>
      <c r="C448" s="201" t="s">
        <v>95</v>
      </c>
      <c r="D448" s="203" t="s">
        <v>93</v>
      </c>
      <c r="E448" s="194">
        <v>2000</v>
      </c>
      <c r="F448" s="541">
        <v>3540</v>
      </c>
      <c r="G448" s="495">
        <f t="shared" si="11"/>
        <v>0.56497175141242939</v>
      </c>
      <c r="H448" s="659" t="s">
        <v>71</v>
      </c>
      <c r="I448" s="236" t="s">
        <v>18</v>
      </c>
      <c r="J448" s="279" t="s">
        <v>502</v>
      </c>
      <c r="K448" s="235" t="s">
        <v>73</v>
      </c>
      <c r="L448" s="235" t="s">
        <v>62</v>
      </c>
      <c r="M448" s="195"/>
      <c r="N448" s="196"/>
    </row>
    <row r="449" spans="1:14" x14ac:dyDescent="0.25">
      <c r="A449" s="202">
        <v>44340</v>
      </c>
      <c r="B449" s="235" t="s">
        <v>95</v>
      </c>
      <c r="C449" s="201" t="s">
        <v>95</v>
      </c>
      <c r="D449" s="203" t="s">
        <v>93</v>
      </c>
      <c r="E449" s="433">
        <v>4000</v>
      </c>
      <c r="F449" s="541">
        <v>3540</v>
      </c>
      <c r="G449" s="495">
        <f>E449/F449</f>
        <v>1.1299435028248588</v>
      </c>
      <c r="H449" s="659" t="s">
        <v>71</v>
      </c>
      <c r="I449" s="236" t="s">
        <v>18</v>
      </c>
      <c r="J449" s="279" t="s">
        <v>502</v>
      </c>
      <c r="K449" s="235" t="s">
        <v>73</v>
      </c>
      <c r="L449" s="235" t="s">
        <v>62</v>
      </c>
      <c r="M449" s="195"/>
      <c r="N449" s="196"/>
    </row>
    <row r="450" spans="1:14" x14ac:dyDescent="0.25">
      <c r="A450" s="202">
        <v>44340</v>
      </c>
      <c r="B450" s="235" t="s">
        <v>68</v>
      </c>
      <c r="C450" s="220" t="s">
        <v>67</v>
      </c>
      <c r="D450" s="203" t="s">
        <v>93</v>
      </c>
      <c r="E450" s="223">
        <v>8000</v>
      </c>
      <c r="F450" s="541">
        <v>3540</v>
      </c>
      <c r="G450" s="495">
        <f t="shared" ref="G450:G462" si="12">E450/F450</f>
        <v>2.2598870056497176</v>
      </c>
      <c r="H450" s="659" t="s">
        <v>130</v>
      </c>
      <c r="I450" s="236" t="s">
        <v>18</v>
      </c>
      <c r="J450" s="279" t="s">
        <v>503</v>
      </c>
      <c r="K450" s="235" t="s">
        <v>73</v>
      </c>
      <c r="L450" s="235" t="s">
        <v>62</v>
      </c>
      <c r="M450" s="195"/>
      <c r="N450" s="196"/>
    </row>
    <row r="451" spans="1:14" x14ac:dyDescent="0.25">
      <c r="A451" s="202">
        <v>44340</v>
      </c>
      <c r="B451" s="235" t="s">
        <v>68</v>
      </c>
      <c r="C451" s="220" t="s">
        <v>67</v>
      </c>
      <c r="D451" s="203" t="s">
        <v>93</v>
      </c>
      <c r="E451" s="217">
        <v>6000</v>
      </c>
      <c r="F451" s="541">
        <v>3540</v>
      </c>
      <c r="G451" s="495">
        <f t="shared" si="12"/>
        <v>1.6949152542372881</v>
      </c>
      <c r="H451" s="659" t="s">
        <v>130</v>
      </c>
      <c r="I451" s="236" t="s">
        <v>18</v>
      </c>
      <c r="J451" s="279" t="s">
        <v>503</v>
      </c>
      <c r="K451" s="235" t="s">
        <v>73</v>
      </c>
      <c r="L451" s="235" t="s">
        <v>62</v>
      </c>
      <c r="M451" s="195"/>
      <c r="N451" s="196"/>
    </row>
    <row r="452" spans="1:14" x14ac:dyDescent="0.25">
      <c r="A452" s="202">
        <v>44340</v>
      </c>
      <c r="B452" s="235" t="s">
        <v>68</v>
      </c>
      <c r="C452" s="220" t="s">
        <v>67</v>
      </c>
      <c r="D452" s="203" t="s">
        <v>93</v>
      </c>
      <c r="E452" s="467">
        <v>8000</v>
      </c>
      <c r="F452" s="541">
        <v>3540</v>
      </c>
      <c r="G452" s="495">
        <f t="shared" si="12"/>
        <v>2.2598870056497176</v>
      </c>
      <c r="H452" s="659" t="s">
        <v>130</v>
      </c>
      <c r="I452" s="236" t="s">
        <v>18</v>
      </c>
      <c r="J452" s="279" t="s">
        <v>503</v>
      </c>
      <c r="K452" s="235" t="s">
        <v>73</v>
      </c>
      <c r="L452" s="235" t="s">
        <v>62</v>
      </c>
      <c r="M452" s="195"/>
      <c r="N452" s="196"/>
    </row>
    <row r="453" spans="1:14" x14ac:dyDescent="0.25">
      <c r="A453" s="202">
        <v>44340</v>
      </c>
      <c r="B453" s="235" t="s">
        <v>68</v>
      </c>
      <c r="C453" s="220" t="s">
        <v>67</v>
      </c>
      <c r="D453" s="203" t="s">
        <v>93</v>
      </c>
      <c r="E453" s="223">
        <v>9000</v>
      </c>
      <c r="F453" s="541">
        <v>3540</v>
      </c>
      <c r="G453" s="495">
        <f t="shared" si="12"/>
        <v>2.5423728813559321</v>
      </c>
      <c r="H453" s="659" t="s">
        <v>130</v>
      </c>
      <c r="I453" s="236" t="s">
        <v>18</v>
      </c>
      <c r="J453" s="279" t="s">
        <v>503</v>
      </c>
      <c r="K453" s="235" t="s">
        <v>73</v>
      </c>
      <c r="L453" s="235" t="s">
        <v>62</v>
      </c>
      <c r="M453" s="195"/>
      <c r="N453" s="196"/>
    </row>
    <row r="454" spans="1:14" x14ac:dyDescent="0.25">
      <c r="A454" s="202">
        <v>44340</v>
      </c>
      <c r="B454" s="235" t="s">
        <v>68</v>
      </c>
      <c r="C454" s="220" t="s">
        <v>67</v>
      </c>
      <c r="D454" s="203" t="s">
        <v>93</v>
      </c>
      <c r="E454" s="230">
        <v>7000</v>
      </c>
      <c r="F454" s="541">
        <v>3540</v>
      </c>
      <c r="G454" s="495">
        <f t="shared" si="12"/>
        <v>1.9774011299435028</v>
      </c>
      <c r="H454" s="659" t="s">
        <v>130</v>
      </c>
      <c r="I454" s="236" t="s">
        <v>18</v>
      </c>
      <c r="J454" s="279" t="s">
        <v>503</v>
      </c>
      <c r="K454" s="235" t="s">
        <v>73</v>
      </c>
      <c r="L454" s="235" t="s">
        <v>62</v>
      </c>
      <c r="M454" s="195"/>
      <c r="N454" s="196"/>
    </row>
    <row r="455" spans="1:14" x14ac:dyDescent="0.25">
      <c r="A455" s="202">
        <v>44340</v>
      </c>
      <c r="B455" s="235" t="s">
        <v>95</v>
      </c>
      <c r="C455" s="220" t="s">
        <v>95</v>
      </c>
      <c r="D455" s="203" t="s">
        <v>93</v>
      </c>
      <c r="E455" s="194">
        <v>6000</v>
      </c>
      <c r="F455" s="541">
        <v>3540</v>
      </c>
      <c r="G455" s="495">
        <f t="shared" si="12"/>
        <v>1.6949152542372881</v>
      </c>
      <c r="H455" s="659" t="s">
        <v>130</v>
      </c>
      <c r="I455" s="236" t="s">
        <v>18</v>
      </c>
      <c r="J455" s="279" t="s">
        <v>503</v>
      </c>
      <c r="K455" s="235" t="s">
        <v>73</v>
      </c>
      <c r="L455" s="235" t="s">
        <v>62</v>
      </c>
      <c r="M455" s="195"/>
      <c r="N455" s="196"/>
    </row>
    <row r="456" spans="1:14" x14ac:dyDescent="0.25">
      <c r="A456" s="202">
        <v>44340</v>
      </c>
      <c r="B456" s="235" t="s">
        <v>95</v>
      </c>
      <c r="C456" s="220" t="s">
        <v>95</v>
      </c>
      <c r="D456" s="203" t="s">
        <v>93</v>
      </c>
      <c r="E456" s="217">
        <v>4000</v>
      </c>
      <c r="F456" s="541">
        <v>3540</v>
      </c>
      <c r="G456" s="495">
        <f t="shared" si="12"/>
        <v>1.1299435028248588</v>
      </c>
      <c r="H456" s="659" t="s">
        <v>130</v>
      </c>
      <c r="I456" s="236" t="s">
        <v>18</v>
      </c>
      <c r="J456" s="279" t="s">
        <v>503</v>
      </c>
      <c r="K456" s="235" t="s">
        <v>73</v>
      </c>
      <c r="L456" s="235" t="s">
        <v>62</v>
      </c>
      <c r="M456" s="195"/>
      <c r="N456" s="196"/>
    </row>
    <row r="457" spans="1:14" x14ac:dyDescent="0.25">
      <c r="A457" s="553">
        <v>44341</v>
      </c>
      <c r="B457" s="241" t="s">
        <v>68</v>
      </c>
      <c r="C457" s="311" t="s">
        <v>67</v>
      </c>
      <c r="D457" s="627" t="s">
        <v>52</v>
      </c>
      <c r="E457" s="251">
        <v>15000</v>
      </c>
      <c r="F457" s="541">
        <v>3540</v>
      </c>
      <c r="G457" s="495">
        <f t="shared" si="12"/>
        <v>4.2372881355932206</v>
      </c>
      <c r="H457" s="693" t="s">
        <v>53</v>
      </c>
      <c r="I457" s="236" t="s">
        <v>18</v>
      </c>
      <c r="J457" s="280" t="s">
        <v>512</v>
      </c>
      <c r="K457" s="235" t="s">
        <v>73</v>
      </c>
      <c r="L457" s="235" t="s">
        <v>62</v>
      </c>
      <c r="M457" s="195"/>
      <c r="N457" s="196"/>
    </row>
    <row r="458" spans="1:14" ht="14.25" customHeight="1" x14ac:dyDescent="0.25">
      <c r="A458" s="553">
        <v>44341</v>
      </c>
      <c r="B458" s="241" t="s">
        <v>510</v>
      </c>
      <c r="C458" s="311" t="s">
        <v>67</v>
      </c>
      <c r="D458" s="241" t="s">
        <v>52</v>
      </c>
      <c r="E458" s="426">
        <v>20000</v>
      </c>
      <c r="F458" s="541">
        <v>3540</v>
      </c>
      <c r="G458" s="495">
        <f t="shared" si="12"/>
        <v>5.6497175141242941</v>
      </c>
      <c r="H458" s="693" t="s">
        <v>53</v>
      </c>
      <c r="I458" s="236" t="s">
        <v>18</v>
      </c>
      <c r="J458" s="280" t="s">
        <v>512</v>
      </c>
      <c r="K458" s="235" t="s">
        <v>73</v>
      </c>
      <c r="L458" s="235" t="s">
        <v>62</v>
      </c>
      <c r="M458" s="195"/>
      <c r="N458" s="196"/>
    </row>
    <row r="459" spans="1:14" ht="18.75" customHeight="1" x14ac:dyDescent="0.25">
      <c r="A459" s="553">
        <v>44341</v>
      </c>
      <c r="B459" s="241" t="s">
        <v>511</v>
      </c>
      <c r="C459" s="241" t="s">
        <v>67</v>
      </c>
      <c r="D459" s="241" t="s">
        <v>52</v>
      </c>
      <c r="E459" s="426">
        <v>15000</v>
      </c>
      <c r="F459" s="541">
        <v>3540</v>
      </c>
      <c r="G459" s="495">
        <f t="shared" si="12"/>
        <v>4.2372881355932206</v>
      </c>
      <c r="H459" s="693" t="s">
        <v>53</v>
      </c>
      <c r="I459" s="236" t="s">
        <v>18</v>
      </c>
      <c r="J459" s="280" t="s">
        <v>512</v>
      </c>
      <c r="K459" s="235" t="s">
        <v>73</v>
      </c>
      <c r="L459" s="235" t="s">
        <v>62</v>
      </c>
      <c r="M459" s="195"/>
      <c r="N459" s="196"/>
    </row>
    <row r="460" spans="1:14" x14ac:dyDescent="0.25">
      <c r="A460" s="553">
        <v>44341</v>
      </c>
      <c r="B460" s="241" t="s">
        <v>68</v>
      </c>
      <c r="C460" s="241" t="s">
        <v>67</v>
      </c>
      <c r="D460" s="241" t="s">
        <v>52</v>
      </c>
      <c r="E460" s="255">
        <v>15000</v>
      </c>
      <c r="F460" s="541">
        <v>3540</v>
      </c>
      <c r="G460" s="495">
        <f t="shared" si="12"/>
        <v>4.2372881355932206</v>
      </c>
      <c r="H460" s="693" t="s">
        <v>53</v>
      </c>
      <c r="I460" s="236" t="s">
        <v>18</v>
      </c>
      <c r="J460" s="280" t="s">
        <v>512</v>
      </c>
      <c r="K460" s="235" t="s">
        <v>73</v>
      </c>
      <c r="L460" s="235" t="s">
        <v>62</v>
      </c>
      <c r="M460" s="195"/>
      <c r="N460" s="196"/>
    </row>
    <row r="461" spans="1:14" x14ac:dyDescent="0.25">
      <c r="A461" s="553">
        <v>44341</v>
      </c>
      <c r="B461" s="241" t="s">
        <v>68</v>
      </c>
      <c r="C461" s="241" t="s">
        <v>67</v>
      </c>
      <c r="D461" s="241" t="s">
        <v>52</v>
      </c>
      <c r="E461" s="255">
        <v>10000</v>
      </c>
      <c r="F461" s="541">
        <v>3540</v>
      </c>
      <c r="G461" s="495">
        <f t="shared" si="12"/>
        <v>2.8248587570621471</v>
      </c>
      <c r="H461" s="693" t="s">
        <v>53</v>
      </c>
      <c r="I461" s="236" t="s">
        <v>18</v>
      </c>
      <c r="J461" s="280" t="s">
        <v>512</v>
      </c>
      <c r="K461" s="235" t="s">
        <v>73</v>
      </c>
      <c r="L461" s="235" t="s">
        <v>62</v>
      </c>
      <c r="M461" s="195"/>
      <c r="N461" s="196"/>
    </row>
    <row r="462" spans="1:14" ht="41.25" customHeight="1" x14ac:dyDescent="0.25">
      <c r="A462" s="553">
        <v>44341</v>
      </c>
      <c r="B462" s="241" t="s">
        <v>521</v>
      </c>
      <c r="C462" s="241" t="s">
        <v>67</v>
      </c>
      <c r="D462" s="241" t="s">
        <v>52</v>
      </c>
      <c r="E462" s="211">
        <v>15000</v>
      </c>
      <c r="F462" s="541">
        <v>3540</v>
      </c>
      <c r="G462" s="495">
        <f t="shared" si="12"/>
        <v>4.2372881355932206</v>
      </c>
      <c r="H462" s="693" t="s">
        <v>53</v>
      </c>
      <c r="I462" s="236" t="s">
        <v>18</v>
      </c>
      <c r="J462" s="280" t="s">
        <v>512</v>
      </c>
      <c r="K462" s="235" t="s">
        <v>73</v>
      </c>
      <c r="L462" s="235" t="s">
        <v>62</v>
      </c>
      <c r="M462" s="195"/>
      <c r="N462" s="196"/>
    </row>
    <row r="463" spans="1:14" ht="35.25" customHeight="1" x14ac:dyDescent="0.25">
      <c r="A463" s="553">
        <v>44341</v>
      </c>
      <c r="B463" s="241" t="s">
        <v>520</v>
      </c>
      <c r="C463" s="241" t="s">
        <v>67</v>
      </c>
      <c r="D463" s="241" t="s">
        <v>52</v>
      </c>
      <c r="E463" s="210">
        <v>20000</v>
      </c>
      <c r="F463" s="541">
        <v>3540</v>
      </c>
      <c r="G463" s="495">
        <f t="shared" si="11"/>
        <v>5.6497175141242941</v>
      </c>
      <c r="H463" s="693" t="s">
        <v>53</v>
      </c>
      <c r="I463" s="236" t="s">
        <v>18</v>
      </c>
      <c r="J463" s="280" t="s">
        <v>512</v>
      </c>
      <c r="K463" s="235" t="s">
        <v>73</v>
      </c>
      <c r="L463" s="235" t="s">
        <v>62</v>
      </c>
      <c r="M463" s="195"/>
      <c r="N463" s="196"/>
    </row>
    <row r="464" spans="1:14" ht="19.5" customHeight="1" x14ac:dyDescent="0.25">
      <c r="A464" s="553">
        <v>44341</v>
      </c>
      <c r="B464" s="241" t="s">
        <v>519</v>
      </c>
      <c r="C464" s="241" t="s">
        <v>67</v>
      </c>
      <c r="D464" s="241" t="s">
        <v>52</v>
      </c>
      <c r="E464" s="255">
        <v>30000</v>
      </c>
      <c r="F464" s="541">
        <v>3540</v>
      </c>
      <c r="G464" s="495">
        <f t="shared" si="11"/>
        <v>8.4745762711864412</v>
      </c>
      <c r="H464" s="693" t="s">
        <v>53</v>
      </c>
      <c r="I464" s="236" t="s">
        <v>18</v>
      </c>
      <c r="J464" s="280" t="s">
        <v>512</v>
      </c>
      <c r="K464" s="235" t="s">
        <v>73</v>
      </c>
      <c r="L464" s="235" t="s">
        <v>62</v>
      </c>
      <c r="M464" s="195"/>
      <c r="N464" s="196"/>
    </row>
    <row r="465" spans="1:14" ht="22.5" customHeight="1" x14ac:dyDescent="0.25">
      <c r="A465" s="553">
        <v>44341</v>
      </c>
      <c r="B465" s="241" t="s">
        <v>270</v>
      </c>
      <c r="C465" s="203" t="s">
        <v>274</v>
      </c>
      <c r="D465" s="241" t="s">
        <v>52</v>
      </c>
      <c r="E465" s="658">
        <v>15000</v>
      </c>
      <c r="F465" s="541">
        <v>3540</v>
      </c>
      <c r="G465" s="495">
        <f t="shared" si="11"/>
        <v>4.2372881355932206</v>
      </c>
      <c r="H465" s="693" t="s">
        <v>53</v>
      </c>
      <c r="I465" s="236" t="s">
        <v>18</v>
      </c>
      <c r="J465" s="280" t="s">
        <v>512</v>
      </c>
      <c r="K465" s="235" t="s">
        <v>73</v>
      </c>
      <c r="L465" s="235" t="s">
        <v>62</v>
      </c>
      <c r="M465" s="195"/>
      <c r="N465" s="196"/>
    </row>
    <row r="466" spans="1:14" ht="26.25" customHeight="1" x14ac:dyDescent="0.25">
      <c r="A466" s="240">
        <v>44341</v>
      </c>
      <c r="B466" s="241" t="s">
        <v>115</v>
      </c>
      <c r="C466" s="241" t="s">
        <v>117</v>
      </c>
      <c r="D466" s="241" t="s">
        <v>93</v>
      </c>
      <c r="E466" s="210">
        <v>30000</v>
      </c>
      <c r="F466" s="541">
        <v>3540</v>
      </c>
      <c r="G466" s="495">
        <f t="shared" si="11"/>
        <v>8.4745762711864412</v>
      </c>
      <c r="H466" s="280" t="s">
        <v>70</v>
      </c>
      <c r="I466" s="735" t="s">
        <v>18</v>
      </c>
      <c r="J466" s="798" t="s">
        <v>760</v>
      </c>
      <c r="K466" s="279" t="s">
        <v>73</v>
      </c>
      <c r="L466" s="279" t="s">
        <v>62</v>
      </c>
      <c r="M466" s="744"/>
      <c r="N466" s="745"/>
    </row>
    <row r="467" spans="1:14" ht="24" customHeight="1" x14ac:dyDescent="0.25">
      <c r="A467" s="240">
        <v>44341</v>
      </c>
      <c r="B467" s="280" t="s">
        <v>116</v>
      </c>
      <c r="C467" s="241" t="s">
        <v>117</v>
      </c>
      <c r="D467" s="241" t="s">
        <v>93</v>
      </c>
      <c r="E467" s="835">
        <v>30000</v>
      </c>
      <c r="F467" s="541">
        <v>3540</v>
      </c>
      <c r="G467" s="495">
        <f t="shared" si="11"/>
        <v>8.4745762711864412</v>
      </c>
      <c r="H467" s="280" t="s">
        <v>71</v>
      </c>
      <c r="I467" s="735" t="s">
        <v>18</v>
      </c>
      <c r="J467" s="798" t="s">
        <v>760</v>
      </c>
      <c r="K467" s="279" t="s">
        <v>73</v>
      </c>
      <c r="L467" s="279" t="s">
        <v>62</v>
      </c>
      <c r="M467" s="744"/>
      <c r="N467" s="745"/>
    </row>
    <row r="468" spans="1:14" ht="30.75" customHeight="1" x14ac:dyDescent="0.25">
      <c r="A468" s="240">
        <v>44341</v>
      </c>
      <c r="B468" s="280" t="s">
        <v>133</v>
      </c>
      <c r="C468" s="241" t="s">
        <v>117</v>
      </c>
      <c r="D468" s="241" t="s">
        <v>93</v>
      </c>
      <c r="E468" s="251">
        <v>30000</v>
      </c>
      <c r="F468" s="541">
        <v>3540</v>
      </c>
      <c r="G468" s="495">
        <f t="shared" si="11"/>
        <v>8.4745762711864412</v>
      </c>
      <c r="H468" s="280" t="s">
        <v>130</v>
      </c>
      <c r="I468" s="735" t="s">
        <v>18</v>
      </c>
      <c r="J468" s="798" t="s">
        <v>760</v>
      </c>
      <c r="K468" s="279" t="s">
        <v>73</v>
      </c>
      <c r="L468" s="279" t="s">
        <v>62</v>
      </c>
      <c r="M468" s="744"/>
      <c r="N468" s="745"/>
    </row>
    <row r="469" spans="1:14" ht="31.5" customHeight="1" x14ac:dyDescent="0.25">
      <c r="A469" s="202">
        <v>44341</v>
      </c>
      <c r="B469" s="201" t="s">
        <v>112</v>
      </c>
      <c r="C469" s="203" t="s">
        <v>117</v>
      </c>
      <c r="D469" s="216" t="s">
        <v>14</v>
      </c>
      <c r="E469" s="210">
        <v>20000</v>
      </c>
      <c r="F469" s="541">
        <v>3540</v>
      </c>
      <c r="G469" s="495">
        <f t="shared" si="11"/>
        <v>5.6497175141242941</v>
      </c>
      <c r="H469" s="201" t="s">
        <v>42</v>
      </c>
      <c r="I469" s="236" t="s">
        <v>18</v>
      </c>
      <c r="J469" s="798" t="s">
        <v>760</v>
      </c>
      <c r="K469" s="235" t="s">
        <v>73</v>
      </c>
      <c r="L469" s="235" t="s">
        <v>62</v>
      </c>
      <c r="M469" s="195"/>
      <c r="N469" s="196"/>
    </row>
    <row r="470" spans="1:14" ht="25.5" customHeight="1" x14ac:dyDescent="0.25">
      <c r="A470" s="202">
        <v>44341</v>
      </c>
      <c r="B470" s="203" t="s">
        <v>113</v>
      </c>
      <c r="C470" s="203" t="s">
        <v>117</v>
      </c>
      <c r="D470" s="216" t="s">
        <v>52</v>
      </c>
      <c r="E470" s="211">
        <v>20000</v>
      </c>
      <c r="F470" s="541">
        <v>3540</v>
      </c>
      <c r="G470" s="495">
        <f t="shared" si="11"/>
        <v>5.6497175141242941</v>
      </c>
      <c r="H470" s="201" t="s">
        <v>53</v>
      </c>
      <c r="I470" s="236" t="s">
        <v>18</v>
      </c>
      <c r="J470" s="798" t="s">
        <v>760</v>
      </c>
      <c r="K470" s="235" t="s">
        <v>73</v>
      </c>
      <c r="L470" s="235" t="s">
        <v>62</v>
      </c>
      <c r="M470" s="195"/>
      <c r="N470" s="196"/>
    </row>
    <row r="471" spans="1:14" ht="18.75" customHeight="1" x14ac:dyDescent="0.25">
      <c r="A471" s="202">
        <v>44341</v>
      </c>
      <c r="B471" s="203" t="s">
        <v>114</v>
      </c>
      <c r="C471" s="203" t="s">
        <v>117</v>
      </c>
      <c r="D471" s="216" t="s">
        <v>52</v>
      </c>
      <c r="E471" s="251">
        <v>20000</v>
      </c>
      <c r="F471" s="541">
        <v>3540</v>
      </c>
      <c r="G471" s="495">
        <f t="shared" si="11"/>
        <v>5.6497175141242941</v>
      </c>
      <c r="H471" s="218" t="s">
        <v>99</v>
      </c>
      <c r="I471" s="236" t="s">
        <v>18</v>
      </c>
      <c r="J471" s="798" t="s">
        <v>760</v>
      </c>
      <c r="K471" s="235" t="s">
        <v>73</v>
      </c>
      <c r="L471" s="235" t="s">
        <v>62</v>
      </c>
      <c r="M471" s="195"/>
      <c r="N471" s="196"/>
    </row>
    <row r="472" spans="1:14" ht="28.5" customHeight="1" x14ac:dyDescent="0.25">
      <c r="A472" s="202">
        <v>44341</v>
      </c>
      <c r="B472" s="201" t="s">
        <v>122</v>
      </c>
      <c r="C472" s="203" t="s">
        <v>117</v>
      </c>
      <c r="D472" s="216" t="s">
        <v>94</v>
      </c>
      <c r="E472" s="210">
        <v>10000</v>
      </c>
      <c r="F472" s="541">
        <v>3540</v>
      </c>
      <c r="G472" s="495">
        <f t="shared" si="11"/>
        <v>2.8248587570621471</v>
      </c>
      <c r="H472" s="218" t="s">
        <v>118</v>
      </c>
      <c r="I472" s="735" t="s">
        <v>18</v>
      </c>
      <c r="J472" s="798" t="s">
        <v>760</v>
      </c>
      <c r="K472" s="235" t="s">
        <v>73</v>
      </c>
      <c r="L472" s="279" t="s">
        <v>62</v>
      </c>
      <c r="M472" s="195"/>
      <c r="N472" s="196"/>
    </row>
    <row r="473" spans="1:14" x14ac:dyDescent="0.25">
      <c r="A473" s="202">
        <v>44341</v>
      </c>
      <c r="B473" s="235" t="s">
        <v>68</v>
      </c>
      <c r="C473" s="201" t="s">
        <v>67</v>
      </c>
      <c r="D473" s="203" t="s">
        <v>93</v>
      </c>
      <c r="E473" s="194">
        <v>9000</v>
      </c>
      <c r="F473" s="541">
        <v>3540</v>
      </c>
      <c r="G473" s="495">
        <f t="shared" si="11"/>
        <v>2.5423728813559321</v>
      </c>
      <c r="H473" s="659" t="s">
        <v>130</v>
      </c>
      <c r="I473" s="236" t="s">
        <v>18</v>
      </c>
      <c r="J473" s="279" t="s">
        <v>522</v>
      </c>
      <c r="K473" s="235" t="s">
        <v>73</v>
      </c>
      <c r="L473" s="235" t="s">
        <v>62</v>
      </c>
      <c r="M473" s="665"/>
      <c r="N473" s="697"/>
    </row>
    <row r="474" spans="1:14" x14ac:dyDescent="0.25">
      <c r="A474" s="202">
        <v>44341</v>
      </c>
      <c r="B474" s="235" t="s">
        <v>68</v>
      </c>
      <c r="C474" s="201" t="s">
        <v>67</v>
      </c>
      <c r="D474" s="203" t="s">
        <v>93</v>
      </c>
      <c r="E474" s="213">
        <v>6000</v>
      </c>
      <c r="F474" s="541">
        <v>3540</v>
      </c>
      <c r="G474" s="495">
        <f t="shared" si="11"/>
        <v>1.6949152542372881</v>
      </c>
      <c r="H474" s="659" t="s">
        <v>130</v>
      </c>
      <c r="I474" s="236" t="s">
        <v>18</v>
      </c>
      <c r="J474" s="279" t="s">
        <v>522</v>
      </c>
      <c r="K474" s="235" t="s">
        <v>73</v>
      </c>
      <c r="L474" s="235" t="s">
        <v>62</v>
      </c>
      <c r="M474" s="195"/>
      <c r="N474" s="196"/>
    </row>
    <row r="475" spans="1:14" x14ac:dyDescent="0.25">
      <c r="A475" s="202">
        <v>44341</v>
      </c>
      <c r="B475" s="235" t="s">
        <v>68</v>
      </c>
      <c r="C475" s="201" t="s">
        <v>67</v>
      </c>
      <c r="D475" s="203" t="s">
        <v>93</v>
      </c>
      <c r="E475" s="433">
        <v>5000</v>
      </c>
      <c r="F475" s="541">
        <v>3540</v>
      </c>
      <c r="G475" s="495">
        <f t="shared" si="11"/>
        <v>1.4124293785310735</v>
      </c>
      <c r="H475" s="659" t="s">
        <v>130</v>
      </c>
      <c r="I475" s="236" t="s">
        <v>18</v>
      </c>
      <c r="J475" s="279" t="s">
        <v>522</v>
      </c>
      <c r="K475" s="235" t="s">
        <v>73</v>
      </c>
      <c r="L475" s="235" t="s">
        <v>62</v>
      </c>
      <c r="M475" s="195"/>
      <c r="N475" s="196"/>
    </row>
    <row r="476" spans="1:14" x14ac:dyDescent="0.25">
      <c r="A476" s="202">
        <v>44341</v>
      </c>
      <c r="B476" s="235" t="s">
        <v>68</v>
      </c>
      <c r="C476" s="201" t="s">
        <v>67</v>
      </c>
      <c r="D476" s="203" t="s">
        <v>93</v>
      </c>
      <c r="E476" s="223">
        <v>8000</v>
      </c>
      <c r="F476" s="541">
        <v>3540</v>
      </c>
      <c r="G476" s="495">
        <f t="shared" si="11"/>
        <v>2.2598870056497176</v>
      </c>
      <c r="H476" s="659" t="s">
        <v>130</v>
      </c>
      <c r="I476" s="236" t="s">
        <v>18</v>
      </c>
      <c r="J476" s="279" t="s">
        <v>522</v>
      </c>
      <c r="K476" s="235" t="s">
        <v>73</v>
      </c>
      <c r="L476" s="235" t="s">
        <v>62</v>
      </c>
      <c r="M476" s="195"/>
      <c r="N476" s="196"/>
    </row>
    <row r="477" spans="1:14" x14ac:dyDescent="0.25">
      <c r="A477" s="202">
        <v>44341</v>
      </c>
      <c r="B477" s="235" t="s">
        <v>68</v>
      </c>
      <c r="C477" s="201" t="s">
        <v>67</v>
      </c>
      <c r="D477" s="203" t="s">
        <v>93</v>
      </c>
      <c r="E477" s="223">
        <v>7000</v>
      </c>
      <c r="F477" s="541">
        <v>3540</v>
      </c>
      <c r="G477" s="495">
        <f t="shared" si="11"/>
        <v>1.9774011299435028</v>
      </c>
      <c r="H477" s="659" t="s">
        <v>130</v>
      </c>
      <c r="I477" s="236" t="s">
        <v>18</v>
      </c>
      <c r="J477" s="279" t="s">
        <v>522</v>
      </c>
      <c r="K477" s="235" t="s">
        <v>73</v>
      </c>
      <c r="L477" s="235" t="s">
        <v>62</v>
      </c>
      <c r="M477" s="195"/>
      <c r="N477" s="196"/>
    </row>
    <row r="478" spans="1:14" x14ac:dyDescent="0.25">
      <c r="A478" s="202">
        <v>44341</v>
      </c>
      <c r="B478" s="235" t="s">
        <v>68</v>
      </c>
      <c r="C478" s="201" t="s">
        <v>67</v>
      </c>
      <c r="D478" s="203" t="s">
        <v>93</v>
      </c>
      <c r="E478" s="194">
        <v>7000</v>
      </c>
      <c r="F478" s="541">
        <v>3540</v>
      </c>
      <c r="G478" s="495">
        <f t="shared" si="11"/>
        <v>1.9774011299435028</v>
      </c>
      <c r="H478" s="659" t="s">
        <v>130</v>
      </c>
      <c r="I478" s="236" t="s">
        <v>18</v>
      </c>
      <c r="J478" s="279" t="s">
        <v>522</v>
      </c>
      <c r="K478" s="235" t="s">
        <v>73</v>
      </c>
      <c r="L478" s="235" t="s">
        <v>62</v>
      </c>
      <c r="M478" s="195"/>
      <c r="N478" s="196"/>
    </row>
    <row r="479" spans="1:14" x14ac:dyDescent="0.25">
      <c r="A479" s="202">
        <v>44341</v>
      </c>
      <c r="B479" s="235" t="s">
        <v>95</v>
      </c>
      <c r="C479" s="201" t="s">
        <v>95</v>
      </c>
      <c r="D479" s="203" t="s">
        <v>93</v>
      </c>
      <c r="E479" s="194">
        <v>6000</v>
      </c>
      <c r="F479" s="541">
        <v>3540</v>
      </c>
      <c r="G479" s="495">
        <f t="shared" si="11"/>
        <v>1.6949152542372881</v>
      </c>
      <c r="H479" s="659" t="s">
        <v>130</v>
      </c>
      <c r="I479" s="236" t="s">
        <v>18</v>
      </c>
      <c r="J479" s="279" t="s">
        <v>522</v>
      </c>
      <c r="K479" s="235" t="s">
        <v>73</v>
      </c>
      <c r="L479" s="235" t="s">
        <v>62</v>
      </c>
      <c r="M479" s="195"/>
      <c r="N479" s="196"/>
    </row>
    <row r="480" spans="1:14" x14ac:dyDescent="0.25">
      <c r="A480" s="202">
        <v>44341</v>
      </c>
      <c r="B480" s="235" t="s">
        <v>95</v>
      </c>
      <c r="C480" s="201" t="s">
        <v>95</v>
      </c>
      <c r="D480" s="203" t="s">
        <v>93</v>
      </c>
      <c r="E480" s="758">
        <v>4000</v>
      </c>
      <c r="F480" s="541">
        <v>3540</v>
      </c>
      <c r="G480" s="495">
        <f t="shared" si="11"/>
        <v>1.1299435028248588</v>
      </c>
      <c r="H480" s="659" t="s">
        <v>130</v>
      </c>
      <c r="I480" s="236" t="s">
        <v>18</v>
      </c>
      <c r="J480" s="279" t="s">
        <v>522</v>
      </c>
      <c r="K480" s="235" t="s">
        <v>73</v>
      </c>
      <c r="L480" s="235" t="s">
        <v>62</v>
      </c>
      <c r="M480" s="195"/>
      <c r="N480" s="196"/>
    </row>
    <row r="481" spans="1:14" x14ac:dyDescent="0.25">
      <c r="A481" s="240">
        <v>44341</v>
      </c>
      <c r="B481" s="241" t="s">
        <v>68</v>
      </c>
      <c r="C481" s="241" t="s">
        <v>67</v>
      </c>
      <c r="D481" s="241" t="s">
        <v>93</v>
      </c>
      <c r="E481" s="211">
        <v>11000</v>
      </c>
      <c r="F481" s="541">
        <v>3540</v>
      </c>
      <c r="G481" s="495">
        <f t="shared" si="11"/>
        <v>3.1073446327683616</v>
      </c>
      <c r="H481" s="659" t="s">
        <v>70</v>
      </c>
      <c r="I481" s="236" t="s">
        <v>18</v>
      </c>
      <c r="J481" s="880" t="s">
        <v>593</v>
      </c>
      <c r="K481" s="235" t="s">
        <v>73</v>
      </c>
      <c r="L481" s="235" t="s">
        <v>62</v>
      </c>
      <c r="M481" s="195"/>
      <c r="N481" s="196"/>
    </row>
    <row r="482" spans="1:14" ht="20.25" customHeight="1" x14ac:dyDescent="0.25">
      <c r="A482" s="240">
        <v>44341</v>
      </c>
      <c r="B482" s="241" t="s">
        <v>591</v>
      </c>
      <c r="C482" s="241" t="s">
        <v>67</v>
      </c>
      <c r="D482" s="241" t="s">
        <v>93</v>
      </c>
      <c r="E482" s="943">
        <v>20000</v>
      </c>
      <c r="F482" s="541">
        <v>3540</v>
      </c>
      <c r="G482" s="495">
        <f t="shared" si="11"/>
        <v>5.6497175141242941</v>
      </c>
      <c r="H482" s="659" t="s">
        <v>70</v>
      </c>
      <c r="I482" s="236" t="s">
        <v>18</v>
      </c>
      <c r="J482" s="880" t="s">
        <v>761</v>
      </c>
      <c r="K482" s="235" t="s">
        <v>73</v>
      </c>
      <c r="L482" s="235" t="s">
        <v>62</v>
      </c>
      <c r="M482" s="195"/>
      <c r="N482" s="196"/>
    </row>
    <row r="483" spans="1:14" x14ac:dyDescent="0.25">
      <c r="A483" s="240">
        <v>44341</v>
      </c>
      <c r="B483" s="241" t="s">
        <v>68</v>
      </c>
      <c r="C483" s="241" t="s">
        <v>67</v>
      </c>
      <c r="D483" s="241" t="s">
        <v>93</v>
      </c>
      <c r="E483" s="251">
        <v>8000</v>
      </c>
      <c r="F483" s="541">
        <v>3540</v>
      </c>
      <c r="G483" s="495">
        <f t="shared" si="11"/>
        <v>2.2598870056497176</v>
      </c>
      <c r="H483" s="659" t="s">
        <v>70</v>
      </c>
      <c r="I483" s="236" t="s">
        <v>18</v>
      </c>
      <c r="J483" s="880" t="s">
        <v>593</v>
      </c>
      <c r="K483" s="235" t="s">
        <v>73</v>
      </c>
      <c r="L483" s="235" t="s">
        <v>62</v>
      </c>
      <c r="M483" s="195"/>
      <c r="N483" s="196"/>
    </row>
    <row r="484" spans="1:14" x14ac:dyDescent="0.25">
      <c r="A484" s="240">
        <v>44341</v>
      </c>
      <c r="B484" s="241" t="s">
        <v>95</v>
      </c>
      <c r="C484" s="241" t="s">
        <v>95</v>
      </c>
      <c r="D484" s="241" t="s">
        <v>93</v>
      </c>
      <c r="E484" s="251">
        <v>3000</v>
      </c>
      <c r="F484" s="541">
        <v>3540</v>
      </c>
      <c r="G484" s="495">
        <f t="shared" si="11"/>
        <v>0.84745762711864403</v>
      </c>
      <c r="H484" s="659" t="s">
        <v>70</v>
      </c>
      <c r="I484" s="236" t="s">
        <v>18</v>
      </c>
      <c r="J484" s="880" t="s">
        <v>762</v>
      </c>
      <c r="K484" s="235" t="s">
        <v>73</v>
      </c>
      <c r="L484" s="235" t="s">
        <v>62</v>
      </c>
      <c r="M484" s="195"/>
      <c r="N484" s="196"/>
    </row>
    <row r="485" spans="1:14" x14ac:dyDescent="0.25">
      <c r="A485" s="240">
        <v>44341</v>
      </c>
      <c r="B485" s="241" t="s">
        <v>95</v>
      </c>
      <c r="C485" s="241" t="s">
        <v>95</v>
      </c>
      <c r="D485" s="241" t="s">
        <v>93</v>
      </c>
      <c r="E485" s="251">
        <v>7000</v>
      </c>
      <c r="F485" s="541">
        <v>3540</v>
      </c>
      <c r="G485" s="495">
        <f t="shared" si="11"/>
        <v>1.9774011299435028</v>
      </c>
      <c r="H485" s="659" t="s">
        <v>70</v>
      </c>
      <c r="I485" s="236" t="s">
        <v>18</v>
      </c>
      <c r="J485" s="880" t="s">
        <v>762</v>
      </c>
      <c r="K485" s="235" t="s">
        <v>73</v>
      </c>
      <c r="L485" s="235" t="s">
        <v>62</v>
      </c>
      <c r="M485" s="195"/>
      <c r="N485" s="196"/>
    </row>
    <row r="486" spans="1:14" x14ac:dyDescent="0.25">
      <c r="A486" s="240">
        <v>44341</v>
      </c>
      <c r="B486" s="241" t="s">
        <v>95</v>
      </c>
      <c r="C486" s="241" t="s">
        <v>95</v>
      </c>
      <c r="D486" s="241" t="s">
        <v>93</v>
      </c>
      <c r="E486" s="251">
        <v>10000</v>
      </c>
      <c r="F486" s="541">
        <v>3540</v>
      </c>
      <c r="G486" s="495">
        <f t="shared" si="11"/>
        <v>2.8248587570621471</v>
      </c>
      <c r="H486" s="659" t="s">
        <v>70</v>
      </c>
      <c r="I486" s="236" t="s">
        <v>18</v>
      </c>
      <c r="J486" s="880" t="s">
        <v>762</v>
      </c>
      <c r="K486" s="235" t="s">
        <v>73</v>
      </c>
      <c r="L486" s="235" t="s">
        <v>62</v>
      </c>
      <c r="M486" s="195"/>
      <c r="N486" s="196"/>
    </row>
    <row r="487" spans="1:14" x14ac:dyDescent="0.25">
      <c r="A487" s="240">
        <v>44341</v>
      </c>
      <c r="B487" s="241" t="s">
        <v>95</v>
      </c>
      <c r="C487" s="241" t="s">
        <v>95</v>
      </c>
      <c r="D487" s="241" t="s">
        <v>93</v>
      </c>
      <c r="E487" s="251">
        <v>1000</v>
      </c>
      <c r="F487" s="541">
        <v>3540</v>
      </c>
      <c r="G487" s="495">
        <f t="shared" si="11"/>
        <v>0.2824858757062147</v>
      </c>
      <c r="H487" s="659" t="s">
        <v>70</v>
      </c>
      <c r="I487" s="236" t="s">
        <v>18</v>
      </c>
      <c r="J487" s="880" t="s">
        <v>762</v>
      </c>
      <c r="K487" s="235" t="s">
        <v>73</v>
      </c>
      <c r="L487" s="235" t="s">
        <v>62</v>
      </c>
      <c r="M487" s="195"/>
      <c r="N487" s="196"/>
    </row>
    <row r="488" spans="1:14" ht="20.25" customHeight="1" x14ac:dyDescent="0.25">
      <c r="A488" s="240">
        <v>44341</v>
      </c>
      <c r="B488" s="241" t="s">
        <v>564</v>
      </c>
      <c r="C488" s="203" t="s">
        <v>274</v>
      </c>
      <c r="D488" s="241" t="s">
        <v>93</v>
      </c>
      <c r="E488" s="251">
        <v>24000</v>
      </c>
      <c r="F488" s="541">
        <v>3540</v>
      </c>
      <c r="G488" s="495">
        <f t="shared" si="11"/>
        <v>6.7796610169491522</v>
      </c>
      <c r="H488" s="659" t="s">
        <v>70</v>
      </c>
      <c r="I488" s="236" t="s">
        <v>18</v>
      </c>
      <c r="J488" s="880" t="s">
        <v>593</v>
      </c>
      <c r="K488" s="235" t="s">
        <v>73</v>
      </c>
      <c r="L488" s="235" t="s">
        <v>62</v>
      </c>
      <c r="M488" s="195"/>
      <c r="N488" s="196"/>
    </row>
    <row r="489" spans="1:14" ht="19.5" customHeight="1" x14ac:dyDescent="0.25">
      <c r="A489" s="240">
        <v>44341</v>
      </c>
      <c r="B489" s="241" t="s">
        <v>570</v>
      </c>
      <c r="C489" s="203" t="s">
        <v>274</v>
      </c>
      <c r="D489" s="241" t="s">
        <v>93</v>
      </c>
      <c r="E489" s="251">
        <v>35000</v>
      </c>
      <c r="F489" s="541">
        <v>3540</v>
      </c>
      <c r="G489" s="495">
        <f t="shared" si="11"/>
        <v>9.8870056497175138</v>
      </c>
      <c r="H489" s="659" t="s">
        <v>70</v>
      </c>
      <c r="I489" s="236" t="s">
        <v>18</v>
      </c>
      <c r="J489" s="880" t="s">
        <v>763</v>
      </c>
      <c r="K489" s="235" t="s">
        <v>73</v>
      </c>
      <c r="L489" s="235" t="s">
        <v>62</v>
      </c>
      <c r="M489" s="195"/>
      <c r="N489" s="196"/>
    </row>
    <row r="490" spans="1:14" ht="18.75" customHeight="1" x14ac:dyDescent="0.25">
      <c r="A490" s="240">
        <v>44341</v>
      </c>
      <c r="B490" s="241" t="s">
        <v>68</v>
      </c>
      <c r="C490" s="241" t="s">
        <v>67</v>
      </c>
      <c r="D490" s="241" t="s">
        <v>93</v>
      </c>
      <c r="E490" s="426">
        <v>8000</v>
      </c>
      <c r="F490" s="541">
        <v>3540</v>
      </c>
      <c r="G490" s="495">
        <f t="shared" si="11"/>
        <v>2.2598870056497176</v>
      </c>
      <c r="H490" s="659" t="s">
        <v>71</v>
      </c>
      <c r="I490" s="236" t="s">
        <v>18</v>
      </c>
      <c r="J490" s="880" t="s">
        <v>566</v>
      </c>
      <c r="K490" s="235" t="s">
        <v>73</v>
      </c>
      <c r="L490" s="235" t="s">
        <v>62</v>
      </c>
      <c r="M490" s="195"/>
      <c r="N490" s="196"/>
    </row>
    <row r="491" spans="1:14" ht="26.25" customHeight="1" x14ac:dyDescent="0.25">
      <c r="A491" s="240">
        <v>44341</v>
      </c>
      <c r="B491" s="241" t="s">
        <v>563</v>
      </c>
      <c r="C491" s="241" t="s">
        <v>67</v>
      </c>
      <c r="D491" s="203" t="s">
        <v>93</v>
      </c>
      <c r="E491" s="477">
        <v>20000</v>
      </c>
      <c r="F491" s="541">
        <v>3540</v>
      </c>
      <c r="G491" s="495">
        <f t="shared" si="11"/>
        <v>5.6497175141242941</v>
      </c>
      <c r="H491" s="659" t="s">
        <v>71</v>
      </c>
      <c r="I491" s="236" t="s">
        <v>18</v>
      </c>
      <c r="J491" s="880" t="s">
        <v>764</v>
      </c>
      <c r="K491" s="235" t="s">
        <v>73</v>
      </c>
      <c r="L491" s="235" t="s">
        <v>62</v>
      </c>
      <c r="M491" s="195"/>
      <c r="N491" s="196"/>
    </row>
    <row r="492" spans="1:14" ht="26.25" customHeight="1" x14ac:dyDescent="0.25">
      <c r="A492" s="240">
        <v>44341</v>
      </c>
      <c r="B492" s="241" t="s">
        <v>564</v>
      </c>
      <c r="C492" s="241" t="s">
        <v>274</v>
      </c>
      <c r="D492" s="241" t="s">
        <v>93</v>
      </c>
      <c r="E492" s="944">
        <v>30000</v>
      </c>
      <c r="F492" s="541">
        <v>3540</v>
      </c>
      <c r="G492" s="495">
        <f t="shared" si="11"/>
        <v>8.4745762711864412</v>
      </c>
      <c r="H492" s="1030" t="s">
        <v>71</v>
      </c>
      <c r="I492" s="735" t="s">
        <v>18</v>
      </c>
      <c r="J492" s="880" t="s">
        <v>566</v>
      </c>
      <c r="K492" s="279" t="s">
        <v>73</v>
      </c>
      <c r="L492" s="279" t="s">
        <v>62</v>
      </c>
      <c r="M492" s="744"/>
      <c r="N492" s="196"/>
    </row>
    <row r="493" spans="1:14" ht="30.75" customHeight="1" x14ac:dyDescent="0.25">
      <c r="A493" s="240">
        <v>44341</v>
      </c>
      <c r="B493" s="241" t="s">
        <v>565</v>
      </c>
      <c r="C493" s="241" t="s">
        <v>67</v>
      </c>
      <c r="D493" s="203" t="s">
        <v>93</v>
      </c>
      <c r="E493" s="467">
        <v>20000</v>
      </c>
      <c r="F493" s="541">
        <v>3540</v>
      </c>
      <c r="G493" s="495">
        <f t="shared" si="11"/>
        <v>5.6497175141242941</v>
      </c>
      <c r="H493" s="659" t="s">
        <v>71</v>
      </c>
      <c r="I493" s="236" t="s">
        <v>18</v>
      </c>
      <c r="J493" s="880" t="s">
        <v>566</v>
      </c>
      <c r="K493" s="235" t="s">
        <v>73</v>
      </c>
      <c r="L493" s="235" t="s">
        <v>62</v>
      </c>
      <c r="M493" s="195"/>
      <c r="N493" s="196"/>
    </row>
    <row r="494" spans="1:14" ht="28.5" customHeight="1" x14ac:dyDescent="0.25">
      <c r="A494" s="240">
        <v>44341</v>
      </c>
      <c r="B494" s="241" t="s">
        <v>570</v>
      </c>
      <c r="C494" s="241" t="s">
        <v>274</v>
      </c>
      <c r="D494" s="203" t="s">
        <v>93</v>
      </c>
      <c r="E494" s="467">
        <v>50000</v>
      </c>
      <c r="F494" s="541">
        <v>3540</v>
      </c>
      <c r="G494" s="495">
        <f t="shared" si="11"/>
        <v>14.124293785310735</v>
      </c>
      <c r="H494" s="659" t="s">
        <v>71</v>
      </c>
      <c r="I494" s="236" t="s">
        <v>18</v>
      </c>
      <c r="J494" s="880" t="s">
        <v>765</v>
      </c>
      <c r="K494" s="235" t="s">
        <v>73</v>
      </c>
      <c r="L494" s="235" t="s">
        <v>62</v>
      </c>
      <c r="M494" s="195"/>
      <c r="N494" s="196"/>
    </row>
    <row r="495" spans="1:14" ht="35.25" customHeight="1" x14ac:dyDescent="0.25">
      <c r="A495" s="240">
        <v>44341</v>
      </c>
      <c r="B495" s="241" t="s">
        <v>708</v>
      </c>
      <c r="C495" s="241" t="s">
        <v>223</v>
      </c>
      <c r="D495" s="203" t="s">
        <v>94</v>
      </c>
      <c r="E495" s="467">
        <f>G495*F495</f>
        <v>53100</v>
      </c>
      <c r="F495" s="541">
        <v>3540</v>
      </c>
      <c r="G495" s="495">
        <v>15</v>
      </c>
      <c r="H495" s="659" t="s">
        <v>336</v>
      </c>
      <c r="I495" s="236" t="s">
        <v>18</v>
      </c>
      <c r="J495" s="880" t="s">
        <v>766</v>
      </c>
      <c r="K495" s="235" t="s">
        <v>73</v>
      </c>
      <c r="L495" s="235" t="s">
        <v>62</v>
      </c>
      <c r="M495" s="195"/>
      <c r="N495" s="196"/>
    </row>
    <row r="496" spans="1:14" ht="25.5" customHeight="1" x14ac:dyDescent="0.25">
      <c r="A496" s="240">
        <v>44341</v>
      </c>
      <c r="B496" s="241" t="s">
        <v>123</v>
      </c>
      <c r="C496" s="241" t="s">
        <v>223</v>
      </c>
      <c r="D496" s="203" t="s">
        <v>94</v>
      </c>
      <c r="E496" s="467">
        <f>G496*F496</f>
        <v>32143.200000000001</v>
      </c>
      <c r="F496" s="541">
        <v>3540</v>
      </c>
      <c r="G496" s="495">
        <v>9.08</v>
      </c>
      <c r="H496" s="659" t="s">
        <v>336</v>
      </c>
      <c r="I496" s="236" t="s">
        <v>18</v>
      </c>
      <c r="J496" s="880" t="s">
        <v>767</v>
      </c>
      <c r="K496" s="235" t="s">
        <v>73</v>
      </c>
      <c r="L496" s="235" t="s">
        <v>62</v>
      </c>
      <c r="M496" s="195"/>
      <c r="N496" s="196"/>
    </row>
    <row r="497" spans="1:14" ht="18.75" customHeight="1" x14ac:dyDescent="0.25">
      <c r="A497" s="240">
        <v>44342</v>
      </c>
      <c r="B497" s="241" t="s">
        <v>123</v>
      </c>
      <c r="C497" s="241" t="s">
        <v>223</v>
      </c>
      <c r="D497" s="203" t="s">
        <v>94</v>
      </c>
      <c r="E497" s="467">
        <v>2000</v>
      </c>
      <c r="F497" s="541">
        <v>3540</v>
      </c>
      <c r="G497" s="495">
        <f t="shared" si="11"/>
        <v>0.56497175141242939</v>
      </c>
      <c r="H497" s="659" t="s">
        <v>127</v>
      </c>
      <c r="I497" s="236" t="s">
        <v>18</v>
      </c>
      <c r="J497" s="880" t="s">
        <v>768</v>
      </c>
      <c r="K497" s="235" t="s">
        <v>73</v>
      </c>
      <c r="L497" s="235" t="s">
        <v>62</v>
      </c>
      <c r="M497" s="195"/>
      <c r="N497" s="196"/>
    </row>
    <row r="498" spans="1:14" ht="18.75" customHeight="1" x14ac:dyDescent="0.25">
      <c r="A498" s="240">
        <v>44342</v>
      </c>
      <c r="B498" s="241" t="s">
        <v>123</v>
      </c>
      <c r="C498" s="241" t="s">
        <v>223</v>
      </c>
      <c r="D498" s="203" t="s">
        <v>94</v>
      </c>
      <c r="E498" s="467">
        <v>5000</v>
      </c>
      <c r="F498" s="541">
        <v>3540</v>
      </c>
      <c r="G498" s="495">
        <f>E498/F498</f>
        <v>1.4124293785310735</v>
      </c>
      <c r="H498" s="659" t="s">
        <v>227</v>
      </c>
      <c r="I498" s="236" t="s">
        <v>18</v>
      </c>
      <c r="J498" s="880" t="s">
        <v>769</v>
      </c>
      <c r="K498" s="235" t="s">
        <v>73</v>
      </c>
      <c r="L498" s="235" t="s">
        <v>62</v>
      </c>
      <c r="M498" s="195"/>
      <c r="N498" s="196"/>
    </row>
    <row r="499" spans="1:14" x14ac:dyDescent="0.25">
      <c r="A499" s="202">
        <v>44342</v>
      </c>
      <c r="B499" s="201" t="s">
        <v>68</v>
      </c>
      <c r="C499" s="201" t="s">
        <v>67</v>
      </c>
      <c r="D499" s="203" t="s">
        <v>93</v>
      </c>
      <c r="E499" s="194">
        <v>15000</v>
      </c>
      <c r="F499" s="541">
        <v>3540</v>
      </c>
      <c r="G499" s="495">
        <f t="shared" si="11"/>
        <v>4.2372881355932206</v>
      </c>
      <c r="H499" s="659" t="s">
        <v>70</v>
      </c>
      <c r="I499" s="236" t="s">
        <v>18</v>
      </c>
      <c r="J499" s="880" t="s">
        <v>593</v>
      </c>
      <c r="K499" s="235" t="s">
        <v>73</v>
      </c>
      <c r="L499" s="235" t="s">
        <v>62</v>
      </c>
      <c r="M499" s="195"/>
      <c r="N499" s="196"/>
    </row>
    <row r="500" spans="1:14" x14ac:dyDescent="0.25">
      <c r="A500" s="202">
        <v>44342</v>
      </c>
      <c r="B500" s="201" t="s">
        <v>68</v>
      </c>
      <c r="C500" s="201" t="s">
        <v>67</v>
      </c>
      <c r="D500" s="203" t="s">
        <v>93</v>
      </c>
      <c r="E500" s="194">
        <v>15000</v>
      </c>
      <c r="F500" s="541">
        <v>3540</v>
      </c>
      <c r="G500" s="495">
        <f t="shared" si="11"/>
        <v>4.2372881355932206</v>
      </c>
      <c r="H500" s="659" t="s">
        <v>70</v>
      </c>
      <c r="I500" s="236" t="s">
        <v>18</v>
      </c>
      <c r="J500" s="880" t="s">
        <v>593</v>
      </c>
      <c r="K500" s="235" t="s">
        <v>73</v>
      </c>
      <c r="L500" s="235" t="s">
        <v>62</v>
      </c>
      <c r="M500" s="195"/>
      <c r="N500" s="196"/>
    </row>
    <row r="501" spans="1:14" x14ac:dyDescent="0.25">
      <c r="A501" s="202">
        <v>44342</v>
      </c>
      <c r="B501" s="203" t="s">
        <v>68</v>
      </c>
      <c r="C501" s="201" t="s">
        <v>67</v>
      </c>
      <c r="D501" s="203" t="s">
        <v>93</v>
      </c>
      <c r="E501" s="700">
        <v>6000</v>
      </c>
      <c r="F501" s="541">
        <v>3540</v>
      </c>
      <c r="G501" s="495">
        <f t="shared" si="11"/>
        <v>1.6949152542372881</v>
      </c>
      <c r="H501" s="659" t="s">
        <v>70</v>
      </c>
      <c r="I501" s="236" t="s">
        <v>18</v>
      </c>
      <c r="J501" s="880" t="s">
        <v>593</v>
      </c>
      <c r="K501" s="235" t="s">
        <v>73</v>
      </c>
      <c r="L501" s="235" t="s">
        <v>62</v>
      </c>
      <c r="M501" s="195"/>
      <c r="N501" s="196"/>
    </row>
    <row r="502" spans="1:14" ht="17.25" customHeight="1" x14ac:dyDescent="0.25">
      <c r="A502" s="202">
        <v>44342</v>
      </c>
      <c r="B502" s="201" t="s">
        <v>95</v>
      </c>
      <c r="C502" s="201" t="s">
        <v>95</v>
      </c>
      <c r="D502" s="203" t="s">
        <v>93</v>
      </c>
      <c r="E502" s="474">
        <v>7000</v>
      </c>
      <c r="F502" s="541">
        <v>3540</v>
      </c>
      <c r="G502" s="495">
        <f t="shared" si="11"/>
        <v>1.9774011299435028</v>
      </c>
      <c r="H502" s="659" t="s">
        <v>70</v>
      </c>
      <c r="I502" s="236" t="s">
        <v>18</v>
      </c>
      <c r="J502" s="880" t="s">
        <v>593</v>
      </c>
      <c r="K502" s="235" t="s">
        <v>73</v>
      </c>
      <c r="L502" s="235" t="s">
        <v>62</v>
      </c>
      <c r="M502" s="195"/>
      <c r="N502" s="196"/>
    </row>
    <row r="503" spans="1:14" ht="25.5" customHeight="1" x14ac:dyDescent="0.25">
      <c r="A503" s="202">
        <v>44342</v>
      </c>
      <c r="B503" s="201" t="s">
        <v>564</v>
      </c>
      <c r="C503" s="203" t="s">
        <v>274</v>
      </c>
      <c r="D503" s="203" t="s">
        <v>93</v>
      </c>
      <c r="E503" s="194">
        <v>25000</v>
      </c>
      <c r="F503" s="541">
        <v>3540</v>
      </c>
      <c r="G503" s="495">
        <f t="shared" si="11"/>
        <v>7.0621468926553677</v>
      </c>
      <c r="H503" s="659" t="s">
        <v>70</v>
      </c>
      <c r="I503" s="236" t="s">
        <v>18</v>
      </c>
      <c r="J503" s="880" t="s">
        <v>593</v>
      </c>
      <c r="K503" s="235" t="s">
        <v>73</v>
      </c>
      <c r="L503" s="235" t="s">
        <v>62</v>
      </c>
      <c r="M503" s="195"/>
      <c r="N503" s="196"/>
    </row>
    <row r="504" spans="1:14" ht="27" customHeight="1" x14ac:dyDescent="0.25">
      <c r="A504" s="202">
        <v>44342</v>
      </c>
      <c r="B504" s="201" t="s">
        <v>570</v>
      </c>
      <c r="C504" s="203" t="s">
        <v>274</v>
      </c>
      <c r="D504" s="203" t="s">
        <v>93</v>
      </c>
      <c r="E504" s="213">
        <v>35000</v>
      </c>
      <c r="F504" s="541">
        <v>3540</v>
      </c>
      <c r="G504" s="495">
        <f t="shared" si="11"/>
        <v>9.8870056497175138</v>
      </c>
      <c r="H504" s="659" t="s">
        <v>70</v>
      </c>
      <c r="I504" s="236" t="s">
        <v>18</v>
      </c>
      <c r="J504" s="880" t="s">
        <v>763</v>
      </c>
      <c r="K504" s="235" t="s">
        <v>73</v>
      </c>
      <c r="L504" s="235" t="s">
        <v>62</v>
      </c>
      <c r="M504" s="195"/>
      <c r="N504" s="196"/>
    </row>
    <row r="505" spans="1:14" ht="21.75" customHeight="1" x14ac:dyDescent="0.25">
      <c r="A505" s="48">
        <v>44342</v>
      </c>
      <c r="B505" s="493" t="s">
        <v>248</v>
      </c>
      <c r="C505" s="493" t="s">
        <v>136</v>
      </c>
      <c r="D505" s="493" t="s">
        <v>94</v>
      </c>
      <c r="E505" s="695">
        <v>84000</v>
      </c>
      <c r="F505" s="541">
        <v>3540</v>
      </c>
      <c r="G505" s="495">
        <f t="shared" si="11"/>
        <v>23.728813559322035</v>
      </c>
      <c r="H505" s="659" t="s">
        <v>42</v>
      </c>
      <c r="I505" s="236" t="s">
        <v>18</v>
      </c>
      <c r="J505" s="798" t="s">
        <v>771</v>
      </c>
      <c r="K505" s="235" t="s">
        <v>73</v>
      </c>
      <c r="L505" s="235" t="s">
        <v>62</v>
      </c>
      <c r="M505" s="195"/>
      <c r="N505" s="196"/>
    </row>
    <row r="506" spans="1:14" ht="18" customHeight="1" x14ac:dyDescent="0.25">
      <c r="A506" s="48">
        <v>44342</v>
      </c>
      <c r="B506" s="493" t="s">
        <v>407</v>
      </c>
      <c r="C506" s="493" t="s">
        <v>136</v>
      </c>
      <c r="D506" s="493" t="s">
        <v>94</v>
      </c>
      <c r="E506" s="695">
        <v>7200</v>
      </c>
      <c r="F506" s="541">
        <v>3540</v>
      </c>
      <c r="G506" s="495">
        <f t="shared" si="11"/>
        <v>2.0338983050847457</v>
      </c>
      <c r="H506" s="659" t="s">
        <v>42</v>
      </c>
      <c r="I506" s="236" t="s">
        <v>18</v>
      </c>
      <c r="J506" s="798" t="s">
        <v>771</v>
      </c>
      <c r="K506" s="235" t="s">
        <v>73</v>
      </c>
      <c r="L506" s="235" t="s">
        <v>62</v>
      </c>
      <c r="M506" s="195"/>
      <c r="N506" s="196"/>
    </row>
    <row r="507" spans="1:14" ht="17.25" customHeight="1" x14ac:dyDescent="0.25">
      <c r="A507" s="48">
        <v>44342</v>
      </c>
      <c r="B507" s="493" t="s">
        <v>533</v>
      </c>
      <c r="C507" s="493" t="s">
        <v>136</v>
      </c>
      <c r="D507" s="493" t="s">
        <v>94</v>
      </c>
      <c r="E507" s="695">
        <v>22000</v>
      </c>
      <c r="F507" s="541">
        <v>3540</v>
      </c>
      <c r="G507" s="495">
        <f t="shared" si="11"/>
        <v>6.2146892655367232</v>
      </c>
      <c r="H507" s="659" t="s">
        <v>42</v>
      </c>
      <c r="I507" s="236" t="s">
        <v>18</v>
      </c>
      <c r="J507" s="798" t="s">
        <v>771</v>
      </c>
      <c r="K507" s="235" t="s">
        <v>73</v>
      </c>
      <c r="L507" s="235" t="s">
        <v>62</v>
      </c>
      <c r="M507" s="195"/>
      <c r="N507" s="196"/>
    </row>
    <row r="508" spans="1:14" x14ac:dyDescent="0.25">
      <c r="A508" s="507">
        <v>44342</v>
      </c>
      <c r="B508" s="493" t="s">
        <v>68</v>
      </c>
      <c r="C508" s="493" t="s">
        <v>67</v>
      </c>
      <c r="D508" s="644" t="s">
        <v>14</v>
      </c>
      <c r="E508" s="702">
        <v>4000</v>
      </c>
      <c r="F508" s="541">
        <v>3540</v>
      </c>
      <c r="G508" s="495">
        <f t="shared" si="11"/>
        <v>1.1299435028248588</v>
      </c>
      <c r="H508" s="659" t="s">
        <v>42</v>
      </c>
      <c r="I508" s="236" t="s">
        <v>18</v>
      </c>
      <c r="J508" s="713" t="s">
        <v>772</v>
      </c>
      <c r="K508" s="235" t="s">
        <v>73</v>
      </c>
      <c r="L508" s="235" t="s">
        <v>62</v>
      </c>
      <c r="M508" s="195"/>
      <c r="N508" s="196"/>
    </row>
    <row r="509" spans="1:14" x14ac:dyDescent="0.25">
      <c r="A509" s="507">
        <v>44342</v>
      </c>
      <c r="B509" s="493" t="s">
        <v>68</v>
      </c>
      <c r="C509" s="493" t="s">
        <v>67</v>
      </c>
      <c r="D509" s="644" t="s">
        <v>14</v>
      </c>
      <c r="E509" s="706">
        <v>4000</v>
      </c>
      <c r="F509" s="541">
        <v>3540</v>
      </c>
      <c r="G509" s="495">
        <f t="shared" si="11"/>
        <v>1.1299435028248588</v>
      </c>
      <c r="H509" s="659" t="s">
        <v>42</v>
      </c>
      <c r="I509" s="236" t="s">
        <v>18</v>
      </c>
      <c r="J509" s="713" t="s">
        <v>772</v>
      </c>
      <c r="K509" s="235" t="s">
        <v>73</v>
      </c>
      <c r="L509" s="235" t="s">
        <v>62</v>
      </c>
      <c r="M509" s="195"/>
      <c r="N509" s="196"/>
    </row>
    <row r="510" spans="1:14" x14ac:dyDescent="0.25">
      <c r="A510" s="507">
        <v>44342</v>
      </c>
      <c r="B510" s="493" t="s">
        <v>68</v>
      </c>
      <c r="C510" s="493" t="s">
        <v>67</v>
      </c>
      <c r="D510" s="644" t="s">
        <v>14</v>
      </c>
      <c r="E510" s="695">
        <v>6000</v>
      </c>
      <c r="F510" s="541">
        <v>3540</v>
      </c>
      <c r="G510" s="495">
        <f t="shared" si="11"/>
        <v>1.6949152542372881</v>
      </c>
      <c r="H510" s="659" t="s">
        <v>42</v>
      </c>
      <c r="I510" s="236" t="s">
        <v>18</v>
      </c>
      <c r="J510" s="713" t="s">
        <v>772</v>
      </c>
      <c r="K510" s="235" t="s">
        <v>73</v>
      </c>
      <c r="L510" s="235" t="s">
        <v>62</v>
      </c>
      <c r="M510" s="195"/>
      <c r="N510" s="196"/>
    </row>
    <row r="511" spans="1:14" x14ac:dyDescent="0.25">
      <c r="A511" s="507">
        <v>44342</v>
      </c>
      <c r="B511" s="493" t="s">
        <v>68</v>
      </c>
      <c r="C511" s="493" t="s">
        <v>67</v>
      </c>
      <c r="D511" s="644" t="s">
        <v>14</v>
      </c>
      <c r="E511" s="477">
        <v>4000</v>
      </c>
      <c r="F511" s="541">
        <v>3540</v>
      </c>
      <c r="G511" s="495">
        <f t="shared" si="11"/>
        <v>1.1299435028248588</v>
      </c>
      <c r="H511" s="659" t="s">
        <v>42</v>
      </c>
      <c r="I511" s="236" t="s">
        <v>18</v>
      </c>
      <c r="J511" s="713" t="s">
        <v>772</v>
      </c>
      <c r="K511" s="235" t="s">
        <v>73</v>
      </c>
      <c r="L511" s="235" t="s">
        <v>62</v>
      </c>
      <c r="M511" s="195"/>
      <c r="N511" s="196"/>
    </row>
    <row r="512" spans="1:14" x14ac:dyDescent="0.25">
      <c r="A512" s="202">
        <v>44342</v>
      </c>
      <c r="B512" s="201" t="s">
        <v>68</v>
      </c>
      <c r="C512" s="201" t="s">
        <v>67</v>
      </c>
      <c r="D512" s="203" t="s">
        <v>93</v>
      </c>
      <c r="E512" s="223">
        <v>8000</v>
      </c>
      <c r="F512" s="541">
        <v>3540</v>
      </c>
      <c r="G512" s="495">
        <f t="shared" si="11"/>
        <v>2.2598870056497176</v>
      </c>
      <c r="H512" s="659" t="s">
        <v>130</v>
      </c>
      <c r="I512" s="236" t="s">
        <v>18</v>
      </c>
      <c r="J512" s="279" t="s">
        <v>537</v>
      </c>
      <c r="K512" s="235" t="s">
        <v>73</v>
      </c>
      <c r="L512" s="235" t="s">
        <v>62</v>
      </c>
      <c r="M512" s="195"/>
      <c r="N512" s="196"/>
    </row>
    <row r="513" spans="1:14" x14ac:dyDescent="0.25">
      <c r="A513" s="202">
        <v>44342</v>
      </c>
      <c r="B513" s="201" t="s">
        <v>68</v>
      </c>
      <c r="C513" s="201" t="s">
        <v>67</v>
      </c>
      <c r="D513" s="203" t="s">
        <v>93</v>
      </c>
      <c r="E513" s="194">
        <v>7000</v>
      </c>
      <c r="F513" s="541">
        <v>3540</v>
      </c>
      <c r="G513" s="495">
        <f t="shared" si="11"/>
        <v>1.9774011299435028</v>
      </c>
      <c r="H513" s="659" t="s">
        <v>130</v>
      </c>
      <c r="I513" s="236" t="s">
        <v>18</v>
      </c>
      <c r="J513" s="279" t="s">
        <v>537</v>
      </c>
      <c r="K513" s="235" t="s">
        <v>73</v>
      </c>
      <c r="L513" s="235" t="s">
        <v>62</v>
      </c>
      <c r="M513" s="195"/>
      <c r="N513" s="196"/>
    </row>
    <row r="514" spans="1:14" x14ac:dyDescent="0.25">
      <c r="A514" s="202">
        <v>44342</v>
      </c>
      <c r="B514" s="201" t="s">
        <v>68</v>
      </c>
      <c r="C514" s="201" t="s">
        <v>67</v>
      </c>
      <c r="D514" s="203" t="s">
        <v>93</v>
      </c>
      <c r="E514" s="194">
        <v>5000</v>
      </c>
      <c r="F514" s="541">
        <v>3540</v>
      </c>
      <c r="G514" s="495">
        <f t="shared" si="11"/>
        <v>1.4124293785310735</v>
      </c>
      <c r="H514" s="659" t="s">
        <v>130</v>
      </c>
      <c r="I514" s="236" t="s">
        <v>18</v>
      </c>
      <c r="J514" s="279" t="s">
        <v>537</v>
      </c>
      <c r="K514" s="235" t="s">
        <v>73</v>
      </c>
      <c r="L514" s="235" t="s">
        <v>62</v>
      </c>
      <c r="M514" s="195"/>
      <c r="N514" s="196"/>
    </row>
    <row r="515" spans="1:14" x14ac:dyDescent="0.25">
      <c r="A515" s="202">
        <v>44342</v>
      </c>
      <c r="B515" s="201" t="s">
        <v>68</v>
      </c>
      <c r="C515" s="201" t="s">
        <v>67</v>
      </c>
      <c r="D515" s="203" t="s">
        <v>93</v>
      </c>
      <c r="E515" s="194">
        <v>8000</v>
      </c>
      <c r="F515" s="541">
        <v>3540</v>
      </c>
      <c r="G515" s="495">
        <f t="shared" si="11"/>
        <v>2.2598870056497176</v>
      </c>
      <c r="H515" s="659" t="s">
        <v>130</v>
      </c>
      <c r="I515" s="236" t="s">
        <v>18</v>
      </c>
      <c r="J515" s="279" t="s">
        <v>537</v>
      </c>
      <c r="K515" s="235" t="s">
        <v>73</v>
      </c>
      <c r="L515" s="235" t="s">
        <v>62</v>
      </c>
      <c r="M515" s="195"/>
      <c r="N515" s="196"/>
    </row>
    <row r="516" spans="1:14" x14ac:dyDescent="0.25">
      <c r="A516" s="202">
        <v>44342</v>
      </c>
      <c r="B516" s="201" t="s">
        <v>68</v>
      </c>
      <c r="C516" s="201" t="s">
        <v>67</v>
      </c>
      <c r="D516" s="203" t="s">
        <v>93</v>
      </c>
      <c r="E516" s="223">
        <v>7000</v>
      </c>
      <c r="F516" s="541">
        <v>3540</v>
      </c>
      <c r="G516" s="495">
        <f t="shared" si="11"/>
        <v>1.9774011299435028</v>
      </c>
      <c r="H516" s="659" t="s">
        <v>130</v>
      </c>
      <c r="I516" s="236" t="s">
        <v>18</v>
      </c>
      <c r="J516" s="279" t="s">
        <v>537</v>
      </c>
      <c r="K516" s="235" t="s">
        <v>73</v>
      </c>
      <c r="L516" s="235" t="s">
        <v>62</v>
      </c>
      <c r="M516" s="195"/>
      <c r="N516" s="196"/>
    </row>
    <row r="517" spans="1:14" x14ac:dyDescent="0.25">
      <c r="A517" s="202">
        <v>44342</v>
      </c>
      <c r="B517" s="203" t="s">
        <v>95</v>
      </c>
      <c r="C517" s="203" t="s">
        <v>95</v>
      </c>
      <c r="D517" s="203" t="s">
        <v>93</v>
      </c>
      <c r="E517" s="433">
        <v>6000</v>
      </c>
      <c r="F517" s="541">
        <v>3540</v>
      </c>
      <c r="G517" s="495">
        <f t="shared" si="11"/>
        <v>1.6949152542372881</v>
      </c>
      <c r="H517" s="659" t="s">
        <v>130</v>
      </c>
      <c r="I517" s="236" t="s">
        <v>18</v>
      </c>
      <c r="J517" s="279" t="s">
        <v>537</v>
      </c>
      <c r="K517" s="235" t="s">
        <v>73</v>
      </c>
      <c r="L517" s="235" t="s">
        <v>62</v>
      </c>
      <c r="M517" s="195"/>
      <c r="N517" s="196"/>
    </row>
    <row r="518" spans="1:14" x14ac:dyDescent="0.25">
      <c r="A518" s="202">
        <v>44342</v>
      </c>
      <c r="B518" s="203" t="s">
        <v>95</v>
      </c>
      <c r="C518" s="203" t="s">
        <v>95</v>
      </c>
      <c r="D518" s="203" t="s">
        <v>93</v>
      </c>
      <c r="E518" s="194">
        <v>4000</v>
      </c>
      <c r="F518" s="541">
        <v>3540</v>
      </c>
      <c r="G518" s="495">
        <f t="shared" si="11"/>
        <v>1.1299435028248588</v>
      </c>
      <c r="H518" s="659" t="s">
        <v>130</v>
      </c>
      <c r="I518" s="236" t="s">
        <v>18</v>
      </c>
      <c r="J518" s="279" t="s">
        <v>537</v>
      </c>
      <c r="K518" s="235" t="s">
        <v>73</v>
      </c>
      <c r="L518" s="235" t="s">
        <v>62</v>
      </c>
      <c r="M518" s="195"/>
      <c r="N518" s="196"/>
    </row>
    <row r="519" spans="1:14" ht="19.5" customHeight="1" x14ac:dyDescent="0.25">
      <c r="A519" s="240">
        <v>44342</v>
      </c>
      <c r="B519" s="279" t="s">
        <v>570</v>
      </c>
      <c r="C519" s="203" t="s">
        <v>274</v>
      </c>
      <c r="D519" s="203" t="s">
        <v>93</v>
      </c>
      <c r="E519" s="467">
        <v>50000</v>
      </c>
      <c r="F519" s="541">
        <v>3540</v>
      </c>
      <c r="G519" s="495">
        <f t="shared" si="11"/>
        <v>14.124293785310735</v>
      </c>
      <c r="H519" s="659" t="s">
        <v>71</v>
      </c>
      <c r="I519" s="236" t="s">
        <v>18</v>
      </c>
      <c r="J519" s="279" t="s">
        <v>781</v>
      </c>
      <c r="K519" s="235" t="s">
        <v>73</v>
      </c>
      <c r="L519" s="235" t="s">
        <v>62</v>
      </c>
      <c r="M519" s="195"/>
      <c r="N519" s="196"/>
    </row>
    <row r="520" spans="1:14" x14ac:dyDescent="0.25">
      <c r="A520" s="240">
        <v>44342</v>
      </c>
      <c r="B520" s="279" t="s">
        <v>68</v>
      </c>
      <c r="C520" s="783" t="s">
        <v>67</v>
      </c>
      <c r="D520" s="203" t="s">
        <v>93</v>
      </c>
      <c r="E520" s="426">
        <v>5000</v>
      </c>
      <c r="F520" s="541">
        <v>3540</v>
      </c>
      <c r="G520" s="495">
        <f t="shared" si="11"/>
        <v>1.4124293785310735</v>
      </c>
      <c r="H520" s="659" t="s">
        <v>71</v>
      </c>
      <c r="I520" s="236" t="s">
        <v>18</v>
      </c>
      <c r="J520" s="279" t="s">
        <v>566</v>
      </c>
      <c r="K520" s="235" t="s">
        <v>73</v>
      </c>
      <c r="L520" s="235" t="s">
        <v>62</v>
      </c>
      <c r="M520" s="195"/>
      <c r="N520" s="196"/>
    </row>
    <row r="521" spans="1:14" x14ac:dyDescent="0.25">
      <c r="A521" s="240">
        <v>44342</v>
      </c>
      <c r="B521" s="279" t="s">
        <v>68</v>
      </c>
      <c r="C521" s="783" t="s">
        <v>67</v>
      </c>
      <c r="D521" s="203" t="s">
        <v>93</v>
      </c>
      <c r="E521" s="251">
        <v>6000</v>
      </c>
      <c r="F521" s="541">
        <v>3540</v>
      </c>
      <c r="G521" s="495">
        <f t="shared" si="11"/>
        <v>1.6949152542372881</v>
      </c>
      <c r="H521" s="659" t="s">
        <v>71</v>
      </c>
      <c r="I521" s="236" t="s">
        <v>18</v>
      </c>
      <c r="J521" s="279" t="s">
        <v>566</v>
      </c>
      <c r="K521" s="235" t="s">
        <v>73</v>
      </c>
      <c r="L521" s="235" t="s">
        <v>62</v>
      </c>
      <c r="M521" s="195"/>
      <c r="N521" s="196"/>
    </row>
    <row r="522" spans="1:14" x14ac:dyDescent="0.25">
      <c r="A522" s="240">
        <v>44342</v>
      </c>
      <c r="B522" s="279" t="s">
        <v>68</v>
      </c>
      <c r="C522" s="783" t="s">
        <v>67</v>
      </c>
      <c r="D522" s="203" t="s">
        <v>93</v>
      </c>
      <c r="E522" s="467">
        <v>6000</v>
      </c>
      <c r="F522" s="541">
        <v>3540</v>
      </c>
      <c r="G522" s="495">
        <f t="shared" si="11"/>
        <v>1.6949152542372881</v>
      </c>
      <c r="H522" s="659" t="s">
        <v>71</v>
      </c>
      <c r="I522" s="236" t="s">
        <v>18</v>
      </c>
      <c r="J522" s="279" t="s">
        <v>566</v>
      </c>
      <c r="K522" s="235" t="s">
        <v>73</v>
      </c>
      <c r="L522" s="235" t="s">
        <v>62</v>
      </c>
      <c r="M522" s="195"/>
      <c r="N522" s="196"/>
    </row>
    <row r="523" spans="1:14" x14ac:dyDescent="0.25">
      <c r="A523" s="240">
        <v>44342</v>
      </c>
      <c r="B523" s="279" t="s">
        <v>68</v>
      </c>
      <c r="C523" s="783" t="s">
        <v>67</v>
      </c>
      <c r="D523" s="203" t="s">
        <v>93</v>
      </c>
      <c r="E523" s="426">
        <v>10000</v>
      </c>
      <c r="F523" s="541">
        <v>3540</v>
      </c>
      <c r="G523" s="495">
        <f t="shared" si="11"/>
        <v>2.8248587570621471</v>
      </c>
      <c r="H523" s="659" t="s">
        <v>71</v>
      </c>
      <c r="I523" s="236" t="s">
        <v>18</v>
      </c>
      <c r="J523" s="279" t="s">
        <v>566</v>
      </c>
      <c r="K523" s="235" t="s">
        <v>73</v>
      </c>
      <c r="L523" s="235" t="s">
        <v>62</v>
      </c>
      <c r="M523" s="195"/>
      <c r="N523" s="196"/>
    </row>
    <row r="524" spans="1:14" ht="18" customHeight="1" x14ac:dyDescent="0.25">
      <c r="A524" s="240">
        <v>44342</v>
      </c>
      <c r="B524" s="241" t="s">
        <v>270</v>
      </c>
      <c r="C524" s="203" t="s">
        <v>274</v>
      </c>
      <c r="D524" s="203" t="s">
        <v>93</v>
      </c>
      <c r="E524" s="426">
        <v>5500</v>
      </c>
      <c r="F524" s="541">
        <v>3540</v>
      </c>
      <c r="G524" s="495">
        <f t="shared" si="11"/>
        <v>1.5536723163841808</v>
      </c>
      <c r="H524" s="659" t="s">
        <v>71</v>
      </c>
      <c r="I524" s="236" t="s">
        <v>18</v>
      </c>
      <c r="J524" s="279" t="s">
        <v>808</v>
      </c>
      <c r="K524" s="235" t="s">
        <v>73</v>
      </c>
      <c r="L524" s="235" t="s">
        <v>62</v>
      </c>
      <c r="M524" s="195"/>
      <c r="N524" s="196"/>
    </row>
    <row r="525" spans="1:14" ht="18" customHeight="1" x14ac:dyDescent="0.25">
      <c r="A525" s="240">
        <v>44342</v>
      </c>
      <c r="B525" s="241" t="s">
        <v>160</v>
      </c>
      <c r="C525" s="203" t="s">
        <v>274</v>
      </c>
      <c r="D525" s="203" t="s">
        <v>93</v>
      </c>
      <c r="E525" s="426">
        <v>2000</v>
      </c>
      <c r="F525" s="541">
        <v>3540</v>
      </c>
      <c r="G525" s="495">
        <f t="shared" si="11"/>
        <v>0.56497175141242939</v>
      </c>
      <c r="H525" s="659" t="s">
        <v>71</v>
      </c>
      <c r="I525" s="236" t="s">
        <v>18</v>
      </c>
      <c r="J525" s="279" t="s">
        <v>808</v>
      </c>
      <c r="K525" s="235" t="s">
        <v>73</v>
      </c>
      <c r="L525" s="235" t="s">
        <v>62</v>
      </c>
      <c r="M525" s="195"/>
      <c r="N525" s="196"/>
    </row>
    <row r="526" spans="1:14" ht="18" customHeight="1" x14ac:dyDescent="0.25">
      <c r="A526" s="240">
        <v>44342</v>
      </c>
      <c r="B526" s="241" t="s">
        <v>805</v>
      </c>
      <c r="C526" s="203" t="s">
        <v>274</v>
      </c>
      <c r="D526" s="203" t="s">
        <v>93</v>
      </c>
      <c r="E526" s="426">
        <v>6000</v>
      </c>
      <c r="F526" s="541">
        <v>3540</v>
      </c>
      <c r="G526" s="495">
        <f t="shared" si="11"/>
        <v>1.6949152542372881</v>
      </c>
      <c r="H526" s="659" t="s">
        <v>71</v>
      </c>
      <c r="I526" s="236" t="s">
        <v>18</v>
      </c>
      <c r="J526" s="279" t="s">
        <v>809</v>
      </c>
      <c r="K526" s="235" t="s">
        <v>73</v>
      </c>
      <c r="L526" s="235" t="s">
        <v>62</v>
      </c>
      <c r="M526" s="195"/>
      <c r="N526" s="196"/>
    </row>
    <row r="527" spans="1:14" ht="18" customHeight="1" x14ac:dyDescent="0.25">
      <c r="A527" s="240">
        <v>44342</v>
      </c>
      <c r="B527" s="241" t="s">
        <v>806</v>
      </c>
      <c r="C527" s="203" t="s">
        <v>274</v>
      </c>
      <c r="D527" s="203" t="s">
        <v>93</v>
      </c>
      <c r="E527" s="426">
        <v>4000</v>
      </c>
      <c r="F527" s="541">
        <v>3540</v>
      </c>
      <c r="G527" s="495">
        <f t="shared" si="11"/>
        <v>1.1299435028248588</v>
      </c>
      <c r="H527" s="659" t="s">
        <v>71</v>
      </c>
      <c r="I527" s="236" t="s">
        <v>18</v>
      </c>
      <c r="J527" s="279" t="s">
        <v>809</v>
      </c>
      <c r="K527" s="235" t="s">
        <v>73</v>
      </c>
      <c r="L527" s="235" t="s">
        <v>62</v>
      </c>
      <c r="M527" s="195"/>
      <c r="N527" s="196"/>
    </row>
    <row r="528" spans="1:14" ht="18" customHeight="1" x14ac:dyDescent="0.25">
      <c r="A528" s="240">
        <v>44342</v>
      </c>
      <c r="B528" s="241" t="s">
        <v>806</v>
      </c>
      <c r="C528" s="203" t="s">
        <v>274</v>
      </c>
      <c r="D528" s="203" t="s">
        <v>93</v>
      </c>
      <c r="E528" s="426">
        <v>1000</v>
      </c>
      <c r="F528" s="541">
        <v>3540</v>
      </c>
      <c r="G528" s="495">
        <f t="shared" si="11"/>
        <v>0.2824858757062147</v>
      </c>
      <c r="H528" s="659" t="s">
        <v>71</v>
      </c>
      <c r="I528" s="236" t="s">
        <v>18</v>
      </c>
      <c r="J528" s="279" t="s">
        <v>809</v>
      </c>
      <c r="K528" s="235" t="s">
        <v>73</v>
      </c>
      <c r="L528" s="235" t="s">
        <v>62</v>
      </c>
      <c r="M528" s="195"/>
      <c r="N528" s="196"/>
    </row>
    <row r="529" spans="1:14" ht="18" customHeight="1" x14ac:dyDescent="0.25">
      <c r="A529" s="240">
        <v>44342</v>
      </c>
      <c r="B529" s="241" t="s">
        <v>807</v>
      </c>
      <c r="C529" s="203" t="s">
        <v>274</v>
      </c>
      <c r="D529" s="203" t="s">
        <v>93</v>
      </c>
      <c r="E529" s="426">
        <v>11500</v>
      </c>
      <c r="F529" s="541">
        <v>3540</v>
      </c>
      <c r="G529" s="495">
        <f t="shared" si="11"/>
        <v>3.2485875706214689</v>
      </c>
      <c r="H529" s="659" t="s">
        <v>71</v>
      </c>
      <c r="I529" s="236" t="s">
        <v>18</v>
      </c>
      <c r="J529" s="279" t="s">
        <v>566</v>
      </c>
      <c r="K529" s="235" t="s">
        <v>73</v>
      </c>
      <c r="L529" s="235" t="s">
        <v>62</v>
      </c>
      <c r="M529" s="195"/>
      <c r="N529" s="196"/>
    </row>
    <row r="530" spans="1:14" x14ac:dyDescent="0.25">
      <c r="A530" s="240">
        <v>44342</v>
      </c>
      <c r="B530" s="241" t="s">
        <v>95</v>
      </c>
      <c r="C530" s="783" t="s">
        <v>95</v>
      </c>
      <c r="D530" s="203" t="s">
        <v>93</v>
      </c>
      <c r="E530" s="426">
        <v>1000</v>
      </c>
      <c r="F530" s="541">
        <v>3540</v>
      </c>
      <c r="G530" s="495">
        <f t="shared" si="11"/>
        <v>0.2824858757062147</v>
      </c>
      <c r="H530" s="659" t="s">
        <v>71</v>
      </c>
      <c r="I530" s="236" t="s">
        <v>18</v>
      </c>
      <c r="J530" s="279" t="s">
        <v>566</v>
      </c>
      <c r="K530" s="235" t="s">
        <v>73</v>
      </c>
      <c r="L530" s="235" t="s">
        <v>62</v>
      </c>
      <c r="M530" s="195"/>
      <c r="N530" s="196"/>
    </row>
    <row r="531" spans="1:14" x14ac:dyDescent="0.25">
      <c r="A531" s="240">
        <v>44342</v>
      </c>
      <c r="B531" s="241" t="s">
        <v>95</v>
      </c>
      <c r="C531" s="783" t="s">
        <v>95</v>
      </c>
      <c r="D531" s="203" t="s">
        <v>93</v>
      </c>
      <c r="E531" s="426">
        <v>5000</v>
      </c>
      <c r="F531" s="541">
        <v>3540</v>
      </c>
      <c r="G531" s="495">
        <f t="shared" si="11"/>
        <v>1.4124293785310735</v>
      </c>
      <c r="H531" s="659" t="s">
        <v>71</v>
      </c>
      <c r="I531" s="236" t="s">
        <v>18</v>
      </c>
      <c r="J531" s="279" t="s">
        <v>566</v>
      </c>
      <c r="K531" s="235" t="s">
        <v>73</v>
      </c>
      <c r="L531" s="235" t="s">
        <v>62</v>
      </c>
      <c r="M531" s="195"/>
      <c r="N531" s="196"/>
    </row>
    <row r="532" spans="1:14" x14ac:dyDescent="0.25">
      <c r="A532" s="240">
        <v>44342</v>
      </c>
      <c r="B532" s="241" t="s">
        <v>95</v>
      </c>
      <c r="C532" s="783" t="s">
        <v>95</v>
      </c>
      <c r="D532" s="203" t="s">
        <v>93</v>
      </c>
      <c r="E532" s="426">
        <v>7000</v>
      </c>
      <c r="F532" s="541">
        <v>3540</v>
      </c>
      <c r="G532" s="495">
        <f t="shared" si="11"/>
        <v>1.9774011299435028</v>
      </c>
      <c r="H532" s="659" t="s">
        <v>71</v>
      </c>
      <c r="I532" s="236" t="s">
        <v>18</v>
      </c>
      <c r="J532" s="279" t="s">
        <v>566</v>
      </c>
      <c r="K532" s="235" t="s">
        <v>73</v>
      </c>
      <c r="L532" s="235" t="s">
        <v>62</v>
      </c>
      <c r="M532" s="195"/>
      <c r="N532" s="196"/>
    </row>
    <row r="533" spans="1:14" x14ac:dyDescent="0.25">
      <c r="A533" s="240">
        <v>44342</v>
      </c>
      <c r="B533" s="203" t="s">
        <v>68</v>
      </c>
      <c r="C533" s="203" t="s">
        <v>67</v>
      </c>
      <c r="D533" s="203" t="s">
        <v>93</v>
      </c>
      <c r="E533" s="217">
        <v>7500</v>
      </c>
      <c r="F533" s="541">
        <v>3540</v>
      </c>
      <c r="G533" s="495">
        <f t="shared" si="11"/>
        <v>2.1186440677966103</v>
      </c>
      <c r="H533" s="659" t="s">
        <v>99</v>
      </c>
      <c r="I533" s="236" t="s">
        <v>18</v>
      </c>
      <c r="J533" s="410" t="s">
        <v>596</v>
      </c>
      <c r="K533" s="235" t="s">
        <v>73</v>
      </c>
      <c r="L533" s="235" t="s">
        <v>62</v>
      </c>
      <c r="M533" s="195"/>
      <c r="N533" s="196"/>
    </row>
    <row r="534" spans="1:14" x14ac:dyDescent="0.25">
      <c r="A534" s="240">
        <v>44342</v>
      </c>
      <c r="B534" s="203" t="s">
        <v>68</v>
      </c>
      <c r="C534" s="203" t="s">
        <v>67</v>
      </c>
      <c r="D534" s="203" t="s">
        <v>93</v>
      </c>
      <c r="E534" s="217">
        <v>7500</v>
      </c>
      <c r="F534" s="541">
        <v>3540</v>
      </c>
      <c r="G534" s="495">
        <f t="shared" si="11"/>
        <v>2.1186440677966103</v>
      </c>
      <c r="H534" s="659" t="s">
        <v>99</v>
      </c>
      <c r="I534" s="236" t="s">
        <v>18</v>
      </c>
      <c r="J534" s="410" t="s">
        <v>596</v>
      </c>
      <c r="K534" s="235" t="s">
        <v>73</v>
      </c>
      <c r="L534" s="235" t="s">
        <v>62</v>
      </c>
      <c r="M534" s="195"/>
      <c r="N534" s="196"/>
    </row>
    <row r="535" spans="1:14" x14ac:dyDescent="0.25">
      <c r="A535" s="240">
        <v>44342</v>
      </c>
      <c r="B535" s="203" t="s">
        <v>68</v>
      </c>
      <c r="C535" s="203" t="s">
        <v>67</v>
      </c>
      <c r="D535" s="203" t="s">
        <v>93</v>
      </c>
      <c r="E535" s="217">
        <v>9000</v>
      </c>
      <c r="F535" s="541">
        <v>3540</v>
      </c>
      <c r="G535" s="495">
        <f t="shared" si="11"/>
        <v>2.5423728813559321</v>
      </c>
      <c r="H535" s="659" t="s">
        <v>53</v>
      </c>
      <c r="I535" s="236" t="s">
        <v>18</v>
      </c>
      <c r="J535" s="280" t="s">
        <v>597</v>
      </c>
      <c r="K535" s="235" t="s">
        <v>73</v>
      </c>
      <c r="L535" s="235" t="s">
        <v>62</v>
      </c>
      <c r="M535" s="195"/>
      <c r="N535" s="196"/>
    </row>
    <row r="536" spans="1:14" x14ac:dyDescent="0.25">
      <c r="A536" s="240">
        <v>44342</v>
      </c>
      <c r="B536" s="203" t="s">
        <v>68</v>
      </c>
      <c r="C536" s="203" t="s">
        <v>67</v>
      </c>
      <c r="D536" s="203" t="s">
        <v>93</v>
      </c>
      <c r="E536" s="217">
        <v>8000</v>
      </c>
      <c r="F536" s="541">
        <v>3540</v>
      </c>
      <c r="G536" s="495">
        <f t="shared" si="11"/>
        <v>2.2598870056497176</v>
      </c>
      <c r="H536" s="659" t="s">
        <v>53</v>
      </c>
      <c r="I536" s="236" t="s">
        <v>18</v>
      </c>
      <c r="J536" s="280" t="s">
        <v>597</v>
      </c>
      <c r="K536" s="235" t="s">
        <v>73</v>
      </c>
      <c r="L536" s="235" t="s">
        <v>62</v>
      </c>
      <c r="M536" s="195"/>
      <c r="N536" s="196"/>
    </row>
    <row r="537" spans="1:14" x14ac:dyDescent="0.25">
      <c r="A537" s="552">
        <v>44343</v>
      </c>
      <c r="B537" s="201" t="s">
        <v>68</v>
      </c>
      <c r="C537" s="201" t="s">
        <v>67</v>
      </c>
      <c r="D537" s="203" t="s">
        <v>93</v>
      </c>
      <c r="E537" s="217">
        <v>8000</v>
      </c>
      <c r="F537" s="541">
        <v>3540</v>
      </c>
      <c r="G537" s="495">
        <f t="shared" si="11"/>
        <v>2.2598870056497176</v>
      </c>
      <c r="H537" s="659" t="s">
        <v>130</v>
      </c>
      <c r="I537" s="236" t="s">
        <v>18</v>
      </c>
      <c r="J537" s="279" t="s">
        <v>542</v>
      </c>
      <c r="K537" s="235" t="s">
        <v>73</v>
      </c>
      <c r="L537" s="235" t="s">
        <v>62</v>
      </c>
      <c r="M537" s="195"/>
      <c r="N537" s="196"/>
    </row>
    <row r="538" spans="1:14" x14ac:dyDescent="0.25">
      <c r="A538" s="552">
        <v>44343</v>
      </c>
      <c r="B538" s="201" t="s">
        <v>68</v>
      </c>
      <c r="C538" s="201" t="s">
        <v>67</v>
      </c>
      <c r="D538" s="203" t="s">
        <v>93</v>
      </c>
      <c r="E538" s="217">
        <v>7000</v>
      </c>
      <c r="F538" s="541">
        <v>3540</v>
      </c>
      <c r="G538" s="495">
        <f t="shared" si="11"/>
        <v>1.9774011299435028</v>
      </c>
      <c r="H538" s="659" t="s">
        <v>130</v>
      </c>
      <c r="I538" s="236" t="s">
        <v>18</v>
      </c>
      <c r="J538" s="279" t="s">
        <v>542</v>
      </c>
      <c r="K538" s="235" t="s">
        <v>73</v>
      </c>
      <c r="L538" s="235" t="s">
        <v>62</v>
      </c>
      <c r="M538" s="195"/>
      <c r="N538" s="196"/>
    </row>
    <row r="539" spans="1:14" x14ac:dyDescent="0.25">
      <c r="A539" s="552">
        <v>44343</v>
      </c>
      <c r="B539" s="201" t="s">
        <v>68</v>
      </c>
      <c r="C539" s="201" t="s">
        <v>67</v>
      </c>
      <c r="D539" s="203" t="s">
        <v>93</v>
      </c>
      <c r="E539" s="194">
        <v>10000</v>
      </c>
      <c r="F539" s="541">
        <v>3540</v>
      </c>
      <c r="G539" s="495">
        <f t="shared" si="11"/>
        <v>2.8248587570621471</v>
      </c>
      <c r="H539" s="659" t="s">
        <v>130</v>
      </c>
      <c r="I539" s="236" t="s">
        <v>18</v>
      </c>
      <c r="J539" s="279" t="s">
        <v>542</v>
      </c>
      <c r="K539" s="235" t="s">
        <v>73</v>
      </c>
      <c r="L539" s="235" t="s">
        <v>62</v>
      </c>
      <c r="M539" s="195"/>
      <c r="N539" s="196"/>
    </row>
    <row r="540" spans="1:14" x14ac:dyDescent="0.25">
      <c r="A540" s="552">
        <v>44343</v>
      </c>
      <c r="B540" s="201" t="s">
        <v>68</v>
      </c>
      <c r="C540" s="201" t="s">
        <v>67</v>
      </c>
      <c r="D540" s="203" t="s">
        <v>93</v>
      </c>
      <c r="E540" s="194">
        <v>10000</v>
      </c>
      <c r="F540" s="541">
        <v>3540</v>
      </c>
      <c r="G540" s="495">
        <f t="shared" si="11"/>
        <v>2.8248587570621471</v>
      </c>
      <c r="H540" s="659" t="s">
        <v>130</v>
      </c>
      <c r="I540" s="236" t="s">
        <v>18</v>
      </c>
      <c r="J540" s="279" t="s">
        <v>542</v>
      </c>
      <c r="K540" s="235" t="s">
        <v>73</v>
      </c>
      <c r="L540" s="235" t="s">
        <v>62</v>
      </c>
      <c r="M540" s="195"/>
      <c r="N540" s="196"/>
    </row>
    <row r="541" spans="1:14" x14ac:dyDescent="0.25">
      <c r="A541" s="552">
        <v>44343</v>
      </c>
      <c r="B541" s="201" t="s">
        <v>68</v>
      </c>
      <c r="C541" s="201" t="s">
        <v>67</v>
      </c>
      <c r="D541" s="203" t="s">
        <v>93</v>
      </c>
      <c r="E541" s="223">
        <v>7000</v>
      </c>
      <c r="F541" s="541">
        <v>3540</v>
      </c>
      <c r="G541" s="495">
        <f>E541/F541</f>
        <v>1.9774011299435028</v>
      </c>
      <c r="H541" s="659" t="s">
        <v>130</v>
      </c>
      <c r="I541" s="236" t="s">
        <v>18</v>
      </c>
      <c r="J541" s="279" t="s">
        <v>542</v>
      </c>
      <c r="K541" s="235" t="s">
        <v>73</v>
      </c>
      <c r="L541" s="235" t="s">
        <v>62</v>
      </c>
      <c r="M541" s="195"/>
      <c r="N541" s="196"/>
    </row>
    <row r="542" spans="1:14" x14ac:dyDescent="0.25">
      <c r="A542" s="552">
        <v>44343</v>
      </c>
      <c r="B542" s="201" t="s">
        <v>95</v>
      </c>
      <c r="C542" s="201" t="s">
        <v>95</v>
      </c>
      <c r="D542" s="203" t="s">
        <v>93</v>
      </c>
      <c r="E542" s="433">
        <v>6000</v>
      </c>
      <c r="F542" s="541">
        <v>3540</v>
      </c>
      <c r="G542" s="495">
        <f t="shared" ref="G542:G688" si="13">E542/F542</f>
        <v>1.6949152542372881</v>
      </c>
      <c r="H542" s="659" t="s">
        <v>130</v>
      </c>
      <c r="I542" s="236" t="s">
        <v>18</v>
      </c>
      <c r="J542" s="279" t="s">
        <v>542</v>
      </c>
      <c r="K542" s="235" t="s">
        <v>73</v>
      </c>
      <c r="L542" s="235" t="s">
        <v>62</v>
      </c>
      <c r="M542" s="195"/>
      <c r="N542" s="196"/>
    </row>
    <row r="543" spans="1:14" x14ac:dyDescent="0.25">
      <c r="A543" s="552">
        <v>44343</v>
      </c>
      <c r="B543" s="201" t="s">
        <v>95</v>
      </c>
      <c r="C543" s="201" t="s">
        <v>95</v>
      </c>
      <c r="D543" s="203" t="s">
        <v>93</v>
      </c>
      <c r="E543" s="477">
        <v>4000</v>
      </c>
      <c r="F543" s="541">
        <v>3540</v>
      </c>
      <c r="G543" s="495">
        <f t="shared" si="13"/>
        <v>1.1299435028248588</v>
      </c>
      <c r="H543" s="659" t="s">
        <v>130</v>
      </c>
      <c r="I543" s="236" t="s">
        <v>18</v>
      </c>
      <c r="J543" s="279" t="s">
        <v>542</v>
      </c>
      <c r="K543" s="235" t="s">
        <v>73</v>
      </c>
      <c r="L543" s="235" t="s">
        <v>62</v>
      </c>
      <c r="M543" s="195"/>
      <c r="N543" s="196"/>
    </row>
    <row r="544" spans="1:14" x14ac:dyDescent="0.25">
      <c r="A544" s="733">
        <v>44343</v>
      </c>
      <c r="B544" s="492" t="s">
        <v>68</v>
      </c>
      <c r="C544" s="492" t="s">
        <v>67</v>
      </c>
      <c r="D544" s="492" t="s">
        <v>14</v>
      </c>
      <c r="E544" s="427">
        <v>5000</v>
      </c>
      <c r="F544" s="541">
        <v>3540</v>
      </c>
      <c r="G544" s="495">
        <f t="shared" si="13"/>
        <v>1.4124293785310735</v>
      </c>
      <c r="H544" s="659" t="s">
        <v>42</v>
      </c>
      <c r="I544" s="236" t="s">
        <v>18</v>
      </c>
      <c r="J544" s="201" t="s">
        <v>773</v>
      </c>
      <c r="K544" s="235" t="s">
        <v>73</v>
      </c>
      <c r="L544" s="235" t="s">
        <v>62</v>
      </c>
      <c r="M544" s="195"/>
      <c r="N544" s="196"/>
    </row>
    <row r="545" spans="1:14" ht="20.25" customHeight="1" x14ac:dyDescent="0.25">
      <c r="A545" s="733">
        <v>44343</v>
      </c>
      <c r="B545" s="492" t="s">
        <v>546</v>
      </c>
      <c r="C545" s="492" t="s">
        <v>67</v>
      </c>
      <c r="D545" s="492" t="s">
        <v>14</v>
      </c>
      <c r="E545" s="427">
        <v>14000</v>
      </c>
      <c r="F545" s="541">
        <v>3540</v>
      </c>
      <c r="G545" s="495">
        <f t="shared" si="13"/>
        <v>3.9548022598870056</v>
      </c>
      <c r="H545" s="659" t="s">
        <v>42</v>
      </c>
      <c r="I545" s="236" t="s">
        <v>18</v>
      </c>
      <c r="J545" s="201" t="s">
        <v>773</v>
      </c>
      <c r="K545" s="235" t="s">
        <v>73</v>
      </c>
      <c r="L545" s="235" t="s">
        <v>62</v>
      </c>
      <c r="M545" s="195"/>
      <c r="N545" s="196"/>
    </row>
    <row r="546" spans="1:14" x14ac:dyDescent="0.25">
      <c r="A546" s="733">
        <v>44343</v>
      </c>
      <c r="B546" s="492" t="s">
        <v>68</v>
      </c>
      <c r="C546" s="492" t="s">
        <v>67</v>
      </c>
      <c r="D546" s="492" t="s">
        <v>14</v>
      </c>
      <c r="E546" s="694">
        <v>10000</v>
      </c>
      <c r="F546" s="541">
        <v>3540</v>
      </c>
      <c r="G546" s="495">
        <f t="shared" si="13"/>
        <v>2.8248587570621471</v>
      </c>
      <c r="H546" s="659" t="s">
        <v>42</v>
      </c>
      <c r="I546" s="236" t="s">
        <v>18</v>
      </c>
      <c r="J546" s="201" t="s">
        <v>773</v>
      </c>
      <c r="K546" s="235" t="s">
        <v>73</v>
      </c>
      <c r="L546" s="235" t="s">
        <v>62</v>
      </c>
      <c r="M546" s="195"/>
      <c r="N546" s="196"/>
    </row>
    <row r="547" spans="1:14" x14ac:dyDescent="0.25">
      <c r="A547" s="733">
        <v>44343</v>
      </c>
      <c r="B547" s="492" t="s">
        <v>68</v>
      </c>
      <c r="C547" s="492" t="s">
        <v>67</v>
      </c>
      <c r="D547" s="492" t="s">
        <v>14</v>
      </c>
      <c r="E547" s="694">
        <v>10000</v>
      </c>
      <c r="F547" s="541">
        <v>3540</v>
      </c>
      <c r="G547" s="495">
        <f t="shared" si="13"/>
        <v>2.8248587570621471</v>
      </c>
      <c r="H547" s="659" t="s">
        <v>42</v>
      </c>
      <c r="I547" s="236" t="s">
        <v>18</v>
      </c>
      <c r="J547" s="201" t="s">
        <v>773</v>
      </c>
      <c r="K547" s="235" t="s">
        <v>73</v>
      </c>
      <c r="L547" s="235" t="s">
        <v>62</v>
      </c>
      <c r="M547" s="195"/>
      <c r="N547" s="196"/>
    </row>
    <row r="548" spans="1:14" x14ac:dyDescent="0.25">
      <c r="A548" s="733">
        <v>44343</v>
      </c>
      <c r="B548" s="492" t="s">
        <v>68</v>
      </c>
      <c r="C548" s="492" t="s">
        <v>67</v>
      </c>
      <c r="D548" s="492" t="s">
        <v>14</v>
      </c>
      <c r="E548" s="694">
        <v>10000</v>
      </c>
      <c r="F548" s="541">
        <v>3540</v>
      </c>
      <c r="G548" s="495">
        <f t="shared" si="13"/>
        <v>2.8248587570621471</v>
      </c>
      <c r="H548" s="659" t="s">
        <v>42</v>
      </c>
      <c r="I548" s="236" t="s">
        <v>18</v>
      </c>
      <c r="J548" s="201" t="s">
        <v>773</v>
      </c>
      <c r="K548" s="235" t="s">
        <v>73</v>
      </c>
      <c r="L548" s="235" t="s">
        <v>62</v>
      </c>
      <c r="M548" s="195"/>
      <c r="N548" s="196"/>
    </row>
    <row r="549" spans="1:14" x14ac:dyDescent="0.25">
      <c r="A549" s="733">
        <v>44343</v>
      </c>
      <c r="B549" s="492" t="s">
        <v>68</v>
      </c>
      <c r="C549" s="492" t="s">
        <v>67</v>
      </c>
      <c r="D549" s="492" t="s">
        <v>14</v>
      </c>
      <c r="E549" s="694">
        <v>6000</v>
      </c>
      <c r="F549" s="541">
        <v>3540</v>
      </c>
      <c r="G549" s="495">
        <f t="shared" si="13"/>
        <v>1.6949152542372881</v>
      </c>
      <c r="H549" s="659" t="s">
        <v>42</v>
      </c>
      <c r="I549" s="236" t="s">
        <v>18</v>
      </c>
      <c r="J549" s="201" t="s">
        <v>773</v>
      </c>
      <c r="K549" s="235" t="s">
        <v>73</v>
      </c>
      <c r="L549" s="235" t="s">
        <v>62</v>
      </c>
      <c r="M549" s="195"/>
      <c r="N549" s="196"/>
    </row>
    <row r="550" spans="1:14" x14ac:dyDescent="0.25">
      <c r="A550" s="733">
        <v>44343</v>
      </c>
      <c r="B550" s="492" t="s">
        <v>68</v>
      </c>
      <c r="C550" s="492" t="s">
        <v>67</v>
      </c>
      <c r="D550" s="492" t="s">
        <v>14</v>
      </c>
      <c r="E550" s="694">
        <v>5000</v>
      </c>
      <c r="F550" s="541">
        <v>3540</v>
      </c>
      <c r="G550" s="495">
        <f t="shared" si="13"/>
        <v>1.4124293785310735</v>
      </c>
      <c r="H550" s="659" t="s">
        <v>42</v>
      </c>
      <c r="I550" s="236" t="s">
        <v>18</v>
      </c>
      <c r="J550" s="201" t="s">
        <v>773</v>
      </c>
      <c r="K550" s="235" t="s">
        <v>73</v>
      </c>
      <c r="L550" s="235" t="s">
        <v>62</v>
      </c>
      <c r="M550" s="195"/>
      <c r="N550" s="196"/>
    </row>
    <row r="551" spans="1:14" ht="18" customHeight="1" x14ac:dyDescent="0.25">
      <c r="A551" s="733">
        <v>44343</v>
      </c>
      <c r="B551" s="492" t="s">
        <v>547</v>
      </c>
      <c r="C551" s="203" t="s">
        <v>274</v>
      </c>
      <c r="D551" s="492" t="s">
        <v>14</v>
      </c>
      <c r="E551" s="694">
        <v>15000</v>
      </c>
      <c r="F551" s="541">
        <v>3540</v>
      </c>
      <c r="G551" s="495">
        <f t="shared" si="13"/>
        <v>4.2372881355932206</v>
      </c>
      <c r="H551" s="659" t="s">
        <v>42</v>
      </c>
      <c r="I551" s="735" t="s">
        <v>18</v>
      </c>
      <c r="J551" s="201" t="s">
        <v>773</v>
      </c>
      <c r="K551" s="235" t="s">
        <v>73</v>
      </c>
      <c r="L551" s="279" t="s">
        <v>62</v>
      </c>
      <c r="M551" s="744"/>
      <c r="N551" s="745"/>
    </row>
    <row r="552" spans="1:14" ht="17.25" customHeight="1" x14ac:dyDescent="0.25">
      <c r="A552" s="202">
        <v>44343</v>
      </c>
      <c r="B552" s="201" t="s">
        <v>68</v>
      </c>
      <c r="C552" s="201" t="s">
        <v>67</v>
      </c>
      <c r="D552" s="203" t="s">
        <v>93</v>
      </c>
      <c r="E552" s="213">
        <v>10000</v>
      </c>
      <c r="F552" s="541">
        <v>3540</v>
      </c>
      <c r="G552" s="495">
        <f t="shared" si="13"/>
        <v>2.8248587570621471</v>
      </c>
      <c r="H552" s="659" t="s">
        <v>70</v>
      </c>
      <c r="I552" s="735" t="s">
        <v>18</v>
      </c>
      <c r="J552" s="280" t="s">
        <v>593</v>
      </c>
      <c r="K552" s="235" t="s">
        <v>73</v>
      </c>
      <c r="L552" s="279" t="s">
        <v>62</v>
      </c>
      <c r="M552" s="744"/>
      <c r="N552" s="745"/>
    </row>
    <row r="553" spans="1:14" ht="17.25" customHeight="1" x14ac:dyDescent="0.25">
      <c r="A553" s="202">
        <v>44343</v>
      </c>
      <c r="B553" s="201" t="s">
        <v>68</v>
      </c>
      <c r="C553" s="201" t="s">
        <v>67</v>
      </c>
      <c r="D553" s="203" t="s">
        <v>93</v>
      </c>
      <c r="E553" s="194">
        <v>10000</v>
      </c>
      <c r="F553" s="541">
        <v>3540</v>
      </c>
      <c r="G553" s="495">
        <f t="shared" si="13"/>
        <v>2.8248587570621471</v>
      </c>
      <c r="H553" s="659" t="s">
        <v>70</v>
      </c>
      <c r="I553" s="735" t="s">
        <v>18</v>
      </c>
      <c r="J553" s="280" t="s">
        <v>593</v>
      </c>
      <c r="K553" s="235" t="s">
        <v>73</v>
      </c>
      <c r="L553" s="279" t="s">
        <v>62</v>
      </c>
      <c r="M553" s="744"/>
      <c r="N553" s="745"/>
    </row>
    <row r="554" spans="1:14" ht="17.25" customHeight="1" x14ac:dyDescent="0.25">
      <c r="A554" s="202">
        <v>44343</v>
      </c>
      <c r="B554" s="201" t="s">
        <v>68</v>
      </c>
      <c r="C554" s="201" t="s">
        <v>67</v>
      </c>
      <c r="D554" s="203" t="s">
        <v>93</v>
      </c>
      <c r="E554" s="266">
        <v>8000</v>
      </c>
      <c r="F554" s="541">
        <v>3540</v>
      </c>
      <c r="G554" s="495">
        <f t="shared" si="13"/>
        <v>2.2598870056497176</v>
      </c>
      <c r="H554" s="659" t="s">
        <v>70</v>
      </c>
      <c r="I554" s="735" t="s">
        <v>18</v>
      </c>
      <c r="J554" s="280" t="s">
        <v>593</v>
      </c>
      <c r="K554" s="235" t="s">
        <v>73</v>
      </c>
      <c r="L554" s="279" t="s">
        <v>62</v>
      </c>
      <c r="M554" s="744"/>
      <c r="N554" s="745"/>
    </row>
    <row r="555" spans="1:14" ht="17.25" customHeight="1" x14ac:dyDescent="0.25">
      <c r="A555" s="202">
        <v>44343</v>
      </c>
      <c r="B555" s="201" t="s">
        <v>68</v>
      </c>
      <c r="C555" s="201" t="s">
        <v>67</v>
      </c>
      <c r="D555" s="203" t="s">
        <v>93</v>
      </c>
      <c r="E555" s="467">
        <v>18000</v>
      </c>
      <c r="F555" s="541">
        <v>3540</v>
      </c>
      <c r="G555" s="495">
        <f t="shared" si="13"/>
        <v>5.0847457627118642</v>
      </c>
      <c r="H555" s="659" t="s">
        <v>70</v>
      </c>
      <c r="I555" s="735" t="s">
        <v>18</v>
      </c>
      <c r="J555" s="280" t="s">
        <v>593</v>
      </c>
      <c r="K555" s="235" t="s">
        <v>73</v>
      </c>
      <c r="L555" s="279" t="s">
        <v>62</v>
      </c>
      <c r="M555" s="744"/>
      <c r="N555" s="745"/>
    </row>
    <row r="556" spans="1:14" ht="24.75" customHeight="1" x14ac:dyDescent="0.25">
      <c r="A556" s="202">
        <v>44343</v>
      </c>
      <c r="B556" s="201" t="s">
        <v>564</v>
      </c>
      <c r="C556" s="203" t="s">
        <v>274</v>
      </c>
      <c r="D556" s="203" t="s">
        <v>93</v>
      </c>
      <c r="E556" s="194">
        <v>16000</v>
      </c>
      <c r="F556" s="541">
        <v>3540</v>
      </c>
      <c r="G556" s="495">
        <f t="shared" si="13"/>
        <v>4.5197740112994351</v>
      </c>
      <c r="H556" s="659" t="s">
        <v>70</v>
      </c>
      <c r="I556" s="735" t="s">
        <v>18</v>
      </c>
      <c r="J556" s="280" t="s">
        <v>774</v>
      </c>
      <c r="K556" s="235" t="s">
        <v>73</v>
      </c>
      <c r="L556" s="279" t="s">
        <v>62</v>
      </c>
      <c r="M556" s="744"/>
      <c r="N556" s="745"/>
    </row>
    <row r="557" spans="1:14" ht="15.75" customHeight="1" x14ac:dyDescent="0.25">
      <c r="A557" s="240">
        <v>44343</v>
      </c>
      <c r="B557" s="241" t="s">
        <v>598</v>
      </c>
      <c r="C557" s="241" t="s">
        <v>67</v>
      </c>
      <c r="D557" s="241" t="s">
        <v>93</v>
      </c>
      <c r="E557" s="426">
        <v>20000</v>
      </c>
      <c r="F557" s="541">
        <v>3540</v>
      </c>
      <c r="G557" s="495">
        <f t="shared" si="13"/>
        <v>5.6497175141242941</v>
      </c>
      <c r="H557" s="1030" t="s">
        <v>70</v>
      </c>
      <c r="I557" s="735" t="s">
        <v>18</v>
      </c>
      <c r="J557" s="280" t="s">
        <v>775</v>
      </c>
      <c r="K557" s="279" t="s">
        <v>73</v>
      </c>
      <c r="L557" s="279" t="s">
        <v>62</v>
      </c>
      <c r="M557" s="744"/>
      <c r="N557" s="745"/>
    </row>
    <row r="558" spans="1:14" ht="17.25" customHeight="1" x14ac:dyDescent="0.25">
      <c r="A558" s="202">
        <v>44343</v>
      </c>
      <c r="B558" s="201" t="s">
        <v>68</v>
      </c>
      <c r="C558" s="201" t="s">
        <v>67</v>
      </c>
      <c r="D558" s="203" t="s">
        <v>93</v>
      </c>
      <c r="E558" s="223">
        <v>12000</v>
      </c>
      <c r="F558" s="541">
        <v>3540</v>
      </c>
      <c r="G558" s="495">
        <f t="shared" si="13"/>
        <v>3.3898305084745761</v>
      </c>
      <c r="H558" s="659" t="s">
        <v>70</v>
      </c>
      <c r="I558" s="735" t="s">
        <v>18</v>
      </c>
      <c r="J558" s="280" t="s">
        <v>593</v>
      </c>
      <c r="K558" s="235" t="s">
        <v>73</v>
      </c>
      <c r="L558" s="279" t="s">
        <v>62</v>
      </c>
      <c r="M558" s="744"/>
      <c r="N558" s="745"/>
    </row>
    <row r="559" spans="1:14" ht="17.25" customHeight="1" x14ac:dyDescent="0.25">
      <c r="A559" s="202">
        <v>44343</v>
      </c>
      <c r="B559" s="235" t="s">
        <v>68</v>
      </c>
      <c r="C559" s="220" t="s">
        <v>67</v>
      </c>
      <c r="D559" s="203" t="s">
        <v>93</v>
      </c>
      <c r="E559" s="194">
        <v>5000</v>
      </c>
      <c r="F559" s="541">
        <v>3540</v>
      </c>
      <c r="G559" s="495">
        <f t="shared" si="13"/>
        <v>1.4124293785310735</v>
      </c>
      <c r="H559" s="659" t="s">
        <v>71</v>
      </c>
      <c r="I559" s="735" t="s">
        <v>18</v>
      </c>
      <c r="J559" s="280" t="s">
        <v>566</v>
      </c>
      <c r="K559" s="235" t="s">
        <v>73</v>
      </c>
      <c r="L559" s="279" t="s">
        <v>62</v>
      </c>
      <c r="M559" s="744"/>
      <c r="N559" s="745"/>
    </row>
    <row r="560" spans="1:14" ht="17.25" customHeight="1" x14ac:dyDescent="0.25">
      <c r="A560" s="202">
        <v>44343</v>
      </c>
      <c r="B560" s="235" t="s">
        <v>68</v>
      </c>
      <c r="C560" s="220" t="s">
        <v>67</v>
      </c>
      <c r="D560" s="203" t="s">
        <v>93</v>
      </c>
      <c r="E560" s="217">
        <v>20000</v>
      </c>
      <c r="F560" s="541">
        <v>3540</v>
      </c>
      <c r="G560" s="495">
        <f t="shared" si="13"/>
        <v>5.6497175141242941</v>
      </c>
      <c r="H560" s="659" t="s">
        <v>71</v>
      </c>
      <c r="I560" s="735" t="s">
        <v>18</v>
      </c>
      <c r="J560" s="280" t="s">
        <v>566</v>
      </c>
      <c r="K560" s="235" t="s">
        <v>73</v>
      </c>
      <c r="L560" s="279" t="s">
        <v>62</v>
      </c>
      <c r="M560" s="744"/>
      <c r="N560" s="745"/>
    </row>
    <row r="561" spans="1:14" ht="17.25" customHeight="1" x14ac:dyDescent="0.25">
      <c r="A561" s="202">
        <v>44343</v>
      </c>
      <c r="B561" s="235" t="s">
        <v>68</v>
      </c>
      <c r="C561" s="220" t="s">
        <v>67</v>
      </c>
      <c r="D561" s="203" t="s">
        <v>93</v>
      </c>
      <c r="E561" s="477">
        <v>10000</v>
      </c>
      <c r="F561" s="541">
        <v>3540</v>
      </c>
      <c r="G561" s="495">
        <f t="shared" si="13"/>
        <v>2.8248587570621471</v>
      </c>
      <c r="H561" s="659" t="s">
        <v>71</v>
      </c>
      <c r="I561" s="735" t="s">
        <v>18</v>
      </c>
      <c r="J561" s="280" t="s">
        <v>566</v>
      </c>
      <c r="K561" s="235" t="s">
        <v>73</v>
      </c>
      <c r="L561" s="279" t="s">
        <v>62</v>
      </c>
      <c r="M561" s="744"/>
      <c r="N561" s="745"/>
    </row>
    <row r="562" spans="1:14" ht="17.25" customHeight="1" x14ac:dyDescent="0.25">
      <c r="A562" s="202">
        <v>44343</v>
      </c>
      <c r="B562" s="235" t="s">
        <v>68</v>
      </c>
      <c r="C562" s="220" t="s">
        <v>67</v>
      </c>
      <c r="D562" s="203" t="s">
        <v>93</v>
      </c>
      <c r="E562" s="194">
        <v>25000</v>
      </c>
      <c r="F562" s="541">
        <v>3540</v>
      </c>
      <c r="G562" s="495">
        <f t="shared" si="13"/>
        <v>7.0621468926553677</v>
      </c>
      <c r="H562" s="659" t="s">
        <v>71</v>
      </c>
      <c r="I562" s="735" t="s">
        <v>18</v>
      </c>
      <c r="J562" s="280" t="s">
        <v>566</v>
      </c>
      <c r="K562" s="235" t="s">
        <v>73</v>
      </c>
      <c r="L562" s="279" t="s">
        <v>62</v>
      </c>
      <c r="M562" s="744"/>
      <c r="N562" s="745"/>
    </row>
    <row r="563" spans="1:14" ht="17.25" customHeight="1" x14ac:dyDescent="0.25">
      <c r="A563" s="202">
        <v>44343</v>
      </c>
      <c r="B563" s="235" t="s">
        <v>68</v>
      </c>
      <c r="C563" s="201" t="s">
        <v>67</v>
      </c>
      <c r="D563" s="203" t="s">
        <v>93</v>
      </c>
      <c r="E563" s="194">
        <v>15000</v>
      </c>
      <c r="F563" s="541">
        <v>3540</v>
      </c>
      <c r="G563" s="495">
        <f t="shared" si="13"/>
        <v>4.2372881355932206</v>
      </c>
      <c r="H563" s="659" t="s">
        <v>71</v>
      </c>
      <c r="I563" s="735" t="s">
        <v>18</v>
      </c>
      <c r="J563" s="280" t="s">
        <v>566</v>
      </c>
      <c r="K563" s="235" t="s">
        <v>73</v>
      </c>
      <c r="L563" s="279" t="s">
        <v>62</v>
      </c>
      <c r="M563" s="744"/>
      <c r="N563" s="745"/>
    </row>
    <row r="564" spans="1:14" ht="24.75" customHeight="1" x14ac:dyDescent="0.25">
      <c r="A564" s="202">
        <v>44343</v>
      </c>
      <c r="B564" s="235" t="s">
        <v>570</v>
      </c>
      <c r="C564" s="203" t="s">
        <v>274</v>
      </c>
      <c r="D564" s="203" t="s">
        <v>93</v>
      </c>
      <c r="E564" s="194">
        <v>40000</v>
      </c>
      <c r="F564" s="541">
        <v>3540</v>
      </c>
      <c r="G564" s="495">
        <f t="shared" si="13"/>
        <v>11.299435028248588</v>
      </c>
      <c r="H564" s="659" t="s">
        <v>71</v>
      </c>
      <c r="I564" s="735" t="s">
        <v>18</v>
      </c>
      <c r="J564" s="280" t="s">
        <v>810</v>
      </c>
      <c r="K564" s="235" t="s">
        <v>73</v>
      </c>
      <c r="L564" s="279" t="s">
        <v>62</v>
      </c>
      <c r="M564" s="744"/>
      <c r="N564" s="745"/>
    </row>
    <row r="565" spans="1:14" ht="22.5" customHeight="1" x14ac:dyDescent="0.25">
      <c r="A565" s="202">
        <v>44343</v>
      </c>
      <c r="B565" s="235" t="s">
        <v>564</v>
      </c>
      <c r="C565" s="203" t="s">
        <v>274</v>
      </c>
      <c r="D565" s="203" t="s">
        <v>93</v>
      </c>
      <c r="E565" s="194">
        <v>10000</v>
      </c>
      <c r="F565" s="541">
        <v>3540</v>
      </c>
      <c r="G565" s="495">
        <f t="shared" si="13"/>
        <v>2.8248587570621471</v>
      </c>
      <c r="H565" s="659" t="s">
        <v>71</v>
      </c>
      <c r="I565" s="735" t="s">
        <v>18</v>
      </c>
      <c r="J565" s="280" t="s">
        <v>811</v>
      </c>
      <c r="K565" s="235" t="s">
        <v>73</v>
      </c>
      <c r="L565" s="279" t="s">
        <v>62</v>
      </c>
      <c r="M565" s="744"/>
      <c r="N565" s="745"/>
    </row>
    <row r="566" spans="1:14" ht="22.5" customHeight="1" x14ac:dyDescent="0.25">
      <c r="A566" s="202">
        <v>44343</v>
      </c>
      <c r="B566" s="235" t="s">
        <v>564</v>
      </c>
      <c r="C566" s="203" t="s">
        <v>274</v>
      </c>
      <c r="D566" s="203" t="s">
        <v>93</v>
      </c>
      <c r="E566" s="194">
        <v>10000</v>
      </c>
      <c r="F566" s="541">
        <v>3540</v>
      </c>
      <c r="G566" s="495">
        <f t="shared" si="13"/>
        <v>2.8248587570621471</v>
      </c>
      <c r="H566" s="659" t="s">
        <v>71</v>
      </c>
      <c r="I566" s="735" t="s">
        <v>18</v>
      </c>
      <c r="J566" s="280" t="s">
        <v>811</v>
      </c>
      <c r="K566" s="235" t="s">
        <v>73</v>
      </c>
      <c r="L566" s="279" t="s">
        <v>62</v>
      </c>
      <c r="M566" s="744"/>
      <c r="N566" s="745"/>
    </row>
    <row r="567" spans="1:14" ht="22.5" customHeight="1" x14ac:dyDescent="0.25">
      <c r="A567" s="202">
        <v>44343</v>
      </c>
      <c r="B567" s="235" t="s">
        <v>564</v>
      </c>
      <c r="C567" s="203" t="s">
        <v>274</v>
      </c>
      <c r="D567" s="203" t="s">
        <v>93</v>
      </c>
      <c r="E567" s="194">
        <v>10000</v>
      </c>
      <c r="F567" s="541">
        <v>3540</v>
      </c>
      <c r="G567" s="495">
        <f t="shared" si="13"/>
        <v>2.8248587570621471</v>
      </c>
      <c r="H567" s="659" t="s">
        <v>71</v>
      </c>
      <c r="I567" s="735" t="s">
        <v>18</v>
      </c>
      <c r="J567" s="280" t="s">
        <v>566</v>
      </c>
      <c r="K567" s="235" t="s">
        <v>73</v>
      </c>
      <c r="L567" s="279" t="s">
        <v>62</v>
      </c>
      <c r="M567" s="744"/>
      <c r="N567" s="745"/>
    </row>
    <row r="568" spans="1:14" ht="17.25" customHeight="1" x14ac:dyDescent="0.25">
      <c r="A568" s="202">
        <v>44343</v>
      </c>
      <c r="B568" s="235" t="s">
        <v>68</v>
      </c>
      <c r="C568" s="201" t="s">
        <v>67</v>
      </c>
      <c r="D568" s="203" t="s">
        <v>93</v>
      </c>
      <c r="E568" s="194">
        <v>6000</v>
      </c>
      <c r="F568" s="541">
        <v>3540</v>
      </c>
      <c r="G568" s="495">
        <f t="shared" si="13"/>
        <v>1.6949152542372881</v>
      </c>
      <c r="H568" s="659" t="s">
        <v>71</v>
      </c>
      <c r="I568" s="735" t="s">
        <v>18</v>
      </c>
      <c r="J568" s="280" t="s">
        <v>566</v>
      </c>
      <c r="K568" s="235" t="s">
        <v>73</v>
      </c>
      <c r="L568" s="279" t="s">
        <v>62</v>
      </c>
      <c r="M568" s="744"/>
      <c r="N568" s="745"/>
    </row>
    <row r="569" spans="1:14" ht="17.25" customHeight="1" x14ac:dyDescent="0.25">
      <c r="A569" s="202">
        <v>44343</v>
      </c>
      <c r="B569" s="235" t="s">
        <v>95</v>
      </c>
      <c r="C569" s="201" t="s">
        <v>95</v>
      </c>
      <c r="D569" s="203" t="s">
        <v>93</v>
      </c>
      <c r="E569" s="194">
        <v>6000</v>
      </c>
      <c r="F569" s="541">
        <v>3540</v>
      </c>
      <c r="G569" s="495">
        <f t="shared" si="13"/>
        <v>1.6949152542372881</v>
      </c>
      <c r="H569" s="659" t="s">
        <v>71</v>
      </c>
      <c r="I569" s="735" t="s">
        <v>18</v>
      </c>
      <c r="J569" s="280" t="s">
        <v>566</v>
      </c>
      <c r="K569" s="235" t="s">
        <v>73</v>
      </c>
      <c r="L569" s="279" t="s">
        <v>62</v>
      </c>
      <c r="M569" s="744"/>
      <c r="N569" s="745"/>
    </row>
    <row r="570" spans="1:14" ht="17.25" customHeight="1" x14ac:dyDescent="0.25">
      <c r="A570" s="202">
        <v>44343</v>
      </c>
      <c r="B570" s="235" t="s">
        <v>95</v>
      </c>
      <c r="C570" s="201" t="s">
        <v>95</v>
      </c>
      <c r="D570" s="203" t="s">
        <v>93</v>
      </c>
      <c r="E570" s="194">
        <v>8000</v>
      </c>
      <c r="F570" s="541">
        <v>3540</v>
      </c>
      <c r="G570" s="495">
        <f t="shared" si="13"/>
        <v>2.2598870056497176</v>
      </c>
      <c r="H570" s="659" t="s">
        <v>71</v>
      </c>
      <c r="I570" s="735" t="s">
        <v>18</v>
      </c>
      <c r="J570" s="280" t="s">
        <v>566</v>
      </c>
      <c r="K570" s="235" t="s">
        <v>73</v>
      </c>
      <c r="L570" s="279" t="s">
        <v>62</v>
      </c>
      <c r="M570" s="744"/>
      <c r="N570" s="745"/>
    </row>
    <row r="571" spans="1:14" ht="17.25" customHeight="1" x14ac:dyDescent="0.25">
      <c r="A571" s="202">
        <v>44343</v>
      </c>
      <c r="B571" s="235" t="s">
        <v>95</v>
      </c>
      <c r="C571" s="201" t="s">
        <v>95</v>
      </c>
      <c r="D571" s="203" t="s">
        <v>93</v>
      </c>
      <c r="E571" s="194">
        <v>2000</v>
      </c>
      <c r="F571" s="541">
        <v>3540</v>
      </c>
      <c r="G571" s="495">
        <f t="shared" si="13"/>
        <v>0.56497175141242939</v>
      </c>
      <c r="H571" s="659" t="s">
        <v>71</v>
      </c>
      <c r="I571" s="735" t="s">
        <v>18</v>
      </c>
      <c r="J571" s="280" t="s">
        <v>566</v>
      </c>
      <c r="K571" s="235" t="s">
        <v>73</v>
      </c>
      <c r="L571" s="279" t="s">
        <v>62</v>
      </c>
      <c r="M571" s="744"/>
      <c r="N571" s="745"/>
    </row>
    <row r="572" spans="1:14" ht="17.25" customHeight="1" x14ac:dyDescent="0.25">
      <c r="A572" s="202">
        <v>44343</v>
      </c>
      <c r="B572" s="235" t="s">
        <v>95</v>
      </c>
      <c r="C572" s="201" t="s">
        <v>95</v>
      </c>
      <c r="D572" s="203" t="s">
        <v>93</v>
      </c>
      <c r="E572" s="194">
        <v>5000</v>
      </c>
      <c r="F572" s="541">
        <v>3540</v>
      </c>
      <c r="G572" s="495">
        <f t="shared" si="13"/>
        <v>1.4124293785310735</v>
      </c>
      <c r="H572" s="659" t="s">
        <v>71</v>
      </c>
      <c r="I572" s="735" t="s">
        <v>18</v>
      </c>
      <c r="J572" s="280" t="s">
        <v>566</v>
      </c>
      <c r="K572" s="235" t="s">
        <v>73</v>
      </c>
      <c r="L572" s="279" t="s">
        <v>62</v>
      </c>
      <c r="M572" s="744"/>
      <c r="N572" s="745"/>
    </row>
    <row r="573" spans="1:14" ht="25.5" customHeight="1" x14ac:dyDescent="0.25">
      <c r="A573" s="48">
        <v>44344</v>
      </c>
      <c r="B573" s="493" t="s">
        <v>530</v>
      </c>
      <c r="C573" s="493" t="s">
        <v>121</v>
      </c>
      <c r="D573" s="493" t="s">
        <v>94</v>
      </c>
      <c r="E573" s="695">
        <v>300000</v>
      </c>
      <c r="F573" s="541">
        <v>3540</v>
      </c>
      <c r="G573" s="495">
        <f t="shared" si="13"/>
        <v>84.745762711864401</v>
      </c>
      <c r="H573" s="659" t="s">
        <v>42</v>
      </c>
      <c r="I573" s="735" t="s">
        <v>18</v>
      </c>
      <c r="J573" s="201" t="s">
        <v>784</v>
      </c>
      <c r="K573" s="235" t="s">
        <v>73</v>
      </c>
      <c r="L573" s="279" t="s">
        <v>62</v>
      </c>
      <c r="M573" s="195"/>
      <c r="N573" s="196"/>
    </row>
    <row r="574" spans="1:14" ht="14.25" customHeight="1" x14ac:dyDescent="0.25">
      <c r="A574" s="48">
        <v>44344</v>
      </c>
      <c r="B574" s="493" t="s">
        <v>548</v>
      </c>
      <c r="C574" s="493" t="s">
        <v>121</v>
      </c>
      <c r="D574" s="493" t="s">
        <v>94</v>
      </c>
      <c r="E574" s="695">
        <v>50000</v>
      </c>
      <c r="F574" s="541">
        <v>3540</v>
      </c>
      <c r="G574" s="495">
        <f t="shared" si="13"/>
        <v>14.124293785310735</v>
      </c>
      <c r="H574" s="659" t="s">
        <v>42</v>
      </c>
      <c r="I574" s="735" t="s">
        <v>18</v>
      </c>
      <c r="J574" s="771" t="s">
        <v>785</v>
      </c>
      <c r="K574" s="235" t="s">
        <v>73</v>
      </c>
      <c r="L574" s="235" t="s">
        <v>62</v>
      </c>
      <c r="M574" s="195"/>
      <c r="N574" s="196"/>
    </row>
    <row r="575" spans="1:14" ht="18.75" customHeight="1" x14ac:dyDescent="0.25">
      <c r="A575" s="240">
        <v>44344</v>
      </c>
      <c r="B575" s="279" t="s">
        <v>570</v>
      </c>
      <c r="C575" s="241" t="s">
        <v>274</v>
      </c>
      <c r="D575" s="241" t="s">
        <v>93</v>
      </c>
      <c r="E575" s="477">
        <v>40000</v>
      </c>
      <c r="F575" s="541">
        <v>3540</v>
      </c>
      <c r="G575" s="495">
        <f t="shared" si="13"/>
        <v>11.299435028248588</v>
      </c>
      <c r="H575" s="1030" t="s">
        <v>71</v>
      </c>
      <c r="I575" s="735" t="s">
        <v>18</v>
      </c>
      <c r="J575" s="771" t="s">
        <v>812</v>
      </c>
      <c r="K575" s="279" t="s">
        <v>73</v>
      </c>
      <c r="L575" s="279" t="s">
        <v>62</v>
      </c>
      <c r="M575" s="744"/>
      <c r="N575" s="745"/>
    </row>
    <row r="576" spans="1:14" x14ac:dyDescent="0.25">
      <c r="A576" s="202">
        <v>44344</v>
      </c>
      <c r="B576" s="235" t="s">
        <v>68</v>
      </c>
      <c r="C576" s="201" t="s">
        <v>67</v>
      </c>
      <c r="D576" s="203" t="s">
        <v>93</v>
      </c>
      <c r="E576" s="217">
        <v>5000</v>
      </c>
      <c r="F576" s="541">
        <v>3540</v>
      </c>
      <c r="G576" s="495">
        <f t="shared" si="13"/>
        <v>1.4124293785310735</v>
      </c>
      <c r="H576" s="659" t="s">
        <v>71</v>
      </c>
      <c r="I576" s="735" t="s">
        <v>18</v>
      </c>
      <c r="J576" s="771" t="s">
        <v>782</v>
      </c>
      <c r="K576" s="235" t="s">
        <v>73</v>
      </c>
      <c r="L576" s="235" t="s">
        <v>62</v>
      </c>
      <c r="M576" s="195"/>
      <c r="N576" s="196"/>
    </row>
    <row r="577" spans="1:14" x14ac:dyDescent="0.25">
      <c r="A577" s="202">
        <v>44344</v>
      </c>
      <c r="B577" s="235" t="s">
        <v>68</v>
      </c>
      <c r="C577" s="201" t="s">
        <v>67</v>
      </c>
      <c r="D577" s="203" t="s">
        <v>93</v>
      </c>
      <c r="E577" s="223">
        <v>6000</v>
      </c>
      <c r="F577" s="541">
        <v>3540</v>
      </c>
      <c r="G577" s="495">
        <f t="shared" si="13"/>
        <v>1.6949152542372881</v>
      </c>
      <c r="H577" s="659" t="s">
        <v>71</v>
      </c>
      <c r="I577" s="735" t="s">
        <v>18</v>
      </c>
      <c r="J577" s="771" t="s">
        <v>782</v>
      </c>
      <c r="K577" s="235" t="s">
        <v>73</v>
      </c>
      <c r="L577" s="235" t="s">
        <v>62</v>
      </c>
      <c r="M577" s="195"/>
      <c r="N577" s="196"/>
    </row>
    <row r="578" spans="1:14" x14ac:dyDescent="0.25">
      <c r="A578" s="202">
        <v>44344</v>
      </c>
      <c r="B578" s="235" t="s">
        <v>68</v>
      </c>
      <c r="C578" s="201" t="s">
        <v>67</v>
      </c>
      <c r="D578" s="203" t="s">
        <v>93</v>
      </c>
      <c r="E578" s="194">
        <v>7000</v>
      </c>
      <c r="F578" s="541">
        <v>3540</v>
      </c>
      <c r="G578" s="495">
        <f t="shared" si="13"/>
        <v>1.9774011299435028</v>
      </c>
      <c r="H578" s="659" t="s">
        <v>71</v>
      </c>
      <c r="I578" s="735" t="s">
        <v>18</v>
      </c>
      <c r="J578" s="771" t="s">
        <v>782</v>
      </c>
      <c r="K578" s="235" t="s">
        <v>73</v>
      </c>
      <c r="L578" s="235" t="s">
        <v>62</v>
      </c>
      <c r="M578" s="195"/>
      <c r="N578" s="196"/>
    </row>
    <row r="579" spans="1:14" x14ac:dyDescent="0.25">
      <c r="A579" s="202">
        <v>44344</v>
      </c>
      <c r="B579" s="235" t="s">
        <v>68</v>
      </c>
      <c r="C579" s="201" t="s">
        <v>67</v>
      </c>
      <c r="D579" s="203" t="s">
        <v>93</v>
      </c>
      <c r="E579" s="194">
        <v>5000</v>
      </c>
      <c r="F579" s="541">
        <v>3540</v>
      </c>
      <c r="G579" s="495">
        <f t="shared" si="13"/>
        <v>1.4124293785310735</v>
      </c>
      <c r="H579" s="659" t="s">
        <v>71</v>
      </c>
      <c r="I579" s="735" t="s">
        <v>18</v>
      </c>
      <c r="J579" s="771" t="s">
        <v>782</v>
      </c>
      <c r="K579" s="235" t="s">
        <v>73</v>
      </c>
      <c r="L579" s="235" t="s">
        <v>62</v>
      </c>
      <c r="M579" s="195"/>
      <c r="N579" s="196"/>
    </row>
    <row r="580" spans="1:14" x14ac:dyDescent="0.25">
      <c r="A580" s="202">
        <v>44344</v>
      </c>
      <c r="B580" s="235" t="s">
        <v>68</v>
      </c>
      <c r="C580" s="201" t="s">
        <v>67</v>
      </c>
      <c r="D580" s="203" t="s">
        <v>93</v>
      </c>
      <c r="E580" s="758">
        <v>5000</v>
      </c>
      <c r="F580" s="541">
        <v>3540</v>
      </c>
      <c r="G580" s="495">
        <f t="shared" si="13"/>
        <v>1.4124293785310735</v>
      </c>
      <c r="H580" s="659" t="s">
        <v>71</v>
      </c>
      <c r="I580" s="735" t="s">
        <v>18</v>
      </c>
      <c r="J580" s="771" t="s">
        <v>782</v>
      </c>
      <c r="K580" s="235" t="s">
        <v>73</v>
      </c>
      <c r="L580" s="235" t="s">
        <v>62</v>
      </c>
      <c r="M580" s="195"/>
      <c r="N580" s="196"/>
    </row>
    <row r="581" spans="1:14" ht="19.5" customHeight="1" x14ac:dyDescent="0.25">
      <c r="A581" s="202">
        <v>44344</v>
      </c>
      <c r="B581" s="201" t="s">
        <v>564</v>
      </c>
      <c r="C581" s="203" t="s">
        <v>274</v>
      </c>
      <c r="D581" s="203" t="s">
        <v>93</v>
      </c>
      <c r="E581" s="194">
        <v>8000</v>
      </c>
      <c r="F581" s="541">
        <v>3540</v>
      </c>
      <c r="G581" s="495">
        <f t="shared" si="13"/>
        <v>2.2598870056497176</v>
      </c>
      <c r="H581" s="659" t="s">
        <v>71</v>
      </c>
      <c r="I581" s="735" t="s">
        <v>18</v>
      </c>
      <c r="J581" s="771" t="s">
        <v>813</v>
      </c>
      <c r="K581" s="235" t="s">
        <v>73</v>
      </c>
      <c r="L581" s="235" t="s">
        <v>62</v>
      </c>
      <c r="M581" s="195"/>
      <c r="N581" s="196"/>
    </row>
    <row r="582" spans="1:14" ht="19.5" customHeight="1" x14ac:dyDescent="0.25">
      <c r="A582" s="202">
        <v>44344</v>
      </c>
      <c r="B582" s="201" t="s">
        <v>564</v>
      </c>
      <c r="C582" s="203" t="s">
        <v>274</v>
      </c>
      <c r="D582" s="203" t="s">
        <v>93</v>
      </c>
      <c r="E582" s="194">
        <v>7000</v>
      </c>
      <c r="F582" s="541">
        <v>3540</v>
      </c>
      <c r="G582" s="495">
        <f t="shared" si="13"/>
        <v>1.9774011299435028</v>
      </c>
      <c r="H582" s="659" t="s">
        <v>71</v>
      </c>
      <c r="I582" s="735" t="s">
        <v>18</v>
      </c>
      <c r="J582" s="771" t="s">
        <v>813</v>
      </c>
      <c r="K582" s="235" t="s">
        <v>73</v>
      </c>
      <c r="L582" s="235" t="s">
        <v>62</v>
      </c>
      <c r="M582" s="195"/>
      <c r="N582" s="196"/>
    </row>
    <row r="583" spans="1:14" ht="19.5" customHeight="1" x14ac:dyDescent="0.25">
      <c r="A583" s="202">
        <v>44344</v>
      </c>
      <c r="B583" s="201" t="s">
        <v>564</v>
      </c>
      <c r="C583" s="203" t="s">
        <v>274</v>
      </c>
      <c r="D583" s="203" t="s">
        <v>93</v>
      </c>
      <c r="E583" s="194">
        <v>15000</v>
      </c>
      <c r="F583" s="541">
        <v>3540</v>
      </c>
      <c r="G583" s="495">
        <f t="shared" si="13"/>
        <v>4.2372881355932206</v>
      </c>
      <c r="H583" s="659" t="s">
        <v>71</v>
      </c>
      <c r="I583" s="735" t="s">
        <v>18</v>
      </c>
      <c r="J583" s="771" t="s">
        <v>782</v>
      </c>
      <c r="K583" s="235" t="s">
        <v>73</v>
      </c>
      <c r="L583" s="235" t="s">
        <v>62</v>
      </c>
      <c r="M583" s="195"/>
      <c r="N583" s="196"/>
    </row>
    <row r="584" spans="1:14" x14ac:dyDescent="0.25">
      <c r="A584" s="202">
        <v>44344</v>
      </c>
      <c r="B584" s="201" t="s">
        <v>95</v>
      </c>
      <c r="C584" s="201" t="s">
        <v>95</v>
      </c>
      <c r="D584" s="203" t="s">
        <v>93</v>
      </c>
      <c r="E584" s="194">
        <v>2000</v>
      </c>
      <c r="F584" s="541">
        <v>3540</v>
      </c>
      <c r="G584" s="495">
        <f t="shared" si="13"/>
        <v>0.56497175141242939</v>
      </c>
      <c r="H584" s="659" t="s">
        <v>71</v>
      </c>
      <c r="I584" s="735" t="s">
        <v>18</v>
      </c>
      <c r="J584" s="771" t="s">
        <v>782</v>
      </c>
      <c r="K584" s="235" t="s">
        <v>73</v>
      </c>
      <c r="L584" s="235" t="s">
        <v>62</v>
      </c>
      <c r="M584" s="195"/>
      <c r="N584" s="196"/>
    </row>
    <row r="585" spans="1:14" x14ac:dyDescent="0.25">
      <c r="A585" s="202">
        <v>44344</v>
      </c>
      <c r="B585" s="201" t="s">
        <v>95</v>
      </c>
      <c r="C585" s="201" t="s">
        <v>95</v>
      </c>
      <c r="D585" s="203" t="s">
        <v>93</v>
      </c>
      <c r="E585" s="223">
        <v>10000</v>
      </c>
      <c r="F585" s="541">
        <v>3540</v>
      </c>
      <c r="G585" s="495">
        <f t="shared" si="13"/>
        <v>2.8248587570621471</v>
      </c>
      <c r="H585" s="659" t="s">
        <v>71</v>
      </c>
      <c r="I585" s="735" t="s">
        <v>18</v>
      </c>
      <c r="J585" s="771" t="s">
        <v>782</v>
      </c>
      <c r="K585" s="235" t="s">
        <v>73</v>
      </c>
      <c r="L585" s="235" t="s">
        <v>62</v>
      </c>
      <c r="M585" s="195"/>
      <c r="N585" s="196"/>
    </row>
    <row r="586" spans="1:14" x14ac:dyDescent="0.25">
      <c r="A586" s="202">
        <v>44344</v>
      </c>
      <c r="B586" s="201" t="s">
        <v>95</v>
      </c>
      <c r="C586" s="201" t="s">
        <v>95</v>
      </c>
      <c r="D586" s="203" t="s">
        <v>93</v>
      </c>
      <c r="E586" s="194">
        <v>3000</v>
      </c>
      <c r="F586" s="541">
        <v>3540</v>
      </c>
      <c r="G586" s="495">
        <f t="shared" si="13"/>
        <v>0.84745762711864403</v>
      </c>
      <c r="H586" s="659" t="s">
        <v>71</v>
      </c>
      <c r="I586" s="735" t="s">
        <v>18</v>
      </c>
      <c r="J586" s="771" t="s">
        <v>782</v>
      </c>
      <c r="K586" s="235" t="s">
        <v>73</v>
      </c>
      <c r="L586" s="235" t="s">
        <v>62</v>
      </c>
      <c r="M586" s="195"/>
      <c r="N586" s="196"/>
    </row>
    <row r="587" spans="1:14" x14ac:dyDescent="0.25">
      <c r="A587" s="202">
        <v>44344</v>
      </c>
      <c r="B587" s="201" t="s">
        <v>95</v>
      </c>
      <c r="C587" s="201" t="s">
        <v>95</v>
      </c>
      <c r="D587" s="203" t="s">
        <v>93</v>
      </c>
      <c r="E587" s="194">
        <v>7000</v>
      </c>
      <c r="F587" s="541">
        <v>3540</v>
      </c>
      <c r="G587" s="495">
        <f>E587/F587</f>
        <v>1.9774011299435028</v>
      </c>
      <c r="H587" s="659" t="s">
        <v>71</v>
      </c>
      <c r="I587" s="735" t="s">
        <v>18</v>
      </c>
      <c r="J587" s="771" t="s">
        <v>782</v>
      </c>
      <c r="K587" s="235" t="s">
        <v>73</v>
      </c>
      <c r="L587" s="235" t="s">
        <v>62</v>
      </c>
      <c r="M587" s="195"/>
      <c r="N587" s="196"/>
    </row>
    <row r="588" spans="1:14" x14ac:dyDescent="0.25">
      <c r="A588" s="202">
        <v>44344</v>
      </c>
      <c r="B588" s="201" t="s">
        <v>68</v>
      </c>
      <c r="C588" s="201" t="s">
        <v>67</v>
      </c>
      <c r="D588" s="203" t="s">
        <v>93</v>
      </c>
      <c r="E588" s="474">
        <v>14000</v>
      </c>
      <c r="F588" s="541">
        <v>3540</v>
      </c>
      <c r="G588" s="495">
        <f t="shared" ref="G588:G599" si="14">E588/F588</f>
        <v>3.9548022598870056</v>
      </c>
      <c r="H588" s="659" t="s">
        <v>70</v>
      </c>
      <c r="I588" s="735" t="s">
        <v>18</v>
      </c>
      <c r="J588" s="771" t="s">
        <v>783</v>
      </c>
      <c r="K588" s="235" t="s">
        <v>73</v>
      </c>
      <c r="L588" s="235" t="s">
        <v>62</v>
      </c>
      <c r="M588" s="195"/>
      <c r="N588" s="196"/>
    </row>
    <row r="589" spans="1:14" x14ac:dyDescent="0.25">
      <c r="A589" s="202">
        <v>44344</v>
      </c>
      <c r="B589" s="201" t="s">
        <v>68</v>
      </c>
      <c r="C589" s="201" t="s">
        <v>67</v>
      </c>
      <c r="D589" s="203" t="s">
        <v>93</v>
      </c>
      <c r="E589" s="252">
        <v>15000</v>
      </c>
      <c r="F589" s="541">
        <v>3540</v>
      </c>
      <c r="G589" s="495">
        <f t="shared" si="14"/>
        <v>4.2372881355932206</v>
      </c>
      <c r="H589" s="659" t="s">
        <v>70</v>
      </c>
      <c r="I589" s="735" t="s">
        <v>18</v>
      </c>
      <c r="J589" s="771" t="s">
        <v>783</v>
      </c>
      <c r="K589" s="235" t="s">
        <v>73</v>
      </c>
      <c r="L589" s="235" t="s">
        <v>62</v>
      </c>
      <c r="M589" s="195"/>
      <c r="N589" s="196"/>
    </row>
    <row r="590" spans="1:14" x14ac:dyDescent="0.25">
      <c r="A590" s="202">
        <v>44344</v>
      </c>
      <c r="B590" s="201" t="s">
        <v>68</v>
      </c>
      <c r="C590" s="201" t="s">
        <v>67</v>
      </c>
      <c r="D590" s="203" t="s">
        <v>93</v>
      </c>
      <c r="E590" s="264">
        <v>18000</v>
      </c>
      <c r="F590" s="541">
        <v>3540</v>
      </c>
      <c r="G590" s="495">
        <f t="shared" si="14"/>
        <v>5.0847457627118642</v>
      </c>
      <c r="H590" s="659" t="s">
        <v>70</v>
      </c>
      <c r="I590" s="735" t="s">
        <v>18</v>
      </c>
      <c r="J590" s="771" t="s">
        <v>783</v>
      </c>
      <c r="K590" s="235" t="s">
        <v>73</v>
      </c>
      <c r="L590" s="235" t="s">
        <v>62</v>
      </c>
      <c r="M590" s="195"/>
      <c r="N590" s="196"/>
    </row>
    <row r="591" spans="1:14" x14ac:dyDescent="0.25">
      <c r="A591" s="202">
        <v>44344</v>
      </c>
      <c r="B591" s="201" t="s">
        <v>95</v>
      </c>
      <c r="C591" s="201" t="s">
        <v>95</v>
      </c>
      <c r="D591" s="203" t="s">
        <v>93</v>
      </c>
      <c r="E591" s="210">
        <v>10000</v>
      </c>
      <c r="F591" s="541">
        <v>3540</v>
      </c>
      <c r="G591" s="495">
        <f t="shared" si="14"/>
        <v>2.8248587570621471</v>
      </c>
      <c r="H591" s="659" t="s">
        <v>70</v>
      </c>
      <c r="I591" s="735" t="s">
        <v>18</v>
      </c>
      <c r="J591" s="771" t="s">
        <v>783</v>
      </c>
      <c r="K591" s="235" t="s">
        <v>73</v>
      </c>
      <c r="L591" s="235" t="s">
        <v>62</v>
      </c>
      <c r="M591" s="195"/>
      <c r="N591" s="196"/>
    </row>
    <row r="592" spans="1:14" x14ac:dyDescent="0.25">
      <c r="A592" s="202">
        <v>44344</v>
      </c>
      <c r="B592" s="203" t="s">
        <v>68</v>
      </c>
      <c r="C592" s="203" t="s">
        <v>67</v>
      </c>
      <c r="D592" s="203" t="s">
        <v>93</v>
      </c>
      <c r="E592" s="433">
        <v>12000</v>
      </c>
      <c r="F592" s="541">
        <v>3540</v>
      </c>
      <c r="G592" s="495">
        <f t="shared" si="14"/>
        <v>3.3898305084745761</v>
      </c>
      <c r="H592" s="659" t="s">
        <v>130</v>
      </c>
      <c r="I592" s="735" t="s">
        <v>18</v>
      </c>
      <c r="J592" s="771" t="s">
        <v>601</v>
      </c>
      <c r="K592" s="235" t="s">
        <v>73</v>
      </c>
      <c r="L592" s="235" t="s">
        <v>62</v>
      </c>
      <c r="M592" s="195"/>
      <c r="N592" s="196"/>
    </row>
    <row r="593" spans="1:14" x14ac:dyDescent="0.25">
      <c r="A593" s="202">
        <v>44344</v>
      </c>
      <c r="B593" s="203" t="s">
        <v>68</v>
      </c>
      <c r="C593" s="203" t="s">
        <v>67</v>
      </c>
      <c r="D593" s="203" t="s">
        <v>93</v>
      </c>
      <c r="E593" s="194">
        <v>9000</v>
      </c>
      <c r="F593" s="541">
        <v>3540</v>
      </c>
      <c r="G593" s="495">
        <f t="shared" si="14"/>
        <v>2.5423728813559321</v>
      </c>
      <c r="H593" s="659" t="s">
        <v>130</v>
      </c>
      <c r="I593" s="735" t="s">
        <v>18</v>
      </c>
      <c r="J593" s="771" t="s">
        <v>601</v>
      </c>
      <c r="K593" s="235" t="s">
        <v>73</v>
      </c>
      <c r="L593" s="235" t="s">
        <v>62</v>
      </c>
      <c r="M593" s="195"/>
      <c r="N593" s="196"/>
    </row>
    <row r="594" spans="1:14" x14ac:dyDescent="0.25">
      <c r="A594" s="202">
        <v>44344</v>
      </c>
      <c r="B594" s="203" t="s">
        <v>68</v>
      </c>
      <c r="C594" s="203" t="s">
        <v>67</v>
      </c>
      <c r="D594" s="203" t="s">
        <v>93</v>
      </c>
      <c r="E594" s="211">
        <v>8000</v>
      </c>
      <c r="F594" s="541">
        <v>3540</v>
      </c>
      <c r="G594" s="495">
        <f t="shared" si="14"/>
        <v>2.2598870056497176</v>
      </c>
      <c r="H594" s="659" t="s">
        <v>130</v>
      </c>
      <c r="I594" s="735" t="s">
        <v>18</v>
      </c>
      <c r="J594" s="771" t="s">
        <v>601</v>
      </c>
      <c r="K594" s="235" t="s">
        <v>73</v>
      </c>
      <c r="L594" s="235" t="s">
        <v>62</v>
      </c>
      <c r="M594" s="195"/>
      <c r="N594" s="196"/>
    </row>
    <row r="595" spans="1:14" x14ac:dyDescent="0.25">
      <c r="A595" s="202">
        <v>44344</v>
      </c>
      <c r="B595" s="203" t="s">
        <v>68</v>
      </c>
      <c r="C595" s="203" t="s">
        <v>67</v>
      </c>
      <c r="D595" s="203" t="s">
        <v>93</v>
      </c>
      <c r="E595" s="474">
        <v>8000</v>
      </c>
      <c r="F595" s="541">
        <v>3540</v>
      </c>
      <c r="G595" s="495">
        <f t="shared" si="14"/>
        <v>2.2598870056497176</v>
      </c>
      <c r="H595" s="659" t="s">
        <v>130</v>
      </c>
      <c r="I595" s="735" t="s">
        <v>18</v>
      </c>
      <c r="J595" s="771" t="s">
        <v>601</v>
      </c>
      <c r="K595" s="235" t="s">
        <v>73</v>
      </c>
      <c r="L595" s="235" t="s">
        <v>62</v>
      </c>
      <c r="M595" s="195"/>
      <c r="N595" s="196"/>
    </row>
    <row r="596" spans="1:14" x14ac:dyDescent="0.25">
      <c r="A596" s="202">
        <v>44344</v>
      </c>
      <c r="B596" s="203" t="s">
        <v>68</v>
      </c>
      <c r="C596" s="203" t="s">
        <v>67</v>
      </c>
      <c r="D596" s="203" t="s">
        <v>93</v>
      </c>
      <c r="E596" s="433">
        <v>7000</v>
      </c>
      <c r="F596" s="541">
        <v>3540</v>
      </c>
      <c r="G596" s="495">
        <f t="shared" si="14"/>
        <v>1.9774011299435028</v>
      </c>
      <c r="H596" s="659" t="s">
        <v>130</v>
      </c>
      <c r="I596" s="735" t="s">
        <v>18</v>
      </c>
      <c r="J596" s="771" t="s">
        <v>601</v>
      </c>
      <c r="K596" s="235" t="s">
        <v>73</v>
      </c>
      <c r="L596" s="235" t="s">
        <v>62</v>
      </c>
      <c r="M596" s="195"/>
      <c r="N596" s="196"/>
    </row>
    <row r="597" spans="1:14" x14ac:dyDescent="0.25">
      <c r="A597" s="202">
        <v>44344</v>
      </c>
      <c r="B597" s="241" t="s">
        <v>95</v>
      </c>
      <c r="C597" s="241" t="s">
        <v>95</v>
      </c>
      <c r="D597" s="203" t="s">
        <v>93</v>
      </c>
      <c r="E597" s="217">
        <v>6000</v>
      </c>
      <c r="F597" s="541">
        <v>3540</v>
      </c>
      <c r="G597" s="495">
        <f t="shared" si="14"/>
        <v>1.6949152542372881</v>
      </c>
      <c r="H597" s="659" t="s">
        <v>130</v>
      </c>
      <c r="I597" s="735" t="s">
        <v>18</v>
      </c>
      <c r="J597" s="771" t="s">
        <v>601</v>
      </c>
      <c r="K597" s="235" t="s">
        <v>73</v>
      </c>
      <c r="L597" s="235" t="s">
        <v>62</v>
      </c>
      <c r="M597" s="195"/>
      <c r="N597" s="196"/>
    </row>
    <row r="598" spans="1:14" x14ac:dyDescent="0.25">
      <c r="A598" s="202">
        <v>44344</v>
      </c>
      <c r="B598" s="241" t="s">
        <v>95</v>
      </c>
      <c r="C598" s="241" t="s">
        <v>95</v>
      </c>
      <c r="D598" s="203" t="s">
        <v>93</v>
      </c>
      <c r="E598" s="217">
        <v>2000</v>
      </c>
      <c r="F598" s="541">
        <v>3540</v>
      </c>
      <c r="G598" s="495">
        <f t="shared" si="14"/>
        <v>0.56497175141242939</v>
      </c>
      <c r="H598" s="659" t="s">
        <v>130</v>
      </c>
      <c r="I598" s="735" t="s">
        <v>18</v>
      </c>
      <c r="J598" s="771" t="s">
        <v>601</v>
      </c>
      <c r="K598" s="235" t="s">
        <v>73</v>
      </c>
      <c r="L598" s="235" t="s">
        <v>62</v>
      </c>
      <c r="M598" s="195"/>
      <c r="N598" s="196"/>
    </row>
    <row r="599" spans="1:14" x14ac:dyDescent="0.25">
      <c r="A599" s="202">
        <v>44344</v>
      </c>
      <c r="B599" s="241" t="s">
        <v>95</v>
      </c>
      <c r="C599" s="241" t="s">
        <v>95</v>
      </c>
      <c r="D599" s="203" t="s">
        <v>93</v>
      </c>
      <c r="E599" s="217">
        <v>2000</v>
      </c>
      <c r="F599" s="541">
        <v>3540</v>
      </c>
      <c r="G599" s="495">
        <f t="shared" si="14"/>
        <v>0.56497175141242939</v>
      </c>
      <c r="H599" s="659" t="s">
        <v>130</v>
      </c>
      <c r="I599" s="735" t="s">
        <v>18</v>
      </c>
      <c r="J599" s="771" t="s">
        <v>601</v>
      </c>
      <c r="K599" s="235" t="s">
        <v>73</v>
      </c>
      <c r="L599" s="235" t="s">
        <v>62</v>
      </c>
      <c r="M599" s="195"/>
      <c r="N599" s="196"/>
    </row>
    <row r="600" spans="1:14" x14ac:dyDescent="0.25">
      <c r="A600" s="202">
        <v>44345</v>
      </c>
      <c r="B600" s="201" t="s">
        <v>68</v>
      </c>
      <c r="C600" s="201" t="s">
        <v>67</v>
      </c>
      <c r="D600" s="203" t="s">
        <v>93</v>
      </c>
      <c r="E600" s="194">
        <v>4000</v>
      </c>
      <c r="F600" s="541">
        <v>3540</v>
      </c>
      <c r="G600" s="495">
        <f t="shared" si="13"/>
        <v>1.1299435028248588</v>
      </c>
      <c r="H600" s="659" t="s">
        <v>71</v>
      </c>
      <c r="I600" s="236" t="s">
        <v>18</v>
      </c>
      <c r="J600" s="280" t="s">
        <v>782</v>
      </c>
      <c r="K600" s="235" t="s">
        <v>73</v>
      </c>
      <c r="L600" s="235" t="s">
        <v>62</v>
      </c>
      <c r="M600" s="195"/>
      <c r="N600" s="196"/>
    </row>
    <row r="601" spans="1:14" x14ac:dyDescent="0.25">
      <c r="A601" s="202">
        <v>44345</v>
      </c>
      <c r="B601" s="201" t="s">
        <v>68</v>
      </c>
      <c r="C601" s="201" t="s">
        <v>67</v>
      </c>
      <c r="D601" s="203" t="s">
        <v>93</v>
      </c>
      <c r="E601" s="223">
        <v>3000</v>
      </c>
      <c r="F601" s="541">
        <v>3540</v>
      </c>
      <c r="G601" s="495">
        <f t="shared" si="13"/>
        <v>0.84745762711864403</v>
      </c>
      <c r="H601" s="659" t="s">
        <v>71</v>
      </c>
      <c r="I601" s="236" t="s">
        <v>18</v>
      </c>
      <c r="J601" s="280" t="s">
        <v>782</v>
      </c>
      <c r="K601" s="235" t="s">
        <v>73</v>
      </c>
      <c r="L601" s="235" t="s">
        <v>62</v>
      </c>
      <c r="M601" s="195"/>
      <c r="N601" s="196"/>
    </row>
    <row r="602" spans="1:14" x14ac:dyDescent="0.25">
      <c r="A602" s="202">
        <v>44345</v>
      </c>
      <c r="B602" s="201" t="s">
        <v>68</v>
      </c>
      <c r="C602" s="201" t="s">
        <v>67</v>
      </c>
      <c r="D602" s="203" t="s">
        <v>93</v>
      </c>
      <c r="E602" s="433">
        <v>6000</v>
      </c>
      <c r="F602" s="541">
        <v>3540</v>
      </c>
      <c r="G602" s="495">
        <f t="shared" si="13"/>
        <v>1.6949152542372881</v>
      </c>
      <c r="H602" s="659" t="s">
        <v>71</v>
      </c>
      <c r="I602" s="236" t="s">
        <v>18</v>
      </c>
      <c r="J602" s="280" t="s">
        <v>782</v>
      </c>
      <c r="K602" s="235" t="s">
        <v>73</v>
      </c>
      <c r="L602" s="235" t="s">
        <v>62</v>
      </c>
      <c r="M602" s="195"/>
      <c r="N602" s="196"/>
    </row>
    <row r="603" spans="1:14" x14ac:dyDescent="0.25">
      <c r="A603" s="202">
        <v>44345</v>
      </c>
      <c r="B603" s="201" t="s">
        <v>68</v>
      </c>
      <c r="C603" s="201" t="s">
        <v>67</v>
      </c>
      <c r="D603" s="203" t="s">
        <v>93</v>
      </c>
      <c r="E603" s="194">
        <v>4000</v>
      </c>
      <c r="F603" s="541">
        <v>3540</v>
      </c>
      <c r="G603" s="495">
        <f t="shared" si="13"/>
        <v>1.1299435028248588</v>
      </c>
      <c r="H603" s="659" t="s">
        <v>71</v>
      </c>
      <c r="I603" s="236" t="s">
        <v>18</v>
      </c>
      <c r="J603" s="280" t="s">
        <v>782</v>
      </c>
      <c r="K603" s="235" t="s">
        <v>73</v>
      </c>
      <c r="L603" s="235" t="s">
        <v>62</v>
      </c>
      <c r="M603" s="195"/>
      <c r="N603" s="196"/>
    </row>
    <row r="604" spans="1:14" ht="17.25" customHeight="1" x14ac:dyDescent="0.25">
      <c r="A604" s="202">
        <v>44345</v>
      </c>
      <c r="B604" s="201" t="s">
        <v>564</v>
      </c>
      <c r="C604" s="203" t="s">
        <v>274</v>
      </c>
      <c r="D604" s="203" t="s">
        <v>93</v>
      </c>
      <c r="E604" s="213">
        <v>30000</v>
      </c>
      <c r="F604" s="541">
        <v>3540</v>
      </c>
      <c r="G604" s="495">
        <f t="shared" si="13"/>
        <v>8.4745762711864412</v>
      </c>
      <c r="H604" s="659" t="s">
        <v>71</v>
      </c>
      <c r="I604" s="236" t="s">
        <v>18</v>
      </c>
      <c r="J604" s="280" t="s">
        <v>782</v>
      </c>
      <c r="K604" s="235" t="s">
        <v>73</v>
      </c>
      <c r="L604" s="235" t="s">
        <v>62</v>
      </c>
      <c r="M604" s="195"/>
      <c r="N604" s="196"/>
    </row>
    <row r="605" spans="1:14" x14ac:dyDescent="0.25">
      <c r="A605" s="202">
        <v>44345</v>
      </c>
      <c r="B605" s="203" t="s">
        <v>95</v>
      </c>
      <c r="C605" s="203" t="s">
        <v>95</v>
      </c>
      <c r="D605" s="203" t="s">
        <v>93</v>
      </c>
      <c r="E605" s="223">
        <v>12000</v>
      </c>
      <c r="F605" s="541">
        <v>3540</v>
      </c>
      <c r="G605" s="495">
        <f t="shared" si="13"/>
        <v>3.3898305084745761</v>
      </c>
      <c r="H605" s="659" t="s">
        <v>71</v>
      </c>
      <c r="I605" s="236" t="s">
        <v>18</v>
      </c>
      <c r="J605" s="280" t="s">
        <v>782</v>
      </c>
      <c r="K605" s="235" t="s">
        <v>73</v>
      </c>
      <c r="L605" s="235" t="s">
        <v>62</v>
      </c>
      <c r="M605" s="195"/>
      <c r="N605" s="196"/>
    </row>
    <row r="606" spans="1:14" x14ac:dyDescent="0.25">
      <c r="A606" s="202">
        <v>44345</v>
      </c>
      <c r="B606" s="201" t="s">
        <v>95</v>
      </c>
      <c r="C606" s="201" t="s">
        <v>95</v>
      </c>
      <c r="D606" s="203" t="s">
        <v>93</v>
      </c>
      <c r="E606" s="217">
        <v>10000</v>
      </c>
      <c r="F606" s="541">
        <v>3540</v>
      </c>
      <c r="G606" s="495">
        <f t="shared" si="13"/>
        <v>2.8248587570621471</v>
      </c>
      <c r="H606" s="659" t="s">
        <v>71</v>
      </c>
      <c r="I606" s="236" t="s">
        <v>18</v>
      </c>
      <c r="J606" s="280" t="s">
        <v>782</v>
      </c>
      <c r="K606" s="235" t="s">
        <v>73</v>
      </c>
      <c r="L606" s="235" t="s">
        <v>62</v>
      </c>
      <c r="M606" s="195"/>
      <c r="N606" s="196"/>
    </row>
    <row r="607" spans="1:14" ht="15.75" customHeight="1" x14ac:dyDescent="0.25">
      <c r="A607" s="202">
        <v>44345</v>
      </c>
      <c r="B607" s="201" t="s">
        <v>590</v>
      </c>
      <c r="C607" s="201" t="s">
        <v>67</v>
      </c>
      <c r="D607" s="203" t="s">
        <v>93</v>
      </c>
      <c r="E607" s="217">
        <v>40000</v>
      </c>
      <c r="F607" s="541">
        <v>3540</v>
      </c>
      <c r="G607" s="495">
        <f t="shared" si="13"/>
        <v>11.299435028248588</v>
      </c>
      <c r="H607" s="659" t="s">
        <v>71</v>
      </c>
      <c r="I607" s="236" t="s">
        <v>18</v>
      </c>
      <c r="J607" s="280" t="s">
        <v>814</v>
      </c>
      <c r="K607" s="235" t="s">
        <v>73</v>
      </c>
      <c r="L607" s="235" t="s">
        <v>62</v>
      </c>
      <c r="M607" s="195"/>
      <c r="N607" s="196"/>
    </row>
    <row r="608" spans="1:14" x14ac:dyDescent="0.25">
      <c r="A608" s="202">
        <v>44345</v>
      </c>
      <c r="B608" s="201" t="s">
        <v>68</v>
      </c>
      <c r="C608" s="201" t="s">
        <v>67</v>
      </c>
      <c r="D608" s="203" t="s">
        <v>93</v>
      </c>
      <c r="E608" s="194">
        <v>15000</v>
      </c>
      <c r="F608" s="541">
        <v>3540</v>
      </c>
      <c r="G608" s="495">
        <f t="shared" si="13"/>
        <v>4.2372881355932206</v>
      </c>
      <c r="H608" s="659" t="s">
        <v>71</v>
      </c>
      <c r="I608" s="236" t="s">
        <v>18</v>
      </c>
      <c r="J608" s="280" t="s">
        <v>782</v>
      </c>
      <c r="K608" s="235" t="s">
        <v>73</v>
      </c>
      <c r="L608" s="235" t="s">
        <v>62</v>
      </c>
      <c r="M608" s="195"/>
      <c r="N608" s="196"/>
    </row>
    <row r="609" spans="1:14" x14ac:dyDescent="0.25">
      <c r="A609" s="202">
        <v>44345</v>
      </c>
      <c r="B609" s="201" t="s">
        <v>68</v>
      </c>
      <c r="C609" s="201" t="s">
        <v>67</v>
      </c>
      <c r="D609" s="203" t="s">
        <v>93</v>
      </c>
      <c r="E609" s="194">
        <v>13000</v>
      </c>
      <c r="F609" s="541">
        <v>3540</v>
      </c>
      <c r="G609" s="495">
        <f t="shared" si="13"/>
        <v>3.6723163841807911</v>
      </c>
      <c r="H609" s="659" t="s">
        <v>130</v>
      </c>
      <c r="I609" s="236" t="s">
        <v>18</v>
      </c>
      <c r="J609" s="279" t="s">
        <v>616</v>
      </c>
      <c r="K609" s="235" t="s">
        <v>73</v>
      </c>
      <c r="L609" s="235" t="s">
        <v>62</v>
      </c>
      <c r="M609" s="195"/>
      <c r="N609" s="196"/>
    </row>
    <row r="610" spans="1:14" x14ac:dyDescent="0.25">
      <c r="A610" s="202">
        <v>44345</v>
      </c>
      <c r="B610" s="201" t="s">
        <v>68</v>
      </c>
      <c r="C610" s="201" t="s">
        <v>67</v>
      </c>
      <c r="D610" s="203" t="s">
        <v>93</v>
      </c>
      <c r="E610" s="194">
        <v>6000</v>
      </c>
      <c r="F610" s="541">
        <v>3540</v>
      </c>
      <c r="G610" s="495">
        <f t="shared" si="13"/>
        <v>1.6949152542372881</v>
      </c>
      <c r="H610" s="659" t="s">
        <v>130</v>
      </c>
      <c r="I610" s="236" t="s">
        <v>18</v>
      </c>
      <c r="J610" s="279" t="s">
        <v>616</v>
      </c>
      <c r="K610" s="235" t="s">
        <v>73</v>
      </c>
      <c r="L610" s="235" t="s">
        <v>62</v>
      </c>
      <c r="M610" s="195"/>
      <c r="N610" s="196"/>
    </row>
    <row r="611" spans="1:14" x14ac:dyDescent="0.25">
      <c r="A611" s="202">
        <v>44345</v>
      </c>
      <c r="B611" s="201" t="s">
        <v>68</v>
      </c>
      <c r="C611" s="201" t="s">
        <v>67</v>
      </c>
      <c r="D611" s="203" t="s">
        <v>93</v>
      </c>
      <c r="E611" s="194">
        <v>5000</v>
      </c>
      <c r="F611" s="541">
        <v>3540</v>
      </c>
      <c r="G611" s="495">
        <f>E611/F611</f>
        <v>1.4124293785310735</v>
      </c>
      <c r="H611" s="659" t="s">
        <v>130</v>
      </c>
      <c r="I611" s="236" t="s">
        <v>18</v>
      </c>
      <c r="J611" s="279" t="s">
        <v>616</v>
      </c>
      <c r="K611" s="235" t="s">
        <v>73</v>
      </c>
      <c r="L611" s="235" t="s">
        <v>62</v>
      </c>
      <c r="M611" s="195"/>
      <c r="N611" s="196"/>
    </row>
    <row r="612" spans="1:14" x14ac:dyDescent="0.25">
      <c r="A612" s="202">
        <v>44345</v>
      </c>
      <c r="B612" s="201" t="s">
        <v>68</v>
      </c>
      <c r="C612" s="201" t="s">
        <v>67</v>
      </c>
      <c r="D612" s="203" t="s">
        <v>93</v>
      </c>
      <c r="E612" s="213">
        <v>4000</v>
      </c>
      <c r="F612" s="541">
        <v>3540</v>
      </c>
      <c r="G612" s="495">
        <f t="shared" si="13"/>
        <v>1.1299435028248588</v>
      </c>
      <c r="H612" s="659" t="s">
        <v>130</v>
      </c>
      <c r="I612" s="236" t="s">
        <v>18</v>
      </c>
      <c r="J612" s="279" t="s">
        <v>616</v>
      </c>
      <c r="K612" s="235" t="s">
        <v>73</v>
      </c>
      <c r="L612" s="235" t="s">
        <v>62</v>
      </c>
      <c r="M612" s="195"/>
      <c r="N612" s="196"/>
    </row>
    <row r="613" spans="1:14" x14ac:dyDescent="0.25">
      <c r="A613" s="202">
        <v>44345</v>
      </c>
      <c r="B613" s="201" t="s">
        <v>68</v>
      </c>
      <c r="C613" s="201" t="s">
        <v>67</v>
      </c>
      <c r="D613" s="203" t="s">
        <v>93</v>
      </c>
      <c r="E613" s="194">
        <v>6000</v>
      </c>
      <c r="F613" s="541">
        <v>3540</v>
      </c>
      <c r="G613" s="495">
        <f t="shared" si="13"/>
        <v>1.6949152542372881</v>
      </c>
      <c r="H613" s="659" t="s">
        <v>130</v>
      </c>
      <c r="I613" s="236" t="s">
        <v>18</v>
      </c>
      <c r="J613" s="279" t="s">
        <v>616</v>
      </c>
      <c r="K613" s="235" t="s">
        <v>73</v>
      </c>
      <c r="L613" s="235" t="s">
        <v>62</v>
      </c>
      <c r="M613" s="195"/>
      <c r="N613" s="196"/>
    </row>
    <row r="614" spans="1:14" x14ac:dyDescent="0.25">
      <c r="A614" s="202">
        <v>44345</v>
      </c>
      <c r="B614" s="201" t="s">
        <v>68</v>
      </c>
      <c r="C614" s="201" t="s">
        <v>67</v>
      </c>
      <c r="D614" s="203" t="s">
        <v>93</v>
      </c>
      <c r="E614" s="223">
        <v>5000</v>
      </c>
      <c r="F614" s="541">
        <v>3540</v>
      </c>
      <c r="G614" s="495">
        <f t="shared" si="13"/>
        <v>1.4124293785310735</v>
      </c>
      <c r="H614" s="659" t="s">
        <v>130</v>
      </c>
      <c r="I614" s="236" t="s">
        <v>18</v>
      </c>
      <c r="J614" s="279" t="s">
        <v>616</v>
      </c>
      <c r="K614" s="235" t="s">
        <v>73</v>
      </c>
      <c r="L614" s="235" t="s">
        <v>62</v>
      </c>
      <c r="M614" s="195"/>
      <c r="N614" s="196"/>
    </row>
    <row r="615" spans="1:14" x14ac:dyDescent="0.25">
      <c r="A615" s="202">
        <v>44345</v>
      </c>
      <c r="B615" s="201" t="s">
        <v>68</v>
      </c>
      <c r="C615" s="201" t="s">
        <v>67</v>
      </c>
      <c r="D615" s="203" t="s">
        <v>93</v>
      </c>
      <c r="E615" s="194">
        <v>5000</v>
      </c>
      <c r="F615" s="541">
        <v>3540</v>
      </c>
      <c r="G615" s="495">
        <f t="shared" si="13"/>
        <v>1.4124293785310735</v>
      </c>
      <c r="H615" s="659" t="s">
        <v>130</v>
      </c>
      <c r="I615" s="236" t="s">
        <v>18</v>
      </c>
      <c r="J615" s="279" t="s">
        <v>616</v>
      </c>
      <c r="K615" s="235" t="s">
        <v>73</v>
      </c>
      <c r="L615" s="235" t="s">
        <v>62</v>
      </c>
      <c r="M615" s="195"/>
      <c r="N615" s="196"/>
    </row>
    <row r="616" spans="1:14" x14ac:dyDescent="0.25">
      <c r="A616" s="202">
        <v>44345</v>
      </c>
      <c r="B616" s="201" t="s">
        <v>68</v>
      </c>
      <c r="C616" s="201" t="s">
        <v>67</v>
      </c>
      <c r="D616" s="203" t="s">
        <v>93</v>
      </c>
      <c r="E616" s="211">
        <v>3000</v>
      </c>
      <c r="F616" s="541">
        <v>3540</v>
      </c>
      <c r="G616" s="495">
        <f t="shared" si="13"/>
        <v>0.84745762711864403</v>
      </c>
      <c r="H616" s="659" t="s">
        <v>130</v>
      </c>
      <c r="I616" s="236" t="s">
        <v>18</v>
      </c>
      <c r="J616" s="279" t="s">
        <v>616</v>
      </c>
      <c r="K616" s="235" t="s">
        <v>73</v>
      </c>
      <c r="L616" s="235" t="s">
        <v>62</v>
      </c>
      <c r="M616" s="195"/>
      <c r="N616" s="196"/>
    </row>
    <row r="617" spans="1:14" x14ac:dyDescent="0.25">
      <c r="A617" s="202">
        <v>44345</v>
      </c>
      <c r="B617" s="201" t="s">
        <v>68</v>
      </c>
      <c r="C617" s="201" t="s">
        <v>67</v>
      </c>
      <c r="D617" s="203" t="s">
        <v>93</v>
      </c>
      <c r="E617" s="194">
        <v>7000</v>
      </c>
      <c r="F617" s="541">
        <v>3540</v>
      </c>
      <c r="G617" s="495">
        <f t="shared" si="13"/>
        <v>1.9774011299435028</v>
      </c>
      <c r="H617" s="659" t="s">
        <v>130</v>
      </c>
      <c r="I617" s="236" t="s">
        <v>18</v>
      </c>
      <c r="J617" s="279" t="s">
        <v>616</v>
      </c>
      <c r="K617" s="235" t="s">
        <v>73</v>
      </c>
      <c r="L617" s="235" t="s">
        <v>62</v>
      </c>
      <c r="M617" s="195"/>
      <c r="N617" s="196"/>
    </row>
    <row r="618" spans="1:14" x14ac:dyDescent="0.25">
      <c r="A618" s="202">
        <v>44345</v>
      </c>
      <c r="B618" s="201" t="s">
        <v>68</v>
      </c>
      <c r="C618" s="201" t="s">
        <v>67</v>
      </c>
      <c r="D618" s="203" t="s">
        <v>93</v>
      </c>
      <c r="E618" s="194">
        <v>7000</v>
      </c>
      <c r="F618" s="541">
        <v>3540</v>
      </c>
      <c r="G618" s="495">
        <f t="shared" si="13"/>
        <v>1.9774011299435028</v>
      </c>
      <c r="H618" s="659" t="s">
        <v>130</v>
      </c>
      <c r="I618" s="236" t="s">
        <v>18</v>
      </c>
      <c r="J618" s="279" t="s">
        <v>616</v>
      </c>
      <c r="K618" s="235" t="s">
        <v>73</v>
      </c>
      <c r="L618" s="235" t="s">
        <v>62</v>
      </c>
      <c r="M618" s="195"/>
      <c r="N618" s="196"/>
    </row>
    <row r="619" spans="1:14" x14ac:dyDescent="0.25">
      <c r="A619" s="202">
        <v>44345</v>
      </c>
      <c r="B619" s="201" t="s">
        <v>68</v>
      </c>
      <c r="C619" s="201" t="s">
        <v>67</v>
      </c>
      <c r="D619" s="203" t="s">
        <v>93</v>
      </c>
      <c r="E619" s="194">
        <v>9000</v>
      </c>
      <c r="F619" s="541">
        <v>3540</v>
      </c>
      <c r="G619" s="495">
        <f t="shared" si="13"/>
        <v>2.5423728813559321</v>
      </c>
      <c r="H619" s="659" t="s">
        <v>130</v>
      </c>
      <c r="I619" s="236" t="s">
        <v>18</v>
      </c>
      <c r="J619" s="279" t="s">
        <v>616</v>
      </c>
      <c r="K619" s="235" t="s">
        <v>73</v>
      </c>
      <c r="L619" s="235" t="s">
        <v>62</v>
      </c>
      <c r="M619" s="195"/>
      <c r="N619" s="196"/>
    </row>
    <row r="620" spans="1:14" x14ac:dyDescent="0.25">
      <c r="A620" s="202">
        <v>44345</v>
      </c>
      <c r="B620" s="201" t="s">
        <v>68</v>
      </c>
      <c r="C620" s="201" t="s">
        <v>67</v>
      </c>
      <c r="D620" s="203" t="s">
        <v>93</v>
      </c>
      <c r="E620" s="194">
        <v>9000</v>
      </c>
      <c r="F620" s="541">
        <v>3540</v>
      </c>
      <c r="G620" s="495">
        <f t="shared" si="13"/>
        <v>2.5423728813559321</v>
      </c>
      <c r="H620" s="659" t="s">
        <v>130</v>
      </c>
      <c r="I620" s="236" t="s">
        <v>18</v>
      </c>
      <c r="J620" s="279" t="s">
        <v>616</v>
      </c>
      <c r="K620" s="235" t="s">
        <v>73</v>
      </c>
      <c r="L620" s="235" t="s">
        <v>62</v>
      </c>
      <c r="M620" s="195"/>
      <c r="N620" s="196"/>
    </row>
    <row r="621" spans="1:14" x14ac:dyDescent="0.25">
      <c r="A621" s="202">
        <v>44345</v>
      </c>
      <c r="B621" s="201" t="s">
        <v>68</v>
      </c>
      <c r="C621" s="201" t="s">
        <v>67</v>
      </c>
      <c r="D621" s="203" t="s">
        <v>93</v>
      </c>
      <c r="E621" s="194">
        <v>12000</v>
      </c>
      <c r="F621" s="541">
        <v>3540</v>
      </c>
      <c r="G621" s="495">
        <f t="shared" si="13"/>
        <v>3.3898305084745761</v>
      </c>
      <c r="H621" s="659" t="s">
        <v>130</v>
      </c>
      <c r="I621" s="236" t="s">
        <v>18</v>
      </c>
      <c r="J621" s="279" t="s">
        <v>616</v>
      </c>
      <c r="K621" s="235" t="s">
        <v>73</v>
      </c>
      <c r="L621" s="235" t="s">
        <v>62</v>
      </c>
      <c r="M621" s="195"/>
      <c r="N621" s="196"/>
    </row>
    <row r="622" spans="1:14" x14ac:dyDescent="0.25">
      <c r="A622" s="240">
        <v>44345</v>
      </c>
      <c r="B622" s="203" t="s">
        <v>68</v>
      </c>
      <c r="C622" s="203" t="s">
        <v>67</v>
      </c>
      <c r="D622" s="203" t="s">
        <v>52</v>
      </c>
      <c r="E622" s="498">
        <v>5000</v>
      </c>
      <c r="F622" s="541">
        <v>3540</v>
      </c>
      <c r="G622" s="495">
        <f>E622/F622</f>
        <v>1.4124293785310735</v>
      </c>
      <c r="H622" s="659" t="s">
        <v>99</v>
      </c>
      <c r="I622" s="236" t="s">
        <v>18</v>
      </c>
      <c r="J622" s="410" t="s">
        <v>631</v>
      </c>
      <c r="K622" s="235" t="s">
        <v>73</v>
      </c>
      <c r="L622" s="235" t="s">
        <v>62</v>
      </c>
      <c r="M622" s="195"/>
      <c r="N622" s="196"/>
    </row>
    <row r="623" spans="1:14" x14ac:dyDescent="0.25">
      <c r="A623" s="240">
        <v>44345</v>
      </c>
      <c r="B623" s="203" t="s">
        <v>68</v>
      </c>
      <c r="C623" s="203" t="s">
        <v>67</v>
      </c>
      <c r="D623" s="203" t="s">
        <v>52</v>
      </c>
      <c r="E623" s="498">
        <v>2500</v>
      </c>
      <c r="F623" s="541">
        <v>3540</v>
      </c>
      <c r="G623" s="495">
        <f t="shared" ref="G623:G658" si="15">E623/F623</f>
        <v>0.70621468926553677</v>
      </c>
      <c r="H623" s="659" t="s">
        <v>99</v>
      </c>
      <c r="I623" s="236" t="s">
        <v>18</v>
      </c>
      <c r="J623" s="410" t="s">
        <v>631</v>
      </c>
      <c r="K623" s="235" t="s">
        <v>73</v>
      </c>
      <c r="L623" s="235" t="s">
        <v>62</v>
      </c>
      <c r="M623" s="195"/>
      <c r="N623" s="196"/>
    </row>
    <row r="624" spans="1:14" x14ac:dyDescent="0.25">
      <c r="A624" s="240">
        <v>44345</v>
      </c>
      <c r="B624" s="203" t="s">
        <v>68</v>
      </c>
      <c r="C624" s="203" t="s">
        <v>67</v>
      </c>
      <c r="D624" s="203" t="s">
        <v>52</v>
      </c>
      <c r="E624" s="844">
        <v>4000</v>
      </c>
      <c r="F624" s="541">
        <v>3540</v>
      </c>
      <c r="G624" s="495">
        <f t="shared" si="15"/>
        <v>1.1299435028248588</v>
      </c>
      <c r="H624" s="659" t="s">
        <v>99</v>
      </c>
      <c r="I624" s="236" t="s">
        <v>18</v>
      </c>
      <c r="J624" s="410" t="s">
        <v>631</v>
      </c>
      <c r="K624" s="235" t="s">
        <v>73</v>
      </c>
      <c r="L624" s="235" t="s">
        <v>62</v>
      </c>
      <c r="M624" s="195"/>
      <c r="N624" s="196"/>
    </row>
    <row r="625" spans="1:14" x14ac:dyDescent="0.25">
      <c r="A625" s="240">
        <v>44345</v>
      </c>
      <c r="B625" s="203" t="s">
        <v>68</v>
      </c>
      <c r="C625" s="203" t="s">
        <v>67</v>
      </c>
      <c r="D625" s="203" t="s">
        <v>52</v>
      </c>
      <c r="E625" s="496">
        <v>4000</v>
      </c>
      <c r="F625" s="541">
        <v>3540</v>
      </c>
      <c r="G625" s="495">
        <f t="shared" si="15"/>
        <v>1.1299435028248588</v>
      </c>
      <c r="H625" s="659" t="s">
        <v>99</v>
      </c>
      <c r="I625" s="236" t="s">
        <v>18</v>
      </c>
      <c r="J625" s="410" t="s">
        <v>631</v>
      </c>
      <c r="K625" s="235" t="s">
        <v>73</v>
      </c>
      <c r="L625" s="235" t="s">
        <v>62</v>
      </c>
      <c r="M625" s="195"/>
      <c r="N625" s="196"/>
    </row>
    <row r="626" spans="1:14" x14ac:dyDescent="0.25">
      <c r="A626" s="240">
        <v>44345</v>
      </c>
      <c r="B626" s="203" t="s">
        <v>68</v>
      </c>
      <c r="C626" s="203" t="s">
        <v>67</v>
      </c>
      <c r="D626" s="203" t="s">
        <v>52</v>
      </c>
      <c r="E626" s="754">
        <v>5000</v>
      </c>
      <c r="F626" s="541">
        <v>3540</v>
      </c>
      <c r="G626" s="495">
        <f t="shared" si="15"/>
        <v>1.4124293785310735</v>
      </c>
      <c r="H626" s="659" t="s">
        <v>99</v>
      </c>
      <c r="I626" s="236" t="s">
        <v>18</v>
      </c>
      <c r="J626" s="410" t="s">
        <v>631</v>
      </c>
      <c r="K626" s="235" t="s">
        <v>73</v>
      </c>
      <c r="L626" s="235" t="s">
        <v>62</v>
      </c>
      <c r="M626" s="195"/>
      <c r="N626" s="196"/>
    </row>
    <row r="627" spans="1:14" x14ac:dyDescent="0.25">
      <c r="A627" s="240">
        <v>44345</v>
      </c>
      <c r="B627" s="203" t="s">
        <v>68</v>
      </c>
      <c r="C627" s="203" t="s">
        <v>67</v>
      </c>
      <c r="D627" s="203" t="s">
        <v>52</v>
      </c>
      <c r="E627" s="223">
        <v>6000</v>
      </c>
      <c r="F627" s="541">
        <v>3540</v>
      </c>
      <c r="G627" s="495">
        <f t="shared" si="15"/>
        <v>1.6949152542372881</v>
      </c>
      <c r="H627" s="659" t="s">
        <v>99</v>
      </c>
      <c r="I627" s="236" t="s">
        <v>18</v>
      </c>
      <c r="J627" s="410" t="s">
        <v>631</v>
      </c>
      <c r="K627" s="235" t="s">
        <v>73</v>
      </c>
      <c r="L627" s="235" t="s">
        <v>62</v>
      </c>
      <c r="M627" s="195"/>
      <c r="N627" s="196"/>
    </row>
    <row r="628" spans="1:14" x14ac:dyDescent="0.25">
      <c r="A628" s="240">
        <v>44345</v>
      </c>
      <c r="B628" s="203" t="s">
        <v>68</v>
      </c>
      <c r="C628" s="203" t="s">
        <v>67</v>
      </c>
      <c r="D628" s="203" t="s">
        <v>52</v>
      </c>
      <c r="E628" s="502">
        <v>6000</v>
      </c>
      <c r="F628" s="541">
        <v>3540</v>
      </c>
      <c r="G628" s="495">
        <f t="shared" si="15"/>
        <v>1.6949152542372881</v>
      </c>
      <c r="H628" s="659" t="s">
        <v>99</v>
      </c>
      <c r="I628" s="236" t="s">
        <v>18</v>
      </c>
      <c r="J628" s="410" t="s">
        <v>631</v>
      </c>
      <c r="K628" s="235" t="s">
        <v>73</v>
      </c>
      <c r="L628" s="235" t="s">
        <v>62</v>
      </c>
      <c r="M628" s="195"/>
      <c r="N628" s="196"/>
    </row>
    <row r="629" spans="1:14" x14ac:dyDescent="0.25">
      <c r="A629" s="240">
        <v>44345</v>
      </c>
      <c r="B629" s="203" t="s">
        <v>68</v>
      </c>
      <c r="C629" s="203" t="s">
        <v>67</v>
      </c>
      <c r="D629" s="203" t="s">
        <v>52</v>
      </c>
      <c r="E629" s="498">
        <v>4000</v>
      </c>
      <c r="F629" s="541">
        <v>3540</v>
      </c>
      <c r="G629" s="495">
        <f t="shared" si="15"/>
        <v>1.1299435028248588</v>
      </c>
      <c r="H629" s="659" t="s">
        <v>99</v>
      </c>
      <c r="I629" s="236" t="s">
        <v>18</v>
      </c>
      <c r="J629" s="410" t="s">
        <v>631</v>
      </c>
      <c r="K629" s="235" t="s">
        <v>73</v>
      </c>
      <c r="L629" s="235" t="s">
        <v>62</v>
      </c>
      <c r="M629" s="195"/>
      <c r="N629" s="196"/>
    </row>
    <row r="630" spans="1:14" x14ac:dyDescent="0.25">
      <c r="A630" s="240">
        <v>44345</v>
      </c>
      <c r="B630" s="203" t="s">
        <v>68</v>
      </c>
      <c r="C630" s="203" t="s">
        <v>67</v>
      </c>
      <c r="D630" s="203" t="s">
        <v>52</v>
      </c>
      <c r="E630" s="754">
        <v>4000</v>
      </c>
      <c r="F630" s="541">
        <v>3540</v>
      </c>
      <c r="G630" s="495">
        <f t="shared" si="15"/>
        <v>1.1299435028248588</v>
      </c>
      <c r="H630" s="659" t="s">
        <v>99</v>
      </c>
      <c r="I630" s="236" t="s">
        <v>18</v>
      </c>
      <c r="J630" s="410" t="s">
        <v>631</v>
      </c>
      <c r="K630" s="235" t="s">
        <v>73</v>
      </c>
      <c r="L630" s="235" t="s">
        <v>62</v>
      </c>
      <c r="M630" s="195"/>
      <c r="N630" s="196"/>
    </row>
    <row r="631" spans="1:14" x14ac:dyDescent="0.25">
      <c r="A631" s="240">
        <v>44345</v>
      </c>
      <c r="B631" s="203" t="s">
        <v>68</v>
      </c>
      <c r="C631" s="203" t="s">
        <v>67</v>
      </c>
      <c r="D631" s="203" t="s">
        <v>52</v>
      </c>
      <c r="E631" s="223">
        <v>4000</v>
      </c>
      <c r="F631" s="541">
        <v>3540</v>
      </c>
      <c r="G631" s="495">
        <f t="shared" si="15"/>
        <v>1.1299435028248588</v>
      </c>
      <c r="H631" s="659" t="s">
        <v>99</v>
      </c>
      <c r="I631" s="236" t="s">
        <v>18</v>
      </c>
      <c r="J631" s="410" t="s">
        <v>631</v>
      </c>
      <c r="K631" s="235" t="s">
        <v>73</v>
      </c>
      <c r="L631" s="235" t="s">
        <v>62</v>
      </c>
      <c r="M631" s="195"/>
      <c r="N631" s="196"/>
    </row>
    <row r="632" spans="1:14" x14ac:dyDescent="0.25">
      <c r="A632" s="240">
        <v>44345</v>
      </c>
      <c r="B632" s="203" t="s">
        <v>68</v>
      </c>
      <c r="C632" s="203" t="s">
        <v>67</v>
      </c>
      <c r="D632" s="203" t="s">
        <v>52</v>
      </c>
      <c r="E632" s="426">
        <v>4500</v>
      </c>
      <c r="F632" s="541">
        <v>3540</v>
      </c>
      <c r="G632" s="495">
        <f t="shared" si="15"/>
        <v>1.271186440677966</v>
      </c>
      <c r="H632" s="659" t="s">
        <v>99</v>
      </c>
      <c r="I632" s="236" t="s">
        <v>18</v>
      </c>
      <c r="J632" s="410" t="s">
        <v>631</v>
      </c>
      <c r="K632" s="235" t="s">
        <v>73</v>
      </c>
      <c r="L632" s="235" t="s">
        <v>62</v>
      </c>
      <c r="M632" s="195"/>
      <c r="N632" s="196"/>
    </row>
    <row r="633" spans="1:14" x14ac:dyDescent="0.25">
      <c r="A633" s="240">
        <v>44345</v>
      </c>
      <c r="B633" s="203" t="s">
        <v>68</v>
      </c>
      <c r="C633" s="203" t="s">
        <v>67</v>
      </c>
      <c r="D633" s="203" t="s">
        <v>52</v>
      </c>
      <c r="E633" s="498">
        <v>3500</v>
      </c>
      <c r="F633" s="541">
        <v>3540</v>
      </c>
      <c r="G633" s="495">
        <f t="shared" si="15"/>
        <v>0.98870056497175141</v>
      </c>
      <c r="H633" s="659" t="s">
        <v>99</v>
      </c>
      <c r="I633" s="236" t="s">
        <v>18</v>
      </c>
      <c r="J633" s="410" t="s">
        <v>631</v>
      </c>
      <c r="K633" s="235" t="s">
        <v>73</v>
      </c>
      <c r="L633" s="235" t="s">
        <v>62</v>
      </c>
      <c r="M633" s="195"/>
      <c r="N633" s="196"/>
    </row>
    <row r="634" spans="1:14" x14ac:dyDescent="0.25">
      <c r="A634" s="240">
        <v>44345</v>
      </c>
      <c r="B634" s="203" t="s">
        <v>68</v>
      </c>
      <c r="C634" s="203" t="s">
        <v>67</v>
      </c>
      <c r="D634" s="203" t="s">
        <v>52</v>
      </c>
      <c r="E634" s="498">
        <v>2000</v>
      </c>
      <c r="F634" s="541">
        <v>3540</v>
      </c>
      <c r="G634" s="495">
        <f t="shared" si="15"/>
        <v>0.56497175141242939</v>
      </c>
      <c r="H634" s="659" t="s">
        <v>99</v>
      </c>
      <c r="I634" s="236" t="s">
        <v>18</v>
      </c>
      <c r="J634" s="410" t="s">
        <v>631</v>
      </c>
      <c r="K634" s="235" t="s">
        <v>73</v>
      </c>
      <c r="L634" s="235" t="s">
        <v>62</v>
      </c>
      <c r="M634" s="195"/>
      <c r="N634" s="196"/>
    </row>
    <row r="635" spans="1:14" x14ac:dyDescent="0.25">
      <c r="A635" s="240">
        <v>44345</v>
      </c>
      <c r="B635" s="203" t="s">
        <v>68</v>
      </c>
      <c r="C635" s="203" t="s">
        <v>67</v>
      </c>
      <c r="D635" s="203" t="s">
        <v>52</v>
      </c>
      <c r="E635" s="433">
        <v>2000</v>
      </c>
      <c r="F635" s="541">
        <v>3540</v>
      </c>
      <c r="G635" s="495">
        <f t="shared" si="15"/>
        <v>0.56497175141242939</v>
      </c>
      <c r="H635" s="659" t="s">
        <v>99</v>
      </c>
      <c r="I635" s="236" t="s">
        <v>18</v>
      </c>
      <c r="J635" s="410" t="s">
        <v>631</v>
      </c>
      <c r="K635" s="235" t="s">
        <v>73</v>
      </c>
      <c r="L635" s="235" t="s">
        <v>62</v>
      </c>
      <c r="M635" s="195"/>
      <c r="N635" s="196"/>
    </row>
    <row r="636" spans="1:14" x14ac:dyDescent="0.25">
      <c r="A636" s="240">
        <v>44345</v>
      </c>
      <c r="B636" s="203" t="s">
        <v>68</v>
      </c>
      <c r="C636" s="203" t="s">
        <v>67</v>
      </c>
      <c r="D636" s="203" t="s">
        <v>52</v>
      </c>
      <c r="E636" s="498">
        <v>3500</v>
      </c>
      <c r="F636" s="541">
        <v>3540</v>
      </c>
      <c r="G636" s="495">
        <f t="shared" si="15"/>
        <v>0.98870056497175141</v>
      </c>
      <c r="H636" s="659" t="s">
        <v>99</v>
      </c>
      <c r="I636" s="236" t="s">
        <v>18</v>
      </c>
      <c r="J636" s="410" t="s">
        <v>631</v>
      </c>
      <c r="K636" s="235" t="s">
        <v>73</v>
      </c>
      <c r="L636" s="235" t="s">
        <v>62</v>
      </c>
      <c r="M636" s="195"/>
      <c r="N636" s="196"/>
    </row>
    <row r="637" spans="1:14" x14ac:dyDescent="0.25">
      <c r="A637" s="240">
        <v>44345</v>
      </c>
      <c r="B637" s="203" t="s">
        <v>68</v>
      </c>
      <c r="C637" s="203" t="s">
        <v>67</v>
      </c>
      <c r="D637" s="203" t="s">
        <v>52</v>
      </c>
      <c r="E637" s="498">
        <v>3000</v>
      </c>
      <c r="F637" s="541">
        <v>3540</v>
      </c>
      <c r="G637" s="495">
        <f t="shared" si="15"/>
        <v>0.84745762711864403</v>
      </c>
      <c r="H637" s="659" t="s">
        <v>99</v>
      </c>
      <c r="I637" s="236" t="s">
        <v>18</v>
      </c>
      <c r="J637" s="410" t="s">
        <v>631</v>
      </c>
      <c r="K637" s="235" t="s">
        <v>73</v>
      </c>
      <c r="L637" s="235" t="s">
        <v>62</v>
      </c>
      <c r="M637" s="195"/>
      <c r="N637" s="196"/>
    </row>
    <row r="638" spans="1:14" x14ac:dyDescent="0.25">
      <c r="A638" s="240">
        <v>44345</v>
      </c>
      <c r="B638" s="203" t="s">
        <v>68</v>
      </c>
      <c r="C638" s="203" t="s">
        <v>67</v>
      </c>
      <c r="D638" s="203" t="s">
        <v>52</v>
      </c>
      <c r="E638" s="426">
        <v>3500</v>
      </c>
      <c r="F638" s="541">
        <v>3540</v>
      </c>
      <c r="G638" s="495">
        <f t="shared" si="15"/>
        <v>0.98870056497175141</v>
      </c>
      <c r="H638" s="659" t="s">
        <v>99</v>
      </c>
      <c r="I638" s="236" t="s">
        <v>18</v>
      </c>
      <c r="J638" s="410" t="s">
        <v>631</v>
      </c>
      <c r="K638" s="235" t="s">
        <v>73</v>
      </c>
      <c r="L638" s="235" t="s">
        <v>62</v>
      </c>
      <c r="M638" s="195"/>
      <c r="N638" s="196"/>
    </row>
    <row r="639" spans="1:14" x14ac:dyDescent="0.25">
      <c r="A639" s="240">
        <v>44345</v>
      </c>
      <c r="B639" s="203" t="s">
        <v>68</v>
      </c>
      <c r="C639" s="203" t="s">
        <v>67</v>
      </c>
      <c r="D639" s="203" t="s">
        <v>52</v>
      </c>
      <c r="E639" s="223">
        <v>3500</v>
      </c>
      <c r="F639" s="541">
        <v>3540</v>
      </c>
      <c r="G639" s="495">
        <f t="shared" si="15"/>
        <v>0.98870056497175141</v>
      </c>
      <c r="H639" s="659" t="s">
        <v>99</v>
      </c>
      <c r="I639" s="236" t="s">
        <v>18</v>
      </c>
      <c r="J639" s="410" t="s">
        <v>631</v>
      </c>
      <c r="K639" s="235" t="s">
        <v>73</v>
      </c>
      <c r="L639" s="235" t="s">
        <v>62</v>
      </c>
      <c r="M639" s="195"/>
      <c r="N639" s="196"/>
    </row>
    <row r="640" spans="1:14" x14ac:dyDescent="0.25">
      <c r="A640" s="240">
        <v>44345</v>
      </c>
      <c r="B640" s="203" t="s">
        <v>68</v>
      </c>
      <c r="C640" s="203" t="s">
        <v>67</v>
      </c>
      <c r="D640" s="203" t="s">
        <v>52</v>
      </c>
      <c r="E640" s="498">
        <v>6000</v>
      </c>
      <c r="F640" s="541">
        <v>3540</v>
      </c>
      <c r="G640" s="495">
        <f t="shared" si="15"/>
        <v>1.6949152542372881</v>
      </c>
      <c r="H640" s="659" t="s">
        <v>99</v>
      </c>
      <c r="I640" s="236" t="s">
        <v>18</v>
      </c>
      <c r="J640" s="410" t="s">
        <v>631</v>
      </c>
      <c r="K640" s="235" t="s">
        <v>73</v>
      </c>
      <c r="L640" s="235" t="s">
        <v>62</v>
      </c>
      <c r="M640" s="195"/>
      <c r="N640" s="196"/>
    </row>
    <row r="641" spans="1:14" x14ac:dyDescent="0.25">
      <c r="A641" s="240">
        <v>44345</v>
      </c>
      <c r="B641" s="203" t="s">
        <v>68</v>
      </c>
      <c r="C641" s="203" t="s">
        <v>67</v>
      </c>
      <c r="D641" s="203" t="s">
        <v>52</v>
      </c>
      <c r="E641" s="498">
        <v>2000</v>
      </c>
      <c r="F641" s="541">
        <v>3540</v>
      </c>
      <c r="G641" s="495">
        <f t="shared" si="15"/>
        <v>0.56497175141242939</v>
      </c>
      <c r="H641" s="659" t="s">
        <v>99</v>
      </c>
      <c r="I641" s="236" t="s">
        <v>18</v>
      </c>
      <c r="J641" s="410" t="s">
        <v>631</v>
      </c>
      <c r="K641" s="235" t="s">
        <v>73</v>
      </c>
      <c r="L641" s="235" t="s">
        <v>62</v>
      </c>
      <c r="M641" s="195"/>
      <c r="N641" s="196"/>
    </row>
    <row r="642" spans="1:14" x14ac:dyDescent="0.25">
      <c r="A642" s="240">
        <v>44345</v>
      </c>
      <c r="B642" s="203" t="s">
        <v>68</v>
      </c>
      <c r="C642" s="203" t="s">
        <v>67</v>
      </c>
      <c r="D642" s="203" t="s">
        <v>52</v>
      </c>
      <c r="E642" s="498">
        <v>4000</v>
      </c>
      <c r="F642" s="541">
        <v>3540</v>
      </c>
      <c r="G642" s="495">
        <f t="shared" si="15"/>
        <v>1.1299435028248588</v>
      </c>
      <c r="H642" s="659" t="s">
        <v>99</v>
      </c>
      <c r="I642" s="236" t="s">
        <v>18</v>
      </c>
      <c r="J642" s="410" t="s">
        <v>631</v>
      </c>
      <c r="K642" s="235" t="s">
        <v>73</v>
      </c>
      <c r="L642" s="235" t="s">
        <v>62</v>
      </c>
      <c r="M642" s="195"/>
      <c r="N642" s="196"/>
    </row>
    <row r="643" spans="1:14" x14ac:dyDescent="0.25">
      <c r="A643" s="240">
        <v>44345</v>
      </c>
      <c r="B643" s="203" t="s">
        <v>68</v>
      </c>
      <c r="C643" s="203" t="s">
        <v>67</v>
      </c>
      <c r="D643" s="203" t="s">
        <v>52</v>
      </c>
      <c r="E643" s="498">
        <v>4000</v>
      </c>
      <c r="F643" s="541">
        <v>3540</v>
      </c>
      <c r="G643" s="495">
        <f t="shared" si="15"/>
        <v>1.1299435028248588</v>
      </c>
      <c r="H643" s="659" t="s">
        <v>99</v>
      </c>
      <c r="I643" s="236" t="s">
        <v>18</v>
      </c>
      <c r="J643" s="410" t="s">
        <v>631</v>
      </c>
      <c r="K643" s="235" t="s">
        <v>73</v>
      </c>
      <c r="L643" s="235" t="s">
        <v>62</v>
      </c>
      <c r="M643" s="195"/>
      <c r="N643" s="196"/>
    </row>
    <row r="644" spans="1:14" x14ac:dyDescent="0.25">
      <c r="A644" s="240">
        <v>44345</v>
      </c>
      <c r="B644" s="203" t="s">
        <v>68</v>
      </c>
      <c r="C644" s="203" t="s">
        <v>67</v>
      </c>
      <c r="D644" s="203" t="s">
        <v>52</v>
      </c>
      <c r="E644" s="223">
        <v>4000</v>
      </c>
      <c r="F644" s="541">
        <v>3540</v>
      </c>
      <c r="G644" s="495">
        <f t="shared" si="15"/>
        <v>1.1299435028248588</v>
      </c>
      <c r="H644" s="659" t="s">
        <v>99</v>
      </c>
      <c r="I644" s="236" t="s">
        <v>18</v>
      </c>
      <c r="J644" s="410" t="s">
        <v>631</v>
      </c>
      <c r="K644" s="235" t="s">
        <v>73</v>
      </c>
      <c r="L644" s="235" t="s">
        <v>62</v>
      </c>
      <c r="M644" s="195"/>
      <c r="N644" s="196"/>
    </row>
    <row r="645" spans="1:14" x14ac:dyDescent="0.25">
      <c r="A645" s="240">
        <v>44345</v>
      </c>
      <c r="B645" s="203" t="s">
        <v>68</v>
      </c>
      <c r="C645" s="203" t="s">
        <v>67</v>
      </c>
      <c r="D645" s="203" t="s">
        <v>52</v>
      </c>
      <c r="E645" s="498">
        <v>2000</v>
      </c>
      <c r="F645" s="541">
        <v>3540</v>
      </c>
      <c r="G645" s="495">
        <f t="shared" si="15"/>
        <v>0.56497175141242939</v>
      </c>
      <c r="H645" s="659" t="s">
        <v>99</v>
      </c>
      <c r="I645" s="236" t="s">
        <v>18</v>
      </c>
      <c r="J645" s="410" t="s">
        <v>631</v>
      </c>
      <c r="K645" s="235" t="s">
        <v>73</v>
      </c>
      <c r="L645" s="235" t="s">
        <v>62</v>
      </c>
      <c r="M645" s="195"/>
      <c r="N645" s="196"/>
    </row>
    <row r="646" spans="1:14" x14ac:dyDescent="0.25">
      <c r="A646" s="240">
        <v>44345</v>
      </c>
      <c r="B646" s="203" t="s">
        <v>68</v>
      </c>
      <c r="C646" s="203" t="s">
        <v>67</v>
      </c>
      <c r="D646" s="203" t="s">
        <v>52</v>
      </c>
      <c r="E646" s="498">
        <v>3000</v>
      </c>
      <c r="F646" s="541">
        <v>3540</v>
      </c>
      <c r="G646" s="495">
        <f t="shared" si="15"/>
        <v>0.84745762711864403</v>
      </c>
      <c r="H646" s="659" t="s">
        <v>99</v>
      </c>
      <c r="I646" s="236" t="s">
        <v>18</v>
      </c>
      <c r="J646" s="410" t="s">
        <v>631</v>
      </c>
      <c r="K646" s="235" t="s">
        <v>73</v>
      </c>
      <c r="L646" s="235" t="s">
        <v>62</v>
      </c>
      <c r="M646" s="195"/>
      <c r="N646" s="196"/>
    </row>
    <row r="647" spans="1:14" x14ac:dyDescent="0.25">
      <c r="A647" s="240">
        <v>44345</v>
      </c>
      <c r="B647" s="203" t="s">
        <v>68</v>
      </c>
      <c r="C647" s="203" t="s">
        <v>67</v>
      </c>
      <c r="D647" s="203" t="s">
        <v>52</v>
      </c>
      <c r="E647" s="498">
        <v>4000</v>
      </c>
      <c r="F647" s="541">
        <v>3540</v>
      </c>
      <c r="G647" s="495">
        <f t="shared" si="15"/>
        <v>1.1299435028248588</v>
      </c>
      <c r="H647" s="659" t="s">
        <v>99</v>
      </c>
      <c r="I647" s="236" t="s">
        <v>18</v>
      </c>
      <c r="J647" s="410" t="s">
        <v>631</v>
      </c>
      <c r="K647" s="235" t="s">
        <v>73</v>
      </c>
      <c r="L647" s="235" t="s">
        <v>62</v>
      </c>
      <c r="M647" s="195"/>
      <c r="N647" s="196"/>
    </row>
    <row r="648" spans="1:14" x14ac:dyDescent="0.25">
      <c r="A648" s="240">
        <v>44345</v>
      </c>
      <c r="B648" s="203" t="s">
        <v>68</v>
      </c>
      <c r="C648" s="203" t="s">
        <v>67</v>
      </c>
      <c r="D648" s="203" t="s">
        <v>52</v>
      </c>
      <c r="E648" s="498">
        <v>1000</v>
      </c>
      <c r="F648" s="541">
        <v>3540</v>
      </c>
      <c r="G648" s="495">
        <f t="shared" si="15"/>
        <v>0.2824858757062147</v>
      </c>
      <c r="H648" s="659" t="s">
        <v>99</v>
      </c>
      <c r="I648" s="236" t="s">
        <v>18</v>
      </c>
      <c r="J648" s="410" t="s">
        <v>631</v>
      </c>
      <c r="K648" s="235" t="s">
        <v>73</v>
      </c>
      <c r="L648" s="235" t="s">
        <v>62</v>
      </c>
      <c r="M648" s="195"/>
      <c r="N648" s="196"/>
    </row>
    <row r="649" spans="1:14" x14ac:dyDescent="0.25">
      <c r="A649" s="48">
        <v>44345</v>
      </c>
      <c r="B649" s="493" t="s">
        <v>68</v>
      </c>
      <c r="C649" s="493" t="s">
        <v>67</v>
      </c>
      <c r="D649" s="493" t="s">
        <v>14</v>
      </c>
      <c r="E649" s="1016">
        <v>15000</v>
      </c>
      <c r="F649" s="541">
        <v>3540</v>
      </c>
      <c r="G649" s="495">
        <f t="shared" si="15"/>
        <v>4.2372881355932206</v>
      </c>
      <c r="H649" s="659" t="s">
        <v>42</v>
      </c>
      <c r="I649" s="236" t="s">
        <v>18</v>
      </c>
      <c r="J649" s="280" t="s">
        <v>787</v>
      </c>
      <c r="K649" s="235" t="s">
        <v>73</v>
      </c>
      <c r="L649" s="235" t="s">
        <v>62</v>
      </c>
      <c r="M649" s="195"/>
      <c r="N649" s="196"/>
    </row>
    <row r="650" spans="1:14" x14ac:dyDescent="0.25">
      <c r="A650" s="48">
        <v>44345</v>
      </c>
      <c r="B650" s="493" t="s">
        <v>68</v>
      </c>
      <c r="C650" s="493" t="s">
        <v>67</v>
      </c>
      <c r="D650" s="493" t="s">
        <v>14</v>
      </c>
      <c r="E650" s="1016">
        <v>1000</v>
      </c>
      <c r="F650" s="541">
        <v>3540</v>
      </c>
      <c r="G650" s="495">
        <f t="shared" si="15"/>
        <v>0.2824858757062147</v>
      </c>
      <c r="H650" s="659" t="s">
        <v>42</v>
      </c>
      <c r="I650" s="236" t="s">
        <v>18</v>
      </c>
      <c r="J650" s="280" t="s">
        <v>787</v>
      </c>
      <c r="K650" s="235" t="s">
        <v>73</v>
      </c>
      <c r="L650" s="235" t="s">
        <v>62</v>
      </c>
      <c r="M650" s="195"/>
      <c r="N650" s="196"/>
    </row>
    <row r="651" spans="1:14" x14ac:dyDescent="0.25">
      <c r="A651" s="48">
        <v>44345</v>
      </c>
      <c r="B651" s="493" t="s">
        <v>68</v>
      </c>
      <c r="C651" s="493" t="s">
        <v>67</v>
      </c>
      <c r="D651" s="493" t="s">
        <v>14</v>
      </c>
      <c r="E651" s="752">
        <v>6000</v>
      </c>
      <c r="F651" s="541">
        <v>3540</v>
      </c>
      <c r="G651" s="495">
        <f t="shared" si="15"/>
        <v>1.6949152542372881</v>
      </c>
      <c r="H651" s="659" t="s">
        <v>42</v>
      </c>
      <c r="I651" s="236" t="s">
        <v>18</v>
      </c>
      <c r="J651" s="280" t="s">
        <v>787</v>
      </c>
      <c r="K651" s="235" t="s">
        <v>73</v>
      </c>
      <c r="L651" s="235" t="s">
        <v>62</v>
      </c>
      <c r="M651" s="195"/>
      <c r="N651" s="196"/>
    </row>
    <row r="652" spans="1:14" x14ac:dyDescent="0.25">
      <c r="A652" s="48">
        <v>44345</v>
      </c>
      <c r="B652" s="493" t="s">
        <v>68</v>
      </c>
      <c r="C652" s="493" t="s">
        <v>67</v>
      </c>
      <c r="D652" s="493" t="s">
        <v>14</v>
      </c>
      <c r="E652" s="752">
        <v>10000</v>
      </c>
      <c r="F652" s="541">
        <v>3540</v>
      </c>
      <c r="G652" s="495">
        <f t="shared" si="15"/>
        <v>2.8248587570621471</v>
      </c>
      <c r="H652" s="659" t="s">
        <v>42</v>
      </c>
      <c r="I652" s="236" t="s">
        <v>18</v>
      </c>
      <c r="J652" s="280" t="s">
        <v>787</v>
      </c>
      <c r="K652" s="235" t="s">
        <v>73</v>
      </c>
      <c r="L652" s="235" t="s">
        <v>62</v>
      </c>
      <c r="M652" s="195"/>
      <c r="N652" s="196"/>
    </row>
    <row r="653" spans="1:14" x14ac:dyDescent="0.25">
      <c r="A653" s="48">
        <v>44345</v>
      </c>
      <c r="B653" s="493" t="s">
        <v>68</v>
      </c>
      <c r="C653" s="493" t="s">
        <v>67</v>
      </c>
      <c r="D653" s="493" t="s">
        <v>14</v>
      </c>
      <c r="E653" s="752">
        <v>10000</v>
      </c>
      <c r="F653" s="541">
        <v>3540</v>
      </c>
      <c r="G653" s="495">
        <f t="shared" si="15"/>
        <v>2.8248587570621471</v>
      </c>
      <c r="H653" s="659" t="s">
        <v>42</v>
      </c>
      <c r="I653" s="236" t="s">
        <v>18</v>
      </c>
      <c r="J653" s="280" t="s">
        <v>787</v>
      </c>
      <c r="K653" s="235" t="s">
        <v>73</v>
      </c>
      <c r="L653" s="235" t="s">
        <v>62</v>
      </c>
      <c r="M653" s="195"/>
      <c r="N653" s="196"/>
    </row>
    <row r="654" spans="1:14" x14ac:dyDescent="0.25">
      <c r="A654" s="48">
        <v>44345</v>
      </c>
      <c r="B654" s="493" t="s">
        <v>68</v>
      </c>
      <c r="C654" s="493" t="s">
        <v>67</v>
      </c>
      <c r="D654" s="493" t="s">
        <v>14</v>
      </c>
      <c r="E654" s="752">
        <v>10000</v>
      </c>
      <c r="F654" s="541">
        <v>3540</v>
      </c>
      <c r="G654" s="495">
        <f t="shared" si="15"/>
        <v>2.8248587570621471</v>
      </c>
      <c r="H654" s="659" t="s">
        <v>42</v>
      </c>
      <c r="I654" s="236" t="s">
        <v>18</v>
      </c>
      <c r="J654" s="280" t="s">
        <v>787</v>
      </c>
      <c r="K654" s="235" t="s">
        <v>73</v>
      </c>
      <c r="L654" s="235" t="s">
        <v>62</v>
      </c>
      <c r="M654" s="195"/>
      <c r="N654" s="196"/>
    </row>
    <row r="655" spans="1:14" x14ac:dyDescent="0.25">
      <c r="A655" s="48">
        <v>44345</v>
      </c>
      <c r="B655" s="493" t="s">
        <v>68</v>
      </c>
      <c r="C655" s="493" t="s">
        <v>67</v>
      </c>
      <c r="D655" s="493" t="s">
        <v>14</v>
      </c>
      <c r="E655" s="752">
        <v>10000</v>
      </c>
      <c r="F655" s="541">
        <v>3540</v>
      </c>
      <c r="G655" s="495">
        <f t="shared" si="15"/>
        <v>2.8248587570621471</v>
      </c>
      <c r="H655" s="659" t="s">
        <v>42</v>
      </c>
      <c r="I655" s="236" t="s">
        <v>18</v>
      </c>
      <c r="J655" s="280" t="s">
        <v>787</v>
      </c>
      <c r="K655" s="235" t="s">
        <v>73</v>
      </c>
      <c r="L655" s="235" t="s">
        <v>62</v>
      </c>
      <c r="M655" s="195"/>
      <c r="N655" s="196"/>
    </row>
    <row r="656" spans="1:14" x14ac:dyDescent="0.25">
      <c r="A656" s="48">
        <v>44345</v>
      </c>
      <c r="B656" s="493" t="s">
        <v>68</v>
      </c>
      <c r="C656" s="493" t="s">
        <v>67</v>
      </c>
      <c r="D656" s="493" t="s">
        <v>14</v>
      </c>
      <c r="E656" s="752">
        <v>20000</v>
      </c>
      <c r="F656" s="541">
        <v>3540</v>
      </c>
      <c r="G656" s="495">
        <f t="shared" si="15"/>
        <v>5.6497175141242941</v>
      </c>
      <c r="H656" s="659" t="s">
        <v>42</v>
      </c>
      <c r="I656" s="236" t="s">
        <v>18</v>
      </c>
      <c r="J656" s="280" t="s">
        <v>787</v>
      </c>
      <c r="K656" s="235" t="s">
        <v>73</v>
      </c>
      <c r="L656" s="235" t="s">
        <v>62</v>
      </c>
      <c r="M656" s="195"/>
      <c r="N656" s="196"/>
    </row>
    <row r="657" spans="1:14" x14ac:dyDescent="0.25">
      <c r="A657" s="48">
        <v>44346</v>
      </c>
      <c r="B657" s="493" t="s">
        <v>68</v>
      </c>
      <c r="C657" s="493" t="s">
        <v>67</v>
      </c>
      <c r="D657" s="493" t="s">
        <v>14</v>
      </c>
      <c r="E657" s="752">
        <v>4000</v>
      </c>
      <c r="F657" s="541">
        <v>3540</v>
      </c>
      <c r="G657" s="495">
        <f t="shared" si="15"/>
        <v>1.1299435028248588</v>
      </c>
      <c r="H657" s="659" t="s">
        <v>42</v>
      </c>
      <c r="I657" s="236" t="s">
        <v>18</v>
      </c>
      <c r="J657" s="280" t="s">
        <v>788</v>
      </c>
      <c r="K657" s="235" t="s">
        <v>73</v>
      </c>
      <c r="L657" s="235" t="s">
        <v>62</v>
      </c>
      <c r="M657" s="195"/>
      <c r="N657" s="196"/>
    </row>
    <row r="658" spans="1:14" x14ac:dyDescent="0.25">
      <c r="A658" s="48">
        <v>44346</v>
      </c>
      <c r="B658" s="493" t="s">
        <v>68</v>
      </c>
      <c r="C658" s="493" t="s">
        <v>67</v>
      </c>
      <c r="D658" s="493" t="s">
        <v>14</v>
      </c>
      <c r="E658" s="418">
        <v>10000</v>
      </c>
      <c r="F658" s="541">
        <v>3540</v>
      </c>
      <c r="G658" s="495">
        <f t="shared" si="15"/>
        <v>2.8248587570621471</v>
      </c>
      <c r="H658" s="659" t="s">
        <v>42</v>
      </c>
      <c r="I658" s="236" t="s">
        <v>18</v>
      </c>
      <c r="J658" s="280" t="s">
        <v>788</v>
      </c>
      <c r="K658" s="235" t="s">
        <v>73</v>
      </c>
      <c r="L658" s="235" t="s">
        <v>62</v>
      </c>
      <c r="M658" s="195"/>
      <c r="N658" s="196"/>
    </row>
    <row r="659" spans="1:14" x14ac:dyDescent="0.25">
      <c r="A659" s="48">
        <v>44346</v>
      </c>
      <c r="B659" s="493" t="s">
        <v>68</v>
      </c>
      <c r="C659" s="493" t="s">
        <v>67</v>
      </c>
      <c r="D659" s="493" t="s">
        <v>14</v>
      </c>
      <c r="E659" s="418">
        <v>2000</v>
      </c>
      <c r="F659" s="541">
        <v>3540</v>
      </c>
      <c r="G659" s="495">
        <f t="shared" si="13"/>
        <v>0.56497175141242939</v>
      </c>
      <c r="H659" s="659" t="s">
        <v>42</v>
      </c>
      <c r="I659" s="236" t="s">
        <v>18</v>
      </c>
      <c r="J659" s="280" t="s">
        <v>788</v>
      </c>
      <c r="K659" s="235" t="s">
        <v>73</v>
      </c>
      <c r="L659" s="235" t="s">
        <v>62</v>
      </c>
      <c r="M659" s="195"/>
      <c r="N659" s="196"/>
    </row>
    <row r="660" spans="1:14" x14ac:dyDescent="0.25">
      <c r="A660" s="48">
        <v>44346</v>
      </c>
      <c r="B660" s="493" t="s">
        <v>68</v>
      </c>
      <c r="C660" s="493" t="s">
        <v>67</v>
      </c>
      <c r="D660" s="493" t="s">
        <v>14</v>
      </c>
      <c r="E660" s="695">
        <v>12000</v>
      </c>
      <c r="F660" s="541">
        <v>3540</v>
      </c>
      <c r="G660" s="495">
        <f t="shared" si="13"/>
        <v>3.3898305084745761</v>
      </c>
      <c r="H660" s="659" t="s">
        <v>42</v>
      </c>
      <c r="I660" s="236" t="s">
        <v>18</v>
      </c>
      <c r="J660" s="280" t="s">
        <v>788</v>
      </c>
      <c r="K660" s="235" t="s">
        <v>73</v>
      </c>
      <c r="L660" s="235" t="s">
        <v>62</v>
      </c>
      <c r="M660" s="195"/>
      <c r="N660" s="196"/>
    </row>
    <row r="661" spans="1:14" x14ac:dyDescent="0.25">
      <c r="A661" s="48">
        <v>44346</v>
      </c>
      <c r="B661" s="493" t="s">
        <v>68</v>
      </c>
      <c r="C661" s="493" t="s">
        <v>67</v>
      </c>
      <c r="D661" s="493" t="s">
        <v>14</v>
      </c>
      <c r="E661" s="695">
        <v>5000</v>
      </c>
      <c r="F661" s="541">
        <v>3540</v>
      </c>
      <c r="G661" s="495">
        <f t="shared" si="13"/>
        <v>1.4124293785310735</v>
      </c>
      <c r="H661" s="659" t="s">
        <v>42</v>
      </c>
      <c r="I661" s="236" t="s">
        <v>18</v>
      </c>
      <c r="J661" s="280" t="s">
        <v>788</v>
      </c>
      <c r="K661" s="235" t="s">
        <v>73</v>
      </c>
      <c r="L661" s="235" t="s">
        <v>62</v>
      </c>
      <c r="M661" s="195"/>
      <c r="N661" s="196"/>
    </row>
    <row r="662" spans="1:14" x14ac:dyDescent="0.25">
      <c r="A662" s="48">
        <v>44346</v>
      </c>
      <c r="B662" s="493" t="s">
        <v>68</v>
      </c>
      <c r="C662" s="493" t="s">
        <v>67</v>
      </c>
      <c r="D662" s="493" t="s">
        <v>14</v>
      </c>
      <c r="E662" s="755">
        <v>17000</v>
      </c>
      <c r="F662" s="541">
        <v>3540</v>
      </c>
      <c r="G662" s="495">
        <f t="shared" si="13"/>
        <v>4.8022598870056497</v>
      </c>
      <c r="H662" s="659" t="s">
        <v>42</v>
      </c>
      <c r="I662" s="236" t="s">
        <v>18</v>
      </c>
      <c r="J662" s="280" t="s">
        <v>788</v>
      </c>
      <c r="K662" s="235" t="s">
        <v>73</v>
      </c>
      <c r="L662" s="235" t="s">
        <v>62</v>
      </c>
      <c r="M662" s="195"/>
      <c r="N662" s="196"/>
    </row>
    <row r="663" spans="1:14" x14ac:dyDescent="0.25">
      <c r="A663" s="202">
        <v>44346</v>
      </c>
      <c r="B663" s="203" t="s">
        <v>68</v>
      </c>
      <c r="C663" s="203" t="s">
        <v>67</v>
      </c>
      <c r="D663" s="203" t="s">
        <v>52</v>
      </c>
      <c r="E663" s="496">
        <v>4000</v>
      </c>
      <c r="F663" s="541">
        <v>3540</v>
      </c>
      <c r="G663" s="495">
        <f t="shared" si="13"/>
        <v>1.1299435028248588</v>
      </c>
      <c r="H663" s="659" t="s">
        <v>99</v>
      </c>
      <c r="I663" s="236" t="s">
        <v>18</v>
      </c>
      <c r="J663" s="410" t="s">
        <v>655</v>
      </c>
      <c r="K663" s="235" t="s">
        <v>73</v>
      </c>
      <c r="L663" s="235" t="s">
        <v>62</v>
      </c>
      <c r="M663" s="195"/>
      <c r="N663" s="196"/>
    </row>
    <row r="664" spans="1:14" x14ac:dyDescent="0.25">
      <c r="A664" s="202">
        <v>44346</v>
      </c>
      <c r="B664" s="203" t="s">
        <v>68</v>
      </c>
      <c r="C664" s="203" t="s">
        <v>67</v>
      </c>
      <c r="D664" s="203" t="s">
        <v>52</v>
      </c>
      <c r="E664" s="496">
        <v>7000</v>
      </c>
      <c r="F664" s="541">
        <v>3540</v>
      </c>
      <c r="G664" s="495">
        <f t="shared" si="13"/>
        <v>1.9774011299435028</v>
      </c>
      <c r="H664" s="659" t="s">
        <v>99</v>
      </c>
      <c r="I664" s="236" t="s">
        <v>18</v>
      </c>
      <c r="J664" s="410" t="s">
        <v>655</v>
      </c>
      <c r="K664" s="235" t="s">
        <v>73</v>
      </c>
      <c r="L664" s="235" t="s">
        <v>62</v>
      </c>
      <c r="M664" s="195"/>
      <c r="N664" s="196"/>
    </row>
    <row r="665" spans="1:14" x14ac:dyDescent="0.25">
      <c r="A665" s="202">
        <v>44346</v>
      </c>
      <c r="B665" s="203" t="s">
        <v>68</v>
      </c>
      <c r="C665" s="203" t="s">
        <v>67</v>
      </c>
      <c r="D665" s="203" t="s">
        <v>52</v>
      </c>
      <c r="E665" s="496">
        <v>4000</v>
      </c>
      <c r="F665" s="541">
        <v>3540</v>
      </c>
      <c r="G665" s="495">
        <f t="shared" si="13"/>
        <v>1.1299435028248588</v>
      </c>
      <c r="H665" s="659" t="s">
        <v>99</v>
      </c>
      <c r="I665" s="236" t="s">
        <v>18</v>
      </c>
      <c r="J665" s="410" t="s">
        <v>655</v>
      </c>
      <c r="K665" s="235" t="s">
        <v>73</v>
      </c>
      <c r="L665" s="235" t="s">
        <v>62</v>
      </c>
      <c r="M665" s="195"/>
      <c r="N665" s="196"/>
    </row>
    <row r="666" spans="1:14" x14ac:dyDescent="0.25">
      <c r="A666" s="202">
        <v>44346</v>
      </c>
      <c r="B666" s="203" t="s">
        <v>68</v>
      </c>
      <c r="C666" s="203" t="s">
        <v>67</v>
      </c>
      <c r="D666" s="203" t="s">
        <v>52</v>
      </c>
      <c r="E666" s="496">
        <v>4000</v>
      </c>
      <c r="F666" s="541">
        <v>3540</v>
      </c>
      <c r="G666" s="495">
        <f t="shared" si="13"/>
        <v>1.1299435028248588</v>
      </c>
      <c r="H666" s="659" t="s">
        <v>99</v>
      </c>
      <c r="I666" s="236" t="s">
        <v>18</v>
      </c>
      <c r="J666" s="410" t="s">
        <v>655</v>
      </c>
      <c r="K666" s="235" t="s">
        <v>73</v>
      </c>
      <c r="L666" s="235" t="s">
        <v>62</v>
      </c>
      <c r="M666" s="195"/>
      <c r="N666" s="196"/>
    </row>
    <row r="667" spans="1:14" x14ac:dyDescent="0.25">
      <c r="A667" s="202">
        <v>44346</v>
      </c>
      <c r="B667" s="203" t="s">
        <v>68</v>
      </c>
      <c r="C667" s="203" t="s">
        <v>67</v>
      </c>
      <c r="D667" s="203" t="s">
        <v>52</v>
      </c>
      <c r="E667" s="496">
        <v>4000</v>
      </c>
      <c r="F667" s="541">
        <v>3540</v>
      </c>
      <c r="G667" s="495">
        <f t="shared" si="13"/>
        <v>1.1299435028248588</v>
      </c>
      <c r="H667" s="659" t="s">
        <v>99</v>
      </c>
      <c r="I667" s="236" t="s">
        <v>18</v>
      </c>
      <c r="J667" s="410" t="s">
        <v>655</v>
      </c>
      <c r="K667" s="235" t="s">
        <v>73</v>
      </c>
      <c r="L667" s="235" t="s">
        <v>62</v>
      </c>
      <c r="M667" s="195"/>
      <c r="N667" s="196"/>
    </row>
    <row r="668" spans="1:14" x14ac:dyDescent="0.25">
      <c r="A668" s="202">
        <v>44346</v>
      </c>
      <c r="B668" s="203" t="s">
        <v>68</v>
      </c>
      <c r="C668" s="203" t="s">
        <v>67</v>
      </c>
      <c r="D668" s="203" t="s">
        <v>52</v>
      </c>
      <c r="E668" s="496">
        <v>3500</v>
      </c>
      <c r="F668" s="541">
        <v>3540</v>
      </c>
      <c r="G668" s="495">
        <f t="shared" si="13"/>
        <v>0.98870056497175141</v>
      </c>
      <c r="H668" s="659" t="s">
        <v>99</v>
      </c>
      <c r="I668" s="236" t="s">
        <v>18</v>
      </c>
      <c r="J668" s="410" t="s">
        <v>655</v>
      </c>
      <c r="K668" s="235" t="s">
        <v>73</v>
      </c>
      <c r="L668" s="235" t="s">
        <v>62</v>
      </c>
      <c r="M668" s="195"/>
      <c r="N668" s="196"/>
    </row>
    <row r="669" spans="1:14" x14ac:dyDescent="0.25">
      <c r="A669" s="202">
        <v>44346</v>
      </c>
      <c r="B669" s="203" t="s">
        <v>68</v>
      </c>
      <c r="C669" s="203" t="s">
        <v>67</v>
      </c>
      <c r="D669" s="203" t="s">
        <v>52</v>
      </c>
      <c r="E669" s="496">
        <v>4000</v>
      </c>
      <c r="F669" s="541">
        <v>3540</v>
      </c>
      <c r="G669" s="495">
        <f t="shared" si="13"/>
        <v>1.1299435028248588</v>
      </c>
      <c r="H669" s="659" t="s">
        <v>99</v>
      </c>
      <c r="I669" s="236" t="s">
        <v>18</v>
      </c>
      <c r="J669" s="410" t="s">
        <v>655</v>
      </c>
      <c r="K669" s="235" t="s">
        <v>73</v>
      </c>
      <c r="L669" s="235" t="s">
        <v>62</v>
      </c>
      <c r="M669" s="195"/>
      <c r="N669" s="196"/>
    </row>
    <row r="670" spans="1:14" x14ac:dyDescent="0.25">
      <c r="A670" s="202">
        <v>44346</v>
      </c>
      <c r="B670" s="203" t="s">
        <v>68</v>
      </c>
      <c r="C670" s="203" t="s">
        <v>67</v>
      </c>
      <c r="D670" s="203" t="s">
        <v>52</v>
      </c>
      <c r="E670" s="496">
        <v>3500</v>
      </c>
      <c r="F670" s="541">
        <v>3540</v>
      </c>
      <c r="G670" s="495">
        <f t="shared" si="13"/>
        <v>0.98870056497175141</v>
      </c>
      <c r="H670" s="659" t="s">
        <v>99</v>
      </c>
      <c r="I670" s="236" t="s">
        <v>18</v>
      </c>
      <c r="J670" s="410" t="s">
        <v>655</v>
      </c>
      <c r="K670" s="235" t="s">
        <v>73</v>
      </c>
      <c r="L670" s="235" t="s">
        <v>62</v>
      </c>
      <c r="M670" s="195"/>
      <c r="N670" s="196"/>
    </row>
    <row r="671" spans="1:14" x14ac:dyDescent="0.25">
      <c r="A671" s="202">
        <v>44346</v>
      </c>
      <c r="B671" s="203" t="s">
        <v>68</v>
      </c>
      <c r="C671" s="203" t="s">
        <v>67</v>
      </c>
      <c r="D671" s="203" t="s">
        <v>52</v>
      </c>
      <c r="E671" s="496">
        <v>8000</v>
      </c>
      <c r="F671" s="541">
        <v>3540</v>
      </c>
      <c r="G671" s="495">
        <f t="shared" si="13"/>
        <v>2.2598870056497176</v>
      </c>
      <c r="H671" s="659" t="s">
        <v>99</v>
      </c>
      <c r="I671" s="236" t="s">
        <v>18</v>
      </c>
      <c r="J671" s="410" t="s">
        <v>655</v>
      </c>
      <c r="K671" s="235" t="s">
        <v>73</v>
      </c>
      <c r="L671" s="235" t="s">
        <v>62</v>
      </c>
      <c r="M671" s="195"/>
      <c r="N671" s="196"/>
    </row>
    <row r="672" spans="1:14" x14ac:dyDescent="0.25">
      <c r="A672" s="202">
        <v>44346</v>
      </c>
      <c r="B672" s="203" t="s">
        <v>68</v>
      </c>
      <c r="C672" s="203" t="s">
        <v>67</v>
      </c>
      <c r="D672" s="203" t="s">
        <v>52</v>
      </c>
      <c r="E672" s="496">
        <v>3000</v>
      </c>
      <c r="F672" s="541">
        <v>3540</v>
      </c>
      <c r="G672" s="495">
        <f t="shared" si="13"/>
        <v>0.84745762711864403</v>
      </c>
      <c r="H672" s="659" t="s">
        <v>99</v>
      </c>
      <c r="I672" s="236" t="s">
        <v>18</v>
      </c>
      <c r="J672" s="410" t="s">
        <v>655</v>
      </c>
      <c r="K672" s="235" t="s">
        <v>73</v>
      </c>
      <c r="L672" s="235" t="s">
        <v>62</v>
      </c>
      <c r="M672" s="195"/>
      <c r="N672" s="196"/>
    </row>
    <row r="673" spans="1:14" x14ac:dyDescent="0.25">
      <c r="A673" s="202">
        <v>44346</v>
      </c>
      <c r="B673" s="203" t="s">
        <v>68</v>
      </c>
      <c r="C673" s="203" t="s">
        <v>67</v>
      </c>
      <c r="D673" s="203" t="s">
        <v>52</v>
      </c>
      <c r="E673" s="496">
        <v>5000</v>
      </c>
      <c r="F673" s="541">
        <v>3540</v>
      </c>
      <c r="G673" s="495">
        <f t="shared" si="13"/>
        <v>1.4124293785310735</v>
      </c>
      <c r="H673" s="659" t="s">
        <v>99</v>
      </c>
      <c r="I673" s="236" t="s">
        <v>18</v>
      </c>
      <c r="J673" s="410" t="s">
        <v>655</v>
      </c>
      <c r="K673" s="235" t="s">
        <v>73</v>
      </c>
      <c r="L673" s="235" t="s">
        <v>62</v>
      </c>
      <c r="M673" s="195"/>
      <c r="N673" s="196"/>
    </row>
    <row r="674" spans="1:14" x14ac:dyDescent="0.25">
      <c r="A674" s="207">
        <v>44346</v>
      </c>
      <c r="B674" s="201" t="s">
        <v>68</v>
      </c>
      <c r="C674" s="201" t="s">
        <v>67</v>
      </c>
      <c r="D674" s="203" t="s">
        <v>93</v>
      </c>
      <c r="E674" s="194">
        <v>7000</v>
      </c>
      <c r="F674" s="541">
        <v>3540</v>
      </c>
      <c r="G674" s="495">
        <f t="shared" si="13"/>
        <v>1.9774011299435028</v>
      </c>
      <c r="H674" s="201" t="s">
        <v>130</v>
      </c>
      <c r="I674" s="236" t="s">
        <v>18</v>
      </c>
      <c r="J674" s="201" t="s">
        <v>657</v>
      </c>
      <c r="K674" s="235" t="s">
        <v>73</v>
      </c>
      <c r="L674" s="235" t="s">
        <v>62</v>
      </c>
      <c r="M674" s="195"/>
      <c r="N674" s="196"/>
    </row>
    <row r="675" spans="1:14" x14ac:dyDescent="0.25">
      <c r="A675" s="207">
        <v>44346</v>
      </c>
      <c r="B675" s="201" t="s">
        <v>68</v>
      </c>
      <c r="C675" s="201" t="s">
        <v>67</v>
      </c>
      <c r="D675" s="203" t="s">
        <v>93</v>
      </c>
      <c r="E675" s="194">
        <v>7000</v>
      </c>
      <c r="F675" s="541">
        <v>3540</v>
      </c>
      <c r="G675" s="495">
        <f t="shared" si="13"/>
        <v>1.9774011299435028</v>
      </c>
      <c r="H675" s="201" t="s">
        <v>130</v>
      </c>
      <c r="I675" s="236" t="s">
        <v>18</v>
      </c>
      <c r="J675" s="201" t="s">
        <v>657</v>
      </c>
      <c r="K675" s="235" t="s">
        <v>73</v>
      </c>
      <c r="L675" s="235" t="s">
        <v>62</v>
      </c>
      <c r="M675" s="195"/>
      <c r="N675" s="196"/>
    </row>
    <row r="676" spans="1:14" x14ac:dyDescent="0.25">
      <c r="A676" s="207">
        <v>44346</v>
      </c>
      <c r="B676" s="201" t="s">
        <v>656</v>
      </c>
      <c r="C676" s="201" t="s">
        <v>136</v>
      </c>
      <c r="D676" s="203" t="s">
        <v>94</v>
      </c>
      <c r="E676" s="194">
        <v>2500</v>
      </c>
      <c r="F676" s="541">
        <v>3540</v>
      </c>
      <c r="G676" s="495">
        <f t="shared" si="13"/>
        <v>0.70621468926553677</v>
      </c>
      <c r="H676" s="201" t="s">
        <v>130</v>
      </c>
      <c r="I676" s="236" t="s">
        <v>18</v>
      </c>
      <c r="J676" s="201" t="s">
        <v>657</v>
      </c>
      <c r="K676" s="235" t="s">
        <v>73</v>
      </c>
      <c r="L676" s="235" t="s">
        <v>62</v>
      </c>
      <c r="M676" s="195"/>
      <c r="N676" s="196"/>
    </row>
    <row r="677" spans="1:14" x14ac:dyDescent="0.25">
      <c r="A677" s="202">
        <v>44347</v>
      </c>
      <c r="B677" s="201" t="s">
        <v>68</v>
      </c>
      <c r="C677" s="201" t="s">
        <v>67</v>
      </c>
      <c r="D677" s="216" t="s">
        <v>93</v>
      </c>
      <c r="E677" s="194">
        <v>15000</v>
      </c>
      <c r="F677" s="541">
        <v>3540</v>
      </c>
      <c r="G677" s="495">
        <f t="shared" si="13"/>
        <v>4.2372881355932206</v>
      </c>
      <c r="H677" s="201" t="s">
        <v>71</v>
      </c>
      <c r="I677" s="236" t="s">
        <v>18</v>
      </c>
      <c r="J677" s="279" t="s">
        <v>797</v>
      </c>
      <c r="K677" s="235" t="s">
        <v>73</v>
      </c>
      <c r="L677" s="235" t="s">
        <v>62</v>
      </c>
      <c r="M677" s="195"/>
      <c r="N677" s="196"/>
    </row>
    <row r="678" spans="1:14" x14ac:dyDescent="0.25">
      <c r="A678" s="202">
        <v>44347</v>
      </c>
      <c r="B678" s="201" t="s">
        <v>68</v>
      </c>
      <c r="C678" s="201" t="s">
        <v>67</v>
      </c>
      <c r="D678" s="216" t="s">
        <v>93</v>
      </c>
      <c r="E678" s="194">
        <v>2000</v>
      </c>
      <c r="F678" s="541">
        <v>3540</v>
      </c>
      <c r="G678" s="495">
        <f t="shared" si="13"/>
        <v>0.56497175141242939</v>
      </c>
      <c r="H678" s="201" t="s">
        <v>71</v>
      </c>
      <c r="I678" s="236" t="s">
        <v>18</v>
      </c>
      <c r="J678" s="279" t="s">
        <v>797</v>
      </c>
      <c r="K678" s="235" t="s">
        <v>73</v>
      </c>
      <c r="L678" s="235" t="s">
        <v>62</v>
      </c>
      <c r="M678" s="195"/>
      <c r="N678" s="196"/>
    </row>
    <row r="679" spans="1:14" x14ac:dyDescent="0.25">
      <c r="A679" s="202">
        <v>44347</v>
      </c>
      <c r="B679" s="201" t="s">
        <v>68</v>
      </c>
      <c r="C679" s="201" t="s">
        <v>67</v>
      </c>
      <c r="D679" s="216" t="s">
        <v>93</v>
      </c>
      <c r="E679" s="194">
        <v>10000</v>
      </c>
      <c r="F679" s="541">
        <v>3540</v>
      </c>
      <c r="G679" s="495">
        <f t="shared" si="13"/>
        <v>2.8248587570621471</v>
      </c>
      <c r="H679" s="201" t="s">
        <v>71</v>
      </c>
      <c r="I679" s="236" t="s">
        <v>18</v>
      </c>
      <c r="J679" s="279" t="s">
        <v>797</v>
      </c>
      <c r="K679" s="235" t="s">
        <v>73</v>
      </c>
      <c r="L679" s="235" t="s">
        <v>62</v>
      </c>
      <c r="M679" s="195"/>
      <c r="N679" s="196"/>
    </row>
    <row r="680" spans="1:14" x14ac:dyDescent="0.25">
      <c r="A680" s="202">
        <v>44347</v>
      </c>
      <c r="B680" s="201" t="s">
        <v>68</v>
      </c>
      <c r="C680" s="201" t="s">
        <v>67</v>
      </c>
      <c r="D680" s="216" t="s">
        <v>93</v>
      </c>
      <c r="E680" s="194">
        <v>7000</v>
      </c>
      <c r="F680" s="541">
        <v>3540</v>
      </c>
      <c r="G680" s="495">
        <f t="shared" si="13"/>
        <v>1.9774011299435028</v>
      </c>
      <c r="H680" s="201" t="s">
        <v>71</v>
      </c>
      <c r="I680" s="236" t="s">
        <v>18</v>
      </c>
      <c r="J680" s="279" t="s">
        <v>797</v>
      </c>
      <c r="K680" s="235" t="s">
        <v>73</v>
      </c>
      <c r="L680" s="235" t="s">
        <v>62</v>
      </c>
      <c r="M680" s="195"/>
      <c r="N680" s="196"/>
    </row>
    <row r="681" spans="1:14" x14ac:dyDescent="0.25">
      <c r="A681" s="202">
        <v>44347</v>
      </c>
      <c r="B681" s="201" t="s">
        <v>68</v>
      </c>
      <c r="C681" s="201" t="s">
        <v>67</v>
      </c>
      <c r="D681" s="216" t="s">
        <v>93</v>
      </c>
      <c r="E681" s="194">
        <v>10000</v>
      </c>
      <c r="F681" s="541">
        <v>3540</v>
      </c>
      <c r="G681" s="495">
        <f t="shared" si="13"/>
        <v>2.8248587570621471</v>
      </c>
      <c r="H681" s="201" t="s">
        <v>71</v>
      </c>
      <c r="I681" s="236" t="s">
        <v>18</v>
      </c>
      <c r="J681" s="279" t="s">
        <v>797</v>
      </c>
      <c r="K681" s="235" t="s">
        <v>73</v>
      </c>
      <c r="L681" s="235" t="s">
        <v>62</v>
      </c>
      <c r="M681" s="195"/>
      <c r="N681" s="196"/>
    </row>
    <row r="682" spans="1:14" x14ac:dyDescent="0.25">
      <c r="A682" s="202">
        <v>44347</v>
      </c>
      <c r="B682" s="203" t="s">
        <v>68</v>
      </c>
      <c r="C682" s="203" t="s">
        <v>67</v>
      </c>
      <c r="D682" s="203" t="s">
        <v>52</v>
      </c>
      <c r="E682" s="496">
        <v>7000</v>
      </c>
      <c r="F682" s="541">
        <v>3540</v>
      </c>
      <c r="G682" s="495">
        <f t="shared" si="13"/>
        <v>1.9774011299435028</v>
      </c>
      <c r="H682" s="201" t="s">
        <v>99</v>
      </c>
      <c r="I682" s="236" t="s">
        <v>18</v>
      </c>
      <c r="J682" s="410" t="s">
        <v>666</v>
      </c>
      <c r="K682" s="235" t="s">
        <v>73</v>
      </c>
      <c r="L682" s="235" t="s">
        <v>62</v>
      </c>
      <c r="M682" s="195"/>
      <c r="N682" s="196"/>
    </row>
    <row r="683" spans="1:14" x14ac:dyDescent="0.25">
      <c r="A683" s="202">
        <v>44347</v>
      </c>
      <c r="B683" s="203" t="s">
        <v>68</v>
      </c>
      <c r="C683" s="203" t="s">
        <v>67</v>
      </c>
      <c r="D683" s="203" t="s">
        <v>52</v>
      </c>
      <c r="E683" s="223">
        <v>5000</v>
      </c>
      <c r="F683" s="541">
        <v>3540</v>
      </c>
      <c r="G683" s="495">
        <f t="shared" si="13"/>
        <v>1.4124293785310735</v>
      </c>
      <c r="H683" s="201" t="s">
        <v>99</v>
      </c>
      <c r="I683" s="236" t="s">
        <v>18</v>
      </c>
      <c r="J683" s="410" t="s">
        <v>666</v>
      </c>
      <c r="K683" s="235" t="s">
        <v>73</v>
      </c>
      <c r="L683" s="235" t="s">
        <v>62</v>
      </c>
      <c r="M683" s="195"/>
      <c r="N683" s="196"/>
    </row>
    <row r="684" spans="1:14" x14ac:dyDescent="0.25">
      <c r="A684" s="202">
        <v>44347</v>
      </c>
      <c r="B684" s="203" t="s">
        <v>68</v>
      </c>
      <c r="C684" s="203" t="s">
        <v>67</v>
      </c>
      <c r="D684" s="203" t="s">
        <v>52</v>
      </c>
      <c r="E684" s="498">
        <v>8000</v>
      </c>
      <c r="F684" s="541">
        <v>3540</v>
      </c>
      <c r="G684" s="495">
        <f t="shared" si="13"/>
        <v>2.2598870056497176</v>
      </c>
      <c r="H684" s="201" t="s">
        <v>99</v>
      </c>
      <c r="I684" s="236" t="s">
        <v>18</v>
      </c>
      <c r="J684" s="410" t="s">
        <v>666</v>
      </c>
      <c r="K684" s="235" t="s">
        <v>73</v>
      </c>
      <c r="L684" s="235" t="s">
        <v>62</v>
      </c>
      <c r="M684" s="195"/>
      <c r="N684" s="196"/>
    </row>
    <row r="685" spans="1:14" x14ac:dyDescent="0.25">
      <c r="A685" s="202">
        <v>44347</v>
      </c>
      <c r="B685" s="203" t="s">
        <v>68</v>
      </c>
      <c r="C685" s="203" t="s">
        <v>67</v>
      </c>
      <c r="D685" s="203" t="s">
        <v>52</v>
      </c>
      <c r="E685" s="498">
        <v>5500</v>
      </c>
      <c r="F685" s="541">
        <v>3540</v>
      </c>
      <c r="G685" s="495">
        <f t="shared" si="13"/>
        <v>1.5536723163841808</v>
      </c>
      <c r="H685" s="201" t="s">
        <v>99</v>
      </c>
      <c r="I685" s="236" t="s">
        <v>18</v>
      </c>
      <c r="J685" s="410" t="s">
        <v>666</v>
      </c>
      <c r="K685" s="235" t="s">
        <v>73</v>
      </c>
      <c r="L685" s="235" t="s">
        <v>62</v>
      </c>
      <c r="M685" s="195"/>
      <c r="N685" s="196"/>
    </row>
    <row r="686" spans="1:14" x14ac:dyDescent="0.25">
      <c r="A686" s="202">
        <v>44347</v>
      </c>
      <c r="B686" s="203" t="s">
        <v>68</v>
      </c>
      <c r="C686" s="203" t="s">
        <v>67</v>
      </c>
      <c r="D686" s="203" t="s">
        <v>52</v>
      </c>
      <c r="E686" s="498">
        <v>4500</v>
      </c>
      <c r="F686" s="541">
        <v>3540</v>
      </c>
      <c r="G686" s="495">
        <f t="shared" si="13"/>
        <v>1.271186440677966</v>
      </c>
      <c r="H686" s="201" t="s">
        <v>99</v>
      </c>
      <c r="I686" s="236" t="s">
        <v>18</v>
      </c>
      <c r="J686" s="410" t="s">
        <v>666</v>
      </c>
      <c r="K686" s="235" t="s">
        <v>73</v>
      </c>
      <c r="L686" s="235" t="s">
        <v>62</v>
      </c>
      <c r="M686" s="195"/>
      <c r="N686" s="196"/>
    </row>
    <row r="687" spans="1:14" x14ac:dyDescent="0.25">
      <c r="A687" s="202">
        <v>44347</v>
      </c>
      <c r="B687" s="203" t="s">
        <v>68</v>
      </c>
      <c r="C687" s="203" t="s">
        <v>67</v>
      </c>
      <c r="D687" s="203" t="s">
        <v>52</v>
      </c>
      <c r="E687" s="498">
        <v>4000</v>
      </c>
      <c r="F687" s="541">
        <v>3540</v>
      </c>
      <c r="G687" s="495">
        <f t="shared" si="13"/>
        <v>1.1299435028248588</v>
      </c>
      <c r="H687" s="201" t="s">
        <v>99</v>
      </c>
      <c r="I687" s="236" t="s">
        <v>18</v>
      </c>
      <c r="J687" s="410" t="s">
        <v>666</v>
      </c>
      <c r="K687" s="235" t="s">
        <v>73</v>
      </c>
      <c r="L687" s="235" t="s">
        <v>62</v>
      </c>
      <c r="M687" s="195"/>
      <c r="N687" s="196"/>
    </row>
    <row r="688" spans="1:14" x14ac:dyDescent="0.25">
      <c r="A688" s="202">
        <v>44347</v>
      </c>
      <c r="B688" s="203" t="s">
        <v>68</v>
      </c>
      <c r="C688" s="203" t="s">
        <v>67</v>
      </c>
      <c r="D688" s="203" t="s">
        <v>52</v>
      </c>
      <c r="E688" s="498">
        <v>4000</v>
      </c>
      <c r="F688" s="541">
        <v>3540</v>
      </c>
      <c r="G688" s="495">
        <f t="shared" si="13"/>
        <v>1.1299435028248588</v>
      </c>
      <c r="H688" s="201" t="s">
        <v>99</v>
      </c>
      <c r="I688" s="236" t="s">
        <v>18</v>
      </c>
      <c r="J688" s="410" t="s">
        <v>666</v>
      </c>
      <c r="K688" s="235" t="s">
        <v>73</v>
      </c>
      <c r="L688" s="235" t="s">
        <v>62</v>
      </c>
      <c r="M688" s="195"/>
      <c r="N688" s="196"/>
    </row>
    <row r="689" spans="1:14" x14ac:dyDescent="0.25">
      <c r="A689" s="202">
        <v>44347</v>
      </c>
      <c r="B689" s="203" t="s">
        <v>68</v>
      </c>
      <c r="C689" s="203" t="s">
        <v>67</v>
      </c>
      <c r="D689" s="203" t="s">
        <v>52</v>
      </c>
      <c r="E689" s="498">
        <v>4000</v>
      </c>
      <c r="F689" s="541">
        <v>3540</v>
      </c>
      <c r="G689" s="495">
        <f t="shared" ref="G689:G693" si="16">E689/F689</f>
        <v>1.1299435028248588</v>
      </c>
      <c r="H689" s="201" t="s">
        <v>99</v>
      </c>
      <c r="I689" s="236" t="s">
        <v>18</v>
      </c>
      <c r="J689" s="410" t="s">
        <v>666</v>
      </c>
      <c r="K689" s="235" t="s">
        <v>73</v>
      </c>
      <c r="L689" s="235" t="s">
        <v>62</v>
      </c>
      <c r="M689" s="195"/>
      <c r="N689" s="196"/>
    </row>
    <row r="690" spans="1:14" x14ac:dyDescent="0.25">
      <c r="A690" s="202">
        <v>44347</v>
      </c>
      <c r="B690" s="203" t="s">
        <v>68</v>
      </c>
      <c r="C690" s="203" t="s">
        <v>67</v>
      </c>
      <c r="D690" s="203" t="s">
        <v>52</v>
      </c>
      <c r="E690" s="502">
        <v>8000</v>
      </c>
      <c r="F690" s="541">
        <v>3540</v>
      </c>
      <c r="G690" s="495">
        <f t="shared" si="16"/>
        <v>2.2598870056497176</v>
      </c>
      <c r="H690" s="201" t="s">
        <v>99</v>
      </c>
      <c r="I690" s="236" t="s">
        <v>18</v>
      </c>
      <c r="J690" s="410" t="s">
        <v>666</v>
      </c>
      <c r="K690" s="235" t="s">
        <v>73</v>
      </c>
      <c r="L690" s="235" t="s">
        <v>62</v>
      </c>
      <c r="M690" s="195"/>
      <c r="N690" s="196"/>
    </row>
    <row r="691" spans="1:14" x14ac:dyDescent="0.25">
      <c r="A691" s="207">
        <v>44347</v>
      </c>
      <c r="B691" s="201" t="s">
        <v>68</v>
      </c>
      <c r="C691" s="201" t="s">
        <v>67</v>
      </c>
      <c r="D691" s="203" t="s">
        <v>93</v>
      </c>
      <c r="E691" s="194">
        <v>7000</v>
      </c>
      <c r="F691" s="541">
        <v>3540</v>
      </c>
      <c r="G691" s="495">
        <f t="shared" si="16"/>
        <v>1.9774011299435028</v>
      </c>
      <c r="H691" s="218" t="s">
        <v>130</v>
      </c>
      <c r="I691" s="236" t="s">
        <v>18</v>
      </c>
      <c r="J691" s="279" t="s">
        <v>792</v>
      </c>
      <c r="K691" s="235" t="s">
        <v>73</v>
      </c>
      <c r="L691" s="235" t="s">
        <v>62</v>
      </c>
      <c r="M691" s="195"/>
      <c r="N691" s="196"/>
    </row>
    <row r="692" spans="1:14" ht="21.75" customHeight="1" x14ac:dyDescent="0.25">
      <c r="A692" s="207">
        <v>44347</v>
      </c>
      <c r="B692" s="235" t="s">
        <v>667</v>
      </c>
      <c r="C692" s="203" t="s">
        <v>319</v>
      </c>
      <c r="D692" s="203" t="s">
        <v>52</v>
      </c>
      <c r="E692" s="194">
        <v>1314500</v>
      </c>
      <c r="F692" s="541">
        <v>3540</v>
      </c>
      <c r="G692" s="495">
        <f t="shared" si="16"/>
        <v>371.32768361581918</v>
      </c>
      <c r="H692" s="218" t="s">
        <v>227</v>
      </c>
      <c r="I692" s="236" t="s">
        <v>18</v>
      </c>
      <c r="J692" s="279" t="s">
        <v>798</v>
      </c>
      <c r="K692" s="235" t="s">
        <v>73</v>
      </c>
      <c r="L692" s="235" t="s">
        <v>62</v>
      </c>
      <c r="M692" s="195"/>
      <c r="N692" s="196"/>
    </row>
    <row r="693" spans="1:14" ht="17.25" customHeight="1" x14ac:dyDescent="0.25">
      <c r="A693" s="207">
        <v>44347</v>
      </c>
      <c r="B693" s="235" t="s">
        <v>668</v>
      </c>
      <c r="C693" s="203" t="s">
        <v>319</v>
      </c>
      <c r="D693" s="203" t="s">
        <v>52</v>
      </c>
      <c r="E693" s="433">
        <v>1500000</v>
      </c>
      <c r="F693" s="541">
        <v>3540</v>
      </c>
      <c r="G693" s="495">
        <f t="shared" si="16"/>
        <v>423.72881355932202</v>
      </c>
      <c r="H693" s="218" t="s">
        <v>227</v>
      </c>
      <c r="I693" s="236" t="s">
        <v>18</v>
      </c>
      <c r="J693" s="279" t="s">
        <v>799</v>
      </c>
      <c r="K693" s="235" t="s">
        <v>73</v>
      </c>
      <c r="L693" s="235" t="s">
        <v>62</v>
      </c>
      <c r="M693" s="195"/>
      <c r="N693" s="196"/>
    </row>
    <row r="694" spans="1:14" ht="18.75" customHeight="1" x14ac:dyDescent="0.25">
      <c r="A694" s="207">
        <v>44347</v>
      </c>
      <c r="B694" s="201" t="s">
        <v>669</v>
      </c>
      <c r="C694" s="201" t="s">
        <v>319</v>
      </c>
      <c r="D694" s="203" t="s">
        <v>93</v>
      </c>
      <c r="E694" s="223">
        <v>740400</v>
      </c>
      <c r="F694" s="541">
        <v>3540</v>
      </c>
      <c r="G694" s="495">
        <f>E694/F694</f>
        <v>209.15254237288136</v>
      </c>
      <c r="H694" s="218" t="s">
        <v>227</v>
      </c>
      <c r="I694" s="236" t="s">
        <v>18</v>
      </c>
      <c r="J694" s="279" t="s">
        <v>800</v>
      </c>
      <c r="K694" s="235" t="s">
        <v>73</v>
      </c>
      <c r="L694" s="235" t="s">
        <v>62</v>
      </c>
      <c r="M694" s="195"/>
      <c r="N694" s="196"/>
    </row>
    <row r="695" spans="1:14" ht="17.25" customHeight="1" x14ac:dyDescent="0.25">
      <c r="A695" s="207">
        <v>44347</v>
      </c>
      <c r="B695" s="201" t="s">
        <v>670</v>
      </c>
      <c r="C695" s="201" t="s">
        <v>319</v>
      </c>
      <c r="D695" s="203" t="s">
        <v>93</v>
      </c>
      <c r="E695" s="426">
        <v>740400</v>
      </c>
      <c r="F695" s="541">
        <v>3540</v>
      </c>
      <c r="G695" s="495">
        <f t="shared" ref="G695:G708" si="17">E695/F695</f>
        <v>209.15254237288136</v>
      </c>
      <c r="H695" s="218" t="s">
        <v>227</v>
      </c>
      <c r="I695" s="236" t="s">
        <v>18</v>
      </c>
      <c r="J695" s="279" t="s">
        <v>801</v>
      </c>
      <c r="K695" s="235" t="s">
        <v>73</v>
      </c>
      <c r="L695" s="235" t="s">
        <v>62</v>
      </c>
      <c r="M695" s="195"/>
      <c r="N695" s="196"/>
    </row>
    <row r="696" spans="1:14" ht="20.25" customHeight="1" x14ac:dyDescent="0.25">
      <c r="A696" s="207">
        <v>44347</v>
      </c>
      <c r="B696" s="201" t="s">
        <v>123</v>
      </c>
      <c r="C696" s="201" t="s">
        <v>223</v>
      </c>
      <c r="D696" s="203" t="s">
        <v>94</v>
      </c>
      <c r="E696" s="426">
        <v>2600</v>
      </c>
      <c r="F696" s="541">
        <v>3540</v>
      </c>
      <c r="G696" s="495">
        <f t="shared" si="17"/>
        <v>0.7344632768361582</v>
      </c>
      <c r="H696" s="218" t="s">
        <v>227</v>
      </c>
      <c r="I696" s="236" t="s">
        <v>18</v>
      </c>
      <c r="J696" s="713" t="s">
        <v>769</v>
      </c>
      <c r="K696" s="235" t="s">
        <v>73</v>
      </c>
      <c r="L696" s="235" t="s">
        <v>62</v>
      </c>
      <c r="M696" s="195"/>
      <c r="N696" s="196"/>
    </row>
    <row r="697" spans="1:14" ht="21" customHeight="1" x14ac:dyDescent="0.25">
      <c r="A697" s="207">
        <v>44347</v>
      </c>
      <c r="B697" s="201" t="s">
        <v>123</v>
      </c>
      <c r="C697" s="201" t="s">
        <v>223</v>
      </c>
      <c r="D697" s="203" t="s">
        <v>94</v>
      </c>
      <c r="E697" s="426">
        <v>2600</v>
      </c>
      <c r="F697" s="541">
        <v>3540</v>
      </c>
      <c r="G697" s="495">
        <f t="shared" si="17"/>
        <v>0.7344632768361582</v>
      </c>
      <c r="H697" s="218" t="s">
        <v>227</v>
      </c>
      <c r="I697" s="236" t="s">
        <v>18</v>
      </c>
      <c r="J697" s="713" t="s">
        <v>802</v>
      </c>
      <c r="K697" s="235" t="s">
        <v>73</v>
      </c>
      <c r="L697" s="235" t="s">
        <v>62</v>
      </c>
      <c r="M697" s="195"/>
      <c r="N697" s="196"/>
    </row>
    <row r="698" spans="1:14" ht="21" customHeight="1" x14ac:dyDescent="0.25">
      <c r="A698" s="207">
        <v>44347</v>
      </c>
      <c r="B698" s="201" t="s">
        <v>123</v>
      </c>
      <c r="C698" s="201" t="s">
        <v>223</v>
      </c>
      <c r="D698" s="203" t="s">
        <v>94</v>
      </c>
      <c r="E698" s="426">
        <v>2600</v>
      </c>
      <c r="F698" s="541">
        <v>3540</v>
      </c>
      <c r="G698" s="495">
        <f t="shared" si="17"/>
        <v>0.7344632768361582</v>
      </c>
      <c r="H698" s="218" t="s">
        <v>227</v>
      </c>
      <c r="I698" s="236" t="s">
        <v>18</v>
      </c>
      <c r="J698" s="713" t="s">
        <v>803</v>
      </c>
      <c r="K698" s="235" t="s">
        <v>73</v>
      </c>
      <c r="L698" s="235" t="s">
        <v>62</v>
      </c>
      <c r="M698" s="195"/>
      <c r="N698" s="196"/>
    </row>
    <row r="699" spans="1:14" ht="16.5" customHeight="1" x14ac:dyDescent="0.25">
      <c r="A699" s="207">
        <v>44347</v>
      </c>
      <c r="B699" s="201" t="s">
        <v>123</v>
      </c>
      <c r="C699" s="201" t="s">
        <v>223</v>
      </c>
      <c r="D699" s="203" t="s">
        <v>94</v>
      </c>
      <c r="E699" s="426">
        <v>2600</v>
      </c>
      <c r="F699" s="541">
        <v>3540</v>
      </c>
      <c r="G699" s="495">
        <f t="shared" si="17"/>
        <v>0.7344632768361582</v>
      </c>
      <c r="H699" s="218" t="s">
        <v>227</v>
      </c>
      <c r="I699" s="236" t="s">
        <v>18</v>
      </c>
      <c r="J699" s="713" t="s">
        <v>804</v>
      </c>
      <c r="K699" s="235" t="s">
        <v>73</v>
      </c>
      <c r="L699" s="235" t="s">
        <v>62</v>
      </c>
      <c r="M699" s="195"/>
      <c r="N699" s="196"/>
    </row>
    <row r="700" spans="1:14" ht="18" customHeight="1" x14ac:dyDescent="0.25">
      <c r="A700" s="207">
        <v>44347</v>
      </c>
      <c r="B700" s="201" t="s">
        <v>68</v>
      </c>
      <c r="C700" s="201" t="s">
        <v>67</v>
      </c>
      <c r="D700" s="201" t="s">
        <v>93</v>
      </c>
      <c r="E700" s="194">
        <v>10000</v>
      </c>
      <c r="F700" s="541">
        <v>3540</v>
      </c>
      <c r="G700" s="495">
        <f t="shared" si="17"/>
        <v>2.8248587570621471</v>
      </c>
      <c r="H700" s="692" t="s">
        <v>130</v>
      </c>
      <c r="I700" s="236" t="s">
        <v>18</v>
      </c>
      <c r="J700" s="279" t="s">
        <v>680</v>
      </c>
      <c r="K700" s="235" t="s">
        <v>73</v>
      </c>
      <c r="L700" s="235" t="s">
        <v>62</v>
      </c>
      <c r="M700" s="195"/>
      <c r="N700" s="196"/>
    </row>
    <row r="701" spans="1:14" ht="18" customHeight="1" x14ac:dyDescent="0.25">
      <c r="A701" s="207">
        <v>44347</v>
      </c>
      <c r="B701" s="201" t="s">
        <v>68</v>
      </c>
      <c r="C701" s="201" t="s">
        <v>67</v>
      </c>
      <c r="D701" s="201" t="s">
        <v>93</v>
      </c>
      <c r="E701" s="426">
        <v>2000</v>
      </c>
      <c r="F701" s="541">
        <v>3540</v>
      </c>
      <c r="G701" s="495">
        <f t="shared" si="17"/>
        <v>0.56497175141242939</v>
      </c>
      <c r="H701" s="692" t="s">
        <v>130</v>
      </c>
      <c r="I701" s="236" t="s">
        <v>18</v>
      </c>
      <c r="J701" s="279" t="s">
        <v>680</v>
      </c>
      <c r="K701" s="235" t="s">
        <v>73</v>
      </c>
      <c r="L701" s="235" t="s">
        <v>62</v>
      </c>
      <c r="M701" s="195"/>
      <c r="N701" s="196"/>
    </row>
    <row r="702" spans="1:14" ht="18" customHeight="1" x14ac:dyDescent="0.25">
      <c r="A702" s="207">
        <v>44347</v>
      </c>
      <c r="B702" s="201" t="s">
        <v>68</v>
      </c>
      <c r="C702" s="201" t="s">
        <v>67</v>
      </c>
      <c r="D702" s="201" t="s">
        <v>93</v>
      </c>
      <c r="E702" s="194">
        <v>3000</v>
      </c>
      <c r="F702" s="541">
        <v>3540</v>
      </c>
      <c r="G702" s="495">
        <f t="shared" si="17"/>
        <v>0.84745762711864403</v>
      </c>
      <c r="H702" s="692" t="s">
        <v>130</v>
      </c>
      <c r="I702" s="236" t="s">
        <v>18</v>
      </c>
      <c r="J702" s="279" t="s">
        <v>680</v>
      </c>
      <c r="K702" s="235" t="s">
        <v>73</v>
      </c>
      <c r="L702" s="235" t="s">
        <v>62</v>
      </c>
      <c r="M702" s="195"/>
      <c r="N702" s="196"/>
    </row>
    <row r="703" spans="1:14" ht="18" customHeight="1" x14ac:dyDescent="0.25">
      <c r="A703" s="207">
        <v>44347</v>
      </c>
      <c r="B703" s="201" t="s">
        <v>68</v>
      </c>
      <c r="C703" s="201" t="s">
        <v>67</v>
      </c>
      <c r="D703" s="201" t="s">
        <v>93</v>
      </c>
      <c r="E703" s="194">
        <v>5000</v>
      </c>
      <c r="F703" s="541">
        <v>3540</v>
      </c>
      <c r="G703" s="495">
        <f t="shared" si="17"/>
        <v>1.4124293785310735</v>
      </c>
      <c r="H703" s="692" t="s">
        <v>130</v>
      </c>
      <c r="I703" s="236" t="s">
        <v>18</v>
      </c>
      <c r="J703" s="279" t="s">
        <v>680</v>
      </c>
      <c r="K703" s="235" t="s">
        <v>73</v>
      </c>
      <c r="L703" s="235" t="s">
        <v>62</v>
      </c>
      <c r="M703" s="195"/>
      <c r="N703" s="196"/>
    </row>
    <row r="704" spans="1:14" ht="18" customHeight="1" x14ac:dyDescent="0.25">
      <c r="A704" s="207">
        <v>44347</v>
      </c>
      <c r="B704" s="201" t="s">
        <v>68</v>
      </c>
      <c r="C704" s="201" t="s">
        <v>67</v>
      </c>
      <c r="D704" s="201" t="s">
        <v>93</v>
      </c>
      <c r="E704" s="194">
        <v>5000</v>
      </c>
      <c r="F704" s="541">
        <v>3540</v>
      </c>
      <c r="G704" s="495">
        <f t="shared" si="17"/>
        <v>1.4124293785310735</v>
      </c>
      <c r="H704" s="692" t="s">
        <v>130</v>
      </c>
      <c r="I704" s="236" t="s">
        <v>18</v>
      </c>
      <c r="J704" s="279" t="s">
        <v>680</v>
      </c>
      <c r="K704" s="235" t="s">
        <v>73</v>
      </c>
      <c r="L704" s="235" t="s">
        <v>62</v>
      </c>
      <c r="M704" s="195"/>
      <c r="N704" s="196"/>
    </row>
    <row r="705" spans="1:14" ht="18" customHeight="1" x14ac:dyDescent="0.25">
      <c r="A705" s="207">
        <v>44347</v>
      </c>
      <c r="B705" s="201" t="s">
        <v>68</v>
      </c>
      <c r="C705" s="201" t="s">
        <v>67</v>
      </c>
      <c r="D705" s="201" t="s">
        <v>93</v>
      </c>
      <c r="E705" s="194">
        <v>7000</v>
      </c>
      <c r="F705" s="541">
        <v>3540</v>
      </c>
      <c r="G705" s="495">
        <f t="shared" si="17"/>
        <v>1.9774011299435028</v>
      </c>
      <c r="H705" s="692" t="s">
        <v>130</v>
      </c>
      <c r="I705" s="236" t="s">
        <v>18</v>
      </c>
      <c r="J705" s="279" t="s">
        <v>680</v>
      </c>
      <c r="K705" s="235" t="s">
        <v>73</v>
      </c>
      <c r="L705" s="235" t="s">
        <v>62</v>
      </c>
      <c r="M705" s="195"/>
      <c r="N705" s="196"/>
    </row>
    <row r="706" spans="1:14" ht="18" customHeight="1" x14ac:dyDescent="0.25">
      <c r="A706" s="207">
        <v>44347</v>
      </c>
      <c r="B706" s="201" t="s">
        <v>68</v>
      </c>
      <c r="C706" s="201" t="s">
        <v>67</v>
      </c>
      <c r="D706" s="201" t="s">
        <v>93</v>
      </c>
      <c r="E706" s="194">
        <v>9000</v>
      </c>
      <c r="F706" s="541">
        <v>3540</v>
      </c>
      <c r="G706" s="495">
        <f t="shared" si="17"/>
        <v>2.5423728813559321</v>
      </c>
      <c r="H706" s="692" t="s">
        <v>130</v>
      </c>
      <c r="I706" s="236" t="s">
        <v>18</v>
      </c>
      <c r="J706" s="279" t="s">
        <v>680</v>
      </c>
      <c r="K706" s="235" t="s">
        <v>73</v>
      </c>
      <c r="L706" s="235" t="s">
        <v>62</v>
      </c>
      <c r="M706" s="195"/>
      <c r="N706" s="196"/>
    </row>
    <row r="707" spans="1:14" ht="18" customHeight="1" x14ac:dyDescent="0.25">
      <c r="A707" s="207">
        <v>44347</v>
      </c>
      <c r="B707" s="201" t="s">
        <v>68</v>
      </c>
      <c r="C707" s="201" t="s">
        <v>67</v>
      </c>
      <c r="D707" s="201" t="s">
        <v>93</v>
      </c>
      <c r="E707" s="223">
        <v>7000</v>
      </c>
      <c r="F707" s="541">
        <v>3540</v>
      </c>
      <c r="G707" s="495">
        <f t="shared" si="17"/>
        <v>1.9774011299435028</v>
      </c>
      <c r="H707" s="692" t="s">
        <v>130</v>
      </c>
      <c r="I707" s="236" t="s">
        <v>18</v>
      </c>
      <c r="J707" s="279" t="s">
        <v>680</v>
      </c>
      <c r="K707" s="235" t="s">
        <v>73</v>
      </c>
      <c r="L707" s="235" t="s">
        <v>62</v>
      </c>
      <c r="M707" s="195"/>
      <c r="N707" s="196"/>
    </row>
    <row r="708" spans="1:14" ht="18" customHeight="1" thickBot="1" x14ac:dyDescent="0.3">
      <c r="A708" s="207">
        <v>44347</v>
      </c>
      <c r="B708" s="201" t="s">
        <v>95</v>
      </c>
      <c r="C708" s="201" t="s">
        <v>95</v>
      </c>
      <c r="D708" s="201" t="s">
        <v>93</v>
      </c>
      <c r="E708" s="213">
        <v>5000</v>
      </c>
      <c r="F708" s="541">
        <v>3540</v>
      </c>
      <c r="G708" s="495">
        <f t="shared" si="17"/>
        <v>1.4124293785310735</v>
      </c>
      <c r="H708" s="989" t="s">
        <v>130</v>
      </c>
      <c r="I708" s="236" t="s">
        <v>18</v>
      </c>
      <c r="J708" s="279" t="s">
        <v>680</v>
      </c>
      <c r="K708" s="235" t="s">
        <v>73</v>
      </c>
      <c r="L708" s="235" t="s">
        <v>62</v>
      </c>
      <c r="M708" s="986"/>
      <c r="N708" s="196"/>
    </row>
    <row r="709" spans="1:14" ht="15.75" customHeight="1" thickBot="1" x14ac:dyDescent="0.3">
      <c r="A709" s="278"/>
      <c r="B709" s="195"/>
      <c r="C709" s="195"/>
      <c r="D709" s="969"/>
      <c r="E709" s="970">
        <f>SUM(E3:E708)</f>
        <v>31003147.699999999</v>
      </c>
      <c r="F709" s="970"/>
      <c r="G709" s="970">
        <f t="shared" ref="G709" si="18">SUM(G18:G708)</f>
        <v>8456.7370058609795</v>
      </c>
      <c r="H709" s="985"/>
      <c r="I709" s="195"/>
      <c r="J709" s="195"/>
      <c r="K709" s="235"/>
      <c r="L709" s="235"/>
      <c r="M709" s="986"/>
      <c r="N709" s="196"/>
    </row>
    <row r="710" spans="1:14" x14ac:dyDescent="0.25">
      <c r="I710" s="987"/>
      <c r="J710" s="987"/>
      <c r="K710" s="988"/>
      <c r="L710" s="988"/>
    </row>
    <row r="711" spans="1:14" x14ac:dyDescent="0.25">
      <c r="I711" s="987"/>
      <c r="J711" s="987"/>
      <c r="K711" s="988"/>
      <c r="L711" s="988"/>
    </row>
    <row r="712" spans="1:14" x14ac:dyDescent="0.25">
      <c r="I712" s="987"/>
      <c r="J712" s="987"/>
      <c r="K712" s="988"/>
      <c r="L712" s="988"/>
    </row>
    <row r="713" spans="1:14" x14ac:dyDescent="0.25">
      <c r="I713" s="987"/>
      <c r="J713" s="987"/>
      <c r="K713" s="988"/>
      <c r="L713" s="988"/>
    </row>
    <row r="714" spans="1:14" x14ac:dyDescent="0.25">
      <c r="I714" s="987"/>
      <c r="J714" s="987"/>
      <c r="K714" s="988"/>
      <c r="L714" s="988"/>
    </row>
    <row r="715" spans="1:14" x14ac:dyDescent="0.25">
      <c r="I715" s="987"/>
      <c r="J715" s="987"/>
      <c r="K715" s="988"/>
      <c r="L715" s="988"/>
    </row>
    <row r="716" spans="1:14" x14ac:dyDescent="0.25">
      <c r="I716" s="987"/>
      <c r="J716" s="987"/>
      <c r="K716" s="987"/>
      <c r="L716" s="987"/>
    </row>
    <row r="717" spans="1:14" x14ac:dyDescent="0.25">
      <c r="I717" s="987"/>
      <c r="J717" s="987"/>
      <c r="K717" s="987"/>
      <c r="L717" s="987"/>
    </row>
  </sheetData>
  <autoFilter ref="A2:N709" xr:uid="{054DBF2A-E171-4D10-92B7-BAFE9BC059E0}">
    <filterColumn colId="0">
      <customFilters>
        <customFilter operator="notEqual" val=" "/>
      </customFilters>
    </filterColumn>
    <filterColumn colId="1">
      <filters>
        <filter val="Covid testing for i81"/>
        <filter val="Local Transport"/>
        <filter val="Set for drawing map"/>
        <filter val="Trust Building"/>
      </filters>
    </filterColumn>
  </autoFilter>
  <sortState ref="A162:N164">
    <sortCondition ref="A2"/>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B91CB-6359-436A-84C3-6585D5B1C50F}">
  <dimension ref="A3:F17"/>
  <sheetViews>
    <sheetView workbookViewId="0">
      <selection activeCell="E20" sqref="E20"/>
    </sheetView>
  </sheetViews>
  <sheetFormatPr defaultRowHeight="15" x14ac:dyDescent="0.25"/>
  <cols>
    <col min="1" max="1" width="13.140625" bestFit="1" customWidth="1"/>
    <col min="2" max="2" width="36.5703125" bestFit="1" customWidth="1"/>
    <col min="3" max="3" width="15.85546875" bestFit="1" customWidth="1"/>
    <col min="4" max="4" width="19" customWidth="1"/>
    <col min="5" max="5" width="19.7109375" customWidth="1"/>
    <col min="6" max="6" width="13.140625" bestFit="1" customWidth="1"/>
  </cols>
  <sheetData>
    <row r="3" spans="1:6" x14ac:dyDescent="0.25">
      <c r="A3" s="990" t="s">
        <v>692</v>
      </c>
      <c r="B3" t="s">
        <v>690</v>
      </c>
      <c r="C3" t="s">
        <v>691</v>
      </c>
    </row>
    <row r="4" spans="1:6" x14ac:dyDescent="0.25">
      <c r="A4" s="271" t="s">
        <v>76</v>
      </c>
      <c r="B4" s="993">
        <v>726000</v>
      </c>
      <c r="C4" s="993"/>
      <c r="D4" s="991">
        <f>GETPIVOTDATA("Sum of spent in national currency (Ugx)",$A$3,"Name","Airtime")-GETPIVOTDATA("Sum of Received",$A$3,"Name","Airtime")</f>
        <v>726000</v>
      </c>
      <c r="E4" s="481">
        <f>'Airtime summary'!F47</f>
        <v>726000</v>
      </c>
      <c r="F4" s="481"/>
    </row>
    <row r="5" spans="1:6" x14ac:dyDescent="0.25">
      <c r="A5" s="271" t="s">
        <v>53</v>
      </c>
      <c r="B5" s="993">
        <v>719000</v>
      </c>
      <c r="C5" s="993"/>
      <c r="D5" s="991">
        <f>GETPIVOTDATA("Sum of spent in national currency (Ugx)",$A$3,"Name","Augustus")-GETPIVOTDATA("Sum of Received",$A$3,"Name","Augustus")</f>
        <v>719000</v>
      </c>
      <c r="E5" s="481">
        <f>Augustus!F51-Augustus!G4</f>
        <v>719000</v>
      </c>
      <c r="F5" s="481"/>
    </row>
    <row r="6" spans="1:6" x14ac:dyDescent="0.25">
      <c r="A6" s="271" t="s">
        <v>70</v>
      </c>
      <c r="B6" s="993">
        <v>1301000</v>
      </c>
      <c r="C6" s="993">
        <v>51000</v>
      </c>
      <c r="D6" s="991">
        <f>GETPIVOTDATA("Sum of spent in national currency (Ugx)",$A$3,"Name","i45")-GETPIVOTDATA("Sum of Received",$A$3,"Name","i45")</f>
        <v>1250000</v>
      </c>
      <c r="E6" s="481">
        <f>'i45'!F156-'i45'!G5</f>
        <v>1250000</v>
      </c>
      <c r="F6" s="481"/>
    </row>
    <row r="7" spans="1:6" x14ac:dyDescent="0.25">
      <c r="A7" s="271" t="s">
        <v>135</v>
      </c>
      <c r="B7" s="993">
        <v>193000</v>
      </c>
      <c r="C7" s="993">
        <v>14000</v>
      </c>
      <c r="D7" s="991">
        <f>GETPIVOTDATA("Sum of spent in national currency (Ugx)",$A$3,"Name","i53")-GETPIVOTDATA("Sum of Received",$A$3,"Name","i53")</f>
        <v>179000</v>
      </c>
      <c r="E7" s="481">
        <f>'i53'!F39-'i53'!G4</f>
        <v>179000</v>
      </c>
      <c r="F7" s="481"/>
    </row>
    <row r="8" spans="1:6" x14ac:dyDescent="0.25">
      <c r="A8" s="271" t="s">
        <v>71</v>
      </c>
      <c r="B8" s="993">
        <v>1622000</v>
      </c>
      <c r="C8" s="993">
        <v>26000</v>
      </c>
      <c r="D8" s="991">
        <f>GETPIVOTDATA("Sum of spent in national currency (Ugx)",$A$3,"Name","i67")-GETPIVOTDATA("Sum of Received",$A$3,"Name","i67")</f>
        <v>1596000</v>
      </c>
      <c r="E8" s="481">
        <f>'i67'!F165-'i67'!G4</f>
        <v>1596000</v>
      </c>
      <c r="F8" s="481"/>
    </row>
    <row r="9" spans="1:6" x14ac:dyDescent="0.25">
      <c r="A9" s="271" t="s">
        <v>130</v>
      </c>
      <c r="B9" s="993">
        <v>1268000</v>
      </c>
      <c r="C9" s="993">
        <v>38000</v>
      </c>
      <c r="D9" s="991">
        <f>GETPIVOTDATA("Sum of spent in national currency (Ugx)",$A$3,"Name","i81")-GETPIVOTDATA("Sum of Received",$A$3,"Name","i81")</f>
        <v>1230000</v>
      </c>
      <c r="E9" s="481">
        <f>'i81'!F192-'i81'!G4</f>
        <v>1230000</v>
      </c>
      <c r="F9" s="481"/>
    </row>
    <row r="10" spans="1:6" x14ac:dyDescent="0.25">
      <c r="A10" s="271" t="s">
        <v>42</v>
      </c>
      <c r="B10" s="993">
        <v>4175700</v>
      </c>
      <c r="C10" s="993">
        <v>140000</v>
      </c>
      <c r="D10" s="991">
        <f>GETPIVOTDATA("Sum of spent in national currency (Ugx)",$A$3,"Name","Lydia")-GETPIVOTDATA("Sum of Received",$A$3,"Name","Lydia")</f>
        <v>4035700</v>
      </c>
      <c r="E10" s="481">
        <f>Lydia!F107-Lydia!G4</f>
        <v>4035700</v>
      </c>
      <c r="F10" s="481"/>
    </row>
    <row r="11" spans="1:6" x14ac:dyDescent="0.25">
      <c r="A11" s="271" t="s">
        <v>99</v>
      </c>
      <c r="B11" s="993">
        <v>876000</v>
      </c>
      <c r="C11" s="993">
        <v>100000</v>
      </c>
      <c r="D11" s="991">
        <f>GETPIVOTDATA("Sum of spent in national currency (Ugx)",$A$3,"Name","Mary")-GETPIVOTDATA("Sum of Received",$A$3,"Name","Mary")</f>
        <v>776000</v>
      </c>
      <c r="E11" s="481">
        <f>Mary!F90-Mary!G4</f>
        <v>776000</v>
      </c>
      <c r="F11" s="481"/>
    </row>
    <row r="12" spans="1:6" x14ac:dyDescent="0.25">
      <c r="A12" s="271" t="s">
        <v>693</v>
      </c>
      <c r="B12" s="993"/>
      <c r="C12" s="993">
        <v>8968000</v>
      </c>
      <c r="D12" s="991"/>
      <c r="E12" s="481"/>
      <c r="F12" s="481"/>
    </row>
    <row r="13" spans="1:6" x14ac:dyDescent="0.25">
      <c r="A13" s="271" t="s">
        <v>694</v>
      </c>
      <c r="B13" s="993">
        <v>10880700</v>
      </c>
      <c r="C13" s="993">
        <v>9337000</v>
      </c>
      <c r="D13" s="991"/>
      <c r="E13" s="481"/>
      <c r="F13" s="481"/>
    </row>
    <row r="14" spans="1:6" x14ac:dyDescent="0.25">
      <c r="B14" s="991"/>
      <c r="C14" s="991"/>
      <c r="D14" s="991"/>
      <c r="E14" s="481"/>
      <c r="F14" s="481"/>
    </row>
    <row r="15" spans="1:6" x14ac:dyDescent="0.25">
      <c r="B15" s="481"/>
      <c r="C15" s="1001">
        <f>SUM(C6:C11)</f>
        <v>369000</v>
      </c>
      <c r="D15" s="481"/>
      <c r="E15" s="481"/>
      <c r="F15" s="481"/>
    </row>
    <row r="16" spans="1:6" x14ac:dyDescent="0.25">
      <c r="B16" s="481"/>
      <c r="C16" s="481"/>
      <c r="D16" s="481"/>
      <c r="E16" s="481"/>
      <c r="F16" s="481"/>
    </row>
    <row r="17" spans="2:6" x14ac:dyDescent="0.25">
      <c r="B17" s="481"/>
      <c r="C17" s="481"/>
      <c r="D17" s="481"/>
      <c r="E17" s="481"/>
      <c r="F17" s="48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2"/>
  <sheetViews>
    <sheetView workbookViewId="0">
      <pane xSplit="1" ySplit="2" topLeftCell="C158" activePane="bottomRight" state="frozen"/>
      <selection pane="topRight" activeCell="B1" sqref="B1"/>
      <selection pane="bottomLeft" activeCell="A4" sqref="A4"/>
      <selection pane="bottomRight" activeCell="J171" sqref="J171"/>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7109375" style="44" customWidth="1"/>
    <col min="5" max="5" width="14.42578125" style="83" customWidth="1"/>
    <col min="6" max="6" width="15.140625" style="83" customWidth="1"/>
    <col min="7" max="7" width="21.140625" style="83"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1043" t="s">
        <v>145</v>
      </c>
      <c r="B1" s="1043"/>
      <c r="C1" s="1043"/>
      <c r="D1" s="1043"/>
      <c r="E1" s="1043"/>
      <c r="F1" s="1043"/>
      <c r="G1" s="1043"/>
      <c r="H1" s="1043"/>
      <c r="I1" s="1043"/>
      <c r="J1" s="1043"/>
      <c r="K1" s="1043"/>
      <c r="L1" s="1043"/>
      <c r="M1" s="1043"/>
      <c r="N1" s="1043"/>
    </row>
    <row r="2" spans="1:15" s="2" customFormat="1" ht="45.75" customHeight="1" x14ac:dyDescent="0.25">
      <c r="A2" s="45" t="s">
        <v>0</v>
      </c>
      <c r="B2" s="37" t="s">
        <v>5</v>
      </c>
      <c r="C2" s="37" t="s">
        <v>10</v>
      </c>
      <c r="D2" s="38" t="s">
        <v>8</v>
      </c>
      <c r="E2" s="38" t="s">
        <v>60</v>
      </c>
      <c r="F2" s="38" t="s">
        <v>34</v>
      </c>
      <c r="G2" s="39" t="s">
        <v>41</v>
      </c>
      <c r="H2" s="39" t="s">
        <v>2</v>
      </c>
      <c r="I2" s="39" t="s">
        <v>3</v>
      </c>
      <c r="J2" s="37" t="s">
        <v>9</v>
      </c>
      <c r="K2" s="37" t="s">
        <v>1</v>
      </c>
      <c r="L2" s="37" t="s">
        <v>4</v>
      </c>
      <c r="M2" s="40" t="s">
        <v>12</v>
      </c>
      <c r="N2" s="41" t="s">
        <v>11</v>
      </c>
      <c r="O2" s="468"/>
    </row>
    <row r="3" spans="1:15" s="23" customFormat="1" x14ac:dyDescent="0.25">
      <c r="A3" s="136">
        <v>44317</v>
      </c>
      <c r="B3" s="135" t="s">
        <v>146</v>
      </c>
      <c r="C3" s="635"/>
      <c r="D3" s="635"/>
      <c r="E3" s="636"/>
      <c r="F3" s="231"/>
      <c r="G3" s="231">
        <v>1728014</v>
      </c>
      <c r="H3" s="36"/>
      <c r="I3" s="507" t="s">
        <v>18</v>
      </c>
      <c r="J3" s="793"/>
      <c r="K3" s="507" t="s">
        <v>125</v>
      </c>
      <c r="L3" s="507" t="s">
        <v>62</v>
      </c>
      <c r="M3" s="48"/>
      <c r="N3" s="48"/>
      <c r="O3" s="469"/>
    </row>
    <row r="4" spans="1:15" s="23" customFormat="1" x14ac:dyDescent="0.25">
      <c r="A4" s="234">
        <v>44317</v>
      </c>
      <c r="B4" s="235" t="s">
        <v>147</v>
      </c>
      <c r="C4" s="235" t="s">
        <v>50</v>
      </c>
      <c r="D4" s="236" t="s">
        <v>93</v>
      </c>
      <c r="E4" s="194"/>
      <c r="F4" s="194">
        <v>4000</v>
      </c>
      <c r="G4" s="206">
        <f>G3-E4+F4</f>
        <v>1732014</v>
      </c>
      <c r="H4" s="36" t="s">
        <v>71</v>
      </c>
      <c r="I4" s="507" t="s">
        <v>18</v>
      </c>
      <c r="J4" s="794" t="s">
        <v>148</v>
      </c>
      <c r="K4" s="507" t="s">
        <v>125</v>
      </c>
      <c r="L4" s="507" t="s">
        <v>62</v>
      </c>
      <c r="M4" s="48"/>
      <c r="N4" s="48"/>
      <c r="O4" s="469"/>
    </row>
    <row r="5" spans="1:15" s="23" customFormat="1" x14ac:dyDescent="0.25">
      <c r="A5" s="202">
        <v>44317</v>
      </c>
      <c r="B5" s="203" t="s">
        <v>147</v>
      </c>
      <c r="C5" s="546" t="s">
        <v>50</v>
      </c>
      <c r="D5" s="546" t="s">
        <v>93</v>
      </c>
      <c r="E5" s="194"/>
      <c r="F5" s="213">
        <v>4000</v>
      </c>
      <c r="G5" s="206">
        <f>G4-E5+F5</f>
        <v>1736014</v>
      </c>
      <c r="H5" s="315" t="s">
        <v>70</v>
      </c>
      <c r="I5" s="507" t="s">
        <v>18</v>
      </c>
      <c r="J5" s="795" t="s">
        <v>149</v>
      </c>
      <c r="K5" s="507" t="s">
        <v>125</v>
      </c>
      <c r="L5" s="507" t="s">
        <v>62</v>
      </c>
      <c r="M5" s="316"/>
      <c r="N5" s="48"/>
      <c r="O5" s="469"/>
    </row>
    <row r="6" spans="1:15" s="23" customFormat="1" x14ac:dyDescent="0.25">
      <c r="A6" s="202">
        <v>44319</v>
      </c>
      <c r="B6" s="203" t="s">
        <v>107</v>
      </c>
      <c r="C6" s="546" t="s">
        <v>50</v>
      </c>
      <c r="D6" s="546" t="s">
        <v>14</v>
      </c>
      <c r="E6" s="852">
        <v>730000</v>
      </c>
      <c r="F6" s="213"/>
      <c r="G6" s="206">
        <f t="shared" ref="G6:G8" si="0">G5-E6+F6</f>
        <v>1006014</v>
      </c>
      <c r="H6" s="398" t="s">
        <v>42</v>
      </c>
      <c r="I6" s="507" t="s">
        <v>18</v>
      </c>
      <c r="J6" s="795" t="s">
        <v>150</v>
      </c>
      <c r="K6" s="507" t="s">
        <v>125</v>
      </c>
      <c r="L6" s="507" t="s">
        <v>62</v>
      </c>
      <c r="M6" s="245"/>
      <c r="N6" s="245"/>
      <c r="O6" s="469"/>
    </row>
    <row r="7" spans="1:15" s="23" customFormat="1" x14ac:dyDescent="0.25">
      <c r="A7" s="202">
        <v>44319</v>
      </c>
      <c r="B7" s="203" t="s">
        <v>107</v>
      </c>
      <c r="C7" s="546" t="s">
        <v>50</v>
      </c>
      <c r="D7" s="546" t="s">
        <v>93</v>
      </c>
      <c r="E7" s="852">
        <v>61000</v>
      </c>
      <c r="F7" s="194"/>
      <c r="G7" s="206">
        <f t="shared" si="0"/>
        <v>945014</v>
      </c>
      <c r="H7" s="398" t="s">
        <v>70</v>
      </c>
      <c r="I7" s="507" t="s">
        <v>18</v>
      </c>
      <c r="J7" s="411" t="s">
        <v>168</v>
      </c>
      <c r="K7" s="507" t="s">
        <v>125</v>
      </c>
      <c r="L7" s="507" t="s">
        <v>62</v>
      </c>
      <c r="M7" s="245"/>
      <c r="N7" s="245"/>
      <c r="O7" s="469"/>
    </row>
    <row r="8" spans="1:15" s="23" customFormat="1" x14ac:dyDescent="0.25">
      <c r="A8" s="202">
        <v>44319</v>
      </c>
      <c r="B8" s="203" t="s">
        <v>107</v>
      </c>
      <c r="C8" s="546" t="s">
        <v>50</v>
      </c>
      <c r="D8" s="547" t="s">
        <v>93</v>
      </c>
      <c r="E8" s="852">
        <v>63000</v>
      </c>
      <c r="F8" s="217"/>
      <c r="G8" s="206">
        <f t="shared" si="0"/>
        <v>882014</v>
      </c>
      <c r="H8" s="398" t="s">
        <v>71</v>
      </c>
      <c r="I8" s="507" t="s">
        <v>18</v>
      </c>
      <c r="J8" s="279" t="s">
        <v>169</v>
      </c>
      <c r="K8" s="507" t="s">
        <v>125</v>
      </c>
      <c r="L8" s="507" t="s">
        <v>62</v>
      </c>
      <c r="M8" s="245"/>
      <c r="N8" s="245"/>
      <c r="O8" s="469"/>
    </row>
    <row r="9" spans="1:15" s="23" customFormat="1" x14ac:dyDescent="0.25">
      <c r="A9" s="202">
        <v>44319</v>
      </c>
      <c r="B9" s="203" t="s">
        <v>107</v>
      </c>
      <c r="C9" s="546" t="s">
        <v>50</v>
      </c>
      <c r="D9" s="547" t="s">
        <v>93</v>
      </c>
      <c r="E9" s="852">
        <v>52000</v>
      </c>
      <c r="F9" s="211"/>
      <c r="G9" s="206">
        <f t="shared" ref="G9:G20" si="1">G8-E9+F9</f>
        <v>830014</v>
      </c>
      <c r="H9" s="398" t="s">
        <v>130</v>
      </c>
      <c r="I9" s="507" t="s">
        <v>18</v>
      </c>
      <c r="J9" s="279" t="s">
        <v>172</v>
      </c>
      <c r="K9" s="507" t="s">
        <v>125</v>
      </c>
      <c r="L9" s="507" t="s">
        <v>62</v>
      </c>
      <c r="M9" s="245"/>
      <c r="N9" s="245"/>
      <c r="O9" s="469"/>
    </row>
    <row r="10" spans="1:15" s="23" customFormat="1" x14ac:dyDescent="0.25">
      <c r="A10" s="202">
        <v>44319</v>
      </c>
      <c r="B10" s="203" t="s">
        <v>107</v>
      </c>
      <c r="C10" s="546" t="s">
        <v>50</v>
      </c>
      <c r="D10" s="547" t="s">
        <v>93</v>
      </c>
      <c r="E10" s="852">
        <v>67000</v>
      </c>
      <c r="F10" s="194"/>
      <c r="G10" s="206">
        <f t="shared" si="1"/>
        <v>763014</v>
      </c>
      <c r="H10" s="398" t="s">
        <v>135</v>
      </c>
      <c r="I10" s="507" t="s">
        <v>18</v>
      </c>
      <c r="J10" s="201" t="s">
        <v>179</v>
      </c>
      <c r="K10" s="507" t="s">
        <v>125</v>
      </c>
      <c r="L10" s="507" t="s">
        <v>62</v>
      </c>
      <c r="M10" s="245"/>
      <c r="N10" s="245"/>
      <c r="O10" s="469"/>
    </row>
    <row r="11" spans="1:15" s="23" customFormat="1" x14ac:dyDescent="0.25">
      <c r="A11" s="202">
        <v>44320</v>
      </c>
      <c r="B11" s="203" t="s">
        <v>147</v>
      </c>
      <c r="C11" s="546" t="s">
        <v>50</v>
      </c>
      <c r="D11" s="547" t="s">
        <v>93</v>
      </c>
      <c r="E11" s="205"/>
      <c r="F11" s="194">
        <v>2000</v>
      </c>
      <c r="G11" s="206">
        <f t="shared" si="1"/>
        <v>765014</v>
      </c>
      <c r="H11" s="398" t="s">
        <v>70</v>
      </c>
      <c r="I11" s="507" t="s">
        <v>18</v>
      </c>
      <c r="J11" s="411" t="s">
        <v>168</v>
      </c>
      <c r="K11" s="507" t="s">
        <v>125</v>
      </c>
      <c r="L11" s="507" t="s">
        <v>62</v>
      </c>
      <c r="M11" s="245"/>
      <c r="N11" s="245"/>
      <c r="O11" s="469"/>
    </row>
    <row r="12" spans="1:15" x14ac:dyDescent="0.25">
      <c r="A12" s="202">
        <v>44320</v>
      </c>
      <c r="B12" s="203" t="s">
        <v>147</v>
      </c>
      <c r="C12" s="546" t="s">
        <v>50</v>
      </c>
      <c r="D12" s="547" t="s">
        <v>93</v>
      </c>
      <c r="E12" s="205"/>
      <c r="F12" s="194">
        <v>1000</v>
      </c>
      <c r="G12" s="206">
        <f t="shared" si="1"/>
        <v>766014</v>
      </c>
      <c r="H12" s="398" t="s">
        <v>71</v>
      </c>
      <c r="I12" s="507" t="s">
        <v>18</v>
      </c>
      <c r="J12" s="279" t="s">
        <v>169</v>
      </c>
      <c r="K12" s="507" t="s">
        <v>125</v>
      </c>
      <c r="L12" s="507" t="s">
        <v>62</v>
      </c>
      <c r="M12" s="42"/>
      <c r="N12" s="42"/>
      <c r="O12" s="470"/>
    </row>
    <row r="13" spans="1:15" x14ac:dyDescent="0.25">
      <c r="A13" s="202">
        <v>44320</v>
      </c>
      <c r="B13" s="203" t="s">
        <v>177</v>
      </c>
      <c r="C13" s="546" t="s">
        <v>50</v>
      </c>
      <c r="D13" s="318" t="s">
        <v>93</v>
      </c>
      <c r="E13" s="211">
        <v>2000</v>
      </c>
      <c r="F13" s="211"/>
      <c r="G13" s="206">
        <f t="shared" si="1"/>
        <v>764014</v>
      </c>
      <c r="H13" s="398" t="s">
        <v>130</v>
      </c>
      <c r="I13" s="507" t="s">
        <v>18</v>
      </c>
      <c r="J13" s="279" t="s">
        <v>172</v>
      </c>
      <c r="K13" s="507" t="s">
        <v>125</v>
      </c>
      <c r="L13" s="507" t="s">
        <v>62</v>
      </c>
      <c r="M13" s="42"/>
      <c r="N13" s="42"/>
      <c r="O13" s="470"/>
    </row>
    <row r="14" spans="1:15" x14ac:dyDescent="0.25">
      <c r="A14" s="202">
        <v>44320</v>
      </c>
      <c r="B14" s="543" t="s">
        <v>184</v>
      </c>
      <c r="C14" s="543" t="s">
        <v>50</v>
      </c>
      <c r="D14" s="543" t="s">
        <v>93</v>
      </c>
      <c r="E14" s="548"/>
      <c r="F14" s="548">
        <v>6000</v>
      </c>
      <c r="G14" s="206">
        <f t="shared" si="1"/>
        <v>770014</v>
      </c>
      <c r="H14" s="637" t="s">
        <v>135</v>
      </c>
      <c r="I14" s="553" t="s">
        <v>18</v>
      </c>
      <c r="J14" s="201" t="s">
        <v>179</v>
      </c>
      <c r="K14" s="507" t="s">
        <v>125</v>
      </c>
      <c r="L14" s="553" t="s">
        <v>62</v>
      </c>
      <c r="M14" s="42"/>
      <c r="N14" s="42"/>
      <c r="O14" s="470"/>
    </row>
    <row r="15" spans="1:15" x14ac:dyDescent="0.25">
      <c r="A15" s="202">
        <v>44320</v>
      </c>
      <c r="B15" s="543" t="s">
        <v>107</v>
      </c>
      <c r="C15" s="543" t="s">
        <v>50</v>
      </c>
      <c r="D15" s="544" t="s">
        <v>93</v>
      </c>
      <c r="E15" s="548">
        <v>63000</v>
      </c>
      <c r="F15" s="548"/>
      <c r="G15" s="206">
        <f t="shared" si="1"/>
        <v>707014</v>
      </c>
      <c r="H15" s="637" t="s">
        <v>135</v>
      </c>
      <c r="I15" s="553" t="s">
        <v>18</v>
      </c>
      <c r="J15" s="201" t="s">
        <v>187</v>
      </c>
      <c r="K15" s="507" t="s">
        <v>125</v>
      </c>
      <c r="L15" s="553" t="s">
        <v>62</v>
      </c>
      <c r="M15" s="42"/>
      <c r="N15" s="42"/>
      <c r="O15" s="470"/>
    </row>
    <row r="16" spans="1:15" x14ac:dyDescent="0.25">
      <c r="A16" s="202">
        <v>44320</v>
      </c>
      <c r="B16" s="543" t="s">
        <v>107</v>
      </c>
      <c r="C16" s="543" t="s">
        <v>50</v>
      </c>
      <c r="D16" s="544" t="s">
        <v>93</v>
      </c>
      <c r="E16" s="548">
        <v>66000</v>
      </c>
      <c r="F16" s="548"/>
      <c r="G16" s="206">
        <f t="shared" si="1"/>
        <v>641014</v>
      </c>
      <c r="H16" s="637" t="s">
        <v>70</v>
      </c>
      <c r="I16" s="553" t="s">
        <v>18</v>
      </c>
      <c r="J16" s="713" t="s">
        <v>191</v>
      </c>
      <c r="K16" s="507" t="s">
        <v>125</v>
      </c>
      <c r="L16" s="553" t="s">
        <v>62</v>
      </c>
      <c r="M16" s="42"/>
      <c r="N16" s="42"/>
      <c r="O16" s="470"/>
    </row>
    <row r="17" spans="1:15" x14ac:dyDescent="0.25">
      <c r="A17" s="202">
        <v>44320</v>
      </c>
      <c r="B17" s="543" t="s">
        <v>107</v>
      </c>
      <c r="C17" s="543" t="s">
        <v>50</v>
      </c>
      <c r="D17" s="544" t="s">
        <v>93</v>
      </c>
      <c r="E17" s="548">
        <v>57000</v>
      </c>
      <c r="F17" s="548"/>
      <c r="G17" s="206">
        <f t="shared" si="1"/>
        <v>584014</v>
      </c>
      <c r="H17" s="637" t="s">
        <v>71</v>
      </c>
      <c r="I17" s="553" t="s">
        <v>18</v>
      </c>
      <c r="J17" s="279" t="s">
        <v>196</v>
      </c>
      <c r="K17" s="507" t="s">
        <v>125</v>
      </c>
      <c r="L17" s="553" t="s">
        <v>62</v>
      </c>
      <c r="M17" s="42"/>
      <c r="N17" s="42"/>
      <c r="O17" s="470"/>
    </row>
    <row r="18" spans="1:15" x14ac:dyDescent="0.25">
      <c r="A18" s="202">
        <v>44320</v>
      </c>
      <c r="B18" s="543" t="s">
        <v>107</v>
      </c>
      <c r="C18" s="543" t="s">
        <v>50</v>
      </c>
      <c r="D18" s="544" t="s">
        <v>93</v>
      </c>
      <c r="E18" s="548">
        <v>54000</v>
      </c>
      <c r="F18" s="548"/>
      <c r="G18" s="206">
        <f t="shared" si="1"/>
        <v>530014</v>
      </c>
      <c r="H18" s="637" t="s">
        <v>130</v>
      </c>
      <c r="I18" s="553" t="s">
        <v>18</v>
      </c>
      <c r="J18" s="279" t="s">
        <v>201</v>
      </c>
      <c r="K18" s="507" t="s">
        <v>125</v>
      </c>
      <c r="L18" s="553" t="s">
        <v>62</v>
      </c>
      <c r="M18" s="42"/>
      <c r="N18" s="42"/>
      <c r="O18" s="470"/>
    </row>
    <row r="19" spans="1:15" x14ac:dyDescent="0.25">
      <c r="A19" s="202">
        <v>44320</v>
      </c>
      <c r="B19" s="543" t="s">
        <v>107</v>
      </c>
      <c r="C19" s="543" t="s">
        <v>50</v>
      </c>
      <c r="D19" s="544" t="s">
        <v>14</v>
      </c>
      <c r="E19" s="548">
        <v>52000</v>
      </c>
      <c r="F19" s="548"/>
      <c r="G19" s="206">
        <f t="shared" si="1"/>
        <v>478014</v>
      </c>
      <c r="H19" s="637" t="s">
        <v>42</v>
      </c>
      <c r="I19" s="553" t="s">
        <v>18</v>
      </c>
      <c r="J19" s="797" t="s">
        <v>205</v>
      </c>
      <c r="K19" s="507" t="s">
        <v>125</v>
      </c>
      <c r="L19" s="553" t="s">
        <v>62</v>
      </c>
      <c r="M19" s="42"/>
      <c r="N19" s="42"/>
      <c r="O19" s="470"/>
    </row>
    <row r="20" spans="1:15" x14ac:dyDescent="0.25">
      <c r="A20" s="202">
        <v>44321</v>
      </c>
      <c r="B20" s="543" t="s">
        <v>147</v>
      </c>
      <c r="C20" s="543" t="s">
        <v>50</v>
      </c>
      <c r="D20" s="544" t="s">
        <v>93</v>
      </c>
      <c r="E20" s="548"/>
      <c r="F20" s="548">
        <v>6000</v>
      </c>
      <c r="G20" s="206">
        <f t="shared" si="1"/>
        <v>484014</v>
      </c>
      <c r="H20" s="637" t="s">
        <v>135</v>
      </c>
      <c r="I20" s="553" t="s">
        <v>18</v>
      </c>
      <c r="J20" s="201" t="s">
        <v>187</v>
      </c>
      <c r="K20" s="507" t="s">
        <v>125</v>
      </c>
      <c r="L20" s="553" t="s">
        <v>62</v>
      </c>
      <c r="M20" s="42"/>
      <c r="N20" s="42"/>
      <c r="O20" s="470"/>
    </row>
    <row r="21" spans="1:15" x14ac:dyDescent="0.25">
      <c r="A21" s="202">
        <v>44321</v>
      </c>
      <c r="B21" s="546" t="s">
        <v>147</v>
      </c>
      <c r="C21" s="546" t="s">
        <v>50</v>
      </c>
      <c r="D21" s="547" t="s">
        <v>93</v>
      </c>
      <c r="E21" s="210"/>
      <c r="F21" s="210">
        <v>4000</v>
      </c>
      <c r="G21" s="206">
        <f t="shared" ref="G21:G100" si="2">G20-E21+F21</f>
        <v>488014</v>
      </c>
      <c r="H21" s="245" t="s">
        <v>70</v>
      </c>
      <c r="I21" s="507" t="s">
        <v>18</v>
      </c>
      <c r="J21" s="713" t="s">
        <v>191</v>
      </c>
      <c r="K21" s="507" t="s">
        <v>125</v>
      </c>
      <c r="L21" s="507" t="s">
        <v>62</v>
      </c>
      <c r="M21" s="42"/>
      <c r="N21" s="42"/>
      <c r="O21" s="470"/>
    </row>
    <row r="22" spans="1:15" x14ac:dyDescent="0.25">
      <c r="A22" s="240">
        <v>44321</v>
      </c>
      <c r="B22" s="543" t="s">
        <v>177</v>
      </c>
      <c r="C22" s="543" t="s">
        <v>50</v>
      </c>
      <c r="D22" s="544" t="s">
        <v>93</v>
      </c>
      <c r="E22" s="255">
        <v>1000</v>
      </c>
      <c r="F22" s="255"/>
      <c r="G22" s="826">
        <f t="shared" si="2"/>
        <v>487014</v>
      </c>
      <c r="H22" s="827" t="s">
        <v>130</v>
      </c>
      <c r="I22" s="553" t="s">
        <v>18</v>
      </c>
      <c r="J22" s="279" t="s">
        <v>201</v>
      </c>
      <c r="K22" s="553" t="s">
        <v>125</v>
      </c>
      <c r="L22" s="553" t="s">
        <v>62</v>
      </c>
      <c r="M22" s="769"/>
      <c r="N22" s="769"/>
      <c r="O22" s="470"/>
    </row>
    <row r="23" spans="1:15" x14ac:dyDescent="0.25">
      <c r="A23" s="202">
        <v>44321</v>
      </c>
      <c r="B23" s="546" t="s">
        <v>107</v>
      </c>
      <c r="C23" s="546" t="s">
        <v>50</v>
      </c>
      <c r="D23" s="547" t="s">
        <v>93</v>
      </c>
      <c r="E23" s="545">
        <v>66000</v>
      </c>
      <c r="F23" s="266"/>
      <c r="G23" s="206">
        <f t="shared" si="2"/>
        <v>421014</v>
      </c>
      <c r="H23" s="494" t="s">
        <v>70</v>
      </c>
      <c r="I23" s="507" t="s">
        <v>18</v>
      </c>
      <c r="J23" s="713" t="s">
        <v>210</v>
      </c>
      <c r="K23" s="507" t="s">
        <v>125</v>
      </c>
      <c r="L23" s="507" t="s">
        <v>62</v>
      </c>
      <c r="M23" s="42"/>
      <c r="N23" s="42"/>
      <c r="O23" s="470"/>
    </row>
    <row r="24" spans="1:15" x14ac:dyDescent="0.25">
      <c r="A24" s="202">
        <v>44321</v>
      </c>
      <c r="B24" s="546" t="s">
        <v>107</v>
      </c>
      <c r="C24" s="546" t="s">
        <v>50</v>
      </c>
      <c r="D24" s="547" t="s">
        <v>93</v>
      </c>
      <c r="E24" s="255">
        <v>50000</v>
      </c>
      <c r="F24" s="252"/>
      <c r="G24" s="206">
        <f t="shared" si="2"/>
        <v>371014</v>
      </c>
      <c r="H24" s="494" t="s">
        <v>130</v>
      </c>
      <c r="I24" s="507" t="s">
        <v>18</v>
      </c>
      <c r="J24" s="279" t="s">
        <v>215</v>
      </c>
      <c r="K24" s="507" t="s">
        <v>125</v>
      </c>
      <c r="L24" s="507" t="s">
        <v>62</v>
      </c>
      <c r="M24" s="42"/>
      <c r="N24" s="42"/>
      <c r="O24" s="470"/>
    </row>
    <row r="25" spans="1:15" x14ac:dyDescent="0.25">
      <c r="A25" s="202">
        <v>44321</v>
      </c>
      <c r="B25" s="546" t="s">
        <v>107</v>
      </c>
      <c r="C25" s="546" t="s">
        <v>50</v>
      </c>
      <c r="D25" s="547" t="s">
        <v>93</v>
      </c>
      <c r="E25" s="255">
        <v>63000</v>
      </c>
      <c r="F25" s="252"/>
      <c r="G25" s="206">
        <f t="shared" si="2"/>
        <v>308014</v>
      </c>
      <c r="H25" s="494" t="s">
        <v>71</v>
      </c>
      <c r="I25" s="507" t="s">
        <v>18</v>
      </c>
      <c r="J25" s="279" t="s">
        <v>219</v>
      </c>
      <c r="K25" s="507" t="s">
        <v>125</v>
      </c>
      <c r="L25" s="507" t="s">
        <v>62</v>
      </c>
      <c r="M25" s="42"/>
      <c r="N25" s="42"/>
      <c r="O25" s="470"/>
    </row>
    <row r="26" spans="1:15" x14ac:dyDescent="0.25">
      <c r="A26" s="202">
        <v>44321</v>
      </c>
      <c r="B26" s="546" t="s">
        <v>107</v>
      </c>
      <c r="C26" s="546" t="s">
        <v>50</v>
      </c>
      <c r="D26" s="547" t="s">
        <v>93</v>
      </c>
      <c r="E26" s="267">
        <v>63000</v>
      </c>
      <c r="F26" s="256"/>
      <c r="G26" s="701">
        <f t="shared" si="2"/>
        <v>245014</v>
      </c>
      <c r="H26" s="494" t="s">
        <v>135</v>
      </c>
      <c r="I26" s="507" t="s">
        <v>18</v>
      </c>
      <c r="J26" s="201" t="s">
        <v>367</v>
      </c>
      <c r="K26" s="507" t="s">
        <v>125</v>
      </c>
      <c r="L26" s="507" t="s">
        <v>62</v>
      </c>
      <c r="M26" s="42"/>
      <c r="N26" s="42"/>
      <c r="O26" s="470"/>
    </row>
    <row r="27" spans="1:15" x14ac:dyDescent="0.25">
      <c r="A27" s="202">
        <v>44321</v>
      </c>
      <c r="B27" s="546" t="s">
        <v>107</v>
      </c>
      <c r="C27" s="546" t="s">
        <v>50</v>
      </c>
      <c r="D27" s="547" t="s">
        <v>52</v>
      </c>
      <c r="E27" s="255">
        <v>15000</v>
      </c>
      <c r="F27" s="255"/>
      <c r="G27" s="701">
        <f t="shared" si="2"/>
        <v>230014</v>
      </c>
      <c r="H27" s="494" t="s">
        <v>99</v>
      </c>
      <c r="I27" s="507" t="s">
        <v>18</v>
      </c>
      <c r="J27" s="713" t="s">
        <v>220</v>
      </c>
      <c r="K27" s="507" t="s">
        <v>125</v>
      </c>
      <c r="L27" s="507" t="s">
        <v>62</v>
      </c>
      <c r="M27" s="42"/>
      <c r="N27" s="42"/>
      <c r="O27" s="470"/>
    </row>
    <row r="28" spans="1:15" x14ac:dyDescent="0.25">
      <c r="A28" s="202">
        <v>44321</v>
      </c>
      <c r="B28" s="546" t="s">
        <v>107</v>
      </c>
      <c r="C28" s="546" t="s">
        <v>50</v>
      </c>
      <c r="D28" s="547" t="s">
        <v>52</v>
      </c>
      <c r="E28" s="255">
        <v>43000</v>
      </c>
      <c r="F28" s="252"/>
      <c r="G28" s="701">
        <f t="shared" si="2"/>
        <v>187014</v>
      </c>
      <c r="H28" s="411" t="s">
        <v>53</v>
      </c>
      <c r="I28" s="507" t="s">
        <v>18</v>
      </c>
      <c r="J28" s="279" t="s">
        <v>221</v>
      </c>
      <c r="K28" s="507" t="s">
        <v>125</v>
      </c>
      <c r="L28" s="507" t="s">
        <v>62</v>
      </c>
      <c r="M28" s="42"/>
      <c r="N28" s="42"/>
      <c r="O28" s="470"/>
    </row>
    <row r="29" spans="1:15" x14ac:dyDescent="0.25">
      <c r="A29" s="202">
        <v>44321</v>
      </c>
      <c r="B29" s="546" t="s">
        <v>107</v>
      </c>
      <c r="C29" s="546" t="s">
        <v>50</v>
      </c>
      <c r="D29" s="547" t="s">
        <v>52</v>
      </c>
      <c r="E29" s="255">
        <v>22000</v>
      </c>
      <c r="F29" s="252"/>
      <c r="G29" s="701">
        <f t="shared" si="2"/>
        <v>165014</v>
      </c>
      <c r="H29" s="411" t="s">
        <v>42</v>
      </c>
      <c r="I29" s="507" t="s">
        <v>18</v>
      </c>
      <c r="J29" s="279" t="s">
        <v>247</v>
      </c>
      <c r="K29" s="507" t="s">
        <v>125</v>
      </c>
      <c r="L29" s="507" t="s">
        <v>62</v>
      </c>
      <c r="M29" s="42"/>
      <c r="N29" s="42"/>
      <c r="O29" s="470"/>
    </row>
    <row r="30" spans="1:15" x14ac:dyDescent="0.25">
      <c r="A30" s="202">
        <v>44321</v>
      </c>
      <c r="B30" s="546" t="s">
        <v>228</v>
      </c>
      <c r="C30" s="546" t="s">
        <v>229</v>
      </c>
      <c r="D30" s="547"/>
      <c r="E30" s="255"/>
      <c r="F30" s="252">
        <v>2340000</v>
      </c>
      <c r="G30" s="701">
        <f t="shared" si="2"/>
        <v>2505014</v>
      </c>
      <c r="H30" s="411"/>
      <c r="I30" s="507" t="s">
        <v>18</v>
      </c>
      <c r="J30" s="279" t="s">
        <v>721</v>
      </c>
      <c r="K30" s="507" t="s">
        <v>125</v>
      </c>
      <c r="L30" s="507" t="s">
        <v>62</v>
      </c>
      <c r="M30" s="42"/>
      <c r="N30" s="42"/>
      <c r="O30" s="470"/>
    </row>
    <row r="31" spans="1:15" x14ac:dyDescent="0.25">
      <c r="A31" s="202">
        <v>44321</v>
      </c>
      <c r="B31" s="546" t="s">
        <v>76</v>
      </c>
      <c r="C31" s="546" t="s">
        <v>50</v>
      </c>
      <c r="D31" s="547" t="s">
        <v>14</v>
      </c>
      <c r="E31" s="255">
        <v>190000</v>
      </c>
      <c r="F31" s="252"/>
      <c r="G31" s="701">
        <f t="shared" si="2"/>
        <v>2315014</v>
      </c>
      <c r="H31" s="411" t="s">
        <v>76</v>
      </c>
      <c r="I31" s="507" t="s">
        <v>18</v>
      </c>
      <c r="J31" s="279" t="s">
        <v>723</v>
      </c>
      <c r="K31" s="507" t="s">
        <v>125</v>
      </c>
      <c r="L31" s="507" t="s">
        <v>62</v>
      </c>
      <c r="M31" s="42"/>
      <c r="N31" s="42"/>
      <c r="O31" s="470"/>
    </row>
    <row r="32" spans="1:15" x14ac:dyDescent="0.25">
      <c r="A32" s="202">
        <v>44321</v>
      </c>
      <c r="B32" s="546" t="s">
        <v>248</v>
      </c>
      <c r="C32" s="546" t="s">
        <v>136</v>
      </c>
      <c r="D32" s="547" t="s">
        <v>94</v>
      </c>
      <c r="E32" s="267">
        <v>84000</v>
      </c>
      <c r="F32" s="256"/>
      <c r="G32" s="701">
        <f t="shared" si="2"/>
        <v>2231014</v>
      </c>
      <c r="H32" s="411" t="s">
        <v>42</v>
      </c>
      <c r="I32" s="507" t="s">
        <v>18</v>
      </c>
      <c r="J32" s="279" t="s">
        <v>724</v>
      </c>
      <c r="K32" s="507" t="s">
        <v>125</v>
      </c>
      <c r="L32" s="507" t="s">
        <v>62</v>
      </c>
      <c r="M32" s="42"/>
      <c r="N32" s="42"/>
      <c r="O32" s="470"/>
    </row>
    <row r="33" spans="1:15" x14ac:dyDescent="0.25">
      <c r="A33" s="202">
        <v>44321</v>
      </c>
      <c r="B33" s="546" t="s">
        <v>283</v>
      </c>
      <c r="C33" s="546" t="s">
        <v>136</v>
      </c>
      <c r="D33" s="547" t="s">
        <v>94</v>
      </c>
      <c r="E33" s="267">
        <v>7000</v>
      </c>
      <c r="F33" s="256"/>
      <c r="G33" s="701">
        <f t="shared" si="2"/>
        <v>2224014</v>
      </c>
      <c r="H33" s="411" t="s">
        <v>42</v>
      </c>
      <c r="I33" s="507" t="s">
        <v>18</v>
      </c>
      <c r="J33" s="279" t="s">
        <v>724</v>
      </c>
      <c r="K33" s="507" t="s">
        <v>125</v>
      </c>
      <c r="L33" s="507" t="s">
        <v>62</v>
      </c>
      <c r="M33" s="42"/>
      <c r="N33" s="42"/>
      <c r="O33" s="470"/>
    </row>
    <row r="34" spans="1:15" x14ac:dyDescent="0.25">
      <c r="A34" s="202">
        <v>44321</v>
      </c>
      <c r="B34" s="546" t="s">
        <v>284</v>
      </c>
      <c r="C34" s="546" t="s">
        <v>136</v>
      </c>
      <c r="D34" s="547" t="s">
        <v>94</v>
      </c>
      <c r="E34" s="267">
        <v>17400</v>
      </c>
      <c r="F34" s="256"/>
      <c r="G34" s="701">
        <f t="shared" si="2"/>
        <v>2206614</v>
      </c>
      <c r="H34" s="411" t="s">
        <v>42</v>
      </c>
      <c r="I34" s="507" t="s">
        <v>18</v>
      </c>
      <c r="J34" s="279" t="s">
        <v>724</v>
      </c>
      <c r="K34" s="507" t="s">
        <v>125</v>
      </c>
      <c r="L34" s="507" t="s">
        <v>62</v>
      </c>
      <c r="M34" s="42"/>
      <c r="N34" s="42"/>
      <c r="O34" s="470"/>
    </row>
    <row r="35" spans="1:15" x14ac:dyDescent="0.25">
      <c r="A35" s="202">
        <v>44322</v>
      </c>
      <c r="B35" s="546" t="s">
        <v>147</v>
      </c>
      <c r="C35" s="546" t="s">
        <v>50</v>
      </c>
      <c r="D35" s="547" t="s">
        <v>93</v>
      </c>
      <c r="E35" s="267"/>
      <c r="F35" s="813">
        <v>4000</v>
      </c>
      <c r="G35" s="701">
        <f t="shared" si="2"/>
        <v>2210614</v>
      </c>
      <c r="H35" s="494" t="s">
        <v>70</v>
      </c>
      <c r="I35" s="507" t="s">
        <v>18</v>
      </c>
      <c r="J35" s="713" t="s">
        <v>210</v>
      </c>
      <c r="K35" s="507" t="s">
        <v>125</v>
      </c>
      <c r="L35" s="507" t="s">
        <v>62</v>
      </c>
      <c r="M35" s="42"/>
      <c r="N35" s="42"/>
      <c r="O35" s="470"/>
    </row>
    <row r="36" spans="1:15" x14ac:dyDescent="0.25">
      <c r="A36" s="240">
        <v>44322</v>
      </c>
      <c r="B36" s="546" t="s">
        <v>147</v>
      </c>
      <c r="C36" s="546" t="s">
        <v>50</v>
      </c>
      <c r="D36" s="547" t="s">
        <v>93</v>
      </c>
      <c r="E36" s="267"/>
      <c r="F36" s="814">
        <v>5000</v>
      </c>
      <c r="G36" s="701">
        <f t="shared" si="2"/>
        <v>2215614</v>
      </c>
      <c r="H36" s="494" t="s">
        <v>130</v>
      </c>
      <c r="I36" s="507" t="s">
        <v>18</v>
      </c>
      <c r="J36" s="279" t="s">
        <v>215</v>
      </c>
      <c r="K36" s="507" t="s">
        <v>125</v>
      </c>
      <c r="L36" s="507" t="s">
        <v>62</v>
      </c>
      <c r="M36" s="42"/>
      <c r="N36" s="42"/>
      <c r="O36" s="470"/>
    </row>
    <row r="37" spans="1:15" x14ac:dyDescent="0.25">
      <c r="A37" s="240">
        <v>44322</v>
      </c>
      <c r="B37" s="546" t="s">
        <v>147</v>
      </c>
      <c r="C37" s="546" t="s">
        <v>50</v>
      </c>
      <c r="D37" s="547" t="s">
        <v>93</v>
      </c>
      <c r="E37" s="267"/>
      <c r="F37" s="813">
        <v>4000</v>
      </c>
      <c r="G37" s="701">
        <f t="shared" si="2"/>
        <v>2219614</v>
      </c>
      <c r="H37" s="494" t="s">
        <v>71</v>
      </c>
      <c r="I37" s="507" t="s">
        <v>18</v>
      </c>
      <c r="J37" s="279" t="s">
        <v>219</v>
      </c>
      <c r="K37" s="507" t="s">
        <v>125</v>
      </c>
      <c r="L37" s="507" t="s">
        <v>62</v>
      </c>
      <c r="M37" s="42"/>
      <c r="N37" s="42"/>
      <c r="O37" s="470"/>
    </row>
    <row r="38" spans="1:15" ht="17.25" customHeight="1" x14ac:dyDescent="0.25">
      <c r="A38" s="240">
        <v>44322</v>
      </c>
      <c r="B38" s="546" t="s">
        <v>107</v>
      </c>
      <c r="C38" s="546" t="s">
        <v>50</v>
      </c>
      <c r="D38" s="547" t="s">
        <v>93</v>
      </c>
      <c r="E38" s="267">
        <v>62000</v>
      </c>
      <c r="F38" s="813"/>
      <c r="G38" s="701">
        <f t="shared" si="2"/>
        <v>2157614</v>
      </c>
      <c r="H38" s="494" t="s">
        <v>71</v>
      </c>
      <c r="I38" s="507" t="s">
        <v>18</v>
      </c>
      <c r="J38" s="279" t="s">
        <v>250</v>
      </c>
      <c r="K38" s="507" t="s">
        <v>125</v>
      </c>
      <c r="L38" s="507" t="s">
        <v>62</v>
      </c>
      <c r="M38" s="42"/>
      <c r="N38" s="42"/>
      <c r="O38" s="470"/>
    </row>
    <row r="39" spans="1:15" ht="17.25" customHeight="1" x14ac:dyDescent="0.25">
      <c r="A39" s="240">
        <v>44322</v>
      </c>
      <c r="B39" s="546" t="s">
        <v>107</v>
      </c>
      <c r="C39" s="546" t="s">
        <v>50</v>
      </c>
      <c r="D39" s="547" t="s">
        <v>93</v>
      </c>
      <c r="E39" s="267">
        <v>61000</v>
      </c>
      <c r="F39" s="813"/>
      <c r="G39" s="701">
        <f t="shared" si="2"/>
        <v>2096614</v>
      </c>
      <c r="H39" s="494" t="s">
        <v>70</v>
      </c>
      <c r="I39" s="507" t="s">
        <v>18</v>
      </c>
      <c r="J39" s="713" t="s">
        <v>254</v>
      </c>
      <c r="K39" s="507" t="s">
        <v>125</v>
      </c>
      <c r="L39" s="507" t="s">
        <v>62</v>
      </c>
      <c r="M39" s="42"/>
      <c r="N39" s="42"/>
      <c r="O39" s="470"/>
    </row>
    <row r="40" spans="1:15" ht="17.25" customHeight="1" x14ac:dyDescent="0.25">
      <c r="A40" s="240">
        <v>44322</v>
      </c>
      <c r="B40" s="546" t="s">
        <v>107</v>
      </c>
      <c r="C40" s="546" t="s">
        <v>50</v>
      </c>
      <c r="D40" s="547" t="s">
        <v>93</v>
      </c>
      <c r="E40" s="255">
        <v>57000</v>
      </c>
      <c r="F40" s="815"/>
      <c r="G40" s="701">
        <f t="shared" si="2"/>
        <v>2039614</v>
      </c>
      <c r="H40" s="494" t="s">
        <v>130</v>
      </c>
      <c r="I40" s="507" t="s">
        <v>18</v>
      </c>
      <c r="J40" s="279" t="s">
        <v>259</v>
      </c>
      <c r="K40" s="507" t="s">
        <v>125</v>
      </c>
      <c r="L40" s="507" t="s">
        <v>62</v>
      </c>
      <c r="M40" s="203"/>
      <c r="N40" s="203"/>
      <c r="O40" s="470"/>
    </row>
    <row r="41" spans="1:15" ht="17.25" customHeight="1" x14ac:dyDescent="0.25">
      <c r="A41" s="240">
        <v>44322</v>
      </c>
      <c r="B41" s="546" t="s">
        <v>107</v>
      </c>
      <c r="C41" s="546" t="s">
        <v>50</v>
      </c>
      <c r="D41" s="547" t="s">
        <v>52</v>
      </c>
      <c r="E41" s="658">
        <v>160000</v>
      </c>
      <c r="F41" s="816"/>
      <c r="G41" s="701">
        <f t="shared" si="2"/>
        <v>1879614</v>
      </c>
      <c r="H41" s="494" t="s">
        <v>53</v>
      </c>
      <c r="I41" s="507" t="s">
        <v>18</v>
      </c>
      <c r="J41" s="280" t="s">
        <v>271</v>
      </c>
      <c r="K41" s="507" t="s">
        <v>125</v>
      </c>
      <c r="L41" s="507" t="s">
        <v>62</v>
      </c>
      <c r="M41" s="203"/>
      <c r="N41" s="203"/>
      <c r="O41" s="470"/>
    </row>
    <row r="42" spans="1:15" ht="17.25" customHeight="1" x14ac:dyDescent="0.25">
      <c r="A42" s="240">
        <v>44322</v>
      </c>
      <c r="B42" s="546" t="s">
        <v>107</v>
      </c>
      <c r="C42" s="546" t="s">
        <v>50</v>
      </c>
      <c r="D42" s="547" t="s">
        <v>52</v>
      </c>
      <c r="E42" s="658">
        <v>153000</v>
      </c>
      <c r="F42" s="816"/>
      <c r="G42" s="701">
        <f t="shared" si="2"/>
        <v>1726614</v>
      </c>
      <c r="H42" s="494" t="s">
        <v>99</v>
      </c>
      <c r="I42" s="507" t="s">
        <v>18</v>
      </c>
      <c r="J42" s="279" t="s">
        <v>277</v>
      </c>
      <c r="K42" s="507" t="s">
        <v>125</v>
      </c>
      <c r="L42" s="507" t="s">
        <v>62</v>
      </c>
      <c r="M42" s="203"/>
      <c r="N42" s="203"/>
      <c r="O42" s="470"/>
    </row>
    <row r="43" spans="1:15" ht="17.25" customHeight="1" x14ac:dyDescent="0.25">
      <c r="A43" s="240">
        <v>44323</v>
      </c>
      <c r="B43" s="546" t="s">
        <v>147</v>
      </c>
      <c r="C43" s="546" t="s">
        <v>50</v>
      </c>
      <c r="D43" s="547" t="s">
        <v>93</v>
      </c>
      <c r="E43" s="658"/>
      <c r="F43" s="816">
        <v>4000</v>
      </c>
      <c r="G43" s="701">
        <f t="shared" si="2"/>
        <v>1730614</v>
      </c>
      <c r="H43" s="494" t="s">
        <v>70</v>
      </c>
      <c r="I43" s="507" t="s">
        <v>18</v>
      </c>
      <c r="J43" s="713" t="s">
        <v>254</v>
      </c>
      <c r="K43" s="507" t="s">
        <v>125</v>
      </c>
      <c r="L43" s="507" t="s">
        <v>62</v>
      </c>
      <c r="M43" s="203"/>
      <c r="N43" s="203"/>
      <c r="O43" s="470"/>
    </row>
    <row r="44" spans="1:15" ht="17.25" customHeight="1" x14ac:dyDescent="0.25">
      <c r="A44" s="240">
        <v>44323</v>
      </c>
      <c r="B44" s="546" t="s">
        <v>147</v>
      </c>
      <c r="C44" s="546" t="s">
        <v>50</v>
      </c>
      <c r="D44" s="547" t="s">
        <v>93</v>
      </c>
      <c r="E44" s="658"/>
      <c r="F44" s="816">
        <v>4000</v>
      </c>
      <c r="G44" s="701">
        <f t="shared" si="2"/>
        <v>1734614</v>
      </c>
      <c r="H44" s="494" t="s">
        <v>130</v>
      </c>
      <c r="I44" s="507" t="s">
        <v>18</v>
      </c>
      <c r="J44" s="279" t="s">
        <v>259</v>
      </c>
      <c r="K44" s="507" t="s">
        <v>125</v>
      </c>
      <c r="L44" s="507" t="s">
        <v>62</v>
      </c>
      <c r="M44" s="203"/>
      <c r="N44" s="203"/>
      <c r="O44" s="470"/>
    </row>
    <row r="45" spans="1:15" ht="17.25" customHeight="1" x14ac:dyDescent="0.25">
      <c r="A45" s="240">
        <v>44323</v>
      </c>
      <c r="B45" s="546" t="s">
        <v>107</v>
      </c>
      <c r="C45" s="546" t="s">
        <v>50</v>
      </c>
      <c r="D45" s="547" t="s">
        <v>93</v>
      </c>
      <c r="E45" s="658">
        <v>55000</v>
      </c>
      <c r="F45" s="816"/>
      <c r="G45" s="701">
        <f t="shared" si="2"/>
        <v>1679614</v>
      </c>
      <c r="H45" s="494" t="s">
        <v>71</v>
      </c>
      <c r="I45" s="507" t="s">
        <v>18</v>
      </c>
      <c r="J45" s="279" t="s">
        <v>285</v>
      </c>
      <c r="K45" s="507" t="s">
        <v>125</v>
      </c>
      <c r="L45" s="507" t="s">
        <v>62</v>
      </c>
      <c r="M45" s="203"/>
      <c r="N45" s="203"/>
      <c r="O45" s="470"/>
    </row>
    <row r="46" spans="1:15" ht="17.25" customHeight="1" x14ac:dyDescent="0.25">
      <c r="A46" s="240">
        <v>44323</v>
      </c>
      <c r="B46" s="546" t="s">
        <v>107</v>
      </c>
      <c r="C46" s="546" t="s">
        <v>50</v>
      </c>
      <c r="D46" s="547" t="s">
        <v>93</v>
      </c>
      <c r="E46" s="658">
        <v>54000</v>
      </c>
      <c r="F46" s="816"/>
      <c r="G46" s="701">
        <f t="shared" si="2"/>
        <v>1625614</v>
      </c>
      <c r="H46" s="494" t="s">
        <v>70</v>
      </c>
      <c r="I46" s="507" t="s">
        <v>18</v>
      </c>
      <c r="J46" s="713" t="s">
        <v>290</v>
      </c>
      <c r="K46" s="507" t="s">
        <v>125</v>
      </c>
      <c r="L46" s="507" t="s">
        <v>62</v>
      </c>
      <c r="M46" s="203"/>
      <c r="N46" s="203"/>
      <c r="O46" s="470"/>
    </row>
    <row r="47" spans="1:15" ht="17.25" customHeight="1" x14ac:dyDescent="0.25">
      <c r="A47" s="240">
        <v>44323</v>
      </c>
      <c r="B47" s="546" t="s">
        <v>107</v>
      </c>
      <c r="C47" s="546" t="s">
        <v>50</v>
      </c>
      <c r="D47" s="547" t="s">
        <v>93</v>
      </c>
      <c r="E47" s="658">
        <v>55000</v>
      </c>
      <c r="F47" s="816"/>
      <c r="G47" s="701">
        <f t="shared" si="2"/>
        <v>1570614</v>
      </c>
      <c r="H47" s="494" t="s">
        <v>130</v>
      </c>
      <c r="I47" s="507" t="s">
        <v>18</v>
      </c>
      <c r="J47" s="279" t="s">
        <v>294</v>
      </c>
      <c r="K47" s="507" t="s">
        <v>125</v>
      </c>
      <c r="L47" s="507" t="s">
        <v>62</v>
      </c>
      <c r="M47" s="203"/>
      <c r="N47" s="203"/>
      <c r="O47" s="470"/>
    </row>
    <row r="48" spans="1:15" x14ac:dyDescent="0.25">
      <c r="A48" s="240">
        <v>44323</v>
      </c>
      <c r="B48" s="546" t="s">
        <v>107</v>
      </c>
      <c r="C48" s="546" t="s">
        <v>50</v>
      </c>
      <c r="D48" s="277" t="s">
        <v>52</v>
      </c>
      <c r="E48" s="749">
        <v>220000</v>
      </c>
      <c r="F48" s="817"/>
      <c r="G48" s="701">
        <f t="shared" si="2"/>
        <v>1350614</v>
      </c>
      <c r="H48" s="277" t="s">
        <v>53</v>
      </c>
      <c r="I48" s="507" t="s">
        <v>18</v>
      </c>
      <c r="J48" s="411" t="s">
        <v>305</v>
      </c>
      <c r="K48" s="507" t="s">
        <v>125</v>
      </c>
      <c r="L48" s="507" t="s">
        <v>62</v>
      </c>
      <c r="M48" s="277"/>
      <c r="N48" s="277"/>
    </row>
    <row r="49" spans="1:14" x14ac:dyDescent="0.25">
      <c r="A49" s="240">
        <v>44323</v>
      </c>
      <c r="B49" s="546" t="s">
        <v>107</v>
      </c>
      <c r="C49" s="546" t="s">
        <v>50</v>
      </c>
      <c r="D49" s="277" t="s">
        <v>14</v>
      </c>
      <c r="E49" s="685">
        <v>14000</v>
      </c>
      <c r="F49" s="817"/>
      <c r="G49" s="701">
        <f t="shared" si="2"/>
        <v>1336614</v>
      </c>
      <c r="H49" s="277" t="s">
        <v>42</v>
      </c>
      <c r="I49" s="507" t="s">
        <v>18</v>
      </c>
      <c r="J49" s="797" t="s">
        <v>725</v>
      </c>
      <c r="K49" s="507" t="s">
        <v>125</v>
      </c>
      <c r="L49" s="507" t="s">
        <v>62</v>
      </c>
      <c r="M49" s="277"/>
      <c r="N49" s="277"/>
    </row>
    <row r="50" spans="1:14" ht="30" customHeight="1" x14ac:dyDescent="0.25">
      <c r="A50" s="240">
        <v>44323</v>
      </c>
      <c r="B50" s="543" t="s">
        <v>320</v>
      </c>
      <c r="C50" s="543" t="s">
        <v>321</v>
      </c>
      <c r="D50" s="850" t="s">
        <v>94</v>
      </c>
      <c r="E50" s="555">
        <v>279900</v>
      </c>
      <c r="F50" s="818"/>
      <c r="G50" s="734">
        <f t="shared" si="2"/>
        <v>1056714</v>
      </c>
      <c r="H50" s="850" t="s">
        <v>42</v>
      </c>
      <c r="I50" s="553" t="s">
        <v>18</v>
      </c>
      <c r="J50" s="713" t="s">
        <v>731</v>
      </c>
      <c r="K50" s="553" t="s">
        <v>125</v>
      </c>
      <c r="L50" s="553" t="s">
        <v>62</v>
      </c>
      <c r="M50" s="850"/>
      <c r="N50" s="850"/>
    </row>
    <row r="51" spans="1:14" x14ac:dyDescent="0.25">
      <c r="A51" s="240">
        <v>44323</v>
      </c>
      <c r="B51" s="546" t="s">
        <v>322</v>
      </c>
      <c r="C51" s="546" t="s">
        <v>136</v>
      </c>
      <c r="D51" s="277" t="s">
        <v>94</v>
      </c>
      <c r="E51" s="555">
        <v>49000</v>
      </c>
      <c r="F51" s="818"/>
      <c r="G51" s="701">
        <f t="shared" si="2"/>
        <v>1007714</v>
      </c>
      <c r="H51" s="277" t="s">
        <v>42</v>
      </c>
      <c r="I51" s="507" t="s">
        <v>18</v>
      </c>
      <c r="J51" s="713" t="s">
        <v>732</v>
      </c>
      <c r="K51" s="507" t="s">
        <v>125</v>
      </c>
      <c r="L51" s="507" t="s">
        <v>62</v>
      </c>
      <c r="M51" s="277"/>
      <c r="N51" s="277"/>
    </row>
    <row r="52" spans="1:14" x14ac:dyDescent="0.25">
      <c r="A52" s="240">
        <v>44323</v>
      </c>
      <c r="B52" s="546" t="s">
        <v>323</v>
      </c>
      <c r="C52" s="546" t="s">
        <v>136</v>
      </c>
      <c r="D52" s="277" t="s">
        <v>94</v>
      </c>
      <c r="E52" s="555">
        <v>30000</v>
      </c>
      <c r="F52" s="818"/>
      <c r="G52" s="701">
        <f t="shared" si="2"/>
        <v>977714</v>
      </c>
      <c r="H52" s="277" t="s">
        <v>42</v>
      </c>
      <c r="I52" s="507" t="s">
        <v>18</v>
      </c>
      <c r="J52" s="713" t="s">
        <v>732</v>
      </c>
      <c r="K52" s="507" t="s">
        <v>125</v>
      </c>
      <c r="L52" s="507" t="s">
        <v>62</v>
      </c>
      <c r="M52" s="277"/>
      <c r="N52" s="277"/>
    </row>
    <row r="53" spans="1:14" x14ac:dyDescent="0.25">
      <c r="A53" s="240">
        <v>44324</v>
      </c>
      <c r="B53" s="277" t="s">
        <v>72</v>
      </c>
      <c r="C53" s="277" t="s">
        <v>289</v>
      </c>
      <c r="D53" s="277" t="s">
        <v>93</v>
      </c>
      <c r="E53" s="555"/>
      <c r="F53" s="818">
        <v>4000</v>
      </c>
      <c r="G53" s="701">
        <f t="shared" si="2"/>
        <v>981714</v>
      </c>
      <c r="H53" s="277" t="s">
        <v>71</v>
      </c>
      <c r="I53" s="507" t="s">
        <v>18</v>
      </c>
      <c r="J53" s="279" t="s">
        <v>285</v>
      </c>
      <c r="K53" s="507" t="s">
        <v>125</v>
      </c>
      <c r="L53" s="507" t="s">
        <v>62</v>
      </c>
      <c r="M53" s="277"/>
      <c r="N53" s="277"/>
    </row>
    <row r="54" spans="1:14" x14ac:dyDescent="0.25">
      <c r="A54" s="240">
        <v>44324</v>
      </c>
      <c r="B54" s="277" t="s">
        <v>147</v>
      </c>
      <c r="C54" s="277" t="s">
        <v>50</v>
      </c>
      <c r="D54" s="277" t="s">
        <v>93</v>
      </c>
      <c r="E54" s="555"/>
      <c r="F54" s="818">
        <v>4000</v>
      </c>
      <c r="G54" s="701">
        <f t="shared" si="2"/>
        <v>985714</v>
      </c>
      <c r="H54" s="277" t="s">
        <v>70</v>
      </c>
      <c r="I54" s="507" t="s">
        <v>18</v>
      </c>
      <c r="J54" s="713" t="s">
        <v>290</v>
      </c>
      <c r="K54" s="507" t="s">
        <v>125</v>
      </c>
      <c r="L54" s="507" t="s">
        <v>62</v>
      </c>
      <c r="M54" s="277"/>
      <c r="N54" s="277"/>
    </row>
    <row r="55" spans="1:14" x14ac:dyDescent="0.25">
      <c r="A55" s="240">
        <v>44324</v>
      </c>
      <c r="B55" s="277" t="s">
        <v>147</v>
      </c>
      <c r="C55" s="277" t="s">
        <v>50</v>
      </c>
      <c r="D55" s="277" t="s">
        <v>93</v>
      </c>
      <c r="E55" s="555"/>
      <c r="F55" s="818">
        <v>1000</v>
      </c>
      <c r="G55" s="701">
        <f t="shared" si="2"/>
        <v>986714</v>
      </c>
      <c r="H55" s="277" t="s">
        <v>130</v>
      </c>
      <c r="I55" s="507" t="s">
        <v>18</v>
      </c>
      <c r="J55" s="279" t="s">
        <v>294</v>
      </c>
      <c r="K55" s="507" t="s">
        <v>125</v>
      </c>
      <c r="L55" s="507" t="s">
        <v>62</v>
      </c>
      <c r="M55" s="277"/>
      <c r="N55" s="277"/>
    </row>
    <row r="56" spans="1:14" x14ac:dyDescent="0.25">
      <c r="A56" s="240">
        <v>44326</v>
      </c>
      <c r="B56" s="277" t="s">
        <v>107</v>
      </c>
      <c r="C56" s="277" t="s">
        <v>50</v>
      </c>
      <c r="D56" s="277" t="s">
        <v>93</v>
      </c>
      <c r="E56" s="555">
        <v>64000</v>
      </c>
      <c r="F56" s="818"/>
      <c r="G56" s="701">
        <f t="shared" si="2"/>
        <v>922714</v>
      </c>
      <c r="H56" s="277" t="s">
        <v>71</v>
      </c>
      <c r="I56" s="507" t="s">
        <v>18</v>
      </c>
      <c r="J56" s="279" t="s">
        <v>324</v>
      </c>
      <c r="K56" s="507" t="s">
        <v>125</v>
      </c>
      <c r="L56" s="507" t="s">
        <v>62</v>
      </c>
      <c r="M56" s="277"/>
      <c r="N56" s="277"/>
    </row>
    <row r="57" spans="1:14" x14ac:dyDescent="0.25">
      <c r="A57" s="240">
        <v>44326</v>
      </c>
      <c r="B57" s="277" t="s">
        <v>107</v>
      </c>
      <c r="C57" s="277" t="s">
        <v>50</v>
      </c>
      <c r="D57" s="277" t="s">
        <v>93</v>
      </c>
      <c r="E57" s="555">
        <v>62000</v>
      </c>
      <c r="F57" s="818"/>
      <c r="G57" s="701">
        <f t="shared" si="2"/>
        <v>860714</v>
      </c>
      <c r="H57" s="277" t="s">
        <v>70</v>
      </c>
      <c r="I57" s="507" t="s">
        <v>18</v>
      </c>
      <c r="J57" s="713" t="s">
        <v>328</v>
      </c>
      <c r="K57" s="507" t="s">
        <v>125</v>
      </c>
      <c r="L57" s="507" t="s">
        <v>62</v>
      </c>
      <c r="M57" s="277"/>
      <c r="N57" s="277"/>
    </row>
    <row r="58" spans="1:14" x14ac:dyDescent="0.25">
      <c r="A58" s="240">
        <v>44326</v>
      </c>
      <c r="B58" s="277" t="s">
        <v>107</v>
      </c>
      <c r="C58" s="277" t="s">
        <v>50</v>
      </c>
      <c r="D58" s="277" t="s">
        <v>14</v>
      </c>
      <c r="E58" s="555">
        <v>12000</v>
      </c>
      <c r="F58" s="818"/>
      <c r="G58" s="701">
        <f t="shared" si="2"/>
        <v>848714</v>
      </c>
      <c r="H58" s="277" t="s">
        <v>42</v>
      </c>
      <c r="I58" s="507" t="s">
        <v>18</v>
      </c>
      <c r="J58" s="797" t="s">
        <v>733</v>
      </c>
      <c r="K58" s="507" t="s">
        <v>125</v>
      </c>
      <c r="L58" s="507" t="s">
        <v>62</v>
      </c>
      <c r="M58" s="277"/>
      <c r="N58" s="277"/>
    </row>
    <row r="59" spans="1:14" x14ac:dyDescent="0.25">
      <c r="A59" s="240">
        <v>44326</v>
      </c>
      <c r="B59" s="277" t="s">
        <v>346</v>
      </c>
      <c r="C59" s="277" t="s">
        <v>229</v>
      </c>
      <c r="D59" s="277"/>
      <c r="E59" s="750"/>
      <c r="F59" s="819">
        <v>2500000</v>
      </c>
      <c r="G59" s="701">
        <f t="shared" si="2"/>
        <v>3348714</v>
      </c>
      <c r="H59" s="493"/>
      <c r="I59" s="507" t="s">
        <v>18</v>
      </c>
      <c r="J59" s="771" t="s">
        <v>739</v>
      </c>
      <c r="K59" s="507" t="s">
        <v>125</v>
      </c>
      <c r="L59" s="507" t="s">
        <v>62</v>
      </c>
      <c r="M59" s="42"/>
      <c r="N59" s="42"/>
    </row>
    <row r="60" spans="1:14" x14ac:dyDescent="0.25">
      <c r="A60" s="240">
        <v>44326</v>
      </c>
      <c r="B60" s="277" t="s">
        <v>347</v>
      </c>
      <c r="C60" s="277" t="s">
        <v>136</v>
      </c>
      <c r="D60" s="277" t="s">
        <v>94</v>
      </c>
      <c r="E60" s="750">
        <v>340000</v>
      </c>
      <c r="F60" s="819"/>
      <c r="G60" s="701">
        <f t="shared" si="2"/>
        <v>3008714</v>
      </c>
      <c r="H60" s="493" t="s">
        <v>42</v>
      </c>
      <c r="I60" s="507" t="s">
        <v>18</v>
      </c>
      <c r="J60" s="771" t="s">
        <v>740</v>
      </c>
      <c r="K60" s="507" t="s">
        <v>125</v>
      </c>
      <c r="L60" s="507" t="s">
        <v>62</v>
      </c>
      <c r="M60" s="42"/>
      <c r="N60" s="42"/>
    </row>
    <row r="61" spans="1:14" x14ac:dyDescent="0.25">
      <c r="A61" s="240">
        <v>44326</v>
      </c>
      <c r="B61" s="277" t="s">
        <v>76</v>
      </c>
      <c r="C61" s="493" t="s">
        <v>50</v>
      </c>
      <c r="D61" s="493" t="s">
        <v>14</v>
      </c>
      <c r="E61" s="750">
        <v>160000</v>
      </c>
      <c r="F61" s="819"/>
      <c r="G61" s="701">
        <f t="shared" si="2"/>
        <v>2848714</v>
      </c>
      <c r="H61" s="493" t="s">
        <v>76</v>
      </c>
      <c r="I61" s="507" t="s">
        <v>18</v>
      </c>
      <c r="J61" s="771" t="s">
        <v>741</v>
      </c>
      <c r="K61" s="507" t="s">
        <v>125</v>
      </c>
      <c r="L61" s="507" t="s">
        <v>62</v>
      </c>
      <c r="M61" s="42"/>
      <c r="N61" s="42"/>
    </row>
    <row r="62" spans="1:14" ht="30" x14ac:dyDescent="0.25">
      <c r="A62" s="240">
        <v>44326</v>
      </c>
      <c r="B62" s="492" t="s">
        <v>348</v>
      </c>
      <c r="C62" s="492" t="s">
        <v>319</v>
      </c>
      <c r="D62" s="492" t="s">
        <v>132</v>
      </c>
      <c r="E62" s="750">
        <v>570000</v>
      </c>
      <c r="F62" s="819"/>
      <c r="G62" s="734">
        <f t="shared" si="2"/>
        <v>2278714</v>
      </c>
      <c r="H62" s="492" t="s">
        <v>42</v>
      </c>
      <c r="I62" s="553" t="s">
        <v>18</v>
      </c>
      <c r="J62" s="771" t="s">
        <v>742</v>
      </c>
      <c r="K62" s="553" t="s">
        <v>125</v>
      </c>
      <c r="L62" s="553" t="s">
        <v>62</v>
      </c>
      <c r="M62" s="769"/>
      <c r="N62" s="769"/>
    </row>
    <row r="63" spans="1:14" x14ac:dyDescent="0.25">
      <c r="A63" s="240">
        <v>44326</v>
      </c>
      <c r="B63" s="493" t="s">
        <v>147</v>
      </c>
      <c r="C63" s="493" t="s">
        <v>50</v>
      </c>
      <c r="D63" s="493" t="s">
        <v>14</v>
      </c>
      <c r="E63" s="750"/>
      <c r="F63" s="819">
        <v>2000</v>
      </c>
      <c r="G63" s="701">
        <f t="shared" si="2"/>
        <v>2280714</v>
      </c>
      <c r="H63" s="493" t="s">
        <v>42</v>
      </c>
      <c r="I63" s="507" t="s">
        <v>18</v>
      </c>
      <c r="J63" s="797" t="s">
        <v>733</v>
      </c>
      <c r="K63" s="507" t="s">
        <v>125</v>
      </c>
      <c r="L63" s="507" t="s">
        <v>62</v>
      </c>
      <c r="M63" s="42"/>
      <c r="N63" s="42"/>
    </row>
    <row r="64" spans="1:14" x14ac:dyDescent="0.25">
      <c r="A64" s="48">
        <v>44327</v>
      </c>
      <c r="B64" s="493" t="s">
        <v>147</v>
      </c>
      <c r="C64" s="493" t="s">
        <v>50</v>
      </c>
      <c r="D64" s="493" t="s">
        <v>93</v>
      </c>
      <c r="E64" s="750"/>
      <c r="F64" s="819">
        <v>2000</v>
      </c>
      <c r="G64" s="701">
        <f t="shared" si="2"/>
        <v>2282714</v>
      </c>
      <c r="H64" s="493" t="s">
        <v>71</v>
      </c>
      <c r="I64" s="507" t="s">
        <v>18</v>
      </c>
      <c r="J64" s="279" t="s">
        <v>324</v>
      </c>
      <c r="K64" s="507" t="s">
        <v>125</v>
      </c>
      <c r="L64" s="507" t="s">
        <v>62</v>
      </c>
      <c r="M64" s="42"/>
      <c r="N64" s="42"/>
    </row>
    <row r="65" spans="1:14" x14ac:dyDescent="0.25">
      <c r="A65" s="48">
        <v>44327</v>
      </c>
      <c r="B65" s="493" t="s">
        <v>147</v>
      </c>
      <c r="C65" s="493" t="s">
        <v>50</v>
      </c>
      <c r="D65" s="493" t="s">
        <v>93</v>
      </c>
      <c r="E65" s="750"/>
      <c r="F65" s="819">
        <v>3000</v>
      </c>
      <c r="G65" s="701">
        <f t="shared" si="2"/>
        <v>2285714</v>
      </c>
      <c r="H65" s="493" t="s">
        <v>70</v>
      </c>
      <c r="I65" s="507" t="s">
        <v>18</v>
      </c>
      <c r="J65" s="713" t="s">
        <v>328</v>
      </c>
      <c r="K65" s="507" t="s">
        <v>125</v>
      </c>
      <c r="L65" s="507" t="s">
        <v>62</v>
      </c>
      <c r="M65" s="42"/>
      <c r="N65" s="42"/>
    </row>
    <row r="66" spans="1:14" x14ac:dyDescent="0.25">
      <c r="A66" s="48">
        <v>44327</v>
      </c>
      <c r="B66" s="493" t="s">
        <v>147</v>
      </c>
      <c r="C66" s="493" t="s">
        <v>50</v>
      </c>
      <c r="D66" s="493" t="s">
        <v>93</v>
      </c>
      <c r="E66" s="750"/>
      <c r="F66" s="819">
        <v>2000</v>
      </c>
      <c r="G66" s="701">
        <f t="shared" si="2"/>
        <v>2287714</v>
      </c>
      <c r="H66" s="493" t="s">
        <v>135</v>
      </c>
      <c r="I66" s="507" t="s">
        <v>18</v>
      </c>
      <c r="J66" s="201" t="s">
        <v>367</v>
      </c>
      <c r="K66" s="507" t="s">
        <v>125</v>
      </c>
      <c r="L66" s="507" t="s">
        <v>62</v>
      </c>
      <c r="M66" s="42"/>
      <c r="N66" s="42"/>
    </row>
    <row r="67" spans="1:14" x14ac:dyDescent="0.25">
      <c r="A67" s="48">
        <v>44327</v>
      </c>
      <c r="B67" s="493" t="s">
        <v>107</v>
      </c>
      <c r="C67" s="493" t="s">
        <v>50</v>
      </c>
      <c r="D67" s="493" t="s">
        <v>93</v>
      </c>
      <c r="E67" s="750">
        <v>60000</v>
      </c>
      <c r="F67" s="819"/>
      <c r="G67" s="701">
        <f t="shared" si="2"/>
        <v>2227714</v>
      </c>
      <c r="H67" s="493" t="s">
        <v>71</v>
      </c>
      <c r="I67" s="507" t="s">
        <v>18</v>
      </c>
      <c r="J67" s="279" t="s">
        <v>349</v>
      </c>
      <c r="K67" s="507" t="s">
        <v>125</v>
      </c>
      <c r="L67" s="507" t="s">
        <v>62</v>
      </c>
      <c r="M67" s="42"/>
      <c r="N67" s="42"/>
    </row>
    <row r="68" spans="1:14" x14ac:dyDescent="0.25">
      <c r="A68" s="48">
        <v>44327</v>
      </c>
      <c r="B68" s="493" t="s">
        <v>107</v>
      </c>
      <c r="C68" s="493" t="s">
        <v>50</v>
      </c>
      <c r="D68" s="493" t="s">
        <v>93</v>
      </c>
      <c r="E68" s="750">
        <v>66000</v>
      </c>
      <c r="F68" s="819"/>
      <c r="G68" s="701">
        <f t="shared" si="2"/>
        <v>2161714</v>
      </c>
      <c r="H68" s="493" t="s">
        <v>70</v>
      </c>
      <c r="I68" s="507" t="s">
        <v>18</v>
      </c>
      <c r="J68" s="713" t="s">
        <v>354</v>
      </c>
      <c r="K68" s="507" t="s">
        <v>125</v>
      </c>
      <c r="L68" s="507" t="s">
        <v>62</v>
      </c>
      <c r="M68" s="42"/>
      <c r="N68" s="42"/>
    </row>
    <row r="69" spans="1:14" x14ac:dyDescent="0.25">
      <c r="A69" s="48">
        <v>44327</v>
      </c>
      <c r="B69" s="492" t="s">
        <v>107</v>
      </c>
      <c r="C69" s="492" t="s">
        <v>50</v>
      </c>
      <c r="D69" s="493" t="s">
        <v>93</v>
      </c>
      <c r="E69" s="750">
        <v>245000</v>
      </c>
      <c r="F69" s="819"/>
      <c r="G69" s="701">
        <f t="shared" si="2"/>
        <v>1916714</v>
      </c>
      <c r="H69" s="492" t="s">
        <v>130</v>
      </c>
      <c r="I69" s="553" t="s">
        <v>18</v>
      </c>
      <c r="J69" s="797" t="s">
        <v>366</v>
      </c>
      <c r="K69" s="507" t="s">
        <v>125</v>
      </c>
      <c r="L69" s="553" t="s">
        <v>62</v>
      </c>
      <c r="M69" s="769"/>
      <c r="N69" s="42"/>
    </row>
    <row r="70" spans="1:14" x14ac:dyDescent="0.25">
      <c r="A70" s="48">
        <v>44327</v>
      </c>
      <c r="B70" s="493" t="s">
        <v>107</v>
      </c>
      <c r="C70" s="493" t="s">
        <v>50</v>
      </c>
      <c r="D70" s="493" t="s">
        <v>93</v>
      </c>
      <c r="E70" s="427">
        <v>20000</v>
      </c>
      <c r="F70" s="819"/>
      <c r="G70" s="701">
        <f t="shared" si="2"/>
        <v>1896714</v>
      </c>
      <c r="H70" s="493" t="s">
        <v>130</v>
      </c>
      <c r="I70" s="507" t="s">
        <v>18</v>
      </c>
      <c r="J70" s="797" t="s">
        <v>363</v>
      </c>
      <c r="K70" s="507" t="s">
        <v>125</v>
      </c>
      <c r="L70" s="507" t="s">
        <v>62</v>
      </c>
      <c r="M70" s="42"/>
      <c r="N70" s="42"/>
    </row>
    <row r="71" spans="1:14" x14ac:dyDescent="0.25">
      <c r="A71" s="48">
        <v>44330</v>
      </c>
      <c r="B71" s="493" t="s">
        <v>147</v>
      </c>
      <c r="C71" s="493" t="s">
        <v>50</v>
      </c>
      <c r="D71" s="493" t="s">
        <v>93</v>
      </c>
      <c r="E71" s="427"/>
      <c r="F71" s="819">
        <v>4000</v>
      </c>
      <c r="G71" s="701">
        <f t="shared" si="2"/>
        <v>1900714</v>
      </c>
      <c r="H71" s="493" t="s">
        <v>70</v>
      </c>
      <c r="I71" s="507" t="s">
        <v>18</v>
      </c>
      <c r="J71" s="279" t="s">
        <v>349</v>
      </c>
      <c r="K71" s="507" t="s">
        <v>125</v>
      </c>
      <c r="L71" s="507" t="s">
        <v>62</v>
      </c>
      <c r="M71" s="42"/>
      <c r="N71" s="42"/>
    </row>
    <row r="72" spans="1:14" x14ac:dyDescent="0.25">
      <c r="A72" s="48">
        <v>44330</v>
      </c>
      <c r="B72" s="493" t="s">
        <v>147</v>
      </c>
      <c r="C72" s="493" t="s">
        <v>50</v>
      </c>
      <c r="D72" s="493" t="s">
        <v>93</v>
      </c>
      <c r="E72" s="427"/>
      <c r="F72" s="819">
        <v>3000</v>
      </c>
      <c r="G72" s="701">
        <f t="shared" si="2"/>
        <v>1903714</v>
      </c>
      <c r="H72" s="493" t="s">
        <v>71</v>
      </c>
      <c r="I72" s="507" t="s">
        <v>18</v>
      </c>
      <c r="J72" s="713" t="s">
        <v>354</v>
      </c>
      <c r="K72" s="507" t="s">
        <v>125</v>
      </c>
      <c r="L72" s="507" t="s">
        <v>62</v>
      </c>
      <c r="M72" s="42"/>
      <c r="N72" s="42"/>
    </row>
    <row r="73" spans="1:14" x14ac:dyDescent="0.25">
      <c r="A73" s="48">
        <v>44330</v>
      </c>
      <c r="B73" s="493" t="s">
        <v>107</v>
      </c>
      <c r="C73" s="493" t="s">
        <v>50</v>
      </c>
      <c r="D73" s="493" t="s">
        <v>93</v>
      </c>
      <c r="E73" s="427">
        <v>53000</v>
      </c>
      <c r="F73" s="819"/>
      <c r="G73" s="701">
        <f>G72-E73+F73</f>
        <v>1850714</v>
      </c>
      <c r="H73" s="493" t="s">
        <v>130</v>
      </c>
      <c r="I73" s="507" t="s">
        <v>18</v>
      </c>
      <c r="J73" s="279" t="s">
        <v>372</v>
      </c>
      <c r="K73" s="507" t="s">
        <v>125</v>
      </c>
      <c r="L73" s="507" t="s">
        <v>62</v>
      </c>
      <c r="M73" s="42"/>
      <c r="N73" s="42"/>
    </row>
    <row r="74" spans="1:14" x14ac:dyDescent="0.25">
      <c r="A74" s="48">
        <v>44330</v>
      </c>
      <c r="B74" s="493" t="s">
        <v>107</v>
      </c>
      <c r="C74" s="493" t="s">
        <v>50</v>
      </c>
      <c r="D74" s="493" t="s">
        <v>93</v>
      </c>
      <c r="E74" s="427">
        <v>67000</v>
      </c>
      <c r="F74" s="819"/>
      <c r="G74" s="701">
        <f t="shared" si="2"/>
        <v>1783714</v>
      </c>
      <c r="H74" s="493" t="s">
        <v>71</v>
      </c>
      <c r="I74" s="507" t="s">
        <v>18</v>
      </c>
      <c r="J74" s="279" t="s">
        <v>377</v>
      </c>
      <c r="K74" s="507" t="s">
        <v>125</v>
      </c>
      <c r="L74" s="507" t="s">
        <v>62</v>
      </c>
      <c r="M74" s="42"/>
      <c r="N74" s="42"/>
    </row>
    <row r="75" spans="1:14" x14ac:dyDescent="0.25">
      <c r="A75" s="48">
        <v>44330</v>
      </c>
      <c r="B75" s="493" t="s">
        <v>107</v>
      </c>
      <c r="C75" s="493" t="s">
        <v>50</v>
      </c>
      <c r="D75" s="493" t="s">
        <v>93</v>
      </c>
      <c r="E75" s="427">
        <v>65000</v>
      </c>
      <c r="F75" s="819"/>
      <c r="G75" s="701">
        <f t="shared" si="2"/>
        <v>1718714</v>
      </c>
      <c r="H75" s="493" t="s">
        <v>70</v>
      </c>
      <c r="I75" s="507" t="s">
        <v>18</v>
      </c>
      <c r="J75" s="713" t="s">
        <v>380</v>
      </c>
      <c r="K75" s="507" t="s">
        <v>125</v>
      </c>
      <c r="L75" s="507" t="s">
        <v>62</v>
      </c>
      <c r="M75" s="42"/>
      <c r="N75" s="42"/>
    </row>
    <row r="76" spans="1:14" x14ac:dyDescent="0.25">
      <c r="A76" s="48">
        <v>44330</v>
      </c>
      <c r="B76" s="493" t="s">
        <v>107</v>
      </c>
      <c r="C76" s="493" t="s">
        <v>50</v>
      </c>
      <c r="D76" s="493" t="s">
        <v>14</v>
      </c>
      <c r="E76" s="427">
        <v>615000</v>
      </c>
      <c r="F76" s="819"/>
      <c r="G76" s="701">
        <f t="shared" si="2"/>
        <v>1103714</v>
      </c>
      <c r="H76" s="493" t="s">
        <v>42</v>
      </c>
      <c r="I76" s="507" t="s">
        <v>18</v>
      </c>
      <c r="J76" s="279" t="s">
        <v>742</v>
      </c>
      <c r="K76" s="507" t="s">
        <v>125</v>
      </c>
      <c r="L76" s="507" t="s">
        <v>62</v>
      </c>
      <c r="M76" s="42"/>
      <c r="N76" s="42"/>
    </row>
    <row r="77" spans="1:14" x14ac:dyDescent="0.25">
      <c r="A77" s="48">
        <v>44330</v>
      </c>
      <c r="B77" s="493" t="s">
        <v>76</v>
      </c>
      <c r="C77" s="493" t="s">
        <v>50</v>
      </c>
      <c r="D77" s="493" t="s">
        <v>14</v>
      </c>
      <c r="E77" s="427">
        <v>20000</v>
      </c>
      <c r="F77" s="819"/>
      <c r="G77" s="701">
        <f t="shared" si="2"/>
        <v>1083714</v>
      </c>
      <c r="H77" s="493" t="s">
        <v>76</v>
      </c>
      <c r="I77" s="507" t="s">
        <v>18</v>
      </c>
      <c r="J77" s="279" t="s">
        <v>742</v>
      </c>
      <c r="K77" s="507" t="s">
        <v>125</v>
      </c>
      <c r="L77" s="507" t="s">
        <v>62</v>
      </c>
      <c r="M77" s="42"/>
      <c r="N77" s="42"/>
    </row>
    <row r="78" spans="1:14" x14ac:dyDescent="0.25">
      <c r="A78" s="48">
        <v>44333</v>
      </c>
      <c r="B78" s="493" t="s">
        <v>107</v>
      </c>
      <c r="C78" s="493" t="s">
        <v>50</v>
      </c>
      <c r="D78" s="493" t="s">
        <v>52</v>
      </c>
      <c r="E78" s="427">
        <v>93000</v>
      </c>
      <c r="F78" s="819"/>
      <c r="G78" s="701">
        <f t="shared" si="2"/>
        <v>990714</v>
      </c>
      <c r="H78" s="493" t="s">
        <v>53</v>
      </c>
      <c r="I78" s="507" t="s">
        <v>18</v>
      </c>
      <c r="J78" s="713" t="s">
        <v>397</v>
      </c>
      <c r="K78" s="507" t="s">
        <v>125</v>
      </c>
      <c r="L78" s="507" t="s">
        <v>62</v>
      </c>
      <c r="M78" s="42"/>
      <c r="N78" s="42"/>
    </row>
    <row r="79" spans="1:14" x14ac:dyDescent="0.25">
      <c r="A79" s="48">
        <v>44333</v>
      </c>
      <c r="B79" s="493" t="s">
        <v>107</v>
      </c>
      <c r="C79" s="493" t="s">
        <v>50</v>
      </c>
      <c r="D79" s="493" t="s">
        <v>52</v>
      </c>
      <c r="E79" s="427">
        <v>18000</v>
      </c>
      <c r="F79" s="819"/>
      <c r="G79" s="701">
        <f t="shared" si="2"/>
        <v>972714</v>
      </c>
      <c r="H79" s="493" t="s">
        <v>99</v>
      </c>
      <c r="I79" s="507" t="s">
        <v>18</v>
      </c>
      <c r="J79" s="410" t="s">
        <v>398</v>
      </c>
      <c r="K79" s="507" t="s">
        <v>125</v>
      </c>
      <c r="L79" s="507" t="s">
        <v>62</v>
      </c>
      <c r="M79" s="42"/>
      <c r="N79" s="42"/>
    </row>
    <row r="80" spans="1:14" x14ac:dyDescent="0.25">
      <c r="A80" s="48">
        <v>44333</v>
      </c>
      <c r="B80" s="493" t="s">
        <v>107</v>
      </c>
      <c r="C80" s="493" t="s">
        <v>50</v>
      </c>
      <c r="D80" s="493" t="s">
        <v>93</v>
      </c>
      <c r="E80" s="427">
        <v>64000</v>
      </c>
      <c r="F80" s="819"/>
      <c r="G80" s="701">
        <f t="shared" si="2"/>
        <v>908714</v>
      </c>
      <c r="H80" s="493" t="s">
        <v>70</v>
      </c>
      <c r="I80" s="507" t="s">
        <v>18</v>
      </c>
      <c r="J80" s="713" t="s">
        <v>386</v>
      </c>
      <c r="K80" s="507" t="s">
        <v>125</v>
      </c>
      <c r="L80" s="507" t="s">
        <v>62</v>
      </c>
      <c r="M80" s="42"/>
      <c r="N80" s="42"/>
    </row>
    <row r="81" spans="1:14" ht="16.5" customHeight="1" x14ac:dyDescent="0.25">
      <c r="A81" s="48">
        <v>44333</v>
      </c>
      <c r="B81" s="493" t="s">
        <v>107</v>
      </c>
      <c r="C81" s="493" t="s">
        <v>50</v>
      </c>
      <c r="D81" s="493" t="s">
        <v>93</v>
      </c>
      <c r="E81" s="427">
        <v>50000</v>
      </c>
      <c r="F81" s="819"/>
      <c r="G81" s="734">
        <f t="shared" si="2"/>
        <v>858714</v>
      </c>
      <c r="H81" s="492" t="s">
        <v>130</v>
      </c>
      <c r="I81" s="553" t="s">
        <v>18</v>
      </c>
      <c r="J81" s="279" t="s">
        <v>399</v>
      </c>
      <c r="K81" s="507" t="s">
        <v>125</v>
      </c>
      <c r="L81" s="553" t="s">
        <v>62</v>
      </c>
      <c r="M81" s="42"/>
      <c r="N81" s="42"/>
    </row>
    <row r="82" spans="1:14" x14ac:dyDescent="0.25">
      <c r="A82" s="48">
        <v>44333</v>
      </c>
      <c r="B82" s="493" t="s">
        <v>107</v>
      </c>
      <c r="C82" s="493" t="s">
        <v>50</v>
      </c>
      <c r="D82" s="493" t="s">
        <v>93</v>
      </c>
      <c r="E82" s="427">
        <v>62000</v>
      </c>
      <c r="F82" s="819"/>
      <c r="G82" s="734">
        <f t="shared" si="2"/>
        <v>796714</v>
      </c>
      <c r="H82" s="493" t="s">
        <v>71</v>
      </c>
      <c r="I82" s="507" t="s">
        <v>18</v>
      </c>
      <c r="J82" s="279" t="s">
        <v>403</v>
      </c>
      <c r="K82" s="507" t="s">
        <v>125</v>
      </c>
      <c r="L82" s="507" t="s">
        <v>62</v>
      </c>
      <c r="M82" s="42"/>
      <c r="N82" s="42"/>
    </row>
    <row r="83" spans="1:14" x14ac:dyDescent="0.25">
      <c r="A83" s="48">
        <v>44333</v>
      </c>
      <c r="B83" s="493" t="s">
        <v>177</v>
      </c>
      <c r="C83" s="493" t="s">
        <v>50</v>
      </c>
      <c r="D83" s="493" t="s">
        <v>93</v>
      </c>
      <c r="E83" s="427">
        <v>11000</v>
      </c>
      <c r="F83" s="819"/>
      <c r="G83" s="734">
        <f t="shared" si="2"/>
        <v>785714</v>
      </c>
      <c r="H83" s="493" t="s">
        <v>130</v>
      </c>
      <c r="I83" s="507" t="s">
        <v>18</v>
      </c>
      <c r="J83" s="279" t="s">
        <v>372</v>
      </c>
      <c r="K83" s="507" t="s">
        <v>125</v>
      </c>
      <c r="L83" s="507" t="s">
        <v>62</v>
      </c>
      <c r="M83" s="42"/>
      <c r="N83" s="42"/>
    </row>
    <row r="84" spans="1:14" x14ac:dyDescent="0.25">
      <c r="A84" s="48">
        <v>44333</v>
      </c>
      <c r="B84" s="493" t="s">
        <v>147</v>
      </c>
      <c r="C84" s="493" t="s">
        <v>50</v>
      </c>
      <c r="D84" s="493" t="s">
        <v>93</v>
      </c>
      <c r="E84" s="427"/>
      <c r="F84" s="819">
        <v>3000</v>
      </c>
      <c r="G84" s="734">
        <f t="shared" si="2"/>
        <v>788714</v>
      </c>
      <c r="H84" s="493" t="s">
        <v>70</v>
      </c>
      <c r="I84" s="507" t="s">
        <v>18</v>
      </c>
      <c r="J84" s="713" t="s">
        <v>380</v>
      </c>
      <c r="K84" s="507" t="s">
        <v>125</v>
      </c>
      <c r="L84" s="507" t="s">
        <v>62</v>
      </c>
      <c r="M84" s="42"/>
      <c r="N84" s="42"/>
    </row>
    <row r="85" spans="1:14" x14ac:dyDescent="0.25">
      <c r="A85" s="48">
        <v>44333</v>
      </c>
      <c r="B85" s="493" t="s">
        <v>406</v>
      </c>
      <c r="C85" s="493" t="s">
        <v>229</v>
      </c>
      <c r="D85" s="493"/>
      <c r="E85" s="427"/>
      <c r="F85" s="819">
        <v>2362000</v>
      </c>
      <c r="G85" s="734">
        <f t="shared" si="2"/>
        <v>3150714</v>
      </c>
      <c r="H85" s="493"/>
      <c r="I85" s="507" t="s">
        <v>18</v>
      </c>
      <c r="J85" s="713" t="s">
        <v>746</v>
      </c>
      <c r="K85" s="507" t="s">
        <v>125</v>
      </c>
      <c r="L85" s="507" t="s">
        <v>62</v>
      </c>
      <c r="M85" s="42"/>
      <c r="N85" s="42"/>
    </row>
    <row r="86" spans="1:14" x14ac:dyDescent="0.25">
      <c r="A86" s="48">
        <v>44333</v>
      </c>
      <c r="B86" s="493" t="s">
        <v>107</v>
      </c>
      <c r="C86" s="493" t="s">
        <v>50</v>
      </c>
      <c r="D86" s="493" t="s">
        <v>14</v>
      </c>
      <c r="E86" s="427">
        <v>11000</v>
      </c>
      <c r="F86" s="819"/>
      <c r="G86" s="734">
        <f t="shared" si="2"/>
        <v>3139714</v>
      </c>
      <c r="H86" s="493" t="s">
        <v>42</v>
      </c>
      <c r="I86" s="507" t="s">
        <v>18</v>
      </c>
      <c r="J86" s="713" t="s">
        <v>748</v>
      </c>
      <c r="K86" s="507" t="s">
        <v>125</v>
      </c>
      <c r="L86" s="507" t="s">
        <v>62</v>
      </c>
      <c r="M86" s="42"/>
      <c r="N86" s="42"/>
    </row>
    <row r="87" spans="1:14" x14ac:dyDescent="0.25">
      <c r="A87" s="48">
        <v>44333</v>
      </c>
      <c r="B87" s="493" t="s">
        <v>76</v>
      </c>
      <c r="C87" s="493" t="s">
        <v>50</v>
      </c>
      <c r="D87" s="493" t="s">
        <v>14</v>
      </c>
      <c r="E87" s="427">
        <v>160000</v>
      </c>
      <c r="F87" s="819"/>
      <c r="G87" s="734">
        <f t="shared" si="2"/>
        <v>2979714</v>
      </c>
      <c r="H87" s="493" t="s">
        <v>76</v>
      </c>
      <c r="I87" s="507" t="s">
        <v>18</v>
      </c>
      <c r="J87" s="279" t="s">
        <v>747</v>
      </c>
      <c r="K87" s="507" t="s">
        <v>125</v>
      </c>
      <c r="L87" s="507" t="s">
        <v>62</v>
      </c>
      <c r="M87" s="42"/>
      <c r="N87" s="42"/>
    </row>
    <row r="88" spans="1:14" x14ac:dyDescent="0.25">
      <c r="A88" s="48">
        <v>44333</v>
      </c>
      <c r="B88" s="493" t="s">
        <v>407</v>
      </c>
      <c r="C88" s="493" t="s">
        <v>136</v>
      </c>
      <c r="D88" s="644" t="s">
        <v>94</v>
      </c>
      <c r="E88" s="690">
        <v>8000</v>
      </c>
      <c r="F88" s="1015"/>
      <c r="G88" s="734">
        <f t="shared" si="2"/>
        <v>2971714</v>
      </c>
      <c r="H88" s="494" t="s">
        <v>42</v>
      </c>
      <c r="I88" s="507" t="s">
        <v>18</v>
      </c>
      <c r="J88" s="771" t="s">
        <v>749</v>
      </c>
      <c r="K88" s="507" t="s">
        <v>125</v>
      </c>
      <c r="L88" s="507" t="s">
        <v>62</v>
      </c>
      <c r="M88" s="42"/>
      <c r="N88" s="42"/>
    </row>
    <row r="89" spans="1:14" x14ac:dyDescent="0.25">
      <c r="A89" s="48">
        <v>44333</v>
      </c>
      <c r="B89" s="493" t="s">
        <v>408</v>
      </c>
      <c r="C89" s="493" t="s">
        <v>121</v>
      </c>
      <c r="D89" s="644" t="s">
        <v>94</v>
      </c>
      <c r="E89" s="690">
        <v>50000</v>
      </c>
      <c r="F89" s="829"/>
      <c r="G89" s="734">
        <f t="shared" si="2"/>
        <v>2921714</v>
      </c>
      <c r="H89" s="494" t="s">
        <v>42</v>
      </c>
      <c r="I89" s="507" t="s">
        <v>18</v>
      </c>
      <c r="J89" s="771" t="s">
        <v>748</v>
      </c>
      <c r="K89" s="507" t="s">
        <v>125</v>
      </c>
      <c r="L89" s="507" t="s">
        <v>62</v>
      </c>
      <c r="M89" s="42"/>
      <c r="N89" s="42"/>
    </row>
    <row r="90" spans="1:14" x14ac:dyDescent="0.25">
      <c r="A90" s="48">
        <v>44333</v>
      </c>
      <c r="B90" s="493" t="s">
        <v>672</v>
      </c>
      <c r="C90" s="493" t="s">
        <v>50</v>
      </c>
      <c r="D90" s="644" t="s">
        <v>14</v>
      </c>
      <c r="E90" s="690">
        <v>36000</v>
      </c>
      <c r="F90" s="829"/>
      <c r="G90" s="734">
        <f t="shared" si="2"/>
        <v>2885714</v>
      </c>
      <c r="H90" s="494" t="s">
        <v>76</v>
      </c>
      <c r="I90" s="507" t="s">
        <v>18</v>
      </c>
      <c r="J90" s="771" t="s">
        <v>750</v>
      </c>
      <c r="K90" s="507" t="s">
        <v>125</v>
      </c>
      <c r="L90" s="507" t="s">
        <v>62</v>
      </c>
      <c r="M90" s="42"/>
      <c r="N90" s="42"/>
    </row>
    <row r="91" spans="1:14" x14ac:dyDescent="0.25">
      <c r="A91" s="48">
        <v>44334</v>
      </c>
      <c r="B91" s="493" t="s">
        <v>72</v>
      </c>
      <c r="C91" s="493" t="s">
        <v>50</v>
      </c>
      <c r="D91" s="644" t="s">
        <v>93</v>
      </c>
      <c r="E91" s="555"/>
      <c r="F91" s="818">
        <v>4000</v>
      </c>
      <c r="G91" s="734">
        <f t="shared" si="2"/>
        <v>2889714</v>
      </c>
      <c r="H91" s="494" t="s">
        <v>70</v>
      </c>
      <c r="I91" s="507" t="s">
        <v>18</v>
      </c>
      <c r="J91" s="713" t="s">
        <v>386</v>
      </c>
      <c r="K91" s="507" t="s">
        <v>125</v>
      </c>
      <c r="L91" s="507" t="s">
        <v>62</v>
      </c>
      <c r="M91" s="42"/>
      <c r="N91" s="42"/>
    </row>
    <row r="92" spans="1:14" x14ac:dyDescent="0.25">
      <c r="A92" s="48">
        <v>44334</v>
      </c>
      <c r="B92" s="493" t="s">
        <v>72</v>
      </c>
      <c r="C92" s="493" t="s">
        <v>50</v>
      </c>
      <c r="D92" s="493" t="s">
        <v>93</v>
      </c>
      <c r="E92" s="691"/>
      <c r="F92" s="1019">
        <v>3000</v>
      </c>
      <c r="G92" s="734">
        <f t="shared" si="2"/>
        <v>2892714</v>
      </c>
      <c r="H92" s="493" t="s">
        <v>130</v>
      </c>
      <c r="I92" s="507" t="s">
        <v>18</v>
      </c>
      <c r="J92" s="279" t="s">
        <v>399</v>
      </c>
      <c r="K92" s="507" t="s">
        <v>125</v>
      </c>
      <c r="L92" s="507" t="s">
        <v>62</v>
      </c>
      <c r="M92" s="42"/>
      <c r="N92" s="42"/>
    </row>
    <row r="93" spans="1:14" x14ac:dyDescent="0.25">
      <c r="A93" s="48">
        <v>44334</v>
      </c>
      <c r="B93" s="493" t="s">
        <v>72</v>
      </c>
      <c r="C93" s="493" t="s">
        <v>50</v>
      </c>
      <c r="D93" s="493" t="s">
        <v>93</v>
      </c>
      <c r="E93" s="427"/>
      <c r="F93" s="694">
        <v>1000</v>
      </c>
      <c r="G93" s="734">
        <f t="shared" si="2"/>
        <v>2893714</v>
      </c>
      <c r="H93" s="493" t="s">
        <v>71</v>
      </c>
      <c r="I93" s="507" t="s">
        <v>18</v>
      </c>
      <c r="J93" s="279" t="s">
        <v>403</v>
      </c>
      <c r="K93" s="507" t="s">
        <v>125</v>
      </c>
      <c r="L93" s="507" t="s">
        <v>62</v>
      </c>
      <c r="M93" s="42"/>
      <c r="N93" s="42"/>
    </row>
    <row r="94" spans="1:14" ht="15.75" customHeight="1" x14ac:dyDescent="0.25">
      <c r="A94" s="48">
        <v>44334</v>
      </c>
      <c r="B94" s="493" t="s">
        <v>107</v>
      </c>
      <c r="C94" s="493" t="s">
        <v>50</v>
      </c>
      <c r="D94" s="493" t="s">
        <v>93</v>
      </c>
      <c r="E94" s="427">
        <v>63000</v>
      </c>
      <c r="F94" s="694"/>
      <c r="G94" s="734">
        <f t="shared" si="2"/>
        <v>2830714</v>
      </c>
      <c r="H94" s="492" t="s">
        <v>71</v>
      </c>
      <c r="I94" s="553" t="s">
        <v>18</v>
      </c>
      <c r="J94" s="279" t="s">
        <v>410</v>
      </c>
      <c r="K94" s="507" t="s">
        <v>125</v>
      </c>
      <c r="L94" s="553" t="s">
        <v>62</v>
      </c>
      <c r="M94" s="769"/>
      <c r="N94" s="769"/>
    </row>
    <row r="95" spans="1:14" ht="16.5" customHeight="1" x14ac:dyDescent="0.25">
      <c r="A95" s="48">
        <v>44334</v>
      </c>
      <c r="B95" s="493" t="s">
        <v>107</v>
      </c>
      <c r="C95" s="493" t="s">
        <v>50</v>
      </c>
      <c r="D95" s="493" t="s">
        <v>93</v>
      </c>
      <c r="E95" s="427">
        <v>59000</v>
      </c>
      <c r="F95" s="694"/>
      <c r="G95" s="734">
        <f t="shared" si="2"/>
        <v>2771714</v>
      </c>
      <c r="H95" s="492" t="s">
        <v>70</v>
      </c>
      <c r="I95" s="553" t="s">
        <v>18</v>
      </c>
      <c r="J95" s="713" t="s">
        <v>412</v>
      </c>
      <c r="K95" s="507" t="s">
        <v>125</v>
      </c>
      <c r="L95" s="553" t="s">
        <v>62</v>
      </c>
      <c r="M95" s="769"/>
      <c r="N95" s="769"/>
    </row>
    <row r="96" spans="1:14" ht="18" customHeight="1" x14ac:dyDescent="0.25">
      <c r="A96" s="48">
        <v>44334</v>
      </c>
      <c r="B96" s="493" t="s">
        <v>107</v>
      </c>
      <c r="C96" s="493" t="s">
        <v>50</v>
      </c>
      <c r="D96" s="493" t="s">
        <v>93</v>
      </c>
      <c r="E96" s="427">
        <v>62000</v>
      </c>
      <c r="F96" s="694"/>
      <c r="G96" s="734">
        <f t="shared" si="2"/>
        <v>2709714</v>
      </c>
      <c r="H96" s="492" t="s">
        <v>130</v>
      </c>
      <c r="I96" s="553" t="s">
        <v>18</v>
      </c>
      <c r="J96" s="279" t="s">
        <v>417</v>
      </c>
      <c r="K96" s="507" t="s">
        <v>125</v>
      </c>
      <c r="L96" s="553" t="s">
        <v>62</v>
      </c>
      <c r="M96" s="769"/>
      <c r="N96" s="769"/>
    </row>
    <row r="97" spans="1:14" x14ac:dyDescent="0.25">
      <c r="A97" s="48">
        <v>44335</v>
      </c>
      <c r="B97" s="493" t="s">
        <v>72</v>
      </c>
      <c r="C97" s="493" t="s">
        <v>50</v>
      </c>
      <c r="D97" s="493" t="s">
        <v>93</v>
      </c>
      <c r="E97" s="427"/>
      <c r="F97" s="694">
        <v>1000</v>
      </c>
      <c r="G97" s="734">
        <f t="shared" si="2"/>
        <v>2710714</v>
      </c>
      <c r="H97" s="493" t="s">
        <v>71</v>
      </c>
      <c r="I97" s="507" t="s">
        <v>18</v>
      </c>
      <c r="J97" s="279" t="s">
        <v>410</v>
      </c>
      <c r="K97" s="507" t="s">
        <v>125</v>
      </c>
      <c r="L97" s="507" t="s">
        <v>62</v>
      </c>
      <c r="M97" s="42"/>
      <c r="N97" s="42"/>
    </row>
    <row r="98" spans="1:14" x14ac:dyDescent="0.25">
      <c r="A98" s="48">
        <v>44335</v>
      </c>
      <c r="B98" s="493" t="s">
        <v>72</v>
      </c>
      <c r="C98" s="493" t="s">
        <v>50</v>
      </c>
      <c r="D98" s="493" t="s">
        <v>93</v>
      </c>
      <c r="E98" s="427"/>
      <c r="F98" s="694">
        <v>2000</v>
      </c>
      <c r="G98" s="734">
        <f t="shared" si="2"/>
        <v>2712714</v>
      </c>
      <c r="H98" s="493" t="s">
        <v>70</v>
      </c>
      <c r="I98" s="507" t="s">
        <v>18</v>
      </c>
      <c r="J98" s="713" t="s">
        <v>412</v>
      </c>
      <c r="K98" s="507" t="s">
        <v>125</v>
      </c>
      <c r="L98" s="507" t="s">
        <v>62</v>
      </c>
      <c r="M98" s="42"/>
      <c r="N98" s="42"/>
    </row>
    <row r="99" spans="1:14" x14ac:dyDescent="0.25">
      <c r="A99" s="48">
        <v>44335</v>
      </c>
      <c r="B99" s="493" t="s">
        <v>72</v>
      </c>
      <c r="C99" s="493" t="s">
        <v>50</v>
      </c>
      <c r="D99" s="493" t="s">
        <v>93</v>
      </c>
      <c r="E99" s="427"/>
      <c r="F99" s="694">
        <v>3000</v>
      </c>
      <c r="G99" s="734">
        <f t="shared" si="2"/>
        <v>2715714</v>
      </c>
      <c r="H99" s="493" t="s">
        <v>130</v>
      </c>
      <c r="I99" s="507" t="s">
        <v>18</v>
      </c>
      <c r="J99" s="279" t="s">
        <v>417</v>
      </c>
      <c r="K99" s="507" t="s">
        <v>125</v>
      </c>
      <c r="L99" s="507" t="s">
        <v>62</v>
      </c>
      <c r="M99" s="42"/>
      <c r="N99" s="42"/>
    </row>
    <row r="100" spans="1:14" x14ac:dyDescent="0.25">
      <c r="A100" s="48">
        <v>44335</v>
      </c>
      <c r="B100" s="493" t="s">
        <v>107</v>
      </c>
      <c r="C100" s="493" t="s">
        <v>50</v>
      </c>
      <c r="D100" s="493" t="s">
        <v>52</v>
      </c>
      <c r="E100" s="427">
        <v>200000</v>
      </c>
      <c r="F100" s="694"/>
      <c r="G100" s="734">
        <f t="shared" si="2"/>
        <v>2515714</v>
      </c>
      <c r="H100" s="493" t="s">
        <v>99</v>
      </c>
      <c r="I100" s="507" t="s">
        <v>18</v>
      </c>
      <c r="J100" s="410" t="s">
        <v>429</v>
      </c>
      <c r="K100" s="507" t="s">
        <v>125</v>
      </c>
      <c r="L100" s="507" t="s">
        <v>62</v>
      </c>
      <c r="M100" s="42"/>
      <c r="N100" s="42"/>
    </row>
    <row r="101" spans="1:14" x14ac:dyDescent="0.25">
      <c r="A101" s="48">
        <v>44335</v>
      </c>
      <c r="B101" s="493" t="s">
        <v>107</v>
      </c>
      <c r="C101" s="493" t="s">
        <v>50</v>
      </c>
      <c r="D101" s="493" t="s">
        <v>93</v>
      </c>
      <c r="E101" s="427">
        <v>60000</v>
      </c>
      <c r="F101" s="694"/>
      <c r="G101" s="701">
        <f t="shared" ref="G101:G171" si="3">G100-E101+F101</f>
        <v>2455714</v>
      </c>
      <c r="H101" s="493" t="s">
        <v>130</v>
      </c>
      <c r="I101" s="507" t="s">
        <v>18</v>
      </c>
      <c r="J101" s="279" t="s">
        <v>432</v>
      </c>
      <c r="K101" s="507" t="s">
        <v>125</v>
      </c>
      <c r="L101" s="507" t="s">
        <v>62</v>
      </c>
      <c r="M101" s="42"/>
      <c r="N101" s="42"/>
    </row>
    <row r="102" spans="1:14" x14ac:dyDescent="0.25">
      <c r="A102" s="48">
        <v>44335</v>
      </c>
      <c r="B102" s="493" t="s">
        <v>107</v>
      </c>
      <c r="C102" s="493" t="s">
        <v>50</v>
      </c>
      <c r="D102" s="493" t="s">
        <v>93</v>
      </c>
      <c r="E102" s="427">
        <v>65000</v>
      </c>
      <c r="F102" s="694"/>
      <c r="G102" s="701">
        <f t="shared" si="3"/>
        <v>2390714</v>
      </c>
      <c r="H102" s="493" t="s">
        <v>71</v>
      </c>
      <c r="I102" s="507" t="s">
        <v>18</v>
      </c>
      <c r="J102" s="279" t="s">
        <v>440</v>
      </c>
      <c r="K102" s="507" t="s">
        <v>125</v>
      </c>
      <c r="L102" s="507" t="s">
        <v>62</v>
      </c>
      <c r="M102" s="42"/>
      <c r="N102" s="42"/>
    </row>
    <row r="103" spans="1:14" x14ac:dyDescent="0.25">
      <c r="A103" s="48">
        <v>44335</v>
      </c>
      <c r="B103" s="493" t="s">
        <v>107</v>
      </c>
      <c r="C103" s="493" t="s">
        <v>50</v>
      </c>
      <c r="D103" s="493" t="s">
        <v>93</v>
      </c>
      <c r="E103" s="427">
        <v>63000</v>
      </c>
      <c r="F103" s="694"/>
      <c r="G103" s="701">
        <f t="shared" si="3"/>
        <v>2327714</v>
      </c>
      <c r="H103" s="493" t="s">
        <v>70</v>
      </c>
      <c r="I103" s="507" t="s">
        <v>18</v>
      </c>
      <c r="J103" s="713" t="s">
        <v>441</v>
      </c>
      <c r="K103" s="507" t="s">
        <v>125</v>
      </c>
      <c r="L103" s="507" t="s">
        <v>62</v>
      </c>
      <c r="M103" s="42"/>
      <c r="N103" s="42"/>
    </row>
    <row r="104" spans="1:14" x14ac:dyDescent="0.25">
      <c r="A104" s="48">
        <v>44335</v>
      </c>
      <c r="B104" s="493" t="s">
        <v>107</v>
      </c>
      <c r="C104" s="493" t="s">
        <v>50</v>
      </c>
      <c r="D104" s="493" t="s">
        <v>14</v>
      </c>
      <c r="E104" s="427">
        <v>8000</v>
      </c>
      <c r="F104" s="694"/>
      <c r="G104" s="701">
        <f t="shared" si="3"/>
        <v>2319714</v>
      </c>
      <c r="H104" s="493" t="s">
        <v>42</v>
      </c>
      <c r="I104" s="507" t="s">
        <v>18</v>
      </c>
      <c r="J104" s="870" t="s">
        <v>752</v>
      </c>
      <c r="K104" s="507" t="s">
        <v>125</v>
      </c>
      <c r="L104" s="507" t="s">
        <v>62</v>
      </c>
      <c r="M104" s="42"/>
      <c r="N104" s="42"/>
    </row>
    <row r="105" spans="1:14" x14ac:dyDescent="0.25">
      <c r="A105" s="48">
        <v>44335</v>
      </c>
      <c r="B105" s="493" t="s">
        <v>107</v>
      </c>
      <c r="C105" s="493" t="s">
        <v>50</v>
      </c>
      <c r="D105" s="493" t="s">
        <v>14</v>
      </c>
      <c r="E105" s="427">
        <v>60000</v>
      </c>
      <c r="F105" s="694"/>
      <c r="G105" s="701">
        <f t="shared" si="3"/>
        <v>2259714</v>
      </c>
      <c r="H105" s="493" t="s">
        <v>42</v>
      </c>
      <c r="I105" s="507" t="s">
        <v>18</v>
      </c>
      <c r="J105" s="279" t="s">
        <v>753</v>
      </c>
      <c r="K105" s="507" t="s">
        <v>125</v>
      </c>
      <c r="L105" s="507" t="s">
        <v>62</v>
      </c>
      <c r="M105" s="42"/>
      <c r="N105" s="42"/>
    </row>
    <row r="106" spans="1:14" x14ac:dyDescent="0.25">
      <c r="A106" s="48">
        <v>44335</v>
      </c>
      <c r="B106" s="493" t="s">
        <v>107</v>
      </c>
      <c r="C106" s="493" t="s">
        <v>50</v>
      </c>
      <c r="D106" s="493" t="s">
        <v>14</v>
      </c>
      <c r="E106" s="427">
        <v>8000</v>
      </c>
      <c r="F106" s="694"/>
      <c r="G106" s="701">
        <f t="shared" si="3"/>
        <v>2251714</v>
      </c>
      <c r="H106" s="493" t="s">
        <v>42</v>
      </c>
      <c r="I106" s="507" t="s">
        <v>18</v>
      </c>
      <c r="J106" s="279" t="s">
        <v>755</v>
      </c>
      <c r="K106" s="507" t="s">
        <v>125</v>
      </c>
      <c r="L106" s="507" t="s">
        <v>62</v>
      </c>
      <c r="M106" s="42"/>
      <c r="N106" s="42"/>
    </row>
    <row r="107" spans="1:14" x14ac:dyDescent="0.25">
      <c r="A107" s="48">
        <v>44335</v>
      </c>
      <c r="B107" s="493" t="s">
        <v>448</v>
      </c>
      <c r="C107" s="493" t="s">
        <v>136</v>
      </c>
      <c r="D107" s="493" t="s">
        <v>94</v>
      </c>
      <c r="E107" s="427">
        <v>10000</v>
      </c>
      <c r="F107" s="694"/>
      <c r="G107" s="701">
        <f t="shared" si="3"/>
        <v>2241714</v>
      </c>
      <c r="H107" s="493" t="s">
        <v>42</v>
      </c>
      <c r="I107" s="507" t="s">
        <v>18</v>
      </c>
      <c r="J107" s="279" t="s">
        <v>756</v>
      </c>
      <c r="K107" s="507" t="s">
        <v>125</v>
      </c>
      <c r="L107" s="507" t="s">
        <v>62</v>
      </c>
      <c r="M107" s="42"/>
      <c r="N107" s="42"/>
    </row>
    <row r="108" spans="1:14" x14ac:dyDescent="0.25">
      <c r="A108" s="48">
        <v>44335</v>
      </c>
      <c r="B108" s="493" t="s">
        <v>474</v>
      </c>
      <c r="C108" s="493" t="s">
        <v>136</v>
      </c>
      <c r="D108" s="493" t="s">
        <v>94</v>
      </c>
      <c r="E108" s="427">
        <v>7200</v>
      </c>
      <c r="F108" s="694"/>
      <c r="G108" s="701">
        <f t="shared" si="3"/>
        <v>2234514</v>
      </c>
      <c r="H108" s="493" t="s">
        <v>42</v>
      </c>
      <c r="I108" s="507" t="s">
        <v>18</v>
      </c>
      <c r="J108" s="279" t="s">
        <v>757</v>
      </c>
      <c r="K108" s="507" t="s">
        <v>125</v>
      </c>
      <c r="L108" s="507" t="s">
        <v>62</v>
      </c>
      <c r="M108" s="42"/>
      <c r="N108" s="42"/>
    </row>
    <row r="109" spans="1:14" x14ac:dyDescent="0.25">
      <c r="A109" s="48">
        <v>44335</v>
      </c>
      <c r="B109" s="493" t="s">
        <v>475</v>
      </c>
      <c r="C109" s="493" t="s">
        <v>136</v>
      </c>
      <c r="D109" s="493" t="s">
        <v>94</v>
      </c>
      <c r="E109" s="427">
        <v>100000</v>
      </c>
      <c r="F109" s="694"/>
      <c r="G109" s="701">
        <f t="shared" si="3"/>
        <v>2134514</v>
      </c>
      <c r="H109" s="493" t="s">
        <v>42</v>
      </c>
      <c r="I109" s="507" t="s">
        <v>18</v>
      </c>
      <c r="J109" s="279" t="s">
        <v>757</v>
      </c>
      <c r="K109" s="507" t="s">
        <v>125</v>
      </c>
      <c r="L109" s="507" t="s">
        <v>62</v>
      </c>
      <c r="M109" s="42"/>
      <c r="N109" s="42"/>
    </row>
    <row r="110" spans="1:14" x14ac:dyDescent="0.25">
      <c r="A110" s="48">
        <v>44335</v>
      </c>
      <c r="B110" s="493" t="s">
        <v>476</v>
      </c>
      <c r="C110" s="493" t="s">
        <v>319</v>
      </c>
      <c r="D110" s="493" t="s">
        <v>132</v>
      </c>
      <c r="E110" s="427">
        <v>200000</v>
      </c>
      <c r="F110" s="694"/>
      <c r="G110" s="701">
        <f t="shared" si="3"/>
        <v>1934514</v>
      </c>
      <c r="H110" s="493" t="s">
        <v>42</v>
      </c>
      <c r="I110" s="507" t="s">
        <v>18</v>
      </c>
      <c r="J110" s="713" t="s">
        <v>758</v>
      </c>
      <c r="K110" s="507" t="s">
        <v>125</v>
      </c>
      <c r="L110" s="507" t="s">
        <v>62</v>
      </c>
      <c r="M110" s="42"/>
      <c r="N110" s="42"/>
    </row>
    <row r="111" spans="1:14" x14ac:dyDescent="0.25">
      <c r="A111" s="48">
        <v>44336</v>
      </c>
      <c r="B111" s="493" t="s">
        <v>147</v>
      </c>
      <c r="C111" s="493" t="s">
        <v>50</v>
      </c>
      <c r="D111" s="493" t="s">
        <v>93</v>
      </c>
      <c r="E111" s="427"/>
      <c r="F111" s="694">
        <v>2000</v>
      </c>
      <c r="G111" s="701">
        <f t="shared" si="3"/>
        <v>1936514</v>
      </c>
      <c r="H111" s="493" t="s">
        <v>130</v>
      </c>
      <c r="I111" s="507" t="s">
        <v>18</v>
      </c>
      <c r="J111" s="279" t="s">
        <v>432</v>
      </c>
      <c r="K111" s="507" t="s">
        <v>125</v>
      </c>
      <c r="L111" s="507" t="s">
        <v>62</v>
      </c>
      <c r="M111" s="42"/>
      <c r="N111" s="42"/>
    </row>
    <row r="112" spans="1:14" x14ac:dyDescent="0.25">
      <c r="A112" s="48">
        <v>44336</v>
      </c>
      <c r="B112" s="493" t="s">
        <v>147</v>
      </c>
      <c r="C112" s="493" t="s">
        <v>50</v>
      </c>
      <c r="D112" s="493" t="s">
        <v>93</v>
      </c>
      <c r="E112" s="427"/>
      <c r="F112" s="694">
        <v>5000</v>
      </c>
      <c r="G112" s="701">
        <f t="shared" si="3"/>
        <v>1941514</v>
      </c>
      <c r="H112" s="493" t="s">
        <v>70</v>
      </c>
      <c r="I112" s="507" t="s">
        <v>18</v>
      </c>
      <c r="J112" s="713" t="s">
        <v>441</v>
      </c>
      <c r="K112" s="507" t="s">
        <v>125</v>
      </c>
      <c r="L112" s="507" t="s">
        <v>62</v>
      </c>
      <c r="M112" s="42"/>
      <c r="N112" s="42"/>
    </row>
    <row r="113" spans="1:14" x14ac:dyDescent="0.25">
      <c r="A113" s="48">
        <v>44336</v>
      </c>
      <c r="B113" s="493" t="s">
        <v>107</v>
      </c>
      <c r="C113" s="493" t="s">
        <v>50</v>
      </c>
      <c r="D113" s="493" t="s">
        <v>52</v>
      </c>
      <c r="E113" s="427">
        <v>54000</v>
      </c>
      <c r="F113" s="427"/>
      <c r="G113" s="701">
        <f t="shared" si="3"/>
        <v>1887514</v>
      </c>
      <c r="H113" s="493" t="s">
        <v>53</v>
      </c>
      <c r="I113" s="507" t="s">
        <v>18</v>
      </c>
      <c r="J113" s="713" t="s">
        <v>704</v>
      </c>
      <c r="K113" s="507" t="s">
        <v>125</v>
      </c>
      <c r="L113" s="507" t="s">
        <v>62</v>
      </c>
      <c r="M113" s="42"/>
      <c r="N113" s="42"/>
    </row>
    <row r="114" spans="1:14" x14ac:dyDescent="0.25">
      <c r="A114" s="48">
        <v>44336</v>
      </c>
      <c r="B114" s="493" t="s">
        <v>107</v>
      </c>
      <c r="C114" s="493" t="s">
        <v>50</v>
      </c>
      <c r="D114" s="493" t="s">
        <v>93</v>
      </c>
      <c r="E114" s="427">
        <v>66000</v>
      </c>
      <c r="F114" s="427"/>
      <c r="G114" s="701">
        <f t="shared" si="3"/>
        <v>1821514</v>
      </c>
      <c r="H114" s="493" t="s">
        <v>70</v>
      </c>
      <c r="I114" s="507" t="s">
        <v>18</v>
      </c>
      <c r="J114" s="713" t="s">
        <v>457</v>
      </c>
      <c r="K114" s="507" t="s">
        <v>125</v>
      </c>
      <c r="L114" s="507" t="s">
        <v>62</v>
      </c>
      <c r="M114" s="42"/>
      <c r="N114" s="42"/>
    </row>
    <row r="115" spans="1:14" x14ac:dyDescent="0.25">
      <c r="A115" s="48">
        <v>44336</v>
      </c>
      <c r="B115" s="493" t="s">
        <v>107</v>
      </c>
      <c r="C115" s="493" t="s">
        <v>50</v>
      </c>
      <c r="D115" s="493" t="s">
        <v>93</v>
      </c>
      <c r="E115" s="427">
        <v>69000</v>
      </c>
      <c r="F115" s="427"/>
      <c r="G115" s="701">
        <f t="shared" si="3"/>
        <v>1752514</v>
      </c>
      <c r="H115" s="493" t="s">
        <v>71</v>
      </c>
      <c r="I115" s="507" t="s">
        <v>18</v>
      </c>
      <c r="J115" s="279" t="s">
        <v>462</v>
      </c>
      <c r="K115" s="507" t="s">
        <v>125</v>
      </c>
      <c r="L115" s="507" t="s">
        <v>62</v>
      </c>
      <c r="M115" s="42"/>
      <c r="N115" s="42"/>
    </row>
    <row r="116" spans="1:14" x14ac:dyDescent="0.25">
      <c r="A116" s="48">
        <v>44336</v>
      </c>
      <c r="B116" s="493" t="s">
        <v>107</v>
      </c>
      <c r="C116" s="493" t="s">
        <v>50</v>
      </c>
      <c r="D116" s="493" t="s">
        <v>93</v>
      </c>
      <c r="E116" s="427">
        <v>53000</v>
      </c>
      <c r="F116" s="427"/>
      <c r="G116" s="701">
        <f t="shared" si="3"/>
        <v>1699514</v>
      </c>
      <c r="H116" s="493" t="s">
        <v>130</v>
      </c>
      <c r="I116" s="507" t="s">
        <v>18</v>
      </c>
      <c r="J116" s="279" t="s">
        <v>468</v>
      </c>
      <c r="K116" s="507" t="s">
        <v>125</v>
      </c>
      <c r="L116" s="507" t="s">
        <v>62</v>
      </c>
      <c r="M116" s="42"/>
      <c r="N116" s="42"/>
    </row>
    <row r="117" spans="1:14" x14ac:dyDescent="0.25">
      <c r="A117" s="48">
        <v>44336</v>
      </c>
      <c r="B117" s="493" t="s">
        <v>472</v>
      </c>
      <c r="C117" s="493" t="s">
        <v>335</v>
      </c>
      <c r="D117" s="493" t="s">
        <v>94</v>
      </c>
      <c r="E117" s="427">
        <v>66900</v>
      </c>
      <c r="F117" s="427"/>
      <c r="G117" s="701">
        <f t="shared" si="3"/>
        <v>1632614</v>
      </c>
      <c r="H117" s="493" t="s">
        <v>42</v>
      </c>
      <c r="I117" s="507" t="s">
        <v>18</v>
      </c>
      <c r="J117" s="279" t="s">
        <v>759</v>
      </c>
      <c r="K117" s="507" t="s">
        <v>125</v>
      </c>
      <c r="L117" s="507" t="s">
        <v>62</v>
      </c>
      <c r="M117" s="42"/>
      <c r="N117" s="42"/>
    </row>
    <row r="118" spans="1:14" x14ac:dyDescent="0.25">
      <c r="A118" s="48">
        <v>44336</v>
      </c>
      <c r="B118" s="493" t="s">
        <v>209</v>
      </c>
      <c r="C118" s="493" t="s">
        <v>473</v>
      </c>
      <c r="D118" s="493" t="s">
        <v>94</v>
      </c>
      <c r="E118" s="427">
        <v>3100</v>
      </c>
      <c r="F118" s="427"/>
      <c r="G118" s="701">
        <f t="shared" si="3"/>
        <v>1629514</v>
      </c>
      <c r="H118" s="493" t="s">
        <v>42</v>
      </c>
      <c r="I118" s="507" t="s">
        <v>18</v>
      </c>
      <c r="J118" s="279" t="s">
        <v>759</v>
      </c>
      <c r="K118" s="507" t="s">
        <v>125</v>
      </c>
      <c r="L118" s="507" t="s">
        <v>62</v>
      </c>
      <c r="M118" s="42"/>
      <c r="N118" s="42"/>
    </row>
    <row r="119" spans="1:14" x14ac:dyDescent="0.25">
      <c r="A119" s="48">
        <v>44336</v>
      </c>
      <c r="B119" s="493" t="s">
        <v>147</v>
      </c>
      <c r="C119" s="493" t="s">
        <v>50</v>
      </c>
      <c r="D119" s="493" t="s">
        <v>14</v>
      </c>
      <c r="E119" s="427"/>
      <c r="F119" s="427">
        <v>5000</v>
      </c>
      <c r="G119" s="701">
        <f t="shared" si="3"/>
        <v>1634514</v>
      </c>
      <c r="H119" s="493" t="s">
        <v>42</v>
      </c>
      <c r="I119" s="507" t="s">
        <v>18</v>
      </c>
      <c r="J119" s="880" t="s">
        <v>755</v>
      </c>
      <c r="K119" s="507" t="s">
        <v>125</v>
      </c>
      <c r="L119" s="507" t="s">
        <v>62</v>
      </c>
      <c r="M119" s="42"/>
      <c r="N119" s="42"/>
    </row>
    <row r="120" spans="1:14" x14ac:dyDescent="0.25">
      <c r="A120" s="1024">
        <v>44337</v>
      </c>
      <c r="B120" s="493" t="s">
        <v>107</v>
      </c>
      <c r="C120" s="493" t="s">
        <v>50</v>
      </c>
      <c r="D120" s="493" t="s">
        <v>93</v>
      </c>
      <c r="E120" s="694">
        <v>67000</v>
      </c>
      <c r="F120" s="694"/>
      <c r="G120" s="701">
        <f t="shared" si="3"/>
        <v>1567514</v>
      </c>
      <c r="H120" s="493" t="s">
        <v>71</v>
      </c>
      <c r="I120" s="493" t="s">
        <v>18</v>
      </c>
      <c r="J120" s="279" t="s">
        <v>477</v>
      </c>
      <c r="K120" s="507" t="s">
        <v>73</v>
      </c>
      <c r="L120" s="277" t="s">
        <v>62</v>
      </c>
      <c r="M120" s="42"/>
      <c r="N120" s="42"/>
    </row>
    <row r="121" spans="1:14" x14ac:dyDescent="0.25">
      <c r="A121" s="48">
        <v>44337</v>
      </c>
      <c r="B121" s="493" t="s">
        <v>107</v>
      </c>
      <c r="C121" s="493" t="s">
        <v>50</v>
      </c>
      <c r="D121" s="493" t="s">
        <v>93</v>
      </c>
      <c r="E121" s="695">
        <v>45000</v>
      </c>
      <c r="F121" s="695"/>
      <c r="G121" s="701">
        <f t="shared" si="3"/>
        <v>1522514</v>
      </c>
      <c r="H121" s="493" t="s">
        <v>130</v>
      </c>
      <c r="I121" s="493" t="s">
        <v>18</v>
      </c>
      <c r="J121" s="279" t="s">
        <v>479</v>
      </c>
      <c r="K121" s="507" t="s">
        <v>73</v>
      </c>
      <c r="L121" s="277" t="s">
        <v>62</v>
      </c>
      <c r="M121" s="42"/>
      <c r="N121" s="42"/>
    </row>
    <row r="122" spans="1:14" x14ac:dyDescent="0.25">
      <c r="A122" s="48">
        <v>44337</v>
      </c>
      <c r="B122" s="493" t="s">
        <v>107</v>
      </c>
      <c r="C122" s="493" t="s">
        <v>50</v>
      </c>
      <c r="D122" s="493" t="s">
        <v>93</v>
      </c>
      <c r="E122" s="695">
        <v>59000</v>
      </c>
      <c r="F122" s="695"/>
      <c r="G122" s="701">
        <f t="shared" si="3"/>
        <v>1463514</v>
      </c>
      <c r="H122" s="493" t="s">
        <v>70</v>
      </c>
      <c r="I122" s="493" t="s">
        <v>18</v>
      </c>
      <c r="J122" s="713" t="s">
        <v>485</v>
      </c>
      <c r="K122" s="507" t="s">
        <v>73</v>
      </c>
      <c r="L122" s="277" t="s">
        <v>62</v>
      </c>
      <c r="M122" s="42"/>
      <c r="N122" s="42"/>
    </row>
    <row r="123" spans="1:14" x14ac:dyDescent="0.25">
      <c r="A123" s="48">
        <v>44337</v>
      </c>
      <c r="B123" s="493" t="s">
        <v>107</v>
      </c>
      <c r="C123" s="493" t="s">
        <v>456</v>
      </c>
      <c r="D123" s="493" t="s">
        <v>52</v>
      </c>
      <c r="E123" s="752">
        <v>275000</v>
      </c>
      <c r="F123" s="695"/>
      <c r="G123" s="701">
        <f t="shared" si="3"/>
        <v>1188514</v>
      </c>
      <c r="H123" s="493" t="s">
        <v>99</v>
      </c>
      <c r="I123" s="493" t="s">
        <v>18</v>
      </c>
      <c r="J123" s="279" t="s">
        <v>491</v>
      </c>
      <c r="K123" s="507" t="s">
        <v>73</v>
      </c>
      <c r="L123" s="277" t="s">
        <v>62</v>
      </c>
      <c r="M123" s="42"/>
      <c r="N123" s="42"/>
    </row>
    <row r="124" spans="1:14" x14ac:dyDescent="0.25">
      <c r="A124" s="48">
        <v>44337</v>
      </c>
      <c r="B124" s="493" t="s">
        <v>147</v>
      </c>
      <c r="C124" s="493" t="s">
        <v>50</v>
      </c>
      <c r="D124" s="493" t="s">
        <v>93</v>
      </c>
      <c r="E124" s="695"/>
      <c r="F124" s="695">
        <v>2000</v>
      </c>
      <c r="G124" s="701">
        <f t="shared" si="3"/>
        <v>1190514</v>
      </c>
      <c r="H124" s="493" t="s">
        <v>70</v>
      </c>
      <c r="I124" s="493" t="s">
        <v>18</v>
      </c>
      <c r="J124" s="713" t="s">
        <v>457</v>
      </c>
      <c r="K124" s="507" t="s">
        <v>73</v>
      </c>
      <c r="L124" s="277" t="s">
        <v>62</v>
      </c>
      <c r="M124" s="42"/>
      <c r="N124" s="42"/>
    </row>
    <row r="125" spans="1:14" x14ac:dyDescent="0.25">
      <c r="A125" s="48">
        <v>44337</v>
      </c>
      <c r="B125" s="493" t="s">
        <v>147</v>
      </c>
      <c r="C125" s="493" t="s">
        <v>50</v>
      </c>
      <c r="D125" s="493" t="s">
        <v>93</v>
      </c>
      <c r="E125" s="695"/>
      <c r="F125" s="695">
        <v>2000</v>
      </c>
      <c r="G125" s="701">
        <f t="shared" si="3"/>
        <v>1192514</v>
      </c>
      <c r="H125" s="493" t="s">
        <v>71</v>
      </c>
      <c r="I125" s="493" t="s">
        <v>18</v>
      </c>
      <c r="J125" s="279" t="s">
        <v>462</v>
      </c>
      <c r="K125" s="507" t="s">
        <v>73</v>
      </c>
      <c r="L125" s="277" t="s">
        <v>62</v>
      </c>
      <c r="M125" s="42"/>
      <c r="N125" s="42"/>
    </row>
    <row r="126" spans="1:14" x14ac:dyDescent="0.25">
      <c r="A126" s="48">
        <v>44337</v>
      </c>
      <c r="B126" s="493" t="s">
        <v>147</v>
      </c>
      <c r="C126" s="493" t="s">
        <v>50</v>
      </c>
      <c r="D126" s="493" t="s">
        <v>93</v>
      </c>
      <c r="E126" s="695"/>
      <c r="F126" s="695">
        <v>4000</v>
      </c>
      <c r="G126" s="701">
        <f t="shared" si="3"/>
        <v>1196514</v>
      </c>
      <c r="H126" s="493" t="s">
        <v>130</v>
      </c>
      <c r="I126" s="493" t="s">
        <v>18</v>
      </c>
      <c r="J126" s="279" t="s">
        <v>468</v>
      </c>
      <c r="K126" s="507" t="s">
        <v>73</v>
      </c>
      <c r="L126" s="277" t="s">
        <v>62</v>
      </c>
      <c r="M126" s="42"/>
      <c r="N126" s="42"/>
    </row>
    <row r="127" spans="1:14" x14ac:dyDescent="0.25">
      <c r="A127" s="48">
        <v>44338</v>
      </c>
      <c r="B127" s="493" t="s">
        <v>147</v>
      </c>
      <c r="C127" s="493" t="s">
        <v>50</v>
      </c>
      <c r="D127" s="493" t="s">
        <v>93</v>
      </c>
      <c r="E127" s="736"/>
      <c r="F127" s="695">
        <v>2000</v>
      </c>
      <c r="G127" s="701">
        <f t="shared" si="3"/>
        <v>1198514</v>
      </c>
      <c r="H127" s="493" t="s">
        <v>71</v>
      </c>
      <c r="I127" s="493" t="s">
        <v>18</v>
      </c>
      <c r="J127" s="279" t="s">
        <v>477</v>
      </c>
      <c r="K127" s="507" t="s">
        <v>73</v>
      </c>
      <c r="L127" s="277" t="s">
        <v>62</v>
      </c>
      <c r="M127" s="42"/>
      <c r="N127" s="42"/>
    </row>
    <row r="128" spans="1:14" x14ac:dyDescent="0.25">
      <c r="A128" s="48">
        <v>44338</v>
      </c>
      <c r="B128" s="493" t="s">
        <v>147</v>
      </c>
      <c r="C128" s="493" t="s">
        <v>50</v>
      </c>
      <c r="D128" s="493" t="s">
        <v>93</v>
      </c>
      <c r="E128" s="736"/>
      <c r="F128" s="695">
        <v>1000</v>
      </c>
      <c r="G128" s="701">
        <f t="shared" si="3"/>
        <v>1199514</v>
      </c>
      <c r="H128" s="493" t="s">
        <v>130</v>
      </c>
      <c r="I128" s="493" t="s">
        <v>18</v>
      </c>
      <c r="J128" s="279" t="s">
        <v>479</v>
      </c>
      <c r="K128" s="507" t="s">
        <v>73</v>
      </c>
      <c r="L128" s="277" t="s">
        <v>62</v>
      </c>
      <c r="M128" s="42"/>
      <c r="N128" s="42"/>
    </row>
    <row r="129" spans="1:14" x14ac:dyDescent="0.25">
      <c r="A129" s="48">
        <v>44338</v>
      </c>
      <c r="B129" s="493" t="s">
        <v>147</v>
      </c>
      <c r="C129" s="493" t="s">
        <v>456</v>
      </c>
      <c r="D129" s="493" t="s">
        <v>93</v>
      </c>
      <c r="E129" s="736"/>
      <c r="F129" s="695">
        <v>2000</v>
      </c>
      <c r="G129" s="701">
        <f t="shared" si="3"/>
        <v>1201514</v>
      </c>
      <c r="H129" s="493" t="s">
        <v>70</v>
      </c>
      <c r="I129" s="493" t="s">
        <v>18</v>
      </c>
      <c r="J129" s="713" t="s">
        <v>485</v>
      </c>
      <c r="K129" s="507" t="s">
        <v>73</v>
      </c>
      <c r="L129" s="277" t="s">
        <v>62</v>
      </c>
      <c r="M129" s="42"/>
      <c r="N129" s="42"/>
    </row>
    <row r="130" spans="1:14" x14ac:dyDescent="0.25">
      <c r="A130" s="48">
        <v>44340</v>
      </c>
      <c r="B130" s="493" t="s">
        <v>107</v>
      </c>
      <c r="C130" s="493" t="s">
        <v>50</v>
      </c>
      <c r="D130" s="493" t="s">
        <v>93</v>
      </c>
      <c r="E130" s="736">
        <v>68000</v>
      </c>
      <c r="F130" s="695"/>
      <c r="G130" s="701">
        <f t="shared" si="3"/>
        <v>1133514</v>
      </c>
      <c r="H130" s="493" t="s">
        <v>70</v>
      </c>
      <c r="I130" s="493" t="s">
        <v>18</v>
      </c>
      <c r="J130" s="713" t="s">
        <v>497</v>
      </c>
      <c r="K130" s="507" t="s">
        <v>73</v>
      </c>
      <c r="L130" s="277" t="s">
        <v>62</v>
      </c>
      <c r="M130" s="42"/>
      <c r="N130" s="42"/>
    </row>
    <row r="131" spans="1:14" x14ac:dyDescent="0.25">
      <c r="A131" s="48">
        <v>44340</v>
      </c>
      <c r="B131" s="493" t="s">
        <v>107</v>
      </c>
      <c r="C131" s="493" t="s">
        <v>50</v>
      </c>
      <c r="D131" s="493" t="s">
        <v>93</v>
      </c>
      <c r="E131" s="736">
        <v>65000</v>
      </c>
      <c r="F131" s="695"/>
      <c r="G131" s="701">
        <f t="shared" si="3"/>
        <v>1068514</v>
      </c>
      <c r="H131" s="713" t="s">
        <v>71</v>
      </c>
      <c r="I131" s="493" t="s">
        <v>18</v>
      </c>
      <c r="J131" s="279" t="s">
        <v>502</v>
      </c>
      <c r="K131" s="507" t="s">
        <v>73</v>
      </c>
      <c r="L131" s="277" t="s">
        <v>62</v>
      </c>
      <c r="M131" s="42"/>
      <c r="N131" s="42"/>
    </row>
    <row r="132" spans="1:14" x14ac:dyDescent="0.25">
      <c r="A132" s="48">
        <v>44340</v>
      </c>
      <c r="B132" s="493" t="s">
        <v>107</v>
      </c>
      <c r="C132" s="493" t="s">
        <v>50</v>
      </c>
      <c r="D132" s="493" t="s">
        <v>93</v>
      </c>
      <c r="E132" s="736">
        <v>53000</v>
      </c>
      <c r="F132" s="695"/>
      <c r="G132" s="701">
        <f t="shared" si="3"/>
        <v>1015514</v>
      </c>
      <c r="H132" s="493" t="s">
        <v>130</v>
      </c>
      <c r="I132" s="493" t="s">
        <v>18</v>
      </c>
      <c r="J132" s="279" t="s">
        <v>503</v>
      </c>
      <c r="K132" s="507" t="s">
        <v>73</v>
      </c>
      <c r="L132" s="277" t="s">
        <v>62</v>
      </c>
      <c r="M132" s="42"/>
      <c r="N132" s="42"/>
    </row>
    <row r="133" spans="1:14" x14ac:dyDescent="0.25">
      <c r="A133" s="48">
        <v>44340</v>
      </c>
      <c r="B133" s="493" t="s">
        <v>107</v>
      </c>
      <c r="C133" s="493" t="s">
        <v>50</v>
      </c>
      <c r="D133" s="493" t="s">
        <v>52</v>
      </c>
      <c r="E133" s="736">
        <v>135000</v>
      </c>
      <c r="F133" s="695"/>
      <c r="G133" s="701">
        <f t="shared" si="3"/>
        <v>880514</v>
      </c>
      <c r="H133" s="493" t="s">
        <v>53</v>
      </c>
      <c r="I133" s="493" t="s">
        <v>18</v>
      </c>
      <c r="J133" s="280" t="s">
        <v>512</v>
      </c>
      <c r="K133" s="507" t="s">
        <v>73</v>
      </c>
      <c r="L133" s="277" t="s">
        <v>62</v>
      </c>
      <c r="M133" s="42"/>
      <c r="N133" s="42"/>
    </row>
    <row r="134" spans="1:14" x14ac:dyDescent="0.25">
      <c r="A134" s="48">
        <v>44340</v>
      </c>
      <c r="B134" s="493" t="s">
        <v>147</v>
      </c>
      <c r="C134" s="493" t="s">
        <v>50</v>
      </c>
      <c r="D134" s="493" t="s">
        <v>52</v>
      </c>
      <c r="E134" s="736"/>
      <c r="F134" s="695">
        <v>100000</v>
      </c>
      <c r="G134" s="701">
        <f t="shared" si="3"/>
        <v>980514</v>
      </c>
      <c r="H134" s="493" t="s">
        <v>99</v>
      </c>
      <c r="I134" s="493" t="s">
        <v>18</v>
      </c>
      <c r="J134" s="928" t="s">
        <v>491</v>
      </c>
      <c r="K134" s="507" t="s">
        <v>73</v>
      </c>
      <c r="L134" s="277" t="s">
        <v>62</v>
      </c>
      <c r="M134" s="42"/>
      <c r="N134" s="42"/>
    </row>
    <row r="135" spans="1:14" x14ac:dyDescent="0.25">
      <c r="A135" s="48">
        <v>44341</v>
      </c>
      <c r="B135" s="493" t="s">
        <v>147</v>
      </c>
      <c r="C135" s="493" t="s">
        <v>50</v>
      </c>
      <c r="D135" s="493" t="s">
        <v>93</v>
      </c>
      <c r="E135" s="736"/>
      <c r="F135" s="695">
        <v>4000</v>
      </c>
      <c r="G135" s="701">
        <f t="shared" si="3"/>
        <v>984514</v>
      </c>
      <c r="H135" s="493" t="s">
        <v>70</v>
      </c>
      <c r="I135" s="493" t="s">
        <v>18</v>
      </c>
      <c r="J135" s="713" t="s">
        <v>497</v>
      </c>
      <c r="K135" s="507" t="s">
        <v>73</v>
      </c>
      <c r="L135" s="277" t="s">
        <v>62</v>
      </c>
      <c r="M135" s="42"/>
      <c r="N135" s="42"/>
    </row>
    <row r="136" spans="1:14" x14ac:dyDescent="0.25">
      <c r="A136" s="48">
        <v>44341</v>
      </c>
      <c r="B136" s="493" t="s">
        <v>147</v>
      </c>
      <c r="C136" s="493" t="s">
        <v>456</v>
      </c>
      <c r="D136" s="493" t="s">
        <v>93</v>
      </c>
      <c r="E136" s="736"/>
      <c r="F136" s="695">
        <v>2000</v>
      </c>
      <c r="G136" s="701">
        <f t="shared" si="3"/>
        <v>986514</v>
      </c>
      <c r="H136" s="493" t="s">
        <v>71</v>
      </c>
      <c r="I136" s="493" t="s">
        <v>18</v>
      </c>
      <c r="J136" s="279" t="s">
        <v>502</v>
      </c>
      <c r="K136" s="507" t="s">
        <v>73</v>
      </c>
      <c r="L136" s="277" t="s">
        <v>62</v>
      </c>
      <c r="M136" s="42"/>
      <c r="N136" s="42"/>
    </row>
    <row r="137" spans="1:14" x14ac:dyDescent="0.25">
      <c r="A137" s="48">
        <v>44341</v>
      </c>
      <c r="B137" s="493" t="s">
        <v>147</v>
      </c>
      <c r="C137" s="493" t="s">
        <v>456</v>
      </c>
      <c r="D137" s="493" t="s">
        <v>93</v>
      </c>
      <c r="E137" s="736"/>
      <c r="F137" s="695">
        <v>5000</v>
      </c>
      <c r="G137" s="701">
        <f t="shared" si="3"/>
        <v>991514</v>
      </c>
      <c r="H137" s="493" t="s">
        <v>130</v>
      </c>
      <c r="I137" s="493" t="s">
        <v>18</v>
      </c>
      <c r="J137" s="279" t="s">
        <v>503</v>
      </c>
      <c r="K137" s="507" t="s">
        <v>73</v>
      </c>
      <c r="L137" s="277" t="s">
        <v>62</v>
      </c>
      <c r="M137" s="42"/>
      <c r="N137" s="42"/>
    </row>
    <row r="138" spans="1:14" x14ac:dyDescent="0.25">
      <c r="A138" s="48">
        <v>44341</v>
      </c>
      <c r="B138" s="493" t="s">
        <v>76</v>
      </c>
      <c r="C138" s="493" t="s">
        <v>50</v>
      </c>
      <c r="D138" s="493" t="s">
        <v>14</v>
      </c>
      <c r="E138" s="695">
        <v>160000</v>
      </c>
      <c r="F138" s="695"/>
      <c r="G138" s="701">
        <f t="shared" si="3"/>
        <v>831514</v>
      </c>
      <c r="H138" s="493" t="s">
        <v>76</v>
      </c>
      <c r="I138" s="493" t="s">
        <v>18</v>
      </c>
      <c r="J138" s="798" t="s">
        <v>760</v>
      </c>
      <c r="K138" s="507" t="s">
        <v>73</v>
      </c>
      <c r="L138" s="277" t="s">
        <v>62</v>
      </c>
      <c r="M138" s="42"/>
      <c r="N138" s="42"/>
    </row>
    <row r="139" spans="1:14" x14ac:dyDescent="0.25">
      <c r="A139" s="48">
        <v>44341</v>
      </c>
      <c r="B139" s="493" t="s">
        <v>107</v>
      </c>
      <c r="C139" s="493" t="s">
        <v>50</v>
      </c>
      <c r="D139" s="493" t="s">
        <v>93</v>
      </c>
      <c r="E139" s="695">
        <v>55000</v>
      </c>
      <c r="F139" s="695"/>
      <c r="G139" s="701">
        <f t="shared" si="3"/>
        <v>776514</v>
      </c>
      <c r="H139" s="493" t="s">
        <v>130</v>
      </c>
      <c r="I139" s="493" t="s">
        <v>18</v>
      </c>
      <c r="J139" s="279" t="s">
        <v>522</v>
      </c>
      <c r="K139" s="507" t="s">
        <v>73</v>
      </c>
      <c r="L139" s="277" t="s">
        <v>62</v>
      </c>
      <c r="M139" s="42"/>
      <c r="N139" s="42"/>
    </row>
    <row r="140" spans="1:14" x14ac:dyDescent="0.25">
      <c r="A140" s="48">
        <v>44341</v>
      </c>
      <c r="B140" s="493" t="s">
        <v>107</v>
      </c>
      <c r="C140" s="493" t="s">
        <v>50</v>
      </c>
      <c r="D140" s="493" t="s">
        <v>93</v>
      </c>
      <c r="E140" s="752">
        <v>250000</v>
      </c>
      <c r="F140" s="695"/>
      <c r="G140" s="701">
        <f t="shared" si="3"/>
        <v>526514</v>
      </c>
      <c r="H140" s="493" t="s">
        <v>70</v>
      </c>
      <c r="I140" s="493" t="s">
        <v>18</v>
      </c>
      <c r="J140" s="798" t="s">
        <v>593</v>
      </c>
      <c r="K140" s="507" t="s">
        <v>73</v>
      </c>
      <c r="L140" s="277" t="s">
        <v>62</v>
      </c>
      <c r="M140" s="42"/>
      <c r="N140" s="42"/>
    </row>
    <row r="141" spans="1:14" x14ac:dyDescent="0.25">
      <c r="A141" s="48">
        <v>44341</v>
      </c>
      <c r="B141" s="493" t="s">
        <v>107</v>
      </c>
      <c r="C141" s="493" t="s">
        <v>50</v>
      </c>
      <c r="D141" s="493" t="s">
        <v>93</v>
      </c>
      <c r="E141" s="695">
        <v>300000</v>
      </c>
      <c r="F141" s="695"/>
      <c r="G141" s="701">
        <f t="shared" si="3"/>
        <v>226514</v>
      </c>
      <c r="H141" s="493" t="s">
        <v>71</v>
      </c>
      <c r="I141" s="493" t="s">
        <v>18</v>
      </c>
      <c r="J141" s="798" t="s">
        <v>566</v>
      </c>
      <c r="K141" s="507" t="s">
        <v>73</v>
      </c>
      <c r="L141" s="277" t="s">
        <v>62</v>
      </c>
      <c r="M141" s="42"/>
      <c r="N141" s="42"/>
    </row>
    <row r="142" spans="1:14" x14ac:dyDescent="0.25">
      <c r="A142" s="48">
        <v>44342</v>
      </c>
      <c r="B142" s="493" t="s">
        <v>445</v>
      </c>
      <c r="C142" s="493" t="s">
        <v>229</v>
      </c>
      <c r="D142" s="493"/>
      <c r="E142" s="695"/>
      <c r="F142" s="695">
        <v>1766000</v>
      </c>
      <c r="G142" s="701">
        <f t="shared" si="3"/>
        <v>1992514</v>
      </c>
      <c r="H142" s="493"/>
      <c r="I142" s="493" t="s">
        <v>18</v>
      </c>
      <c r="J142" s="798" t="s">
        <v>770</v>
      </c>
      <c r="K142" s="507" t="s">
        <v>73</v>
      </c>
      <c r="L142" s="277" t="s">
        <v>62</v>
      </c>
      <c r="M142" s="42"/>
      <c r="N142" s="42"/>
    </row>
    <row r="143" spans="1:14" x14ac:dyDescent="0.25">
      <c r="A143" s="48">
        <v>44342</v>
      </c>
      <c r="B143" s="493" t="s">
        <v>248</v>
      </c>
      <c r="C143" s="493" t="s">
        <v>136</v>
      </c>
      <c r="D143" s="493" t="s">
        <v>94</v>
      </c>
      <c r="E143" s="695">
        <v>84000</v>
      </c>
      <c r="F143" s="695"/>
      <c r="G143" s="701">
        <f t="shared" si="3"/>
        <v>1908514</v>
      </c>
      <c r="H143" s="493" t="s">
        <v>42</v>
      </c>
      <c r="I143" s="493" t="s">
        <v>18</v>
      </c>
      <c r="J143" s="798" t="s">
        <v>771</v>
      </c>
      <c r="K143" s="507" t="s">
        <v>73</v>
      </c>
      <c r="L143" s="277" t="s">
        <v>62</v>
      </c>
      <c r="M143" s="42"/>
      <c r="N143" s="42"/>
    </row>
    <row r="144" spans="1:14" x14ac:dyDescent="0.25">
      <c r="A144" s="48">
        <v>44342</v>
      </c>
      <c r="B144" s="493" t="s">
        <v>407</v>
      </c>
      <c r="C144" s="493" t="s">
        <v>136</v>
      </c>
      <c r="D144" s="493" t="s">
        <v>94</v>
      </c>
      <c r="E144" s="695">
        <v>7200</v>
      </c>
      <c r="F144" s="695"/>
      <c r="G144" s="701">
        <f t="shared" si="3"/>
        <v>1901314</v>
      </c>
      <c r="H144" s="494" t="s">
        <v>42</v>
      </c>
      <c r="I144" s="493" t="s">
        <v>18</v>
      </c>
      <c r="J144" s="798" t="s">
        <v>771</v>
      </c>
      <c r="K144" s="507" t="s">
        <v>73</v>
      </c>
      <c r="L144" s="277" t="s">
        <v>62</v>
      </c>
      <c r="M144" s="42"/>
      <c r="N144" s="42"/>
    </row>
    <row r="145" spans="1:14" x14ac:dyDescent="0.25">
      <c r="A145" s="48">
        <v>44342</v>
      </c>
      <c r="B145" s="493" t="s">
        <v>533</v>
      </c>
      <c r="C145" s="493" t="s">
        <v>136</v>
      </c>
      <c r="D145" s="493" t="s">
        <v>94</v>
      </c>
      <c r="E145" s="695">
        <v>22000</v>
      </c>
      <c r="F145" s="695"/>
      <c r="G145" s="701">
        <f t="shared" si="3"/>
        <v>1879314</v>
      </c>
      <c r="H145" s="494" t="s">
        <v>42</v>
      </c>
      <c r="I145" s="493" t="s">
        <v>18</v>
      </c>
      <c r="J145" s="798" t="s">
        <v>771</v>
      </c>
      <c r="K145" s="507" t="s">
        <v>73</v>
      </c>
      <c r="L145" s="277" t="s">
        <v>62</v>
      </c>
      <c r="M145" s="42"/>
      <c r="N145" s="42"/>
    </row>
    <row r="146" spans="1:14" x14ac:dyDescent="0.25">
      <c r="A146" s="48">
        <v>44342</v>
      </c>
      <c r="B146" s="493" t="s">
        <v>72</v>
      </c>
      <c r="C146" s="493" t="s">
        <v>50</v>
      </c>
      <c r="D146" s="493" t="s">
        <v>93</v>
      </c>
      <c r="E146" s="695"/>
      <c r="F146" s="695">
        <v>3000</v>
      </c>
      <c r="G146" s="701">
        <f t="shared" si="3"/>
        <v>1882314</v>
      </c>
      <c r="H146" s="494" t="s">
        <v>130</v>
      </c>
      <c r="I146" s="493" t="s">
        <v>18</v>
      </c>
      <c r="J146" s="279" t="s">
        <v>522</v>
      </c>
      <c r="K146" s="507" t="s">
        <v>73</v>
      </c>
      <c r="L146" s="277" t="s">
        <v>62</v>
      </c>
      <c r="M146" s="42"/>
      <c r="N146" s="42"/>
    </row>
    <row r="147" spans="1:14" x14ac:dyDescent="0.25">
      <c r="A147" s="48">
        <v>44342</v>
      </c>
      <c r="B147" s="493" t="s">
        <v>528</v>
      </c>
      <c r="C147" s="493" t="s">
        <v>50</v>
      </c>
      <c r="D147" s="493" t="s">
        <v>93</v>
      </c>
      <c r="E147" s="695">
        <v>110000</v>
      </c>
      <c r="F147" s="695"/>
      <c r="G147" s="701">
        <f t="shared" si="3"/>
        <v>1772314</v>
      </c>
      <c r="H147" s="494" t="s">
        <v>70</v>
      </c>
      <c r="I147" s="493" t="s">
        <v>18</v>
      </c>
      <c r="J147" s="798" t="s">
        <v>593</v>
      </c>
      <c r="K147" s="507" t="s">
        <v>73</v>
      </c>
      <c r="L147" s="277" t="s">
        <v>62</v>
      </c>
      <c r="M147" s="42"/>
      <c r="N147" s="42"/>
    </row>
    <row r="148" spans="1:14" x14ac:dyDescent="0.25">
      <c r="A148" s="48">
        <v>44342</v>
      </c>
      <c r="B148" s="493" t="s">
        <v>528</v>
      </c>
      <c r="C148" s="493" t="s">
        <v>50</v>
      </c>
      <c r="D148" s="493" t="s">
        <v>93</v>
      </c>
      <c r="E148" s="695">
        <v>110000</v>
      </c>
      <c r="F148" s="695"/>
      <c r="G148" s="701">
        <f t="shared" si="3"/>
        <v>1662314</v>
      </c>
      <c r="H148" s="494" t="s">
        <v>71</v>
      </c>
      <c r="I148" s="493" t="s">
        <v>18</v>
      </c>
      <c r="J148" s="798" t="s">
        <v>566</v>
      </c>
      <c r="K148" s="507" t="s">
        <v>73</v>
      </c>
      <c r="L148" s="277" t="s">
        <v>62</v>
      </c>
      <c r="M148" s="42"/>
      <c r="N148" s="42"/>
    </row>
    <row r="149" spans="1:14" x14ac:dyDescent="0.25">
      <c r="A149" s="507">
        <v>44342</v>
      </c>
      <c r="B149" s="493" t="s">
        <v>107</v>
      </c>
      <c r="C149" s="493" t="s">
        <v>50</v>
      </c>
      <c r="D149" s="493" t="s">
        <v>14</v>
      </c>
      <c r="E149" s="695">
        <v>18000</v>
      </c>
      <c r="F149" s="695"/>
      <c r="G149" s="701">
        <f t="shared" si="3"/>
        <v>1644314</v>
      </c>
      <c r="H149" s="494" t="s">
        <v>42</v>
      </c>
      <c r="I149" s="493" t="s">
        <v>18</v>
      </c>
      <c r="J149" s="713" t="s">
        <v>772</v>
      </c>
      <c r="K149" s="507" t="s">
        <v>73</v>
      </c>
      <c r="L149" s="277" t="s">
        <v>62</v>
      </c>
      <c r="M149" s="42"/>
      <c r="N149" s="42"/>
    </row>
    <row r="150" spans="1:14" x14ac:dyDescent="0.25">
      <c r="A150" s="48">
        <v>44342</v>
      </c>
      <c r="B150" s="493" t="s">
        <v>107</v>
      </c>
      <c r="C150" s="493" t="s">
        <v>456</v>
      </c>
      <c r="D150" s="493" t="s">
        <v>93</v>
      </c>
      <c r="E150" s="695">
        <v>49000</v>
      </c>
      <c r="F150" s="695"/>
      <c r="G150" s="701">
        <f t="shared" si="3"/>
        <v>1595314</v>
      </c>
      <c r="H150" s="494" t="s">
        <v>130</v>
      </c>
      <c r="I150" s="493" t="s">
        <v>18</v>
      </c>
      <c r="J150" s="279" t="s">
        <v>537</v>
      </c>
      <c r="K150" s="507" t="s">
        <v>73</v>
      </c>
      <c r="L150" s="277" t="s">
        <v>62</v>
      </c>
      <c r="M150" s="42"/>
      <c r="N150" s="42"/>
    </row>
    <row r="151" spans="1:14" x14ac:dyDescent="0.25">
      <c r="A151" s="48">
        <v>44342</v>
      </c>
      <c r="B151" s="493" t="s">
        <v>107</v>
      </c>
      <c r="C151" s="493" t="s">
        <v>50</v>
      </c>
      <c r="D151" s="493" t="s">
        <v>52</v>
      </c>
      <c r="E151" s="695">
        <v>14000</v>
      </c>
      <c r="F151" s="695"/>
      <c r="G151" s="701">
        <f t="shared" si="3"/>
        <v>1581314</v>
      </c>
      <c r="H151" s="494" t="s">
        <v>53</v>
      </c>
      <c r="I151" s="493" t="s">
        <v>18</v>
      </c>
      <c r="J151" s="280" t="s">
        <v>597</v>
      </c>
      <c r="K151" s="507" t="s">
        <v>73</v>
      </c>
      <c r="L151" s="277" t="s">
        <v>62</v>
      </c>
      <c r="M151" s="42"/>
      <c r="N151" s="42"/>
    </row>
    <row r="152" spans="1:14" x14ac:dyDescent="0.25">
      <c r="A152" s="48">
        <v>44342</v>
      </c>
      <c r="B152" s="493" t="s">
        <v>107</v>
      </c>
      <c r="C152" s="493" t="s">
        <v>50</v>
      </c>
      <c r="D152" s="493" t="s">
        <v>52</v>
      </c>
      <c r="E152" s="695">
        <v>15000</v>
      </c>
      <c r="F152" s="695"/>
      <c r="G152" s="701">
        <f t="shared" si="3"/>
        <v>1566314</v>
      </c>
      <c r="H152" s="494" t="s">
        <v>99</v>
      </c>
      <c r="I152" s="493" t="s">
        <v>18</v>
      </c>
      <c r="J152" s="798" t="s">
        <v>596</v>
      </c>
      <c r="K152" s="507" t="s">
        <v>73</v>
      </c>
      <c r="L152" s="277" t="s">
        <v>62</v>
      </c>
      <c r="M152" s="42"/>
      <c r="N152" s="42"/>
    </row>
    <row r="153" spans="1:14" x14ac:dyDescent="0.25">
      <c r="A153" s="507">
        <v>44343</v>
      </c>
      <c r="B153" s="493" t="s">
        <v>107</v>
      </c>
      <c r="C153" s="493" t="s">
        <v>50</v>
      </c>
      <c r="D153" s="493" t="s">
        <v>93</v>
      </c>
      <c r="E153" s="695">
        <v>55000</v>
      </c>
      <c r="F153" s="695"/>
      <c r="G153" s="701">
        <f t="shared" si="3"/>
        <v>1511314</v>
      </c>
      <c r="H153" s="494" t="s">
        <v>130</v>
      </c>
      <c r="I153" s="493" t="s">
        <v>18</v>
      </c>
      <c r="J153" s="279" t="s">
        <v>542</v>
      </c>
      <c r="K153" s="507" t="s">
        <v>73</v>
      </c>
      <c r="L153" s="277" t="s">
        <v>62</v>
      </c>
      <c r="M153" s="42"/>
      <c r="N153" s="42"/>
    </row>
    <row r="154" spans="1:14" x14ac:dyDescent="0.25">
      <c r="A154" s="48">
        <v>44343</v>
      </c>
      <c r="B154" s="493" t="s">
        <v>72</v>
      </c>
      <c r="C154" s="493" t="s">
        <v>50</v>
      </c>
      <c r="D154" s="493" t="s">
        <v>93</v>
      </c>
      <c r="E154" s="702"/>
      <c r="F154" s="702">
        <v>4000</v>
      </c>
      <c r="G154" s="701">
        <f t="shared" si="3"/>
        <v>1515314</v>
      </c>
      <c r="H154" s="494" t="s">
        <v>130</v>
      </c>
      <c r="I154" s="493" t="s">
        <v>18</v>
      </c>
      <c r="J154" s="279" t="s">
        <v>537</v>
      </c>
      <c r="K154" s="507" t="s">
        <v>73</v>
      </c>
      <c r="L154" s="277" t="s">
        <v>62</v>
      </c>
      <c r="M154" s="42"/>
      <c r="N154" s="42"/>
    </row>
    <row r="155" spans="1:14" x14ac:dyDescent="0.25">
      <c r="A155" s="742">
        <v>44343</v>
      </c>
      <c r="B155" s="493" t="s">
        <v>528</v>
      </c>
      <c r="C155" s="493" t="s">
        <v>50</v>
      </c>
      <c r="D155" s="493" t="s">
        <v>93</v>
      </c>
      <c r="E155" s="752">
        <v>110000</v>
      </c>
      <c r="F155" s="752"/>
      <c r="G155" s="701">
        <f t="shared" si="3"/>
        <v>1405314</v>
      </c>
      <c r="H155" s="493" t="s">
        <v>71</v>
      </c>
      <c r="I155" s="493" t="s">
        <v>18</v>
      </c>
      <c r="J155" s="713" t="s">
        <v>566</v>
      </c>
      <c r="K155" s="507" t="s">
        <v>73</v>
      </c>
      <c r="L155" s="277" t="s">
        <v>62</v>
      </c>
      <c r="M155" s="42"/>
      <c r="N155" s="42"/>
    </row>
    <row r="156" spans="1:14" x14ac:dyDescent="0.25">
      <c r="A156" s="48">
        <v>44343</v>
      </c>
      <c r="B156" s="493" t="s">
        <v>107</v>
      </c>
      <c r="C156" s="493" t="s">
        <v>50</v>
      </c>
      <c r="D156" s="644" t="s">
        <v>14</v>
      </c>
      <c r="E156" s="752">
        <v>193000</v>
      </c>
      <c r="F156" s="752"/>
      <c r="G156" s="701">
        <f>G155-E156+F156</f>
        <v>1212314</v>
      </c>
      <c r="H156" s="494" t="s">
        <v>42</v>
      </c>
      <c r="I156" s="493" t="s">
        <v>18</v>
      </c>
      <c r="J156" s="279" t="s">
        <v>773</v>
      </c>
      <c r="K156" s="507" t="s">
        <v>73</v>
      </c>
      <c r="L156" s="277" t="s">
        <v>62</v>
      </c>
      <c r="M156" s="42"/>
      <c r="N156" s="42"/>
    </row>
    <row r="157" spans="1:14" ht="16.5" customHeight="1" x14ac:dyDescent="0.25">
      <c r="A157" s="48">
        <v>44344</v>
      </c>
      <c r="B157" s="493" t="s">
        <v>147</v>
      </c>
      <c r="C157" s="493" t="s">
        <v>50</v>
      </c>
      <c r="D157" s="644" t="s">
        <v>14</v>
      </c>
      <c r="E157" s="433"/>
      <c r="F157" s="433">
        <v>118000</v>
      </c>
      <c r="G157" s="701">
        <f t="shared" si="3"/>
        <v>1330314</v>
      </c>
      <c r="H157" s="494" t="s">
        <v>42</v>
      </c>
      <c r="I157" s="493" t="s">
        <v>18</v>
      </c>
      <c r="J157" s="201" t="s">
        <v>780</v>
      </c>
      <c r="K157" s="507" t="s">
        <v>73</v>
      </c>
      <c r="L157" s="277" t="s">
        <v>62</v>
      </c>
      <c r="M157" s="42"/>
      <c r="N157" s="42"/>
    </row>
    <row r="158" spans="1:14" x14ac:dyDescent="0.25">
      <c r="A158" s="48">
        <v>44344</v>
      </c>
      <c r="B158" s="493" t="s">
        <v>107</v>
      </c>
      <c r="C158" s="493" t="s">
        <v>50</v>
      </c>
      <c r="D158" s="493" t="s">
        <v>14</v>
      </c>
      <c r="E158" s="752">
        <v>56000</v>
      </c>
      <c r="F158" s="752"/>
      <c r="G158" s="701">
        <f t="shared" si="3"/>
        <v>1274314</v>
      </c>
      <c r="H158" s="493" t="s">
        <v>130</v>
      </c>
      <c r="I158" s="493" t="s">
        <v>18</v>
      </c>
      <c r="J158" s="771" t="s">
        <v>601</v>
      </c>
      <c r="K158" s="507" t="s">
        <v>73</v>
      </c>
      <c r="L158" s="277" t="s">
        <v>62</v>
      </c>
      <c r="M158" s="42"/>
      <c r="N158" s="42"/>
    </row>
    <row r="159" spans="1:14" x14ac:dyDescent="0.25">
      <c r="A159" s="48">
        <v>44344</v>
      </c>
      <c r="B159" s="493" t="s">
        <v>72</v>
      </c>
      <c r="C159" s="493" t="s">
        <v>50</v>
      </c>
      <c r="D159" s="493" t="s">
        <v>93</v>
      </c>
      <c r="E159" s="752"/>
      <c r="F159" s="752">
        <v>3000</v>
      </c>
      <c r="G159" s="701">
        <f t="shared" si="3"/>
        <v>1277314</v>
      </c>
      <c r="H159" s="493" t="s">
        <v>130</v>
      </c>
      <c r="I159" s="493" t="s">
        <v>18</v>
      </c>
      <c r="J159" s="279" t="s">
        <v>542</v>
      </c>
      <c r="K159" s="507" t="s">
        <v>73</v>
      </c>
      <c r="L159" s="277" t="s">
        <v>62</v>
      </c>
      <c r="M159" s="42"/>
      <c r="N159" s="42"/>
    </row>
    <row r="160" spans="1:14" x14ac:dyDescent="0.25">
      <c r="A160" s="48">
        <v>44344</v>
      </c>
      <c r="B160" s="493" t="s">
        <v>528</v>
      </c>
      <c r="C160" s="493" t="s">
        <v>50</v>
      </c>
      <c r="D160" s="493" t="s">
        <v>93</v>
      </c>
      <c r="E160" s="752">
        <v>220000</v>
      </c>
      <c r="F160" s="752"/>
      <c r="G160" s="701">
        <f t="shared" si="3"/>
        <v>1057314</v>
      </c>
      <c r="H160" s="493" t="s">
        <v>71</v>
      </c>
      <c r="I160" s="493" t="s">
        <v>18</v>
      </c>
      <c r="J160" s="280" t="s">
        <v>782</v>
      </c>
      <c r="K160" s="507" t="s">
        <v>73</v>
      </c>
      <c r="L160" s="277" t="s">
        <v>62</v>
      </c>
      <c r="M160" s="42"/>
      <c r="N160" s="42"/>
    </row>
    <row r="161" spans="1:14" x14ac:dyDescent="0.25">
      <c r="A161" s="48">
        <v>44344</v>
      </c>
      <c r="B161" s="493" t="s">
        <v>530</v>
      </c>
      <c r="C161" s="493" t="s">
        <v>121</v>
      </c>
      <c r="D161" s="493" t="s">
        <v>94</v>
      </c>
      <c r="E161" s="695">
        <v>300000</v>
      </c>
      <c r="F161" s="695"/>
      <c r="G161" s="701">
        <f t="shared" si="3"/>
        <v>757314</v>
      </c>
      <c r="H161" s="493" t="s">
        <v>42</v>
      </c>
      <c r="I161" s="493" t="s">
        <v>18</v>
      </c>
      <c r="J161" s="201" t="s">
        <v>784</v>
      </c>
      <c r="K161" s="507" t="s">
        <v>73</v>
      </c>
      <c r="L161" s="277" t="s">
        <v>62</v>
      </c>
      <c r="M161" s="42"/>
      <c r="N161" s="42"/>
    </row>
    <row r="162" spans="1:14" x14ac:dyDescent="0.25">
      <c r="A162" s="48">
        <v>44344</v>
      </c>
      <c r="B162" s="493" t="s">
        <v>107</v>
      </c>
      <c r="C162" s="493" t="s">
        <v>50</v>
      </c>
      <c r="D162" s="493" t="s">
        <v>93</v>
      </c>
      <c r="E162" s="695">
        <v>61000</v>
      </c>
      <c r="F162" s="695"/>
      <c r="G162" s="701">
        <f t="shared" si="3"/>
        <v>696314</v>
      </c>
      <c r="H162" s="493" t="s">
        <v>70</v>
      </c>
      <c r="I162" s="493" t="s">
        <v>18</v>
      </c>
      <c r="J162" s="771" t="s">
        <v>783</v>
      </c>
      <c r="K162" s="507" t="s">
        <v>73</v>
      </c>
      <c r="L162" s="277" t="s">
        <v>62</v>
      </c>
      <c r="M162" s="42"/>
      <c r="N162" s="42"/>
    </row>
    <row r="163" spans="1:14" x14ac:dyDescent="0.25">
      <c r="A163" s="48">
        <v>44344</v>
      </c>
      <c r="B163" s="493" t="s">
        <v>548</v>
      </c>
      <c r="C163" s="493" t="s">
        <v>121</v>
      </c>
      <c r="D163" s="493" t="s">
        <v>94</v>
      </c>
      <c r="E163" s="695">
        <v>50000</v>
      </c>
      <c r="F163" s="695"/>
      <c r="G163" s="701">
        <f t="shared" si="3"/>
        <v>646314</v>
      </c>
      <c r="H163" s="493" t="s">
        <v>42</v>
      </c>
      <c r="I163" s="493" t="s">
        <v>18</v>
      </c>
      <c r="J163" s="201" t="s">
        <v>785</v>
      </c>
      <c r="K163" s="507" t="s">
        <v>73</v>
      </c>
      <c r="L163" s="277" t="s">
        <v>62</v>
      </c>
      <c r="M163" s="42"/>
      <c r="N163" s="42"/>
    </row>
    <row r="164" spans="1:14" x14ac:dyDescent="0.25">
      <c r="A164" s="48">
        <v>44345</v>
      </c>
      <c r="B164" s="493" t="s">
        <v>107</v>
      </c>
      <c r="C164" s="493" t="s">
        <v>50</v>
      </c>
      <c r="D164" s="493" t="s">
        <v>93</v>
      </c>
      <c r="E164" s="695">
        <v>80000</v>
      </c>
      <c r="F164" s="695"/>
      <c r="G164" s="701">
        <f t="shared" si="3"/>
        <v>566314</v>
      </c>
      <c r="H164" s="493" t="s">
        <v>130</v>
      </c>
      <c r="I164" s="493" t="s">
        <v>18</v>
      </c>
      <c r="J164" s="771" t="s">
        <v>616</v>
      </c>
      <c r="K164" s="507" t="s">
        <v>73</v>
      </c>
      <c r="L164" s="277" t="s">
        <v>62</v>
      </c>
      <c r="M164" s="42"/>
      <c r="N164" s="42"/>
    </row>
    <row r="165" spans="1:14" ht="15" customHeight="1" x14ac:dyDescent="0.25">
      <c r="A165" s="48">
        <v>44345</v>
      </c>
      <c r="B165" s="493" t="s">
        <v>107</v>
      </c>
      <c r="C165" s="493" t="s">
        <v>50</v>
      </c>
      <c r="D165" s="493" t="s">
        <v>52</v>
      </c>
      <c r="E165" s="695">
        <v>100000</v>
      </c>
      <c r="F165" s="695"/>
      <c r="G165" s="701">
        <f t="shared" si="3"/>
        <v>466314</v>
      </c>
      <c r="H165" s="493" t="s">
        <v>99</v>
      </c>
      <c r="I165" s="493" t="s">
        <v>18</v>
      </c>
      <c r="J165" s="410" t="s">
        <v>631</v>
      </c>
      <c r="K165" s="507" t="s">
        <v>73</v>
      </c>
      <c r="L165" s="277" t="s">
        <v>62</v>
      </c>
      <c r="M165" s="42"/>
      <c r="N165" s="42"/>
    </row>
    <row r="166" spans="1:14" ht="15" customHeight="1" x14ac:dyDescent="0.25">
      <c r="A166" s="48">
        <v>44345</v>
      </c>
      <c r="B166" s="493" t="s">
        <v>107</v>
      </c>
      <c r="C166" s="493" t="s">
        <v>50</v>
      </c>
      <c r="D166" s="493" t="s">
        <v>14</v>
      </c>
      <c r="E166" s="695">
        <v>95000</v>
      </c>
      <c r="F166" s="695"/>
      <c r="G166" s="701">
        <f t="shared" si="3"/>
        <v>371314</v>
      </c>
      <c r="H166" s="493" t="s">
        <v>42</v>
      </c>
      <c r="I166" s="493" t="s">
        <v>18</v>
      </c>
      <c r="J166" s="713" t="s">
        <v>786</v>
      </c>
      <c r="K166" s="507" t="s">
        <v>73</v>
      </c>
      <c r="L166" s="277" t="s">
        <v>62</v>
      </c>
      <c r="M166" s="42"/>
      <c r="N166" s="42"/>
    </row>
    <row r="167" spans="1:14" ht="15" customHeight="1" x14ac:dyDescent="0.25">
      <c r="A167" s="48">
        <v>44346</v>
      </c>
      <c r="B167" s="493" t="s">
        <v>147</v>
      </c>
      <c r="C167" s="493" t="s">
        <v>50</v>
      </c>
      <c r="D167" s="493" t="s">
        <v>14</v>
      </c>
      <c r="E167" s="695"/>
      <c r="F167" s="695">
        <v>13000</v>
      </c>
      <c r="G167" s="701">
        <f t="shared" si="3"/>
        <v>384314</v>
      </c>
      <c r="H167" s="493" t="s">
        <v>42</v>
      </c>
      <c r="I167" s="493" t="s">
        <v>18</v>
      </c>
      <c r="J167" s="713" t="s">
        <v>786</v>
      </c>
      <c r="K167" s="507" t="s">
        <v>73</v>
      </c>
      <c r="L167" s="277" t="s">
        <v>62</v>
      </c>
      <c r="M167" s="42"/>
      <c r="N167" s="42"/>
    </row>
    <row r="168" spans="1:14" ht="17.25" customHeight="1" x14ac:dyDescent="0.25">
      <c r="A168" s="48">
        <v>44346</v>
      </c>
      <c r="B168" s="493" t="s">
        <v>107</v>
      </c>
      <c r="C168" s="493" t="s">
        <v>50</v>
      </c>
      <c r="D168" s="493" t="s">
        <v>52</v>
      </c>
      <c r="E168" s="695">
        <v>50000</v>
      </c>
      <c r="F168" s="695"/>
      <c r="G168" s="701">
        <f t="shared" si="3"/>
        <v>334314</v>
      </c>
      <c r="H168" s="493" t="s">
        <v>99</v>
      </c>
      <c r="I168" s="493" t="s">
        <v>18</v>
      </c>
      <c r="J168" s="280" t="s">
        <v>788</v>
      </c>
      <c r="K168" s="507" t="s">
        <v>73</v>
      </c>
      <c r="L168" s="277" t="s">
        <v>62</v>
      </c>
      <c r="M168" s="42"/>
      <c r="N168" s="42"/>
    </row>
    <row r="169" spans="1:14" x14ac:dyDescent="0.25">
      <c r="A169" s="48">
        <v>44346</v>
      </c>
      <c r="B169" s="493" t="s">
        <v>107</v>
      </c>
      <c r="C169" s="493" t="s">
        <v>456</v>
      </c>
      <c r="D169" s="493" t="s">
        <v>14</v>
      </c>
      <c r="E169" s="702">
        <v>52000</v>
      </c>
      <c r="F169" s="702"/>
      <c r="G169" s="701">
        <f t="shared" si="3"/>
        <v>282314</v>
      </c>
      <c r="H169" s="494" t="s">
        <v>42</v>
      </c>
      <c r="I169" s="493" t="s">
        <v>18</v>
      </c>
      <c r="J169" s="279" t="s">
        <v>655</v>
      </c>
      <c r="K169" s="507" t="s">
        <v>73</v>
      </c>
      <c r="L169" s="493" t="s">
        <v>62</v>
      </c>
      <c r="M169" s="42"/>
      <c r="N169" s="42"/>
    </row>
    <row r="170" spans="1:14" x14ac:dyDescent="0.25">
      <c r="A170" s="48">
        <v>44347</v>
      </c>
      <c r="B170" s="493" t="s">
        <v>107</v>
      </c>
      <c r="C170" s="493" t="s">
        <v>50</v>
      </c>
      <c r="D170" s="493" t="s">
        <v>52</v>
      </c>
      <c r="E170" s="777">
        <v>50000</v>
      </c>
      <c r="F170" s="777"/>
      <c r="G170" s="701">
        <f t="shared" si="3"/>
        <v>232314</v>
      </c>
      <c r="H170" s="494" t="s">
        <v>99</v>
      </c>
      <c r="I170" s="493" t="s">
        <v>18</v>
      </c>
      <c r="J170" s="410" t="s">
        <v>666</v>
      </c>
      <c r="K170" s="507" t="s">
        <v>73</v>
      </c>
      <c r="L170" s="493" t="s">
        <v>62</v>
      </c>
      <c r="M170" s="42"/>
      <c r="N170" s="42"/>
    </row>
    <row r="171" spans="1:14" x14ac:dyDescent="0.25">
      <c r="A171" s="48">
        <v>44347</v>
      </c>
      <c r="B171" s="493" t="s">
        <v>107</v>
      </c>
      <c r="C171" s="493" t="s">
        <v>50</v>
      </c>
      <c r="D171" s="493" t="s">
        <v>93</v>
      </c>
      <c r="E171" s="777">
        <v>50000</v>
      </c>
      <c r="F171" s="777"/>
      <c r="G171" s="701">
        <f t="shared" si="3"/>
        <v>182314</v>
      </c>
      <c r="H171" s="494" t="s">
        <v>130</v>
      </c>
      <c r="I171" s="493" t="s">
        <v>18</v>
      </c>
      <c r="J171" s="201" t="s">
        <v>657</v>
      </c>
      <c r="K171" s="507" t="s">
        <v>73</v>
      </c>
      <c r="L171" s="493" t="s">
        <v>62</v>
      </c>
      <c r="M171" s="42"/>
      <c r="N171" s="42"/>
    </row>
    <row r="172" spans="1:14" ht="15.75" thickBot="1" x14ac:dyDescent="0.3">
      <c r="A172" s="48">
        <v>44347</v>
      </c>
      <c r="B172" s="493" t="s">
        <v>72</v>
      </c>
      <c r="C172" s="493" t="s">
        <v>50</v>
      </c>
      <c r="D172" s="644" t="s">
        <v>14</v>
      </c>
      <c r="E172" s="1017"/>
      <c r="F172" s="1017">
        <v>2000</v>
      </c>
      <c r="G172" s="701">
        <f t="shared" ref="G172" si="4">G171-E172+F172</f>
        <v>184314</v>
      </c>
      <c r="H172" s="494" t="s">
        <v>42</v>
      </c>
      <c r="I172" s="493" t="s">
        <v>18</v>
      </c>
      <c r="J172" s="771"/>
      <c r="K172" s="507" t="s">
        <v>73</v>
      </c>
      <c r="L172" s="493" t="s">
        <v>62</v>
      </c>
      <c r="M172" s="42"/>
      <c r="N172" s="42"/>
    </row>
    <row r="173" spans="1:14" ht="15.75" thickBot="1" x14ac:dyDescent="0.3">
      <c r="A173" s="48"/>
      <c r="B173" s="493"/>
      <c r="C173" s="493"/>
      <c r="D173" s="644"/>
      <c r="E173" s="936">
        <f>SUM(E3:E172)</f>
        <v>10880700</v>
      </c>
      <c r="F173" s="937">
        <f>SUM(F3:F172)+G3</f>
        <v>11065014</v>
      </c>
      <c r="G173" s="938">
        <f>F173-E173</f>
        <v>184314</v>
      </c>
      <c r="H173" s="494"/>
      <c r="I173" s="493"/>
      <c r="J173" s="713"/>
      <c r="K173" s="507"/>
      <c r="L173" s="493"/>
      <c r="M173" s="42"/>
      <c r="N173" s="42"/>
    </row>
    <row r="174" spans="1:14" x14ac:dyDescent="0.25">
      <c r="A174" s="48"/>
      <c r="B174" s="493"/>
      <c r="C174" s="493"/>
      <c r="D174" s="644"/>
      <c r="E174" s="777"/>
      <c r="F174" s="777"/>
      <c r="G174" s="935"/>
      <c r="H174" s="494"/>
      <c r="I174" s="493"/>
      <c r="J174" s="771"/>
      <c r="K174" s="507"/>
      <c r="L174" s="493"/>
      <c r="M174" s="42"/>
      <c r="N174" s="42"/>
    </row>
    <row r="175" spans="1:14" x14ac:dyDescent="0.25">
      <c r="A175" s="48"/>
      <c r="B175" s="493"/>
      <c r="C175" s="493"/>
      <c r="D175" s="644"/>
      <c r="E175" s="777"/>
      <c r="F175" s="777"/>
      <c r="G175" s="701"/>
      <c r="H175" s="494"/>
      <c r="I175" s="493"/>
      <c r="J175" s="279"/>
      <c r="K175" s="507"/>
      <c r="L175" s="493"/>
      <c r="M175" s="42"/>
      <c r="N175" s="42"/>
    </row>
    <row r="176" spans="1:14" x14ac:dyDescent="0.25">
      <c r="A176" s="48"/>
      <c r="B176" s="493"/>
      <c r="C176" s="493"/>
      <c r="D176" s="644"/>
      <c r="E176" s="777"/>
      <c r="F176" s="777"/>
      <c r="G176" s="701"/>
      <c r="H176" s="494"/>
      <c r="I176" s="493"/>
      <c r="J176" s="201"/>
      <c r="K176" s="507"/>
      <c r="L176" s="493"/>
      <c r="M176" s="42"/>
      <c r="N176" s="42"/>
    </row>
    <row r="177" spans="1:14" x14ac:dyDescent="0.25">
      <c r="A177" s="48"/>
      <c r="B177" s="493"/>
      <c r="C177" s="493"/>
      <c r="D177" s="644"/>
      <c r="E177" s="777"/>
      <c r="F177" s="777"/>
      <c r="G177" s="701"/>
      <c r="H177" s="494"/>
      <c r="I177" s="493"/>
      <c r="J177" s="279"/>
      <c r="K177" s="507"/>
      <c r="L177" s="493"/>
      <c r="M177" s="42"/>
      <c r="N177" s="42"/>
    </row>
    <row r="178" spans="1:14" x14ac:dyDescent="0.25">
      <c r="A178" s="48"/>
      <c r="B178" s="493"/>
      <c r="C178" s="493"/>
      <c r="D178" s="644"/>
      <c r="E178" s="777"/>
      <c r="F178" s="777"/>
      <c r="G178" s="701"/>
      <c r="H178" s="494"/>
      <c r="I178" s="493"/>
      <c r="J178" s="713"/>
      <c r="K178" s="507"/>
      <c r="L178" s="493"/>
      <c r="M178" s="42"/>
      <c r="N178" s="42"/>
    </row>
    <row r="179" spans="1:14" x14ac:dyDescent="0.25">
      <c r="A179" s="48"/>
      <c r="B179" s="493"/>
      <c r="C179" s="493"/>
      <c r="D179" s="644"/>
      <c r="E179" s="699"/>
      <c r="F179" s="699"/>
      <c r="G179" s="701"/>
      <c r="H179" s="493"/>
      <c r="I179" s="493"/>
      <c r="J179" s="771"/>
      <c r="K179" s="507"/>
      <c r="L179" s="493"/>
      <c r="M179" s="42"/>
      <c r="N179" s="42"/>
    </row>
    <row r="180" spans="1:14" x14ac:dyDescent="0.25">
      <c r="A180" s="48"/>
      <c r="B180" s="493"/>
      <c r="C180" s="493"/>
      <c r="D180" s="644"/>
      <c r="E180" s="695"/>
      <c r="F180" s="695"/>
      <c r="G180" s="701"/>
      <c r="H180" s="493"/>
      <c r="I180" s="493"/>
      <c r="J180" s="279"/>
      <c r="K180" s="507"/>
      <c r="L180" s="493"/>
      <c r="M180" s="42"/>
      <c r="N180" s="42"/>
    </row>
    <row r="181" spans="1:14" x14ac:dyDescent="0.25">
      <c r="A181" s="48"/>
      <c r="B181" s="493"/>
      <c r="C181" s="493"/>
      <c r="D181" s="644"/>
      <c r="E181" s="775"/>
      <c r="F181" s="43"/>
      <c r="G181" s="701"/>
      <c r="H181" s="493"/>
      <c r="I181" s="493"/>
      <c r="J181" s="201"/>
      <c r="K181" s="507"/>
      <c r="L181" s="493"/>
      <c r="M181" s="42"/>
      <c r="N181" s="42"/>
    </row>
    <row r="182" spans="1:14" x14ac:dyDescent="0.25">
      <c r="A182" s="48"/>
      <c r="B182" s="493"/>
      <c r="C182" s="493"/>
      <c r="D182" s="644"/>
      <c r="E182" s="776"/>
      <c r="F182" s="43"/>
      <c r="G182" s="701"/>
      <c r="H182" s="493"/>
      <c r="I182" s="493"/>
      <c r="J182" s="713"/>
      <c r="K182" s="507"/>
      <c r="L182" s="493"/>
      <c r="M182" s="42"/>
      <c r="N182" s="42"/>
    </row>
    <row r="183" spans="1:14" x14ac:dyDescent="0.25">
      <c r="A183" s="48"/>
      <c r="B183" s="493"/>
      <c r="C183" s="493"/>
      <c r="D183" s="644"/>
      <c r="E183" s="776"/>
      <c r="F183" s="776"/>
      <c r="G183" s="701"/>
      <c r="H183" s="493"/>
      <c r="I183" s="493"/>
      <c r="J183" s="279"/>
      <c r="K183" s="507"/>
      <c r="L183" s="493"/>
      <c r="M183" s="42"/>
      <c r="N183" s="42"/>
    </row>
    <row r="184" spans="1:14" x14ac:dyDescent="0.25">
      <c r="A184" s="48"/>
      <c r="B184" s="493"/>
      <c r="C184" s="493"/>
      <c r="D184" s="493"/>
      <c r="E184" s="776"/>
      <c r="F184" s="776"/>
      <c r="G184" s="701"/>
      <c r="H184" s="493"/>
      <c r="I184" s="493"/>
      <c r="J184" s="280"/>
      <c r="K184" s="507"/>
      <c r="L184" s="493"/>
      <c r="M184" s="42"/>
      <c r="N184" s="42"/>
    </row>
    <row r="185" spans="1:14" x14ac:dyDescent="0.25">
      <c r="A185" s="48"/>
      <c r="B185" s="493"/>
      <c r="C185" s="493"/>
      <c r="D185" s="493"/>
      <c r="E185" s="776"/>
      <c r="F185" s="776"/>
      <c r="G185" s="701"/>
      <c r="H185" s="493"/>
      <c r="I185" s="493"/>
      <c r="J185" s="823"/>
      <c r="K185" s="507"/>
      <c r="L185" s="493"/>
      <c r="M185" s="42"/>
      <c r="N185" s="42"/>
    </row>
    <row r="186" spans="1:14" x14ac:dyDescent="0.25">
      <c r="A186" s="48"/>
      <c r="B186" s="493"/>
      <c r="C186" s="493"/>
      <c r="D186" s="493"/>
      <c r="E186" s="776"/>
      <c r="F186" s="776"/>
      <c r="G186" s="701"/>
      <c r="H186" s="493"/>
      <c r="I186" s="493"/>
      <c r="J186" s="279"/>
      <c r="K186" s="507"/>
      <c r="L186" s="493"/>
      <c r="M186" s="42"/>
      <c r="N186" s="42"/>
    </row>
    <row r="187" spans="1:14" x14ac:dyDescent="0.25">
      <c r="A187" s="48"/>
      <c r="B187" s="493"/>
      <c r="C187" s="493"/>
      <c r="D187" s="493"/>
      <c r="E187" s="776"/>
      <c r="F187" s="776"/>
      <c r="G187" s="701"/>
      <c r="H187" s="493"/>
      <c r="I187" s="493"/>
      <c r="J187" s="771"/>
      <c r="K187" s="507"/>
      <c r="L187" s="493"/>
      <c r="M187" s="42"/>
      <c r="N187" s="42"/>
    </row>
    <row r="188" spans="1:14" x14ac:dyDescent="0.25">
      <c r="A188" s="48"/>
      <c r="B188" s="493"/>
      <c r="C188" s="493"/>
      <c r="D188" s="493"/>
      <c r="E188" s="776"/>
      <c r="F188" s="776"/>
      <c r="G188" s="701"/>
      <c r="H188" s="493"/>
      <c r="I188" s="493"/>
      <c r="J188" s="279"/>
      <c r="K188" s="507"/>
      <c r="L188" s="493"/>
      <c r="M188" s="42"/>
      <c r="N188" s="42"/>
    </row>
    <row r="189" spans="1:14" x14ac:dyDescent="0.25">
      <c r="A189" s="48"/>
      <c r="B189" s="493"/>
      <c r="C189" s="493"/>
      <c r="D189" s="493"/>
      <c r="E189" s="776"/>
      <c r="F189" s="776"/>
      <c r="G189" s="701"/>
      <c r="H189" s="493"/>
      <c r="I189" s="493"/>
      <c r="J189" s="42"/>
      <c r="K189" s="507"/>
      <c r="L189" s="493"/>
      <c r="M189" s="42"/>
      <c r="N189" s="42"/>
    </row>
    <row r="190" spans="1:14" x14ac:dyDescent="0.25">
      <c r="A190" s="48"/>
      <c r="B190" s="493"/>
      <c r="C190" s="493"/>
      <c r="D190" s="493"/>
      <c r="E190" s="776"/>
      <c r="F190" s="776"/>
      <c r="G190" s="701"/>
      <c r="H190" s="493"/>
      <c r="I190" s="493"/>
      <c r="J190" s="279"/>
      <c r="K190" s="507"/>
      <c r="L190" s="493"/>
      <c r="M190" s="42"/>
      <c r="N190" s="42"/>
    </row>
    <row r="191" spans="1:14" x14ac:dyDescent="0.25">
      <c r="A191" s="48"/>
      <c r="B191" s="493"/>
      <c r="C191" s="493"/>
      <c r="D191" s="493"/>
      <c r="E191" s="776"/>
      <c r="F191" s="776"/>
      <c r="G191" s="701"/>
      <c r="H191" s="493"/>
      <c r="I191" s="493"/>
      <c r="J191" s="771"/>
      <c r="K191" s="507"/>
      <c r="L191" s="493"/>
      <c r="M191" s="42"/>
      <c r="N191" s="42"/>
    </row>
    <row r="192" spans="1:14" x14ac:dyDescent="0.25">
      <c r="A192" s="48"/>
      <c r="B192" s="493"/>
      <c r="C192" s="493"/>
      <c r="D192" s="493"/>
      <c r="E192" s="776"/>
      <c r="F192" s="776"/>
      <c r="G192" s="701"/>
      <c r="H192" s="493"/>
      <c r="I192" s="493"/>
      <c r="J192" s="201"/>
      <c r="K192" s="507"/>
      <c r="L192" s="493"/>
      <c r="M192" s="42"/>
      <c r="N192" s="42"/>
    </row>
    <row r="193" spans="1:14" x14ac:dyDescent="0.25">
      <c r="A193" s="48"/>
      <c r="B193" s="493"/>
      <c r="C193" s="493"/>
      <c r="D193" s="493"/>
      <c r="E193" s="776"/>
      <c r="F193" s="776"/>
      <c r="G193" s="701"/>
      <c r="H193" s="493"/>
      <c r="I193" s="493"/>
      <c r="J193" s="279"/>
      <c r="K193" s="507"/>
      <c r="L193" s="493"/>
      <c r="M193" s="42"/>
      <c r="N193" s="42"/>
    </row>
    <row r="194" spans="1:14" x14ac:dyDescent="0.25">
      <c r="A194" s="48"/>
      <c r="B194" s="493"/>
      <c r="C194" s="493"/>
      <c r="D194" s="493"/>
      <c r="E194" s="776"/>
      <c r="F194" s="776"/>
      <c r="G194" s="701"/>
      <c r="H194" s="493"/>
      <c r="I194" s="493"/>
      <c r="J194" s="279"/>
      <c r="K194" s="507"/>
      <c r="L194" s="493"/>
      <c r="M194" s="42"/>
      <c r="N194" s="42"/>
    </row>
    <row r="195" spans="1:14" x14ac:dyDescent="0.25">
      <c r="A195" s="48"/>
      <c r="B195" s="493"/>
      <c r="C195" s="493"/>
      <c r="D195" s="493"/>
      <c r="E195" s="776"/>
      <c r="F195" s="776"/>
      <c r="G195" s="701"/>
      <c r="H195" s="493"/>
      <c r="I195" s="493"/>
      <c r="J195" s="279"/>
      <c r="K195" s="507"/>
      <c r="L195" s="493"/>
      <c r="M195" s="42"/>
      <c r="N195" s="42"/>
    </row>
    <row r="196" spans="1:14" x14ac:dyDescent="0.25">
      <c r="A196" s="48"/>
      <c r="B196" s="493"/>
      <c r="C196" s="493"/>
      <c r="D196" s="493"/>
      <c r="E196" s="776"/>
      <c r="F196" s="776"/>
      <c r="G196" s="701"/>
      <c r="H196" s="493"/>
      <c r="I196" s="493"/>
      <c r="J196" s="771"/>
      <c r="K196" s="507"/>
      <c r="L196" s="493"/>
      <c r="M196" s="42"/>
      <c r="N196" s="42"/>
    </row>
    <row r="197" spans="1:14" x14ac:dyDescent="0.25">
      <c r="A197" s="507"/>
      <c r="B197" s="493"/>
      <c r="C197" s="493"/>
      <c r="D197" s="493"/>
      <c r="E197" s="776"/>
      <c r="F197" s="776"/>
      <c r="G197" s="701"/>
      <c r="H197" s="493"/>
      <c r="I197" s="493"/>
      <c r="J197" s="771"/>
      <c r="K197" s="507"/>
      <c r="L197" s="493"/>
      <c r="M197" s="42"/>
      <c r="N197" s="42"/>
    </row>
    <row r="198" spans="1:14" x14ac:dyDescent="0.25">
      <c r="A198" s="48"/>
      <c r="B198" s="493"/>
      <c r="C198" s="493"/>
      <c r="D198" s="493"/>
      <c r="E198" s="776"/>
      <c r="F198" s="776"/>
      <c r="G198" s="701"/>
      <c r="H198" s="493"/>
      <c r="I198" s="493"/>
      <c r="J198" s="771"/>
      <c r="K198" s="507"/>
      <c r="L198" s="493"/>
      <c r="M198" s="42"/>
      <c r="N198" s="42"/>
    </row>
    <row r="199" spans="1:14" x14ac:dyDescent="0.25">
      <c r="A199" s="48"/>
      <c r="B199" s="493"/>
      <c r="C199" s="493"/>
      <c r="D199" s="493"/>
      <c r="E199" s="776"/>
      <c r="F199" s="776"/>
      <c r="G199" s="701"/>
      <c r="H199" s="493"/>
      <c r="I199" s="493"/>
      <c r="J199" s="201"/>
      <c r="K199" s="507"/>
      <c r="L199" s="493"/>
      <c r="M199" s="42"/>
      <c r="N199" s="42"/>
    </row>
    <row r="200" spans="1:14" x14ac:dyDescent="0.25">
      <c r="A200" s="48"/>
      <c r="B200" s="493"/>
      <c r="C200" s="493"/>
      <c r="D200" s="493"/>
      <c r="E200" s="776"/>
      <c r="F200" s="776"/>
      <c r="G200" s="701"/>
      <c r="H200" s="493"/>
      <c r="I200" s="493"/>
      <c r="J200" s="279"/>
      <c r="K200" s="507"/>
      <c r="L200" s="493"/>
      <c r="M200" s="42"/>
      <c r="N200" s="42"/>
    </row>
    <row r="201" spans="1:14" x14ac:dyDescent="0.25">
      <c r="A201" s="48"/>
      <c r="B201" s="493"/>
      <c r="C201" s="493"/>
      <c r="D201" s="493"/>
      <c r="E201" s="776"/>
      <c r="F201" s="776"/>
      <c r="G201" s="701"/>
      <c r="H201" s="493"/>
      <c r="I201" s="493"/>
      <c r="J201" s="279"/>
      <c r="K201" s="507"/>
      <c r="L201" s="493"/>
      <c r="M201" s="42"/>
      <c r="N201" s="42"/>
    </row>
    <row r="202" spans="1:14" x14ac:dyDescent="0.25">
      <c r="A202" s="48"/>
      <c r="B202" s="493"/>
      <c r="C202" s="493"/>
      <c r="D202" s="493"/>
      <c r="E202" s="776"/>
      <c r="F202" s="776"/>
      <c r="G202" s="701"/>
      <c r="H202" s="493"/>
      <c r="I202" s="493"/>
      <c r="J202" s="771"/>
      <c r="K202" s="507"/>
      <c r="L202" s="493"/>
      <c r="M202" s="42"/>
      <c r="N202" s="42"/>
    </row>
    <row r="203" spans="1:14" x14ac:dyDescent="0.25">
      <c r="A203" s="48"/>
      <c r="B203" s="493"/>
      <c r="C203" s="493"/>
      <c r="D203" s="493"/>
      <c r="E203" s="776"/>
      <c r="F203" s="776"/>
      <c r="G203" s="701"/>
      <c r="H203" s="493"/>
      <c r="I203" s="493"/>
      <c r="J203" s="713"/>
      <c r="K203" s="507"/>
      <c r="L203" s="493"/>
      <c r="M203" s="42"/>
      <c r="N203" s="42"/>
    </row>
    <row r="204" spans="1:14" x14ac:dyDescent="0.25">
      <c r="A204" s="48"/>
      <c r="B204" s="493"/>
      <c r="C204" s="493"/>
      <c r="D204" s="493"/>
      <c r="E204" s="776"/>
      <c r="F204" s="776"/>
      <c r="G204" s="701"/>
      <c r="H204" s="493"/>
      <c r="I204" s="493"/>
      <c r="J204" s="771"/>
      <c r="K204" s="507"/>
      <c r="L204" s="493"/>
      <c r="M204" s="42"/>
      <c r="N204" s="42"/>
    </row>
    <row r="205" spans="1:14" x14ac:dyDescent="0.25">
      <c r="A205" s="48"/>
      <c r="B205" s="493"/>
      <c r="C205" s="493"/>
      <c r="D205" s="493"/>
      <c r="E205" s="776"/>
      <c r="F205" s="776"/>
      <c r="G205" s="701"/>
      <c r="H205" s="493"/>
      <c r="I205" s="493"/>
      <c r="J205" s="279"/>
      <c r="K205" s="507"/>
      <c r="L205" s="493"/>
      <c r="M205" s="42"/>
      <c r="N205" s="42"/>
    </row>
    <row r="206" spans="1:14" x14ac:dyDescent="0.25">
      <c r="A206" s="48"/>
      <c r="B206" s="493"/>
      <c r="C206" s="493"/>
      <c r="D206" s="493"/>
      <c r="E206" s="776"/>
      <c r="F206" s="776"/>
      <c r="G206" s="701"/>
      <c r="H206" s="493"/>
      <c r="I206" s="493"/>
      <c r="J206" s="201"/>
      <c r="K206" s="507"/>
      <c r="L206" s="493"/>
      <c r="M206" s="42"/>
      <c r="N206" s="42"/>
    </row>
    <row r="207" spans="1:14" x14ac:dyDescent="0.25">
      <c r="A207" s="48"/>
      <c r="B207" s="493"/>
      <c r="C207" s="493"/>
      <c r="D207" s="493"/>
      <c r="E207" s="776"/>
      <c r="F207" s="776"/>
      <c r="G207" s="701"/>
      <c r="H207" s="493"/>
      <c r="I207" s="493"/>
      <c r="J207" s="279"/>
      <c r="K207" s="507"/>
      <c r="L207" s="493"/>
      <c r="M207" s="42"/>
      <c r="N207" s="42"/>
    </row>
    <row r="208" spans="1:14" x14ac:dyDescent="0.25">
      <c r="A208" s="48"/>
      <c r="B208" s="493"/>
      <c r="C208" s="493"/>
      <c r="D208" s="493"/>
      <c r="E208" s="776"/>
      <c r="F208" s="776"/>
      <c r="G208" s="701"/>
      <c r="H208" s="493"/>
      <c r="I208" s="493"/>
      <c r="J208" s="771"/>
      <c r="K208" s="507"/>
      <c r="L208" s="493"/>
      <c r="M208" s="42"/>
      <c r="N208" s="42"/>
    </row>
    <row r="209" spans="1:14" x14ac:dyDescent="0.25">
      <c r="A209" s="48"/>
      <c r="B209" s="493"/>
      <c r="C209" s="493"/>
      <c r="D209" s="493"/>
      <c r="E209" s="776"/>
      <c r="F209" s="776"/>
      <c r="G209" s="701"/>
      <c r="H209" s="493"/>
      <c r="I209" s="493"/>
      <c r="J209" s="713"/>
      <c r="K209" s="507"/>
      <c r="L209" s="493"/>
      <c r="M209" s="42"/>
      <c r="N209" s="42"/>
    </row>
    <row r="210" spans="1:14" x14ac:dyDescent="0.25">
      <c r="A210" s="48"/>
      <c r="B210" s="493"/>
      <c r="C210" s="493"/>
      <c r="D210" s="493"/>
      <c r="E210" s="776"/>
      <c r="F210" s="776"/>
      <c r="G210" s="701"/>
      <c r="H210" s="493"/>
      <c r="I210" s="493"/>
      <c r="J210" s="771"/>
      <c r="K210" s="507"/>
      <c r="L210" s="493"/>
      <c r="M210" s="42"/>
      <c r="N210" s="42"/>
    </row>
    <row r="211" spans="1:14" x14ac:dyDescent="0.25">
      <c r="A211" s="48"/>
      <c r="B211" s="493"/>
      <c r="C211" s="493"/>
      <c r="D211" s="493"/>
      <c r="E211" s="776"/>
      <c r="F211" s="776"/>
      <c r="G211" s="701"/>
      <c r="H211" s="493"/>
      <c r="I211" s="493"/>
      <c r="J211" s="279"/>
      <c r="K211" s="507"/>
      <c r="L211" s="493"/>
      <c r="M211" s="42"/>
      <c r="N211" s="42"/>
    </row>
    <row r="212" spans="1:14" x14ac:dyDescent="0.25">
      <c r="A212" s="48"/>
      <c r="B212" s="493"/>
      <c r="C212" s="493"/>
      <c r="D212" s="493"/>
      <c r="E212" s="776"/>
      <c r="F212" s="776"/>
      <c r="G212" s="701"/>
      <c r="H212" s="493"/>
      <c r="I212" s="493"/>
      <c r="J212" s="201"/>
      <c r="K212" s="507"/>
      <c r="L212" s="493"/>
      <c r="M212" s="42"/>
      <c r="N212" s="42"/>
    </row>
    <row r="213" spans="1:14" x14ac:dyDescent="0.25">
      <c r="A213" s="48"/>
      <c r="B213" s="493"/>
      <c r="C213" s="493"/>
      <c r="D213" s="493"/>
      <c r="E213" s="776"/>
      <c r="F213" s="776"/>
      <c r="G213" s="701"/>
      <c r="H213" s="493"/>
      <c r="I213" s="493"/>
      <c r="J213" s="279"/>
      <c r="K213" s="507"/>
      <c r="L213" s="493"/>
      <c r="M213" s="42"/>
      <c r="N213" s="42"/>
    </row>
    <row r="214" spans="1:14" x14ac:dyDescent="0.25">
      <c r="A214" s="48"/>
      <c r="B214" s="493"/>
      <c r="C214" s="493"/>
      <c r="D214" s="493"/>
      <c r="E214" s="846"/>
      <c r="F214" s="776"/>
      <c r="G214" s="701"/>
      <c r="H214" s="493"/>
      <c r="I214" s="493"/>
      <c r="J214" s="771"/>
      <c r="K214" s="507"/>
      <c r="L214" s="493"/>
      <c r="M214" s="42"/>
      <c r="N214" s="42"/>
    </row>
    <row r="215" spans="1:14" x14ac:dyDescent="0.25">
      <c r="A215" s="48"/>
      <c r="B215" s="493"/>
      <c r="C215" s="493"/>
      <c r="D215" s="493"/>
      <c r="E215" s="847"/>
      <c r="F215" s="789"/>
      <c r="G215" s="701"/>
      <c r="H215" s="493"/>
      <c r="I215" s="493"/>
      <c r="J215" s="713"/>
      <c r="K215" s="507"/>
      <c r="L215" s="493"/>
      <c r="M215" s="42"/>
      <c r="N215" s="42"/>
    </row>
    <row r="216" spans="1:14" x14ac:dyDescent="0.25">
      <c r="A216" s="48"/>
      <c r="B216" s="493"/>
      <c r="C216" s="493"/>
      <c r="D216" s="493"/>
      <c r="E216" s="223"/>
      <c r="F216" s="768"/>
      <c r="G216" s="701"/>
      <c r="H216" s="494"/>
      <c r="I216" s="493"/>
      <c r="J216" s="279"/>
      <c r="K216" s="507"/>
      <c r="L216" s="493"/>
      <c r="M216" s="42"/>
      <c r="N216" s="42"/>
    </row>
    <row r="217" spans="1:14" x14ac:dyDescent="0.25">
      <c r="A217" s="48"/>
      <c r="B217" s="493"/>
      <c r="C217" s="493"/>
      <c r="D217" s="493"/>
      <c r="E217" s="848"/>
      <c r="F217" s="790"/>
      <c r="G217" s="701"/>
      <c r="H217" s="493"/>
      <c r="I217" s="493"/>
      <c r="J217" s="279"/>
      <c r="K217" s="507"/>
      <c r="L217" s="493"/>
      <c r="M217" s="42"/>
      <c r="N217" s="42"/>
    </row>
    <row r="218" spans="1:14" x14ac:dyDescent="0.25">
      <c r="A218" s="48"/>
      <c r="B218" s="493"/>
      <c r="C218" s="493"/>
      <c r="D218" s="493"/>
      <c r="E218" s="846"/>
      <c r="F218" s="43"/>
      <c r="G218" s="701"/>
      <c r="H218" s="493"/>
      <c r="I218" s="493"/>
      <c r="J218" s="771"/>
      <c r="K218" s="507"/>
      <c r="L218" s="493"/>
      <c r="M218" s="42"/>
      <c r="N218" s="42"/>
    </row>
    <row r="219" spans="1:14" x14ac:dyDescent="0.25">
      <c r="A219" s="48"/>
      <c r="B219" s="493"/>
      <c r="C219" s="493"/>
      <c r="D219" s="493"/>
      <c r="E219" s="846"/>
      <c r="F219" s="43"/>
      <c r="G219" s="701"/>
      <c r="H219" s="493"/>
      <c r="I219" s="493"/>
      <c r="J219" s="201"/>
      <c r="K219" s="507"/>
      <c r="L219" s="493"/>
      <c r="M219" s="42"/>
      <c r="N219" s="42"/>
    </row>
    <row r="220" spans="1:14" x14ac:dyDescent="0.25">
      <c r="A220" s="48"/>
      <c r="B220" s="493"/>
      <c r="C220" s="493"/>
      <c r="D220" s="493"/>
      <c r="E220" s="846"/>
      <c r="F220" s="776"/>
      <c r="G220" s="701"/>
      <c r="H220" s="493"/>
      <c r="I220" s="493"/>
      <c r="J220" s="42"/>
      <c r="K220" s="507"/>
      <c r="L220" s="493"/>
      <c r="M220" s="42"/>
      <c r="N220" s="42"/>
    </row>
    <row r="221" spans="1:14" x14ac:dyDescent="0.25">
      <c r="A221" s="48"/>
      <c r="B221" s="493"/>
      <c r="C221" s="493"/>
      <c r="D221" s="493"/>
      <c r="E221" s="776"/>
      <c r="F221" s="776"/>
      <c r="G221" s="701"/>
      <c r="H221" s="42"/>
      <c r="I221" s="493"/>
      <c r="J221" s="42"/>
      <c r="K221" s="507"/>
      <c r="L221" s="493"/>
      <c r="M221" s="42"/>
      <c r="N221" s="42"/>
    </row>
    <row r="222" spans="1:14" x14ac:dyDescent="0.25">
      <c r="A222" s="48"/>
      <c r="B222" s="493"/>
      <c r="C222" s="493"/>
      <c r="D222" s="493"/>
      <c r="E222" s="776"/>
      <c r="F222" s="776"/>
      <c r="G222" s="701"/>
      <c r="H222" s="493"/>
      <c r="I222" s="493"/>
      <c r="J222" s="42"/>
      <c r="K222" s="507"/>
      <c r="L222" s="493"/>
      <c r="M222" s="42"/>
      <c r="N222" s="42"/>
    </row>
    <row r="223" spans="1:14" x14ac:dyDescent="0.25">
      <c r="A223" s="48"/>
      <c r="B223" s="493"/>
      <c r="C223" s="493"/>
      <c r="D223" s="493"/>
      <c r="E223" s="776"/>
      <c r="F223" s="776"/>
      <c r="G223" s="701"/>
      <c r="H223" s="493"/>
      <c r="I223" s="493"/>
      <c r="J223" s="42"/>
      <c r="K223" s="507"/>
      <c r="L223" s="493"/>
      <c r="M223" s="42"/>
      <c r="N223" s="42"/>
    </row>
    <row r="224" spans="1:14" x14ac:dyDescent="0.25">
      <c r="A224" s="48"/>
      <c r="B224" s="493"/>
      <c r="C224" s="493"/>
      <c r="D224" s="493"/>
      <c r="E224" s="776"/>
      <c r="F224" s="776"/>
      <c r="G224" s="701"/>
      <c r="H224" s="493"/>
      <c r="I224" s="493"/>
      <c r="J224" s="42"/>
      <c r="K224" s="507"/>
      <c r="L224" s="493"/>
      <c r="M224" s="42"/>
      <c r="N224" s="42"/>
    </row>
    <row r="225" spans="1:14" x14ac:dyDescent="0.25">
      <c r="A225" s="48"/>
      <c r="B225" s="493"/>
      <c r="C225" s="493"/>
      <c r="D225" s="493"/>
      <c r="E225" s="776"/>
      <c r="F225" s="776"/>
      <c r="G225" s="701"/>
      <c r="H225" s="493"/>
      <c r="I225" s="493"/>
      <c r="J225" s="42"/>
      <c r="K225" s="507"/>
      <c r="L225" s="493"/>
      <c r="M225" s="42"/>
      <c r="N225" s="42"/>
    </row>
    <row r="226" spans="1:14" x14ac:dyDescent="0.25">
      <c r="A226" s="48"/>
      <c r="B226" s="493"/>
      <c r="C226" s="493"/>
      <c r="D226" s="493"/>
      <c r="E226" s="776"/>
      <c r="F226" s="776"/>
      <c r="G226" s="701"/>
      <c r="H226" s="493"/>
      <c r="I226" s="493"/>
      <c r="J226" s="42"/>
      <c r="K226" s="507"/>
      <c r="L226" s="493"/>
      <c r="M226" s="42"/>
      <c r="N226" s="42"/>
    </row>
    <row r="227" spans="1:14" x14ac:dyDescent="0.25">
      <c r="A227" s="48"/>
      <c r="B227" s="493"/>
      <c r="C227" s="493"/>
      <c r="D227" s="493"/>
      <c r="E227" s="776"/>
      <c r="F227" s="776"/>
      <c r="G227" s="701"/>
      <c r="H227" s="493"/>
      <c r="I227" s="493"/>
      <c r="J227" s="42"/>
      <c r="K227" s="507"/>
      <c r="L227" s="493"/>
      <c r="M227" s="42"/>
      <c r="N227" s="42"/>
    </row>
    <row r="228" spans="1:14" x14ac:dyDescent="0.25">
      <c r="A228" s="507"/>
      <c r="B228" s="493"/>
      <c r="C228" s="493"/>
      <c r="D228" s="493"/>
      <c r="E228" s="776"/>
      <c r="F228" s="43"/>
      <c r="G228" s="701"/>
      <c r="H228" s="493"/>
      <c r="I228" s="493"/>
      <c r="J228" s="42"/>
      <c r="K228" s="507"/>
      <c r="L228" s="493"/>
      <c r="M228" s="42"/>
      <c r="N228" s="42"/>
    </row>
    <row r="229" spans="1:14" x14ac:dyDescent="0.25">
      <c r="A229" s="507"/>
      <c r="B229" s="493"/>
      <c r="C229" s="493"/>
      <c r="D229" s="493"/>
      <c r="E229" s="776"/>
      <c r="F229" s="43"/>
      <c r="G229" s="701"/>
      <c r="H229" s="493"/>
      <c r="I229" s="493"/>
      <c r="J229" s="42"/>
      <c r="K229" s="507"/>
      <c r="L229" s="493"/>
      <c r="M229" s="42"/>
      <c r="N229" s="42"/>
    </row>
    <row r="230" spans="1:14" x14ac:dyDescent="0.25">
      <c r="A230" s="507"/>
      <c r="B230" s="493"/>
      <c r="C230" s="493"/>
      <c r="D230" s="493"/>
      <c r="E230" s="776"/>
      <c r="F230" s="43"/>
      <c r="G230" s="701"/>
      <c r="H230" s="493"/>
      <c r="I230" s="493"/>
      <c r="J230" s="201"/>
      <c r="K230" s="507"/>
      <c r="L230" s="493"/>
      <c r="M230" s="42"/>
      <c r="N230" s="42"/>
    </row>
    <row r="231" spans="1:14" x14ac:dyDescent="0.25">
      <c r="A231" s="507"/>
      <c r="B231" s="493"/>
      <c r="C231" s="493"/>
      <c r="D231" s="493"/>
      <c r="E231" s="776"/>
      <c r="F231" s="43"/>
      <c r="G231" s="701"/>
      <c r="H231" s="493"/>
      <c r="I231" s="493"/>
      <c r="J231" s="279"/>
      <c r="K231" s="507"/>
      <c r="L231" s="493"/>
      <c r="M231" s="42"/>
      <c r="N231" s="42"/>
    </row>
    <row r="232" spans="1:14" x14ac:dyDescent="0.25">
      <c r="A232" s="507"/>
      <c r="B232" s="493"/>
      <c r="C232" s="493"/>
      <c r="D232" s="493"/>
      <c r="E232" s="776"/>
      <c r="F232" s="43"/>
      <c r="G232" s="701"/>
      <c r="H232" s="493"/>
      <c r="I232" s="493"/>
      <c r="J232" s="771"/>
      <c r="K232" s="507"/>
      <c r="L232" s="493"/>
      <c r="M232" s="42"/>
      <c r="N232" s="42"/>
    </row>
    <row r="233" spans="1:14" x14ac:dyDescent="0.25">
      <c r="A233" s="507"/>
      <c r="B233" s="493"/>
      <c r="C233" s="493"/>
      <c r="D233" s="493"/>
      <c r="E233" s="776"/>
      <c r="F233" s="43"/>
      <c r="G233" s="701"/>
      <c r="H233" s="493"/>
      <c r="I233" s="493"/>
      <c r="J233" s="279"/>
      <c r="K233" s="507"/>
      <c r="L233" s="493"/>
      <c r="M233" s="42"/>
      <c r="N233" s="42"/>
    </row>
    <row r="234" spans="1:14" x14ac:dyDescent="0.25">
      <c r="A234" s="507"/>
      <c r="B234" s="493"/>
      <c r="C234" s="493"/>
      <c r="D234" s="493"/>
      <c r="E234" s="776"/>
      <c r="F234" s="43"/>
      <c r="G234" s="701"/>
      <c r="H234" s="493"/>
      <c r="I234" s="493"/>
      <c r="J234" s="633"/>
      <c r="K234" s="507"/>
      <c r="L234" s="493"/>
      <c r="M234" s="42"/>
      <c r="N234" s="42"/>
    </row>
    <row r="235" spans="1:14" x14ac:dyDescent="0.25">
      <c r="A235" s="48"/>
      <c r="B235" s="493"/>
      <c r="C235" s="493"/>
      <c r="D235" s="493"/>
      <c r="E235" s="776"/>
      <c r="F235" s="43"/>
      <c r="G235" s="701"/>
      <c r="H235" s="493"/>
      <c r="I235" s="493"/>
      <c r="J235" s="42"/>
      <c r="K235" s="507"/>
      <c r="L235" s="493"/>
      <c r="M235" s="42"/>
      <c r="N235" s="42"/>
    </row>
    <row r="236" spans="1:14" x14ac:dyDescent="0.25">
      <c r="A236" s="48"/>
      <c r="B236" s="493"/>
      <c r="C236" s="493"/>
      <c r="D236" s="493"/>
      <c r="E236" s="776"/>
      <c r="F236" s="43"/>
      <c r="G236" s="701"/>
      <c r="H236" s="493"/>
      <c r="I236" s="493"/>
      <c r="J236" s="42"/>
      <c r="K236" s="507"/>
      <c r="L236" s="493"/>
      <c r="M236" s="42"/>
      <c r="N236" s="42"/>
    </row>
    <row r="237" spans="1:14" x14ac:dyDescent="0.25">
      <c r="A237" s="48"/>
      <c r="B237" s="493"/>
      <c r="C237" s="493"/>
      <c r="D237" s="493"/>
      <c r="E237" s="776"/>
      <c r="F237" s="43"/>
      <c r="G237" s="701"/>
      <c r="H237" s="493"/>
      <c r="I237" s="493"/>
      <c r="J237" s="42"/>
      <c r="K237" s="507"/>
      <c r="L237" s="493"/>
      <c r="M237" s="42"/>
      <c r="N237" s="42"/>
    </row>
    <row r="238" spans="1:14" x14ac:dyDescent="0.25">
      <c r="A238" s="48"/>
      <c r="B238" s="493"/>
      <c r="C238" s="493"/>
      <c r="D238" s="493"/>
      <c r="E238" s="776"/>
      <c r="F238" s="43"/>
      <c r="G238" s="701"/>
      <c r="H238" s="493"/>
      <c r="I238" s="493"/>
      <c r="J238" s="42"/>
      <c r="K238" s="507"/>
      <c r="L238" s="493"/>
      <c r="M238" s="42"/>
      <c r="N238" s="42"/>
    </row>
    <row r="239" spans="1:14" x14ac:dyDescent="0.25">
      <c r="A239" s="48"/>
      <c r="B239" s="493"/>
      <c r="C239" s="493"/>
      <c r="D239" s="493"/>
      <c r="E239" s="776"/>
      <c r="F239" s="776"/>
      <c r="G239" s="701"/>
      <c r="H239" s="493"/>
      <c r="I239" s="493"/>
      <c r="J239" s="713"/>
      <c r="K239" s="507"/>
      <c r="L239" s="493"/>
      <c r="M239" s="42"/>
      <c r="N239" s="42"/>
    </row>
    <row r="240" spans="1:14" x14ac:dyDescent="0.25">
      <c r="A240" s="48"/>
      <c r="B240" s="493"/>
      <c r="C240" s="493"/>
      <c r="D240" s="493"/>
      <c r="E240" s="776"/>
      <c r="F240" s="776"/>
      <c r="G240" s="701"/>
      <c r="H240" s="493"/>
      <c r="I240" s="493"/>
      <c r="J240" s="279"/>
      <c r="K240" s="507"/>
      <c r="L240" s="493"/>
      <c r="M240" s="42"/>
      <c r="N240" s="42"/>
    </row>
    <row r="241" spans="1:14" x14ac:dyDescent="0.25">
      <c r="A241" s="48"/>
      <c r="B241" s="493"/>
      <c r="C241" s="493"/>
      <c r="D241" s="493"/>
      <c r="E241" s="776"/>
      <c r="F241" s="776"/>
      <c r="G241" s="701"/>
      <c r="H241" s="493"/>
      <c r="I241" s="493"/>
      <c r="J241" s="279"/>
      <c r="K241" s="507"/>
      <c r="L241" s="493"/>
      <c r="M241" s="42"/>
      <c r="N241" s="42"/>
    </row>
    <row r="242" spans="1:14" x14ac:dyDescent="0.25">
      <c r="A242" s="48"/>
      <c r="B242" s="493"/>
      <c r="C242" s="493"/>
      <c r="D242" s="493"/>
      <c r="E242" s="776"/>
      <c r="F242" s="776"/>
      <c r="G242" s="701"/>
      <c r="H242" s="493"/>
      <c r="I242" s="493"/>
      <c r="J242" s="771"/>
      <c r="K242" s="507"/>
      <c r="L242" s="493"/>
      <c r="M242" s="42"/>
      <c r="N242" s="42"/>
    </row>
    <row r="243" spans="1:14" x14ac:dyDescent="0.25">
      <c r="A243" s="48"/>
      <c r="B243" s="493"/>
      <c r="C243" s="493"/>
      <c r="D243" s="493"/>
      <c r="E243" s="776"/>
      <c r="F243" s="776"/>
      <c r="G243" s="701"/>
      <c r="H243" s="493"/>
      <c r="I243" s="493"/>
      <c r="J243" s="201"/>
      <c r="K243" s="507"/>
      <c r="L243" s="493"/>
      <c r="M243" s="42"/>
      <c r="N243" s="42"/>
    </row>
    <row r="244" spans="1:14" x14ac:dyDescent="0.25">
      <c r="A244" s="48"/>
      <c r="B244" s="493"/>
      <c r="C244" s="493"/>
      <c r="D244" s="493"/>
      <c r="E244" s="776"/>
      <c r="F244" s="776"/>
      <c r="G244" s="701"/>
      <c r="H244" s="493"/>
      <c r="I244" s="493"/>
      <c r="J244" s="201"/>
      <c r="K244" s="507"/>
      <c r="L244" s="493"/>
      <c r="M244" s="42"/>
      <c r="N244" s="42"/>
    </row>
    <row r="245" spans="1:14" x14ac:dyDescent="0.25">
      <c r="A245" s="48"/>
      <c r="B245" s="493"/>
      <c r="C245" s="493"/>
      <c r="D245" s="493"/>
      <c r="E245" s="776"/>
      <c r="F245" s="776"/>
      <c r="G245" s="701"/>
      <c r="H245" s="493"/>
      <c r="I245" s="493"/>
      <c r="J245" s="201"/>
      <c r="K245" s="507"/>
      <c r="L245" s="493"/>
      <c r="M245" s="42"/>
      <c r="N245" s="42"/>
    </row>
    <row r="246" spans="1:14" x14ac:dyDescent="0.25">
      <c r="A246" s="48"/>
      <c r="B246" s="493"/>
      <c r="C246" s="493"/>
      <c r="D246" s="493"/>
      <c r="E246" s="776"/>
      <c r="F246" s="776"/>
      <c r="G246" s="701"/>
      <c r="H246" s="493"/>
      <c r="I246" s="493"/>
      <c r="J246" s="201"/>
      <c r="K246" s="507"/>
      <c r="L246" s="493"/>
      <c r="M246" s="42"/>
      <c r="N246" s="42"/>
    </row>
    <row r="247" spans="1:14" x14ac:dyDescent="0.25">
      <c r="A247" s="48"/>
      <c r="B247" s="493"/>
      <c r="C247" s="493"/>
      <c r="D247" s="493"/>
      <c r="E247" s="776"/>
      <c r="F247" s="776"/>
      <c r="G247" s="701"/>
      <c r="H247" s="493"/>
      <c r="I247" s="493"/>
      <c r="J247" s="201"/>
      <c r="K247" s="507"/>
      <c r="L247" s="493"/>
      <c r="M247" s="42"/>
      <c r="N247" s="42"/>
    </row>
    <row r="248" spans="1:14" x14ac:dyDescent="0.25">
      <c r="A248" s="42"/>
      <c r="B248" s="493"/>
      <c r="C248" s="493"/>
      <c r="D248" s="493"/>
      <c r="E248" s="776"/>
      <c r="F248" s="776"/>
      <c r="G248" s="701"/>
      <c r="H248" s="493"/>
      <c r="I248" s="493"/>
      <c r="J248" s="201"/>
      <c r="K248" s="507"/>
      <c r="L248" s="493"/>
      <c r="M248" s="42"/>
      <c r="N248" s="42"/>
    </row>
    <row r="249" spans="1:14" x14ac:dyDescent="0.25">
      <c r="A249" s="42"/>
      <c r="B249" s="42"/>
      <c r="C249" s="493" t="s">
        <v>50</v>
      </c>
      <c r="D249" s="42"/>
      <c r="E249" s="776"/>
      <c r="F249" s="776"/>
      <c r="G249" s="701"/>
      <c r="H249" s="42"/>
      <c r="I249" s="493"/>
      <c r="J249" s="42"/>
      <c r="K249" s="507"/>
      <c r="L249" s="493"/>
      <c r="M249" s="42"/>
      <c r="N249" s="42"/>
    </row>
    <row r="250" spans="1:14" x14ac:dyDescent="0.25">
      <c r="A250" s="42"/>
      <c r="B250" s="42"/>
      <c r="C250" s="493" t="s">
        <v>50</v>
      </c>
      <c r="D250" s="42"/>
      <c r="E250" s="776"/>
      <c r="F250" s="776"/>
      <c r="G250" s="701"/>
      <c r="H250" s="42"/>
      <c r="I250" s="493"/>
      <c r="J250" s="42"/>
      <c r="K250" s="507"/>
      <c r="L250" s="493"/>
      <c r="M250" s="42"/>
      <c r="N250" s="42"/>
    </row>
    <row r="251" spans="1:14" x14ac:dyDescent="0.25">
      <c r="A251" s="42"/>
      <c r="B251" s="42"/>
      <c r="C251" s="493" t="s">
        <v>50</v>
      </c>
      <c r="D251" s="42"/>
      <c r="E251" s="776"/>
      <c r="F251" s="776"/>
      <c r="G251" s="701"/>
      <c r="H251" s="42"/>
      <c r="I251" s="493"/>
      <c r="J251" s="42"/>
      <c r="K251" s="507"/>
      <c r="L251" s="42"/>
      <c r="M251" s="42"/>
      <c r="N251" s="42"/>
    </row>
    <row r="252" spans="1:14" x14ac:dyDescent="0.25">
      <c r="A252" s="42"/>
      <c r="B252" s="42"/>
      <c r="C252" s="493" t="s">
        <v>50</v>
      </c>
      <c r="D252" s="42"/>
      <c r="E252" s="776"/>
      <c r="F252" s="776"/>
      <c r="G252" s="701"/>
      <c r="H252" s="42"/>
      <c r="I252" s="493"/>
      <c r="J252" s="42"/>
      <c r="K252" s="507"/>
      <c r="L252" s="42"/>
      <c r="M252" s="42"/>
      <c r="N252" s="42"/>
    </row>
    <row r="253" spans="1:14" x14ac:dyDescent="0.25">
      <c r="A253" s="42"/>
      <c r="B253" s="42"/>
      <c r="C253" s="493" t="s">
        <v>50</v>
      </c>
      <c r="D253" s="42"/>
      <c r="E253" s="776"/>
      <c r="F253" s="776"/>
      <c r="G253" s="701"/>
      <c r="H253" s="42"/>
      <c r="I253" s="493"/>
      <c r="J253" s="42"/>
      <c r="K253" s="507"/>
      <c r="L253" s="42"/>
      <c r="M253" s="42"/>
      <c r="N253" s="42"/>
    </row>
    <row r="254" spans="1:14" x14ac:dyDescent="0.25">
      <c r="A254" s="42"/>
      <c r="B254" s="42"/>
      <c r="C254" s="493" t="s">
        <v>50</v>
      </c>
      <c r="D254" s="42"/>
      <c r="E254" s="845"/>
      <c r="F254" s="776"/>
      <c r="G254" s="701"/>
      <c r="H254" s="42"/>
      <c r="I254" s="493"/>
      <c r="J254" s="42"/>
      <c r="K254" s="507"/>
      <c r="L254" s="42"/>
      <c r="M254" s="42"/>
      <c r="N254" s="42"/>
    </row>
    <row r="255" spans="1:14" x14ac:dyDescent="0.25">
      <c r="A255" s="42"/>
      <c r="B255" s="42"/>
      <c r="C255" s="493" t="s">
        <v>50</v>
      </c>
      <c r="D255" s="42"/>
      <c r="E255" s="845"/>
      <c r="F255" s="776"/>
      <c r="G255" s="701"/>
      <c r="H255" s="42"/>
      <c r="I255" s="493"/>
      <c r="J255" s="42"/>
      <c r="K255" s="507"/>
      <c r="L255" s="42"/>
      <c r="M255" s="42"/>
      <c r="N255" s="42"/>
    </row>
    <row r="256" spans="1:14" x14ac:dyDescent="0.25">
      <c r="A256" s="42"/>
      <c r="B256" s="42"/>
      <c r="C256" s="493" t="s">
        <v>50</v>
      </c>
      <c r="D256" s="42"/>
      <c r="E256" s="845"/>
      <c r="F256" s="776"/>
      <c r="G256" s="701"/>
      <c r="H256" s="42"/>
      <c r="I256" s="493"/>
      <c r="J256" s="42"/>
      <c r="K256" s="507"/>
      <c r="L256" s="42"/>
      <c r="M256" s="42"/>
      <c r="N256" s="42"/>
    </row>
    <row r="257" spans="1:14" x14ac:dyDescent="0.25">
      <c r="A257" s="42"/>
      <c r="B257" s="42"/>
      <c r="C257" s="493" t="s">
        <v>50</v>
      </c>
      <c r="D257" s="42"/>
      <c r="E257" s="845"/>
      <c r="F257" s="776"/>
      <c r="G257" s="701"/>
      <c r="H257" s="42"/>
      <c r="I257" s="493"/>
      <c r="J257" s="42"/>
      <c r="K257" s="507"/>
      <c r="L257" s="42"/>
      <c r="M257" s="42"/>
      <c r="N257" s="42"/>
    </row>
    <row r="258" spans="1:14" x14ac:dyDescent="0.25">
      <c r="A258" s="48"/>
      <c r="B258" s="42"/>
      <c r="C258" s="493" t="s">
        <v>50</v>
      </c>
      <c r="D258" s="42"/>
      <c r="E258" s="845"/>
      <c r="F258" s="776"/>
      <c r="G258" s="701"/>
      <c r="H258" s="42"/>
      <c r="I258" s="493"/>
      <c r="J258" s="42"/>
      <c r="K258" s="507"/>
      <c r="L258" s="42"/>
      <c r="M258" s="42"/>
      <c r="N258" s="42"/>
    </row>
    <row r="259" spans="1:14" x14ac:dyDescent="0.25">
      <c r="A259" s="48"/>
      <c r="B259" s="493"/>
      <c r="C259" s="493" t="s">
        <v>50</v>
      </c>
      <c r="D259" s="493"/>
      <c r="E259" s="851"/>
      <c r="F259" s="776"/>
      <c r="G259" s="701"/>
      <c r="H259" s="493"/>
      <c r="I259" s="493"/>
      <c r="J259" s="201"/>
      <c r="K259" s="507"/>
      <c r="L259" s="42"/>
      <c r="M259" s="42"/>
      <c r="N259" s="42"/>
    </row>
    <row r="260" spans="1:14" x14ac:dyDescent="0.25">
      <c r="A260" s="48"/>
      <c r="B260" s="493"/>
      <c r="C260" s="493" t="s">
        <v>50</v>
      </c>
      <c r="D260" s="493"/>
      <c r="E260" s="43"/>
      <c r="F260" s="776"/>
      <c r="G260" s="701"/>
      <c r="H260" s="493"/>
      <c r="I260" s="493"/>
      <c r="J260" s="279"/>
      <c r="K260" s="507"/>
      <c r="L260" s="42"/>
      <c r="M260" s="42"/>
      <c r="N260" s="42"/>
    </row>
    <row r="261" spans="1:14" x14ac:dyDescent="0.25">
      <c r="A261" s="48"/>
      <c r="B261" s="493"/>
      <c r="C261" s="493" t="s">
        <v>50</v>
      </c>
      <c r="D261" s="493"/>
      <c r="E261" s="43"/>
      <c r="F261" s="776"/>
      <c r="G261" s="701"/>
      <c r="H261" s="493"/>
      <c r="I261" s="493"/>
      <c r="J261" s="771"/>
      <c r="K261" s="507"/>
      <c r="L261" s="42"/>
      <c r="M261" s="42"/>
      <c r="N261" s="42"/>
    </row>
    <row r="262" spans="1:14" x14ac:dyDescent="0.25">
      <c r="A262" s="48"/>
      <c r="B262" s="493"/>
      <c r="C262" s="493" t="s">
        <v>50</v>
      </c>
      <c r="D262" s="493"/>
      <c r="E262" s="43"/>
      <c r="F262" s="776"/>
      <c r="G262" s="701"/>
      <c r="H262" s="279"/>
      <c r="I262" s="493"/>
      <c r="J262" s="42"/>
      <c r="K262" s="507"/>
      <c r="L262" s="42"/>
      <c r="M262" s="42"/>
      <c r="N262" s="42"/>
    </row>
    <row r="263" spans="1:14" x14ac:dyDescent="0.25">
      <c r="A263" s="42"/>
      <c r="B263" s="493"/>
      <c r="C263" s="493" t="s">
        <v>50</v>
      </c>
      <c r="D263" s="493"/>
      <c r="E263" s="43"/>
      <c r="F263" s="776"/>
      <c r="G263" s="701"/>
      <c r="H263" s="42"/>
      <c r="I263" s="493"/>
      <c r="J263" s="633"/>
      <c r="K263" s="507"/>
      <c r="L263" s="42"/>
      <c r="M263" s="42"/>
      <c r="N263" s="42"/>
    </row>
    <row r="264" spans="1:14" x14ac:dyDescent="0.25">
      <c r="A264" s="42"/>
      <c r="B264" s="42"/>
      <c r="C264" s="493" t="s">
        <v>50</v>
      </c>
      <c r="D264" s="42"/>
      <c r="E264" s="43"/>
      <c r="F264" s="776"/>
      <c r="G264" s="701"/>
      <c r="H264" s="42"/>
      <c r="I264" s="493"/>
      <c r="J264" s="42"/>
      <c r="K264" s="507"/>
      <c r="L264" s="42"/>
      <c r="M264" s="42"/>
      <c r="N264" s="42"/>
    </row>
    <row r="265" spans="1:14" x14ac:dyDescent="0.25">
      <c r="A265" s="42"/>
      <c r="B265" s="42"/>
      <c r="C265" s="493" t="s">
        <v>50</v>
      </c>
      <c r="D265" s="42"/>
      <c r="E265" s="43"/>
      <c r="F265" s="776"/>
      <c r="G265" s="701"/>
      <c r="H265" s="42"/>
      <c r="I265" s="493"/>
      <c r="J265" s="42"/>
      <c r="K265" s="507"/>
      <c r="L265" s="42"/>
      <c r="M265" s="42"/>
      <c r="N265" s="42"/>
    </row>
    <row r="266" spans="1:14" x14ac:dyDescent="0.25">
      <c r="A266" s="42"/>
      <c r="B266" s="42"/>
      <c r="C266" s="493" t="s">
        <v>50</v>
      </c>
      <c r="D266" s="42"/>
      <c r="E266" s="43"/>
      <c r="F266" s="776"/>
      <c r="G266" s="701"/>
      <c r="H266" s="42"/>
      <c r="I266" s="493"/>
      <c r="J266" s="42"/>
      <c r="K266" s="507"/>
      <c r="L266" s="42"/>
      <c r="M266" s="42"/>
      <c r="N266" s="42"/>
    </row>
    <row r="267" spans="1:14" x14ac:dyDescent="0.25">
      <c r="A267" s="42"/>
      <c r="B267" s="42"/>
      <c r="C267" s="493" t="s">
        <v>50</v>
      </c>
      <c r="D267" s="42"/>
      <c r="E267" s="43"/>
      <c r="F267" s="776"/>
      <c r="G267" s="701"/>
      <c r="H267" s="42"/>
      <c r="I267" s="493"/>
      <c r="J267" s="42"/>
      <c r="K267" s="507"/>
      <c r="L267" s="42"/>
      <c r="M267" s="42"/>
      <c r="N267" s="42"/>
    </row>
    <row r="268" spans="1:14" x14ac:dyDescent="0.25">
      <c r="A268" s="42"/>
      <c r="B268" s="42"/>
      <c r="C268" s="493" t="s">
        <v>50</v>
      </c>
      <c r="D268" s="42"/>
      <c r="E268" s="43"/>
      <c r="F268" s="776"/>
      <c r="G268" s="701"/>
      <c r="H268" s="42"/>
      <c r="I268" s="493"/>
      <c r="J268" s="42"/>
      <c r="K268" s="507"/>
      <c r="L268" s="42"/>
      <c r="M268" s="42"/>
      <c r="N268" s="42"/>
    </row>
    <row r="269" spans="1:14" x14ac:dyDescent="0.25">
      <c r="A269" s="42"/>
      <c r="B269" s="42"/>
      <c r="C269" s="493" t="s">
        <v>50</v>
      </c>
      <c r="D269" s="42"/>
      <c r="E269" s="43"/>
      <c r="F269" s="776"/>
      <c r="G269" s="701"/>
      <c r="H269" s="42"/>
      <c r="I269" s="493"/>
      <c r="J269" s="42"/>
      <c r="K269" s="507"/>
      <c r="L269" s="42"/>
      <c r="M269" s="42"/>
      <c r="N269" s="42"/>
    </row>
    <row r="270" spans="1:14" x14ac:dyDescent="0.25">
      <c r="A270" s="42"/>
      <c r="B270" s="42"/>
      <c r="C270" s="493" t="s">
        <v>50</v>
      </c>
      <c r="D270" s="42"/>
      <c r="E270" s="43"/>
      <c r="F270" s="43"/>
      <c r="G270" s="701"/>
      <c r="H270" s="42"/>
      <c r="I270" s="493"/>
      <c r="J270" s="42"/>
      <c r="K270" s="507"/>
      <c r="L270" s="42"/>
      <c r="M270" s="42"/>
      <c r="N270" s="42"/>
    </row>
    <row r="271" spans="1:14" x14ac:dyDescent="0.25">
      <c r="A271" s="42"/>
      <c r="B271" s="42"/>
      <c r="C271" s="493" t="s">
        <v>50</v>
      </c>
      <c r="D271" s="42"/>
      <c r="E271" s="43"/>
      <c r="F271" s="43"/>
      <c r="G271" s="701"/>
      <c r="H271" s="42"/>
      <c r="I271" s="493"/>
      <c r="J271" s="42"/>
      <c r="K271" s="507"/>
      <c r="L271" s="42"/>
      <c r="M271" s="42"/>
      <c r="N271" s="42"/>
    </row>
    <row r="272" spans="1:14" x14ac:dyDescent="0.25">
      <c r="A272" s="42"/>
      <c r="B272" s="42"/>
      <c r="C272" s="493" t="s">
        <v>50</v>
      </c>
      <c r="D272" s="42"/>
      <c r="E272" s="43"/>
      <c r="F272" s="43"/>
      <c r="G272" s="701"/>
      <c r="H272" s="42"/>
      <c r="I272" s="493"/>
      <c r="J272" s="42"/>
      <c r="K272" s="507"/>
      <c r="L272" s="42"/>
      <c r="M272" s="42"/>
      <c r="N272" s="42"/>
    </row>
    <row r="273" spans="1:14" x14ac:dyDescent="0.25">
      <c r="A273" s="42"/>
      <c r="B273" s="42"/>
      <c r="C273" s="493" t="s">
        <v>50</v>
      </c>
      <c r="D273" s="42"/>
      <c r="E273" s="43"/>
      <c r="F273" s="43"/>
      <c r="G273" s="701"/>
      <c r="H273" s="42"/>
      <c r="I273" s="493"/>
      <c r="J273" s="42"/>
      <c r="K273" s="507"/>
      <c r="L273" s="42"/>
      <c r="M273" s="42"/>
      <c r="N273" s="42"/>
    </row>
    <row r="274" spans="1:14" x14ac:dyDescent="0.25">
      <c r="A274" s="42"/>
      <c r="B274" s="42"/>
      <c r="C274" s="493" t="s">
        <v>50</v>
      </c>
      <c r="D274" s="42"/>
      <c r="E274" s="43"/>
      <c r="F274" s="43"/>
      <c r="G274" s="701"/>
      <c r="H274" s="42"/>
      <c r="I274" s="493"/>
      <c r="J274" s="42"/>
      <c r="K274" s="507"/>
      <c r="L274" s="42"/>
      <c r="M274" s="42"/>
      <c r="N274" s="42"/>
    </row>
    <row r="275" spans="1:14" x14ac:dyDescent="0.25">
      <c r="A275" s="42"/>
      <c r="B275" s="42"/>
      <c r="C275" s="493" t="s">
        <v>50</v>
      </c>
      <c r="D275" s="42"/>
      <c r="E275" s="43"/>
      <c r="F275" s="43"/>
      <c r="G275" s="701"/>
      <c r="H275" s="42"/>
      <c r="I275" s="493"/>
      <c r="J275" s="42"/>
      <c r="K275" s="507"/>
      <c r="L275" s="42"/>
      <c r="M275" s="42"/>
      <c r="N275" s="42"/>
    </row>
    <row r="276" spans="1:14" x14ac:dyDescent="0.25">
      <c r="A276" s="42"/>
      <c r="B276" s="42"/>
      <c r="C276" s="493" t="s">
        <v>50</v>
      </c>
      <c r="D276" s="42"/>
      <c r="E276" s="43"/>
      <c r="F276" s="43"/>
      <c r="G276" s="701"/>
      <c r="H276" s="42"/>
      <c r="I276" s="493"/>
      <c r="J276" s="42"/>
      <c r="K276" s="507"/>
      <c r="L276" s="42"/>
      <c r="M276" s="42"/>
      <c r="N276" s="42"/>
    </row>
    <row r="277" spans="1:14" x14ac:dyDescent="0.25">
      <c r="A277" s="42"/>
      <c r="B277" s="42"/>
      <c r="C277" s="493" t="s">
        <v>50</v>
      </c>
      <c r="D277" s="42"/>
      <c r="E277" s="43"/>
      <c r="F277" s="43"/>
      <c r="G277" s="701"/>
      <c r="H277" s="42"/>
      <c r="I277" s="493"/>
      <c r="J277" s="42"/>
      <c r="K277" s="507"/>
      <c r="L277" s="42"/>
      <c r="M277" s="42"/>
      <c r="N277" s="42"/>
    </row>
    <row r="278" spans="1:14" x14ac:dyDescent="0.25">
      <c r="A278" s="42"/>
      <c r="B278" s="42"/>
      <c r="C278" s="493" t="s">
        <v>50</v>
      </c>
      <c r="D278" s="42"/>
      <c r="E278" s="43"/>
      <c r="F278" s="43"/>
      <c r="G278" s="701"/>
      <c r="H278" s="42"/>
      <c r="I278" s="493"/>
      <c r="J278" s="42"/>
      <c r="K278" s="507"/>
      <c r="L278" s="42"/>
      <c r="M278" s="42"/>
      <c r="N278" s="42"/>
    </row>
    <row r="279" spans="1:14" x14ac:dyDescent="0.25">
      <c r="A279" s="42"/>
      <c r="B279" s="42"/>
      <c r="C279" s="493" t="s">
        <v>50</v>
      </c>
      <c r="D279" s="42"/>
      <c r="E279" s="43"/>
      <c r="F279" s="43"/>
      <c r="G279" s="701"/>
      <c r="H279" s="42"/>
      <c r="I279" s="493"/>
      <c r="J279" s="42"/>
      <c r="K279" s="507"/>
      <c r="L279" s="42"/>
      <c r="M279" s="42"/>
      <c r="N279" s="42"/>
    </row>
    <row r="280" spans="1:14" x14ac:dyDescent="0.25">
      <c r="A280" s="42"/>
      <c r="B280" s="42"/>
      <c r="C280" s="493" t="s">
        <v>50</v>
      </c>
      <c r="D280" s="42"/>
      <c r="E280" s="43"/>
      <c r="F280" s="43"/>
      <c r="G280" s="701"/>
      <c r="H280" s="42"/>
      <c r="I280" s="493"/>
      <c r="J280" s="42"/>
      <c r="K280" s="507"/>
      <c r="L280" s="42"/>
      <c r="M280" s="42"/>
      <c r="N280" s="42"/>
    </row>
    <row r="281" spans="1:14" x14ac:dyDescent="0.25">
      <c r="A281" s="42"/>
      <c r="B281" s="42"/>
      <c r="C281" s="493" t="s">
        <v>50</v>
      </c>
      <c r="D281" s="42"/>
      <c r="E281" s="43"/>
      <c r="F281" s="43"/>
      <c r="G281" s="701"/>
      <c r="H281" s="42"/>
      <c r="I281" s="493"/>
      <c r="J281" s="42"/>
      <c r="K281" s="507"/>
      <c r="L281" s="42"/>
      <c r="M281" s="42"/>
      <c r="N281" s="42"/>
    </row>
    <row r="282" spans="1:14" x14ac:dyDescent="0.25">
      <c r="A282" s="42"/>
      <c r="B282" s="42"/>
      <c r="C282" s="493" t="s">
        <v>50</v>
      </c>
      <c r="D282" s="42"/>
      <c r="E282" s="43"/>
      <c r="F282" s="43"/>
      <c r="G282" s="701"/>
      <c r="H282" s="42"/>
      <c r="I282" s="493"/>
      <c r="J282" s="42"/>
      <c r="K282" s="507"/>
      <c r="L282" s="42"/>
      <c r="M282" s="42"/>
      <c r="N282" s="42"/>
    </row>
    <row r="283" spans="1:14" x14ac:dyDescent="0.25">
      <c r="A283" s="42"/>
      <c r="B283" s="42"/>
      <c r="C283" s="493" t="s">
        <v>50</v>
      </c>
      <c r="D283" s="42"/>
      <c r="E283" s="43"/>
      <c r="F283" s="43"/>
      <c r="G283" s="701"/>
      <c r="H283" s="42"/>
      <c r="I283" s="493"/>
      <c r="J283" s="42"/>
      <c r="K283" s="507"/>
      <c r="L283" s="42"/>
      <c r="M283" s="42"/>
      <c r="N283" s="42"/>
    </row>
    <row r="284" spans="1:14" x14ac:dyDescent="0.25">
      <c r="A284" s="42"/>
      <c r="B284" s="42"/>
      <c r="C284" s="493" t="s">
        <v>50</v>
      </c>
      <c r="D284" s="42"/>
      <c r="E284" s="43"/>
      <c r="F284" s="43"/>
      <c r="G284" s="701"/>
      <c r="H284" s="42"/>
      <c r="I284" s="493"/>
      <c r="J284" s="42"/>
      <c r="K284" s="507"/>
      <c r="L284" s="42"/>
      <c r="M284" s="42"/>
      <c r="N284" s="42"/>
    </row>
    <row r="285" spans="1:14" x14ac:dyDescent="0.25">
      <c r="A285" s="42"/>
      <c r="B285" s="42"/>
      <c r="C285" s="493" t="s">
        <v>50</v>
      </c>
      <c r="D285" s="42"/>
      <c r="E285" s="43"/>
      <c r="F285" s="43"/>
      <c r="G285" s="701"/>
      <c r="H285" s="42"/>
      <c r="I285" s="493"/>
      <c r="J285" s="42"/>
      <c r="K285" s="507"/>
      <c r="L285" s="42"/>
      <c r="M285" s="42"/>
      <c r="N285" s="42"/>
    </row>
    <row r="286" spans="1:14" x14ac:dyDescent="0.25">
      <c r="A286" s="42"/>
      <c r="B286" s="42"/>
      <c r="C286" s="493" t="s">
        <v>50</v>
      </c>
      <c r="D286" s="42"/>
      <c r="E286" s="43"/>
      <c r="F286" s="43"/>
      <c r="G286" s="701"/>
      <c r="H286" s="42"/>
      <c r="I286" s="493"/>
      <c r="J286" s="42"/>
      <c r="K286" s="507"/>
      <c r="L286" s="42"/>
      <c r="M286" s="42"/>
      <c r="N286" s="42"/>
    </row>
    <row r="287" spans="1:14" x14ac:dyDescent="0.25">
      <c r="A287" s="42"/>
      <c r="B287" s="42"/>
      <c r="C287" s="493" t="s">
        <v>50</v>
      </c>
      <c r="D287" s="42"/>
      <c r="E287" s="43"/>
      <c r="F287" s="43"/>
      <c r="G287" s="701"/>
      <c r="H287" s="42"/>
      <c r="I287" s="493"/>
      <c r="J287" s="42"/>
      <c r="K287" s="507"/>
      <c r="L287" s="42"/>
      <c r="M287" s="42"/>
      <c r="N287" s="42"/>
    </row>
    <row r="288" spans="1:14" x14ac:dyDescent="0.25">
      <c r="A288" s="42"/>
      <c r="B288" s="42"/>
      <c r="C288" s="493" t="s">
        <v>50</v>
      </c>
      <c r="D288" s="42"/>
      <c r="E288" s="43"/>
      <c r="F288" s="43"/>
      <c r="G288" s="701"/>
      <c r="H288" s="42"/>
      <c r="I288" s="493"/>
      <c r="J288" s="42"/>
      <c r="K288" s="507"/>
      <c r="L288" s="42"/>
      <c r="M288" s="42"/>
      <c r="N288" s="42"/>
    </row>
    <row r="289" spans="1:14" x14ac:dyDescent="0.25">
      <c r="A289" s="42"/>
      <c r="B289" s="42"/>
      <c r="C289" s="493" t="s">
        <v>50</v>
      </c>
      <c r="D289" s="42"/>
      <c r="E289" s="43"/>
      <c r="F289" s="43"/>
      <c r="G289" s="701"/>
      <c r="H289" s="42"/>
      <c r="I289" s="493"/>
      <c r="J289" s="42"/>
      <c r="K289" s="507"/>
      <c r="L289" s="42"/>
      <c r="M289" s="42"/>
      <c r="N289" s="42"/>
    </row>
    <row r="290" spans="1:14" x14ac:dyDescent="0.25">
      <c r="A290" s="42"/>
      <c r="B290" s="42"/>
      <c r="C290" s="493" t="s">
        <v>50</v>
      </c>
      <c r="D290" s="42"/>
      <c r="E290" s="43"/>
      <c r="F290" s="43"/>
      <c r="G290" s="701"/>
      <c r="H290" s="42"/>
      <c r="I290" s="493"/>
      <c r="J290" s="42"/>
      <c r="K290" s="507"/>
      <c r="L290" s="42"/>
      <c r="M290" s="42"/>
      <c r="N290" s="42"/>
    </row>
    <row r="291" spans="1:14" x14ac:dyDescent="0.25">
      <c r="A291" s="42"/>
      <c r="B291" s="42"/>
      <c r="C291" s="493" t="s">
        <v>50</v>
      </c>
      <c r="D291" s="42"/>
      <c r="E291" s="43"/>
      <c r="F291" s="43"/>
      <c r="G291" s="701"/>
      <c r="H291" s="42"/>
      <c r="I291" s="493"/>
      <c r="J291" s="42"/>
      <c r="K291" s="507"/>
      <c r="L291" s="42"/>
      <c r="M291" s="42"/>
      <c r="N291" s="42"/>
    </row>
    <row r="292" spans="1:14" x14ac:dyDescent="0.25">
      <c r="A292" s="42"/>
      <c r="B292" s="42"/>
      <c r="C292" s="493" t="s">
        <v>50</v>
      </c>
      <c r="D292" s="42"/>
      <c r="E292" s="43"/>
      <c r="F292" s="43"/>
      <c r="G292" s="701"/>
      <c r="H292" s="42"/>
      <c r="I292" s="493"/>
      <c r="J292" s="42"/>
      <c r="K292" s="507"/>
      <c r="L292" s="42"/>
      <c r="M292" s="42"/>
      <c r="N292" s="42"/>
    </row>
    <row r="293" spans="1:14" x14ac:dyDescent="0.25">
      <c r="A293" s="42"/>
      <c r="B293" s="42"/>
      <c r="C293" s="493" t="s">
        <v>50</v>
      </c>
      <c r="D293" s="42"/>
      <c r="E293" s="43"/>
      <c r="F293" s="43"/>
      <c r="G293" s="701"/>
      <c r="H293" s="42"/>
      <c r="I293" s="42"/>
      <c r="J293" s="42"/>
      <c r="K293" s="507"/>
      <c r="L293" s="42"/>
      <c r="M293" s="42"/>
      <c r="N293" s="42"/>
    </row>
    <row r="294" spans="1:14" x14ac:dyDescent="0.25">
      <c r="A294" s="42"/>
      <c r="B294" s="42"/>
      <c r="C294" s="493" t="s">
        <v>50</v>
      </c>
      <c r="D294" s="42"/>
      <c r="E294" s="43"/>
      <c r="F294" s="43"/>
      <c r="G294" s="701"/>
      <c r="H294" s="42"/>
      <c r="I294" s="42"/>
      <c r="J294" s="42"/>
      <c r="K294" s="507"/>
      <c r="L294" s="42"/>
      <c r="M294" s="42"/>
      <c r="N294" s="42"/>
    </row>
    <row r="295" spans="1:14" x14ac:dyDescent="0.25">
      <c r="A295" s="42"/>
      <c r="B295" s="42"/>
      <c r="C295" s="493" t="s">
        <v>50</v>
      </c>
      <c r="D295" s="42"/>
      <c r="E295" s="43"/>
      <c r="F295" s="43"/>
      <c r="G295" s="701"/>
      <c r="H295" s="42"/>
      <c r="I295" s="42"/>
      <c r="J295" s="42"/>
      <c r="K295" s="507"/>
      <c r="L295" s="42"/>
      <c r="M295" s="42"/>
      <c r="N295" s="42"/>
    </row>
    <row r="296" spans="1:14" x14ac:dyDescent="0.25">
      <c r="A296" s="42"/>
      <c r="B296" s="42"/>
      <c r="C296" s="493" t="s">
        <v>50</v>
      </c>
      <c r="D296" s="42"/>
      <c r="E296" s="43"/>
      <c r="F296" s="43"/>
      <c r="G296" s="701"/>
      <c r="H296" s="42"/>
      <c r="I296" s="42"/>
      <c r="J296" s="42"/>
      <c r="K296" s="507"/>
      <c r="L296" s="42"/>
      <c r="M296" s="42"/>
      <c r="N296" s="42"/>
    </row>
    <row r="297" spans="1:14" x14ac:dyDescent="0.25">
      <c r="A297" s="42"/>
      <c r="B297" s="42"/>
      <c r="C297" s="42"/>
      <c r="D297" s="42"/>
      <c r="E297" s="43"/>
      <c r="F297" s="43"/>
      <c r="G297" s="43"/>
      <c r="H297" s="42"/>
      <c r="I297" s="42"/>
      <c r="J297" s="42"/>
      <c r="K297" s="42"/>
      <c r="L297" s="42"/>
      <c r="M297" s="42"/>
      <c r="N297" s="42"/>
    </row>
    <row r="298" spans="1:14" x14ac:dyDescent="0.25">
      <c r="A298" s="42"/>
      <c r="B298" s="42"/>
      <c r="C298" s="42"/>
      <c r="D298" s="42"/>
      <c r="E298" s="43"/>
      <c r="F298" s="43"/>
      <c r="G298" s="43"/>
      <c r="H298" s="42"/>
      <c r="I298" s="42"/>
      <c r="J298" s="42"/>
      <c r="K298" s="42"/>
      <c r="L298" s="42"/>
      <c r="M298" s="42"/>
      <c r="N298" s="42"/>
    </row>
    <row r="299" spans="1:14" x14ac:dyDescent="0.25">
      <c r="A299" s="42"/>
      <c r="B299" s="42"/>
      <c r="C299" s="42"/>
      <c r="D299" s="42"/>
      <c r="E299" s="43"/>
      <c r="F299" s="43"/>
      <c r="G299" s="43"/>
      <c r="H299" s="42"/>
      <c r="I299" s="42"/>
      <c r="J299" s="42"/>
      <c r="K299" s="42"/>
      <c r="L299" s="42"/>
      <c r="M299" s="42"/>
      <c r="N299" s="42"/>
    </row>
    <row r="300" spans="1:14" x14ac:dyDescent="0.25">
      <c r="A300" s="42"/>
      <c r="B300" s="42"/>
      <c r="C300" s="42"/>
      <c r="D300" s="42"/>
      <c r="E300" s="43"/>
      <c r="F300" s="43"/>
      <c r="G300" s="43"/>
      <c r="H300" s="42"/>
      <c r="I300" s="42"/>
      <c r="J300" s="42"/>
      <c r="K300" s="42"/>
      <c r="L300" s="42"/>
      <c r="M300" s="42"/>
      <c r="N300" s="42"/>
    </row>
    <row r="301" spans="1:14" x14ac:dyDescent="0.25">
      <c r="A301" s="42"/>
      <c r="B301" s="42"/>
      <c r="C301" s="42"/>
      <c r="D301" s="42"/>
      <c r="E301" s="43"/>
      <c r="F301" s="43"/>
      <c r="G301" s="43"/>
      <c r="H301" s="42"/>
      <c r="I301" s="42"/>
      <c r="J301" s="42"/>
      <c r="K301" s="42"/>
      <c r="L301" s="42"/>
      <c r="M301" s="42"/>
      <c r="N301" s="42"/>
    </row>
    <row r="302" spans="1:14" x14ac:dyDescent="0.25">
      <c r="B302" s="42"/>
      <c r="C302" s="42"/>
      <c r="D302" s="42"/>
      <c r="E302" s="43"/>
      <c r="F302" s="43"/>
      <c r="G302" s="43"/>
      <c r="H302" s="42"/>
      <c r="I302" s="42"/>
      <c r="J302" s="42"/>
      <c r="K302" s="42"/>
      <c r="L302" s="42"/>
      <c r="M302" s="42"/>
      <c r="N302" s="42"/>
    </row>
  </sheetData>
  <autoFilter ref="A2:N173" xr:uid="{1A92AB04-CD57-4754-B51E-7611B9E263B4}"/>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7"/>
  <sheetViews>
    <sheetView workbookViewId="0">
      <pane xSplit="1" ySplit="3" topLeftCell="B4" activePane="bottomRight" state="frozen"/>
      <selection pane="topRight" activeCell="B1" sqref="B1"/>
      <selection pane="bottomLeft" activeCell="A4" sqref="A4"/>
      <selection pane="bottomRight" activeCell="G16" sqref="G16"/>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3" customWidth="1"/>
    <col min="6" max="6" width="12.28515625" style="83" customWidth="1"/>
    <col min="7" max="7" width="14.42578125" style="83"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1044" t="s">
        <v>43</v>
      </c>
      <c r="B1" s="1045"/>
      <c r="C1" s="1045"/>
      <c r="D1" s="1045"/>
      <c r="E1" s="1045"/>
      <c r="F1" s="1045"/>
      <c r="G1" s="1045"/>
      <c r="H1" s="1045"/>
      <c r="I1" s="1045"/>
      <c r="J1" s="1045"/>
      <c r="K1" s="1045"/>
      <c r="L1" s="1045"/>
      <c r="M1" s="1045"/>
      <c r="N1" s="1045"/>
    </row>
    <row r="2" spans="1:19" s="2" customFormat="1" ht="18.75" x14ac:dyDescent="0.25">
      <c r="A2" s="1046" t="s">
        <v>675</v>
      </c>
      <c r="B2" s="1046"/>
      <c r="C2" s="1046"/>
      <c r="D2" s="1046"/>
      <c r="E2" s="1046"/>
      <c r="F2" s="1046"/>
      <c r="G2" s="1046"/>
      <c r="H2" s="1046"/>
      <c r="I2" s="1046"/>
      <c r="J2" s="1046"/>
      <c r="K2" s="1046"/>
      <c r="L2" s="1046"/>
      <c r="M2" s="1046"/>
      <c r="N2" s="1046"/>
    </row>
    <row r="3" spans="1:19" s="2" customFormat="1" ht="45" x14ac:dyDescent="0.25">
      <c r="A3" s="45" t="s">
        <v>0</v>
      </c>
      <c r="B3" s="37" t="s">
        <v>5</v>
      </c>
      <c r="C3" s="37" t="s">
        <v>10</v>
      </c>
      <c r="D3" s="38" t="s">
        <v>8</v>
      </c>
      <c r="E3" s="38" t="s">
        <v>66</v>
      </c>
      <c r="F3" s="38" t="s">
        <v>34</v>
      </c>
      <c r="G3" s="39" t="s">
        <v>41</v>
      </c>
      <c r="H3" s="39" t="s">
        <v>2</v>
      </c>
      <c r="I3" s="39" t="s">
        <v>3</v>
      </c>
      <c r="J3" s="37" t="s">
        <v>9</v>
      </c>
      <c r="K3" s="37" t="s">
        <v>1</v>
      </c>
      <c r="L3" s="37" t="s">
        <v>4</v>
      </c>
      <c r="M3" s="40" t="s">
        <v>12</v>
      </c>
      <c r="N3" s="41" t="s">
        <v>11</v>
      </c>
    </row>
    <row r="4" spans="1:19" s="23" customFormat="1" x14ac:dyDescent="0.25">
      <c r="A4" s="507">
        <v>44317</v>
      </c>
      <c r="B4" s="188" t="s">
        <v>676</v>
      </c>
      <c r="C4" s="493"/>
      <c r="D4" s="493"/>
      <c r="E4" s="554"/>
      <c r="F4" s="766">
        <v>5</v>
      </c>
      <c r="G4" s="767">
        <v>5</v>
      </c>
      <c r="H4" s="36"/>
      <c r="I4" s="48"/>
      <c r="J4" s="46"/>
      <c r="K4" s="48"/>
      <c r="L4" s="48"/>
      <c r="M4" s="48"/>
      <c r="N4" s="48"/>
    </row>
    <row r="5" spans="1:19" s="23" customFormat="1" ht="15.75" thickBot="1" x14ac:dyDescent="0.3">
      <c r="A5" s="507"/>
      <c r="B5" s="277"/>
      <c r="C5" s="763"/>
      <c r="D5" s="277"/>
      <c r="E5" s="764"/>
      <c r="F5" s="768"/>
      <c r="G5" s="768"/>
      <c r="H5" s="765"/>
      <c r="I5" s="245"/>
      <c r="J5" s="46"/>
      <c r="K5" s="245"/>
      <c r="L5" s="245"/>
      <c r="M5" s="245"/>
      <c r="N5" s="245"/>
    </row>
    <row r="6" spans="1:19" s="71" customFormat="1" ht="15.75" thickBot="1" x14ac:dyDescent="0.3">
      <c r="A6" s="113"/>
      <c r="B6" s="112"/>
      <c r="C6" s="182"/>
      <c r="D6" s="184"/>
      <c r="E6" s="791">
        <f>SUM(E4:E5)</f>
        <v>0</v>
      </c>
      <c r="F6" s="791">
        <f>SUM(F4:F5)</f>
        <v>5</v>
      </c>
      <c r="G6" s="770">
        <f>F6-E6</f>
        <v>5</v>
      </c>
      <c r="H6" s="183"/>
      <c r="I6" s="112"/>
      <c r="J6" s="112"/>
      <c r="K6" s="56"/>
      <c r="L6" s="56"/>
      <c r="M6" s="56"/>
      <c r="N6" s="56"/>
      <c r="O6" s="114"/>
      <c r="P6" s="114"/>
      <c r="Q6" s="114"/>
      <c r="R6" s="114"/>
      <c r="S6" s="114"/>
    </row>
    <row r="7" spans="1:19" s="27" customFormat="1" x14ac:dyDescent="0.25">
      <c r="A7"/>
      <c r="B7"/>
      <c r="C7" s="154"/>
      <c r="D7" s="158"/>
      <c r="E7" s="162"/>
      <c r="F7" s="163"/>
      <c r="G7" s="162"/>
      <c r="H7" s="164"/>
      <c r="I7" s="165"/>
      <c r="J7" s="166"/>
      <c r="K7" s="160"/>
      <c r="L7" s="160"/>
      <c r="M7" s="161"/>
      <c r="N7" s="156"/>
      <c r="O7" s="161"/>
      <c r="P7" s="57"/>
      <c r="Q7" s="57"/>
      <c r="R7" s="57"/>
      <c r="S7" s="57"/>
    </row>
    <row r="8" spans="1:19" s="27" customFormat="1" x14ac:dyDescent="0.25">
      <c r="A8"/>
      <c r="B8"/>
      <c r="C8" s="154"/>
      <c r="D8" s="158"/>
      <c r="E8" s="162"/>
      <c r="F8" s="163"/>
      <c r="G8" s="162"/>
      <c r="H8" s="164"/>
      <c r="I8" s="165"/>
      <c r="J8" s="166"/>
      <c r="K8" s="160"/>
      <c r="L8" s="160"/>
      <c r="M8" s="161"/>
      <c r="N8" s="156"/>
      <c r="O8" s="161"/>
      <c r="P8" s="57"/>
      <c r="Q8" s="57"/>
      <c r="R8" s="57"/>
      <c r="S8" s="57"/>
    </row>
    <row r="9" spans="1:19" s="27" customFormat="1" x14ac:dyDescent="0.25">
      <c r="A9"/>
      <c r="B9"/>
      <c r="C9" s="154"/>
      <c r="D9" s="158"/>
      <c r="E9" s="162"/>
      <c r="F9" s="163"/>
      <c r="G9" s="162"/>
      <c r="H9" s="164"/>
      <c r="I9" s="165"/>
      <c r="J9" s="166"/>
      <c r="K9" s="160"/>
      <c r="L9" s="160"/>
      <c r="M9" s="161"/>
      <c r="N9" s="156"/>
      <c r="O9" s="161"/>
      <c r="P9" s="57"/>
      <c r="Q9" s="57"/>
      <c r="R9" s="57"/>
      <c r="S9" s="57"/>
    </row>
    <row r="10" spans="1:19" s="27" customFormat="1" x14ac:dyDescent="0.25">
      <c r="A10"/>
      <c r="B10"/>
      <c r="C10" s="154"/>
      <c r="D10" s="158"/>
      <c r="E10" s="162"/>
      <c r="F10" s="163"/>
      <c r="G10" s="162"/>
      <c r="H10" s="164"/>
      <c r="I10" s="165"/>
      <c r="J10" s="166"/>
      <c r="K10" s="160"/>
      <c r="L10" s="160"/>
      <c r="M10" s="161"/>
      <c r="N10" s="167"/>
      <c r="O10" s="161"/>
      <c r="P10" s="57"/>
      <c r="Q10" s="57"/>
      <c r="R10" s="57"/>
      <c r="S10" s="57"/>
    </row>
    <row r="11" spans="1:19" s="98" customFormat="1" x14ac:dyDescent="0.25">
      <c r="A11"/>
      <c r="B11"/>
      <c r="C11" s="154"/>
      <c r="D11" s="168"/>
      <c r="E11" s="162"/>
      <c r="F11" s="162"/>
      <c r="G11" s="162"/>
      <c r="H11" s="164"/>
      <c r="I11" s="168"/>
      <c r="J11" s="169"/>
      <c r="K11" s="155"/>
      <c r="L11" s="155"/>
      <c r="M11" s="155"/>
      <c r="N11" s="156"/>
      <c r="O11" s="157"/>
      <c r="P11" s="74"/>
      <c r="Q11" s="74"/>
      <c r="R11" s="74"/>
      <c r="S11" s="74"/>
    </row>
    <row r="12" spans="1:19" s="27" customFormat="1" x14ac:dyDescent="0.25">
      <c r="A12"/>
      <c r="B12"/>
      <c r="C12" s="154"/>
      <c r="D12" s="158"/>
      <c r="E12" s="162"/>
      <c r="F12" s="163"/>
      <c r="G12" s="158"/>
      <c r="H12" s="164"/>
      <c r="I12" s="165"/>
      <c r="J12" s="166"/>
      <c r="K12" s="160"/>
      <c r="L12" s="160"/>
      <c r="M12" s="161"/>
      <c r="N12" s="167"/>
      <c r="O12" s="161"/>
      <c r="P12" s="57"/>
      <c r="Q12" s="57"/>
      <c r="R12" s="57"/>
      <c r="S12" s="57"/>
    </row>
    <row r="13" spans="1:19" s="27" customFormat="1" x14ac:dyDescent="0.25">
      <c r="A13"/>
      <c r="B13"/>
      <c r="C13" s="154"/>
      <c r="D13" s="158"/>
      <c r="E13" s="162"/>
      <c r="F13" s="163"/>
      <c r="G13" s="158"/>
      <c r="H13" s="164"/>
      <c r="I13" s="165"/>
      <c r="J13" s="166"/>
      <c r="K13" s="160"/>
      <c r="L13" s="160"/>
      <c r="M13" s="161"/>
      <c r="N13" s="167"/>
      <c r="O13" s="161"/>
      <c r="P13" s="57"/>
      <c r="Q13" s="57"/>
      <c r="R13" s="57"/>
      <c r="S13" s="57"/>
    </row>
    <row r="14" spans="1:19" s="27" customFormat="1" x14ac:dyDescent="0.25">
      <c r="A14"/>
      <c r="B14"/>
      <c r="C14" s="154"/>
      <c r="D14" s="158"/>
      <c r="E14" s="162"/>
      <c r="F14" s="163"/>
      <c r="G14" s="158"/>
      <c r="H14" s="164"/>
      <c r="I14" s="165"/>
      <c r="J14" s="166"/>
      <c r="K14" s="160"/>
      <c r="L14" s="160"/>
      <c r="M14" s="161"/>
      <c r="N14" s="167"/>
      <c r="O14" s="161"/>
      <c r="P14" s="57"/>
      <c r="Q14" s="57"/>
      <c r="R14" s="57"/>
      <c r="S14" s="57"/>
    </row>
    <row r="15" spans="1:19" s="27" customFormat="1" x14ac:dyDescent="0.25">
      <c r="A15"/>
      <c r="B15"/>
      <c r="C15" s="154"/>
      <c r="D15" s="158"/>
      <c r="E15" s="162"/>
      <c r="F15" s="163"/>
      <c r="G15" s="158"/>
      <c r="H15" s="164"/>
      <c r="I15" s="165"/>
      <c r="J15" s="166"/>
      <c r="K15" s="160"/>
      <c r="L15" s="160"/>
      <c r="M15" s="161"/>
      <c r="N15" s="167"/>
      <c r="O15" s="161"/>
      <c r="P15" s="57"/>
      <c r="Q15" s="57"/>
      <c r="R15" s="57"/>
      <c r="S15" s="57"/>
    </row>
    <row r="16" spans="1:19" s="27" customFormat="1" x14ac:dyDescent="0.25">
      <c r="A16"/>
      <c r="B16"/>
      <c r="C16" s="154"/>
      <c r="D16" s="158"/>
      <c r="E16" s="162"/>
      <c r="F16" s="163"/>
      <c r="G16" s="158"/>
      <c r="H16" s="164"/>
      <c r="I16" s="165"/>
      <c r="J16" s="166"/>
      <c r="K16" s="160"/>
      <c r="L16" s="160"/>
      <c r="M16" s="161"/>
      <c r="N16" s="167"/>
      <c r="O16" s="161"/>
      <c r="P16" s="57"/>
      <c r="Q16" s="57"/>
      <c r="R16" s="57"/>
      <c r="S16" s="57"/>
    </row>
    <row r="17" spans="1:19" s="27" customFormat="1" x14ac:dyDescent="0.25">
      <c r="A17" s="132"/>
      <c r="B17" s="145"/>
      <c r="C17" s="165"/>
      <c r="D17" s="158"/>
      <c r="E17" s="162"/>
      <c r="F17" s="163"/>
      <c r="G17" s="158"/>
      <c r="H17" s="164"/>
      <c r="I17" s="165"/>
      <c r="J17" s="166"/>
      <c r="K17" s="160"/>
      <c r="L17" s="160"/>
      <c r="M17" s="161"/>
      <c r="N17" s="167"/>
      <c r="O17" s="161"/>
      <c r="P17" s="57"/>
      <c r="Q17" s="57"/>
      <c r="R17" s="57"/>
      <c r="S17" s="57"/>
    </row>
    <row r="18" spans="1:19" s="27" customFormat="1" x14ac:dyDescent="0.25">
      <c r="A18" s="132"/>
      <c r="B18" s="145"/>
      <c r="C18" s="165"/>
      <c r="D18" s="158"/>
      <c r="E18" s="162"/>
      <c r="F18" s="163"/>
      <c r="G18" s="158"/>
      <c r="H18" s="164"/>
      <c r="I18" s="165"/>
      <c r="J18" s="166"/>
      <c r="K18" s="160"/>
      <c r="L18" s="160"/>
      <c r="M18" s="161"/>
      <c r="N18" s="167"/>
      <c r="O18" s="161"/>
      <c r="P18" s="57"/>
      <c r="Q18" s="57"/>
      <c r="R18" s="57"/>
      <c r="S18" s="57"/>
    </row>
    <row r="19" spans="1:19" s="27" customFormat="1" x14ac:dyDescent="0.25">
      <c r="A19" s="132"/>
      <c r="B19" s="145"/>
      <c r="C19" s="165"/>
      <c r="D19" s="158"/>
      <c r="E19" s="162"/>
      <c r="F19" s="163"/>
      <c r="G19" s="158"/>
      <c r="H19" s="164"/>
      <c r="I19" s="165"/>
      <c r="J19" s="166"/>
      <c r="K19" s="160"/>
      <c r="L19" s="160"/>
      <c r="M19" s="161"/>
      <c r="N19" s="167"/>
      <c r="O19" s="161"/>
      <c r="P19" s="57"/>
      <c r="Q19" s="57"/>
      <c r="R19" s="57"/>
      <c r="S19" s="57"/>
    </row>
    <row r="20" spans="1:19" s="27" customFormat="1" x14ac:dyDescent="0.25">
      <c r="A20" s="132"/>
      <c r="B20" s="145"/>
      <c r="C20" s="165"/>
      <c r="D20" s="158"/>
      <c r="E20" s="162"/>
      <c r="F20" s="163"/>
      <c r="G20" s="158"/>
      <c r="H20" s="164"/>
      <c r="I20" s="165"/>
      <c r="J20" s="166"/>
      <c r="K20" s="160"/>
      <c r="L20" s="160"/>
      <c r="M20" s="161"/>
      <c r="N20" s="167"/>
      <c r="O20" s="161"/>
      <c r="P20" s="57"/>
      <c r="Q20" s="57"/>
      <c r="R20" s="57"/>
      <c r="S20" s="57"/>
    </row>
    <row r="21" spans="1:19" s="27" customFormat="1" x14ac:dyDescent="0.25">
      <c r="A21" s="132"/>
      <c r="B21" s="145"/>
      <c r="C21" s="165"/>
      <c r="D21" s="158"/>
      <c r="E21" s="162"/>
      <c r="F21" s="163"/>
      <c r="G21" s="158"/>
      <c r="H21" s="164"/>
      <c r="I21" s="165"/>
      <c r="J21" s="166"/>
      <c r="K21" s="160"/>
      <c r="L21" s="160"/>
      <c r="M21" s="161"/>
      <c r="N21" s="167"/>
      <c r="O21" s="161"/>
      <c r="P21" s="57"/>
      <c r="Q21" s="57"/>
      <c r="R21" s="57"/>
      <c r="S21" s="57"/>
    </row>
    <row r="22" spans="1:19" s="27" customFormat="1" x14ac:dyDescent="0.25">
      <c r="A22" s="132"/>
      <c r="B22" s="145"/>
      <c r="C22" s="165"/>
      <c r="D22" s="158"/>
      <c r="E22" s="162"/>
      <c r="F22" s="163"/>
      <c r="G22" s="158"/>
      <c r="H22" s="164"/>
      <c r="I22" s="165"/>
      <c r="J22" s="166"/>
      <c r="K22" s="160"/>
      <c r="L22" s="160"/>
      <c r="M22" s="161"/>
      <c r="N22" s="167"/>
      <c r="O22" s="161"/>
      <c r="P22" s="57"/>
      <c r="Q22" s="57"/>
      <c r="R22" s="57"/>
      <c r="S22" s="57"/>
    </row>
    <row r="23" spans="1:19" s="27" customFormat="1" x14ac:dyDescent="0.25">
      <c r="A23" s="131"/>
      <c r="B23" s="146"/>
      <c r="C23" s="170"/>
      <c r="D23" s="171"/>
      <c r="E23" s="172"/>
      <c r="F23" s="172"/>
      <c r="G23" s="172"/>
      <c r="H23" s="164"/>
      <c r="I23" s="165"/>
      <c r="J23" s="162"/>
      <c r="K23" s="160"/>
      <c r="L23" s="160"/>
      <c r="M23" s="155"/>
      <c r="N23" s="156"/>
      <c r="O23" s="161"/>
      <c r="P23" s="57"/>
      <c r="Q23" s="57"/>
      <c r="R23" s="57"/>
      <c r="S23" s="57"/>
    </row>
    <row r="24" spans="1:19" s="96" customFormat="1" x14ac:dyDescent="0.25">
      <c r="A24" s="131"/>
      <c r="B24" s="146"/>
      <c r="C24" s="170"/>
      <c r="D24" s="171"/>
      <c r="E24" s="172"/>
      <c r="F24" s="172"/>
      <c r="G24" s="172"/>
      <c r="H24" s="164"/>
      <c r="I24" s="168"/>
      <c r="J24" s="169"/>
      <c r="K24" s="155"/>
      <c r="L24" s="155"/>
      <c r="M24" s="155"/>
      <c r="N24" s="156"/>
      <c r="O24" s="157"/>
      <c r="P24" s="74"/>
      <c r="Q24" s="74"/>
      <c r="R24" s="74"/>
      <c r="S24" s="74"/>
    </row>
    <row r="25" spans="1:19" s="27" customFormat="1" x14ac:dyDescent="0.25">
      <c r="A25" s="132"/>
      <c r="B25" s="145"/>
      <c r="C25" s="165"/>
      <c r="D25" s="158"/>
      <c r="E25" s="162"/>
      <c r="F25" s="163"/>
      <c r="G25" s="162"/>
      <c r="H25" s="164"/>
      <c r="I25" s="165"/>
      <c r="J25" s="166"/>
      <c r="K25" s="160"/>
      <c r="L25" s="160"/>
      <c r="M25" s="161"/>
      <c r="N25" s="167"/>
      <c r="O25" s="161"/>
      <c r="P25" s="57"/>
      <c r="Q25" s="57"/>
      <c r="R25" s="57"/>
      <c r="S25" s="57"/>
    </row>
    <row r="26" spans="1:19" s="27" customFormat="1" x14ac:dyDescent="0.25">
      <c r="A26" s="132"/>
      <c r="B26" s="145"/>
      <c r="C26" s="165"/>
      <c r="D26" s="158"/>
      <c r="E26" s="162"/>
      <c r="F26" s="163"/>
      <c r="G26" s="162"/>
      <c r="H26" s="164"/>
      <c r="I26" s="165"/>
      <c r="J26" s="166"/>
      <c r="K26" s="160"/>
      <c r="L26" s="160"/>
      <c r="M26" s="161"/>
      <c r="N26" s="167"/>
      <c r="O26" s="161"/>
      <c r="P26" s="57"/>
      <c r="Q26" s="57"/>
      <c r="R26" s="57"/>
      <c r="S26" s="57"/>
    </row>
    <row r="27" spans="1:19" s="27" customFormat="1" x14ac:dyDescent="0.25">
      <c r="A27" s="132"/>
      <c r="B27" s="145"/>
      <c r="C27" s="165"/>
      <c r="D27" s="158"/>
      <c r="E27" s="162"/>
      <c r="F27" s="163"/>
      <c r="G27" s="162"/>
      <c r="H27" s="164"/>
      <c r="I27" s="165"/>
      <c r="J27" s="166"/>
      <c r="K27" s="160"/>
      <c r="L27" s="160"/>
      <c r="M27" s="161"/>
      <c r="N27" s="167"/>
      <c r="O27" s="161"/>
      <c r="P27" s="57"/>
      <c r="Q27" s="57"/>
      <c r="R27" s="57"/>
      <c r="S27" s="57"/>
    </row>
    <row r="28" spans="1:19" s="27" customFormat="1" x14ac:dyDescent="0.25">
      <c r="A28" s="132"/>
      <c r="B28" s="145"/>
      <c r="C28" s="165"/>
      <c r="D28" s="158"/>
      <c r="E28" s="162"/>
      <c r="F28" s="163"/>
      <c r="G28" s="162"/>
      <c r="H28" s="164"/>
      <c r="I28" s="165"/>
      <c r="J28" s="166"/>
      <c r="K28" s="160"/>
      <c r="L28" s="160"/>
      <c r="M28" s="161"/>
      <c r="N28" s="167"/>
      <c r="O28" s="161"/>
      <c r="P28" s="57"/>
      <c r="Q28" s="57"/>
      <c r="R28" s="57"/>
      <c r="S28" s="57"/>
    </row>
    <row r="29" spans="1:19" s="27" customFormat="1" x14ac:dyDescent="0.25">
      <c r="A29" s="132"/>
      <c r="B29" s="145"/>
      <c r="C29" s="165"/>
      <c r="D29" s="158"/>
      <c r="E29" s="162"/>
      <c r="F29" s="163"/>
      <c r="G29" s="162"/>
      <c r="H29" s="164"/>
      <c r="I29" s="165"/>
      <c r="J29" s="166"/>
      <c r="K29" s="160"/>
      <c r="L29" s="160"/>
      <c r="M29" s="161"/>
      <c r="N29" s="167"/>
      <c r="O29" s="161"/>
      <c r="P29" s="57"/>
      <c r="Q29" s="57"/>
      <c r="R29" s="57"/>
      <c r="S29" s="57"/>
    </row>
    <row r="30" spans="1:19" s="27" customFormat="1" x14ac:dyDescent="0.25">
      <c r="A30" s="132"/>
      <c r="B30" s="145"/>
      <c r="C30" s="165"/>
      <c r="D30" s="158"/>
      <c r="E30" s="162"/>
      <c r="F30" s="163"/>
      <c r="G30" s="162"/>
      <c r="H30" s="164"/>
      <c r="I30" s="165"/>
      <c r="J30" s="166"/>
      <c r="K30" s="160"/>
      <c r="L30" s="160"/>
      <c r="M30" s="161"/>
      <c r="N30" s="167"/>
      <c r="O30" s="161"/>
      <c r="P30" s="57"/>
      <c r="Q30" s="57"/>
      <c r="R30" s="57"/>
      <c r="S30" s="57"/>
    </row>
    <row r="31" spans="1:19" s="27" customFormat="1" x14ac:dyDescent="0.25">
      <c r="A31" s="132"/>
      <c r="B31" s="145"/>
      <c r="C31" s="165"/>
      <c r="D31" s="158"/>
      <c r="E31" s="162"/>
      <c r="F31" s="163"/>
      <c r="G31" s="162"/>
      <c r="H31" s="164"/>
      <c r="I31" s="165"/>
      <c r="J31" s="166"/>
      <c r="K31" s="160"/>
      <c r="L31" s="160"/>
      <c r="M31" s="161"/>
      <c r="N31" s="167"/>
      <c r="O31" s="161"/>
      <c r="P31" s="57"/>
      <c r="Q31" s="57"/>
      <c r="R31" s="57"/>
      <c r="S31" s="57"/>
    </row>
    <row r="32" spans="1:19" s="27" customFormat="1" x14ac:dyDescent="0.25">
      <c r="A32" s="132"/>
      <c r="B32" s="145"/>
      <c r="C32" s="165"/>
      <c r="D32" s="158"/>
      <c r="E32" s="162"/>
      <c r="F32" s="163"/>
      <c r="G32" s="162"/>
      <c r="H32" s="164"/>
      <c r="I32" s="165"/>
      <c r="J32" s="166"/>
      <c r="K32" s="160"/>
      <c r="L32" s="160"/>
      <c r="M32" s="161"/>
      <c r="N32" s="167"/>
      <c r="O32" s="161"/>
      <c r="P32" s="57"/>
      <c r="Q32" s="57"/>
      <c r="R32" s="57"/>
      <c r="S32" s="57"/>
    </row>
    <row r="33" spans="1:19" s="27" customFormat="1" x14ac:dyDescent="0.25">
      <c r="A33" s="131"/>
      <c r="B33" s="146"/>
      <c r="C33" s="170"/>
      <c r="D33" s="171"/>
      <c r="E33" s="172"/>
      <c r="F33" s="172"/>
      <c r="G33" s="172"/>
      <c r="H33" s="164"/>
      <c r="I33" s="165"/>
      <c r="J33" s="162"/>
      <c r="K33" s="160"/>
      <c r="L33" s="160"/>
      <c r="M33" s="155"/>
      <c r="N33" s="156"/>
      <c r="O33" s="161"/>
      <c r="P33" s="57"/>
      <c r="Q33" s="57"/>
      <c r="R33" s="57"/>
      <c r="S33" s="57"/>
    </row>
    <row r="34" spans="1:19" s="96" customFormat="1" x14ac:dyDescent="0.25">
      <c r="A34" s="131"/>
      <c r="B34" s="146"/>
      <c r="C34" s="170"/>
      <c r="D34" s="171"/>
      <c r="E34" s="172"/>
      <c r="F34" s="172"/>
      <c r="G34" s="172"/>
      <c r="H34" s="164"/>
      <c r="I34" s="168"/>
      <c r="J34" s="169"/>
      <c r="K34" s="155"/>
      <c r="L34" s="155"/>
      <c r="M34" s="155"/>
      <c r="N34" s="156"/>
      <c r="O34" s="157"/>
      <c r="P34" s="74"/>
      <c r="Q34" s="74"/>
      <c r="R34" s="74"/>
      <c r="S34" s="74"/>
    </row>
    <row r="35" spans="1:19" s="27" customFormat="1" x14ac:dyDescent="0.25">
      <c r="A35" s="132"/>
      <c r="B35" s="145"/>
      <c r="C35" s="165"/>
      <c r="D35" s="158"/>
      <c r="E35" s="162"/>
      <c r="F35" s="163"/>
      <c r="G35" s="162"/>
      <c r="H35" s="164"/>
      <c r="I35" s="165"/>
      <c r="J35" s="166"/>
      <c r="K35" s="160"/>
      <c r="L35" s="160"/>
      <c r="M35" s="161"/>
      <c r="N35" s="167"/>
      <c r="O35" s="161"/>
      <c r="P35" s="57"/>
      <c r="Q35" s="57"/>
      <c r="R35" s="57"/>
      <c r="S35" s="57"/>
    </row>
    <row r="36" spans="1:19" s="27" customFormat="1" x14ac:dyDescent="0.25">
      <c r="A36" s="132"/>
      <c r="B36" s="145"/>
      <c r="C36" s="165"/>
      <c r="D36" s="158"/>
      <c r="E36" s="162"/>
      <c r="F36" s="163"/>
      <c r="G36" s="162"/>
      <c r="H36" s="164"/>
      <c r="I36" s="165"/>
      <c r="J36" s="166"/>
      <c r="K36" s="160"/>
      <c r="L36" s="160"/>
      <c r="M36" s="161"/>
      <c r="N36" s="167"/>
      <c r="O36" s="161"/>
      <c r="P36" s="57"/>
      <c r="Q36" s="57"/>
      <c r="R36" s="57"/>
      <c r="S36" s="57"/>
    </row>
    <row r="37" spans="1:19" s="27" customFormat="1" x14ac:dyDescent="0.25">
      <c r="A37" s="132"/>
      <c r="B37" s="145"/>
      <c r="C37" s="165"/>
      <c r="D37" s="158"/>
      <c r="E37" s="162"/>
      <c r="F37" s="163"/>
      <c r="G37" s="162"/>
      <c r="H37" s="164"/>
      <c r="I37" s="165"/>
      <c r="J37" s="166"/>
      <c r="K37" s="160"/>
      <c r="L37" s="160"/>
      <c r="M37" s="161"/>
      <c r="N37" s="167"/>
      <c r="O37" s="161"/>
      <c r="P37" s="57"/>
      <c r="Q37" s="57"/>
      <c r="R37" s="57"/>
      <c r="S37" s="57"/>
    </row>
    <row r="38" spans="1:19" s="27" customFormat="1" x14ac:dyDescent="0.25">
      <c r="A38" s="132"/>
      <c r="B38" s="145"/>
      <c r="C38" s="165"/>
      <c r="D38" s="158"/>
      <c r="E38" s="162"/>
      <c r="F38" s="163"/>
      <c r="G38" s="162"/>
      <c r="H38" s="164"/>
      <c r="I38" s="165"/>
      <c r="J38" s="166"/>
      <c r="K38" s="160"/>
      <c r="L38" s="160"/>
      <c r="M38" s="161"/>
      <c r="N38" s="167"/>
      <c r="O38" s="161"/>
      <c r="P38" s="57"/>
      <c r="Q38" s="57"/>
      <c r="R38" s="57"/>
      <c r="S38" s="57"/>
    </row>
    <row r="39" spans="1:19" s="27" customFormat="1" x14ac:dyDescent="0.25">
      <c r="A39" s="132"/>
      <c r="B39" s="145"/>
      <c r="C39" s="165"/>
      <c r="D39" s="158"/>
      <c r="E39" s="162"/>
      <c r="F39" s="163"/>
      <c r="G39" s="162"/>
      <c r="H39" s="164"/>
      <c r="I39" s="165"/>
      <c r="J39" s="166"/>
      <c r="K39" s="160"/>
      <c r="L39" s="160"/>
      <c r="M39" s="161"/>
      <c r="N39" s="167"/>
      <c r="O39" s="161"/>
      <c r="P39" s="57"/>
      <c r="Q39" s="57"/>
      <c r="R39" s="57"/>
      <c r="S39" s="57"/>
    </row>
    <row r="40" spans="1:19" s="27" customFormat="1" x14ac:dyDescent="0.25">
      <c r="A40" s="132"/>
      <c r="B40" s="145"/>
      <c r="C40" s="165"/>
      <c r="D40" s="158"/>
      <c r="E40" s="162"/>
      <c r="F40" s="163"/>
      <c r="G40" s="162"/>
      <c r="H40" s="164"/>
      <c r="I40" s="165"/>
      <c r="J40" s="166"/>
      <c r="K40" s="160"/>
      <c r="L40" s="160"/>
      <c r="M40" s="161"/>
      <c r="N40" s="167"/>
      <c r="O40" s="161"/>
      <c r="P40" s="57"/>
      <c r="Q40" s="57"/>
      <c r="R40" s="57"/>
      <c r="S40" s="57"/>
    </row>
    <row r="41" spans="1:19" s="27" customFormat="1" x14ac:dyDescent="0.25">
      <c r="A41" s="132"/>
      <c r="B41" s="145"/>
      <c r="C41" s="165"/>
      <c r="D41" s="158"/>
      <c r="E41" s="162"/>
      <c r="F41" s="163"/>
      <c r="G41" s="162"/>
      <c r="H41" s="164"/>
      <c r="I41" s="165"/>
      <c r="J41" s="166"/>
      <c r="K41" s="160"/>
      <c r="L41" s="160"/>
      <c r="M41" s="161"/>
      <c r="N41" s="167"/>
      <c r="O41" s="161"/>
      <c r="P41" s="57"/>
      <c r="Q41" s="57"/>
      <c r="R41" s="57"/>
      <c r="S41" s="57"/>
    </row>
    <row r="42" spans="1:19" s="27" customFormat="1" x14ac:dyDescent="0.25">
      <c r="A42" s="132"/>
      <c r="B42" s="145"/>
      <c r="C42" s="165"/>
      <c r="D42" s="158"/>
      <c r="E42" s="162"/>
      <c r="F42" s="163"/>
      <c r="G42" s="162"/>
      <c r="H42" s="164"/>
      <c r="I42" s="165"/>
      <c r="J42" s="166"/>
      <c r="K42" s="160"/>
      <c r="L42" s="160"/>
      <c r="M42" s="161"/>
      <c r="N42" s="167"/>
      <c r="O42" s="161"/>
      <c r="P42" s="57"/>
      <c r="Q42" s="57"/>
      <c r="R42" s="57"/>
      <c r="S42" s="57"/>
    </row>
    <row r="43" spans="1:19" s="27" customFormat="1" x14ac:dyDescent="0.25">
      <c r="A43" s="132"/>
      <c r="B43" s="145"/>
      <c r="C43" s="165"/>
      <c r="D43" s="158"/>
      <c r="E43" s="162"/>
      <c r="F43" s="163"/>
      <c r="G43" s="162"/>
      <c r="H43" s="164"/>
      <c r="I43" s="165"/>
      <c r="J43" s="166"/>
      <c r="K43" s="160"/>
      <c r="L43" s="160"/>
      <c r="M43" s="161"/>
      <c r="N43" s="167"/>
      <c r="O43" s="161"/>
      <c r="P43" s="57"/>
      <c r="Q43" s="57"/>
      <c r="R43" s="57"/>
      <c r="S43" s="57"/>
    </row>
    <row r="44" spans="1:19" s="27" customFormat="1" x14ac:dyDescent="0.25">
      <c r="A44" s="132"/>
      <c r="B44" s="145"/>
      <c r="C44" s="165"/>
      <c r="D44" s="158"/>
      <c r="E44" s="162"/>
      <c r="F44" s="163"/>
      <c r="G44" s="162"/>
      <c r="H44" s="164"/>
      <c r="I44" s="165"/>
      <c r="J44" s="166"/>
      <c r="K44" s="160"/>
      <c r="L44" s="160"/>
      <c r="M44" s="161"/>
      <c r="N44" s="167"/>
      <c r="O44" s="161"/>
      <c r="P44" s="57"/>
      <c r="Q44" s="57"/>
      <c r="R44" s="57"/>
      <c r="S44" s="57"/>
    </row>
    <row r="45" spans="1:19" s="27" customFormat="1" x14ac:dyDescent="0.25">
      <c r="A45" s="132"/>
      <c r="B45" s="145"/>
      <c r="C45" s="165"/>
      <c r="D45" s="158"/>
      <c r="E45" s="162"/>
      <c r="F45" s="163"/>
      <c r="G45" s="162"/>
      <c r="H45" s="164"/>
      <c r="I45" s="165"/>
      <c r="J45" s="166"/>
      <c r="K45" s="160"/>
      <c r="L45" s="160"/>
      <c r="M45" s="161"/>
      <c r="N45" s="167"/>
      <c r="O45" s="161"/>
      <c r="P45" s="57"/>
      <c r="Q45" s="57"/>
      <c r="R45" s="57"/>
      <c r="S45" s="57"/>
    </row>
    <row r="46" spans="1:19" s="27" customFormat="1" x14ac:dyDescent="0.25">
      <c r="A46" s="131"/>
      <c r="B46" s="146"/>
      <c r="C46" s="170"/>
      <c r="D46" s="171"/>
      <c r="E46" s="172"/>
      <c r="F46" s="172"/>
      <c r="G46" s="172"/>
      <c r="H46" s="164"/>
      <c r="I46" s="165"/>
      <c r="J46" s="162"/>
      <c r="K46" s="160"/>
      <c r="L46" s="160"/>
      <c r="M46" s="155"/>
      <c r="N46" s="156"/>
      <c r="O46" s="161"/>
      <c r="P46" s="57"/>
      <c r="Q46" s="57"/>
      <c r="R46" s="57"/>
      <c r="S46" s="57"/>
    </row>
    <row r="47" spans="1:19" s="27" customFormat="1" x14ac:dyDescent="0.25">
      <c r="A47" s="131"/>
      <c r="B47" s="147"/>
      <c r="C47" s="170"/>
      <c r="D47" s="171"/>
      <c r="E47" s="172"/>
      <c r="F47" s="172"/>
      <c r="G47" s="172"/>
      <c r="H47" s="164"/>
      <c r="I47" s="168"/>
      <c r="J47" s="169"/>
      <c r="K47" s="155"/>
      <c r="L47" s="155"/>
      <c r="M47" s="155"/>
      <c r="N47" s="156"/>
      <c r="O47" s="157"/>
      <c r="P47" s="57"/>
      <c r="Q47" s="57"/>
      <c r="R47" s="57"/>
      <c r="S47" s="57"/>
    </row>
    <row r="48" spans="1:19" s="27" customFormat="1" ht="41.25" customHeight="1" x14ac:dyDescent="0.25">
      <c r="A48" s="132"/>
      <c r="B48" s="145"/>
      <c r="C48" s="165"/>
      <c r="D48" s="158"/>
      <c r="E48" s="162"/>
      <c r="F48" s="162"/>
      <c r="G48" s="158"/>
      <c r="H48" s="164"/>
      <c r="I48" s="165"/>
      <c r="J48" s="166"/>
      <c r="K48" s="160"/>
      <c r="L48" s="160"/>
      <c r="M48" s="161"/>
      <c r="N48" s="167"/>
      <c r="O48" s="161"/>
      <c r="P48" s="57"/>
      <c r="Q48" s="57"/>
      <c r="R48" s="57"/>
      <c r="S48" s="57"/>
    </row>
    <row r="49" spans="1:19" s="27" customFormat="1" x14ac:dyDescent="0.25">
      <c r="A49" s="132"/>
      <c r="B49" s="145"/>
      <c r="C49" s="165"/>
      <c r="D49" s="158"/>
      <c r="E49" s="162"/>
      <c r="F49" s="162"/>
      <c r="G49" s="158"/>
      <c r="H49" s="164"/>
      <c r="I49" s="165"/>
      <c r="J49" s="166"/>
      <c r="K49" s="160"/>
      <c r="L49" s="160"/>
      <c r="M49" s="161"/>
      <c r="N49" s="167"/>
      <c r="O49" s="161"/>
      <c r="P49" s="57"/>
      <c r="Q49" s="57"/>
      <c r="R49" s="57"/>
      <c r="S49" s="57"/>
    </row>
    <row r="50" spans="1:19" s="27" customFormat="1" x14ac:dyDescent="0.25">
      <c r="A50" s="132"/>
      <c r="B50" s="145"/>
      <c r="C50" s="165"/>
      <c r="D50" s="158"/>
      <c r="E50" s="162"/>
      <c r="F50" s="162"/>
      <c r="G50" s="158"/>
      <c r="H50" s="164"/>
      <c r="I50" s="165"/>
      <c r="J50" s="166"/>
      <c r="K50" s="160"/>
      <c r="L50" s="160"/>
      <c r="M50" s="161"/>
      <c r="N50" s="167"/>
      <c r="O50" s="161"/>
      <c r="P50" s="57"/>
      <c r="Q50" s="57"/>
      <c r="R50" s="57"/>
      <c r="S50" s="57"/>
    </row>
    <row r="51" spans="1:19" s="27" customFormat="1" x14ac:dyDescent="0.25">
      <c r="A51" s="132"/>
      <c r="B51" s="145"/>
      <c r="C51" s="165"/>
      <c r="D51" s="158"/>
      <c r="E51" s="162"/>
      <c r="F51" s="162"/>
      <c r="G51" s="158"/>
      <c r="H51" s="164"/>
      <c r="I51" s="165"/>
      <c r="J51" s="166"/>
      <c r="K51" s="160"/>
      <c r="L51" s="160"/>
      <c r="M51" s="161"/>
      <c r="N51" s="167"/>
      <c r="O51" s="161"/>
      <c r="P51" s="57"/>
      <c r="Q51" s="57"/>
      <c r="R51" s="57"/>
      <c r="S51" s="57"/>
    </row>
    <row r="52" spans="1:19" s="27" customFormat="1" x14ac:dyDescent="0.25">
      <c r="A52" s="132"/>
      <c r="B52" s="145"/>
      <c r="C52" s="165"/>
      <c r="D52" s="158"/>
      <c r="E52" s="162"/>
      <c r="F52" s="162"/>
      <c r="G52" s="158"/>
      <c r="H52" s="164"/>
      <c r="I52" s="165"/>
      <c r="J52" s="166"/>
      <c r="K52" s="160"/>
      <c r="L52" s="160"/>
      <c r="M52" s="161"/>
      <c r="N52" s="167"/>
      <c r="O52" s="161"/>
      <c r="P52" s="57"/>
      <c r="Q52" s="57"/>
      <c r="R52" s="57"/>
      <c r="S52" s="57"/>
    </row>
    <row r="53" spans="1:19" s="27" customFormat="1" x14ac:dyDescent="0.25">
      <c r="A53" s="132"/>
      <c r="B53" s="145"/>
      <c r="C53" s="165"/>
      <c r="D53" s="158"/>
      <c r="E53" s="162"/>
      <c r="F53" s="162"/>
      <c r="G53" s="158"/>
      <c r="H53" s="164"/>
      <c r="I53" s="165"/>
      <c r="J53" s="166"/>
      <c r="K53" s="160"/>
      <c r="L53" s="160"/>
      <c r="M53" s="161"/>
      <c r="N53" s="167"/>
      <c r="O53" s="161"/>
      <c r="P53" s="57"/>
      <c r="Q53" s="57"/>
      <c r="R53" s="57"/>
      <c r="S53" s="57"/>
    </row>
    <row r="54" spans="1:19" s="96" customFormat="1" x14ac:dyDescent="0.25">
      <c r="A54" s="131"/>
      <c r="B54" s="146"/>
      <c r="C54" s="170"/>
      <c r="D54" s="171"/>
      <c r="E54" s="172"/>
      <c r="F54" s="172"/>
      <c r="G54" s="172"/>
      <c r="H54" s="164"/>
      <c r="I54" s="168"/>
      <c r="J54" s="169"/>
      <c r="K54" s="155"/>
      <c r="L54" s="155"/>
      <c r="M54" s="155"/>
      <c r="N54" s="156"/>
      <c r="O54" s="157"/>
      <c r="P54" s="74"/>
      <c r="Q54" s="74"/>
      <c r="R54" s="74"/>
      <c r="S54" s="74"/>
    </row>
    <row r="55" spans="1:19" s="27" customFormat="1" x14ac:dyDescent="0.25">
      <c r="A55" s="132"/>
      <c r="B55" s="145"/>
      <c r="C55" s="169"/>
      <c r="D55" s="158"/>
      <c r="E55" s="162"/>
      <c r="F55" s="163"/>
      <c r="G55" s="162"/>
      <c r="H55" s="164"/>
      <c r="I55" s="165"/>
      <c r="J55" s="166"/>
      <c r="K55" s="160"/>
      <c r="L55" s="160"/>
      <c r="M55" s="161"/>
      <c r="N55" s="167"/>
      <c r="O55" s="161"/>
      <c r="P55" s="57"/>
      <c r="Q55" s="57"/>
      <c r="R55" s="57"/>
      <c r="S55" s="57"/>
    </row>
    <row r="56" spans="1:19" s="27" customFormat="1" x14ac:dyDescent="0.25">
      <c r="A56" s="132"/>
      <c r="B56" s="145"/>
      <c r="C56" s="169"/>
      <c r="D56" s="158"/>
      <c r="E56" s="162"/>
      <c r="F56" s="163"/>
      <c r="G56" s="162"/>
      <c r="H56" s="164"/>
      <c r="I56" s="165"/>
      <c r="J56" s="165"/>
      <c r="K56" s="160"/>
      <c r="L56" s="160"/>
      <c r="M56" s="161"/>
      <c r="N56" s="167"/>
      <c r="O56" s="161"/>
      <c r="P56" s="57"/>
      <c r="Q56" s="57"/>
      <c r="R56" s="57"/>
      <c r="S56" s="57"/>
    </row>
    <row r="57" spans="1:19" s="27" customFormat="1" x14ac:dyDescent="0.25">
      <c r="A57" s="132"/>
      <c r="B57" s="145"/>
      <c r="C57" s="169"/>
      <c r="D57" s="158"/>
      <c r="E57" s="162"/>
      <c r="F57" s="163"/>
      <c r="G57" s="162"/>
      <c r="H57" s="164"/>
      <c r="I57" s="165"/>
      <c r="J57" s="165"/>
      <c r="K57" s="160"/>
      <c r="L57" s="160"/>
      <c r="M57" s="161"/>
      <c r="N57" s="156"/>
      <c r="O57" s="161"/>
      <c r="P57" s="57"/>
      <c r="Q57" s="57"/>
      <c r="R57" s="57"/>
      <c r="S57" s="57"/>
    </row>
    <row r="58" spans="1:19" s="27" customFormat="1" x14ac:dyDescent="0.25">
      <c r="A58" s="132"/>
      <c r="B58" s="145"/>
      <c r="C58" s="165"/>
      <c r="D58" s="158"/>
      <c r="E58" s="162"/>
      <c r="F58" s="163"/>
      <c r="G58" s="162"/>
      <c r="H58" s="164"/>
      <c r="I58" s="165"/>
      <c r="J58" s="166"/>
      <c r="K58" s="160"/>
      <c r="L58" s="160"/>
      <c r="M58" s="161"/>
      <c r="N58" s="167"/>
      <c r="O58" s="161"/>
      <c r="P58" s="57"/>
      <c r="Q58" s="57"/>
      <c r="R58" s="57"/>
      <c r="S58" s="57"/>
    </row>
    <row r="59" spans="1:19" s="27" customFormat="1" x14ac:dyDescent="0.25">
      <c r="A59" s="132"/>
      <c r="B59" s="145"/>
      <c r="C59" s="165"/>
      <c r="D59" s="158"/>
      <c r="E59" s="162"/>
      <c r="F59" s="163"/>
      <c r="G59" s="162"/>
      <c r="H59" s="164"/>
      <c r="I59" s="165"/>
      <c r="J59" s="166"/>
      <c r="K59" s="160"/>
      <c r="L59" s="160"/>
      <c r="M59" s="161"/>
      <c r="N59" s="167"/>
      <c r="O59" s="161"/>
      <c r="P59" s="57"/>
      <c r="Q59" s="57"/>
      <c r="R59" s="57"/>
      <c r="S59" s="57"/>
    </row>
    <row r="60" spans="1:19" s="27" customFormat="1" x14ac:dyDescent="0.25">
      <c r="A60" s="132"/>
      <c r="B60" s="145"/>
      <c r="C60" s="169"/>
      <c r="D60" s="158"/>
      <c r="E60" s="162"/>
      <c r="F60" s="163"/>
      <c r="G60" s="162"/>
      <c r="H60" s="164"/>
      <c r="I60" s="165"/>
      <c r="J60" s="166"/>
      <c r="K60" s="160"/>
      <c r="L60" s="160"/>
      <c r="M60" s="161"/>
      <c r="N60" s="167"/>
      <c r="O60" s="161"/>
      <c r="P60" s="57"/>
      <c r="Q60" s="57"/>
      <c r="R60" s="57"/>
      <c r="S60" s="57"/>
    </row>
    <row r="61" spans="1:19" s="27" customFormat="1" x14ac:dyDescent="0.25">
      <c r="A61" s="132"/>
      <c r="B61" s="145"/>
      <c r="C61" s="169"/>
      <c r="D61" s="158"/>
      <c r="E61" s="162"/>
      <c r="F61" s="163"/>
      <c r="G61" s="162"/>
      <c r="H61" s="164"/>
      <c r="I61" s="165"/>
      <c r="J61" s="165"/>
      <c r="K61" s="160"/>
      <c r="L61" s="160"/>
      <c r="M61" s="161"/>
      <c r="N61" s="167"/>
      <c r="O61" s="161"/>
      <c r="P61" s="57"/>
      <c r="Q61" s="57"/>
      <c r="R61" s="57"/>
      <c r="S61" s="57"/>
    </row>
    <row r="62" spans="1:19" s="27" customFormat="1" x14ac:dyDescent="0.25">
      <c r="A62" s="132"/>
      <c r="B62" s="145"/>
      <c r="C62" s="169"/>
      <c r="D62" s="158"/>
      <c r="E62" s="162"/>
      <c r="F62" s="163"/>
      <c r="G62" s="162"/>
      <c r="H62" s="164"/>
      <c r="I62" s="165"/>
      <c r="J62" s="165"/>
      <c r="K62" s="160"/>
      <c r="L62" s="160"/>
      <c r="M62" s="155"/>
      <c r="N62" s="167"/>
      <c r="O62" s="161"/>
      <c r="P62" s="57"/>
      <c r="Q62" s="57"/>
      <c r="R62" s="57"/>
      <c r="S62" s="57"/>
    </row>
    <row r="63" spans="1:19" s="27" customFormat="1" x14ac:dyDescent="0.25">
      <c r="A63" s="132"/>
      <c r="B63" s="145"/>
      <c r="C63" s="169"/>
      <c r="D63" s="158"/>
      <c r="E63" s="162"/>
      <c r="F63" s="163"/>
      <c r="G63" s="162"/>
      <c r="H63" s="164"/>
      <c r="I63" s="165"/>
      <c r="J63" s="165"/>
      <c r="K63" s="160"/>
      <c r="L63" s="160"/>
      <c r="M63" s="155"/>
      <c r="N63" s="167"/>
      <c r="O63" s="161"/>
      <c r="P63" s="57"/>
      <c r="Q63" s="57"/>
      <c r="R63" s="57"/>
      <c r="S63" s="57"/>
    </row>
    <row r="64" spans="1:19" s="27" customFormat="1" x14ac:dyDescent="0.25">
      <c r="A64" s="61"/>
      <c r="B64" s="148"/>
      <c r="C64" s="155"/>
      <c r="D64" s="173"/>
      <c r="E64" s="156"/>
      <c r="F64" s="167"/>
      <c r="G64" s="156"/>
      <c r="H64" s="157"/>
      <c r="I64" s="161"/>
      <c r="J64" s="174"/>
      <c r="K64" s="160"/>
      <c r="L64" s="160"/>
      <c r="M64" s="155"/>
      <c r="N64" s="167"/>
      <c r="O64" s="161"/>
      <c r="P64" s="57"/>
      <c r="Q64" s="57"/>
      <c r="R64" s="57"/>
      <c r="S64" s="57"/>
    </row>
    <row r="65" spans="1:19" s="96" customFormat="1" x14ac:dyDescent="0.25">
      <c r="A65" s="115"/>
      <c r="B65" s="149"/>
      <c r="C65" s="175"/>
      <c r="D65" s="176"/>
      <c r="E65" s="177"/>
      <c r="F65" s="177"/>
      <c r="G65" s="177"/>
      <c r="H65" s="157"/>
      <c r="I65" s="178"/>
      <c r="J65" s="155"/>
      <c r="K65" s="155"/>
      <c r="L65" s="155"/>
      <c r="M65" s="155"/>
      <c r="N65" s="156"/>
      <c r="O65" s="157"/>
      <c r="P65" s="74"/>
      <c r="Q65" s="74"/>
      <c r="R65" s="74"/>
      <c r="S65" s="74"/>
    </row>
    <row r="66" spans="1:19" s="27" customFormat="1" x14ac:dyDescent="0.25">
      <c r="A66" s="63"/>
      <c r="B66" s="148"/>
      <c r="C66" s="155"/>
      <c r="D66" s="173"/>
      <c r="E66" s="156"/>
      <c r="F66" s="167"/>
      <c r="G66" s="156"/>
      <c r="H66" s="157"/>
      <c r="I66" s="161"/>
      <c r="J66" s="174"/>
      <c r="K66" s="160"/>
      <c r="L66" s="160"/>
      <c r="M66" s="155"/>
      <c r="N66" s="167"/>
      <c r="O66" s="161"/>
      <c r="P66" s="57"/>
      <c r="Q66" s="57"/>
      <c r="R66" s="57"/>
      <c r="S66" s="57"/>
    </row>
    <row r="67" spans="1:19" s="27" customFormat="1" x14ac:dyDescent="0.25">
      <c r="A67" s="63"/>
      <c r="B67" s="148"/>
      <c r="C67" s="155"/>
      <c r="D67" s="173"/>
      <c r="E67" s="156"/>
      <c r="F67" s="167"/>
      <c r="G67" s="156"/>
      <c r="H67" s="157"/>
      <c r="I67" s="161"/>
      <c r="J67" s="174"/>
      <c r="K67" s="160"/>
      <c r="L67" s="160"/>
      <c r="M67" s="155"/>
      <c r="N67" s="167"/>
      <c r="O67" s="161"/>
      <c r="P67" s="57"/>
      <c r="Q67" s="57"/>
      <c r="R67" s="57"/>
      <c r="S67" s="57"/>
    </row>
    <row r="68" spans="1:19" s="27" customFormat="1" x14ac:dyDescent="0.25">
      <c r="A68" s="63"/>
      <c r="B68" s="148"/>
      <c r="C68" s="155"/>
      <c r="D68" s="173"/>
      <c r="E68" s="156"/>
      <c r="F68" s="167"/>
      <c r="G68" s="156"/>
      <c r="H68" s="157"/>
      <c r="I68" s="161"/>
      <c r="J68" s="174"/>
      <c r="K68" s="160"/>
      <c r="L68" s="160"/>
      <c r="M68" s="155"/>
      <c r="N68" s="167"/>
      <c r="O68" s="161"/>
      <c r="P68" s="57"/>
      <c r="Q68" s="57"/>
      <c r="R68" s="57"/>
      <c r="S68" s="57"/>
    </row>
    <row r="69" spans="1:19" s="27" customFormat="1" x14ac:dyDescent="0.25">
      <c r="A69" s="63"/>
      <c r="B69" s="148"/>
      <c r="C69" s="155"/>
      <c r="D69" s="173"/>
      <c r="E69" s="156"/>
      <c r="F69" s="167"/>
      <c r="G69" s="156"/>
      <c r="H69" s="157"/>
      <c r="I69" s="161"/>
      <c r="J69" s="174"/>
      <c r="K69" s="160"/>
      <c r="L69" s="160"/>
      <c r="M69" s="155"/>
      <c r="N69" s="167"/>
      <c r="O69" s="161"/>
      <c r="P69" s="57"/>
      <c r="Q69" s="57"/>
      <c r="R69" s="57"/>
      <c r="S69" s="57"/>
    </row>
    <row r="70" spans="1:19" s="27" customFormat="1" x14ac:dyDescent="0.25">
      <c r="A70" s="63"/>
      <c r="B70" s="148"/>
      <c r="C70" s="155"/>
      <c r="D70" s="173"/>
      <c r="E70" s="156"/>
      <c r="F70" s="167"/>
      <c r="G70" s="156"/>
      <c r="H70" s="157"/>
      <c r="I70" s="156"/>
      <c r="J70" s="156"/>
      <c r="K70" s="160"/>
      <c r="L70" s="160"/>
      <c r="M70" s="155"/>
      <c r="N70" s="167"/>
      <c r="O70" s="161"/>
      <c r="P70" s="57"/>
      <c r="Q70" s="57"/>
      <c r="R70" s="57"/>
      <c r="S70" s="57"/>
    </row>
    <row r="71" spans="1:19" s="27" customFormat="1" x14ac:dyDescent="0.25">
      <c r="A71" s="63"/>
      <c r="B71" s="148"/>
      <c r="C71" s="155"/>
      <c r="D71" s="173"/>
      <c r="E71" s="156"/>
      <c r="F71" s="167"/>
      <c r="G71" s="156"/>
      <c r="H71" s="157"/>
      <c r="I71" s="156"/>
      <c r="J71" s="156"/>
      <c r="K71" s="160"/>
      <c r="L71" s="160"/>
      <c r="M71" s="155"/>
      <c r="N71" s="167"/>
      <c r="O71" s="161"/>
      <c r="P71" s="57"/>
      <c r="Q71" s="57"/>
      <c r="R71" s="57"/>
      <c r="S71" s="57"/>
    </row>
    <row r="72" spans="1:19" s="27" customFormat="1" x14ac:dyDescent="0.25">
      <c r="A72" s="63"/>
      <c r="B72" s="148"/>
      <c r="C72" s="155"/>
      <c r="D72" s="173"/>
      <c r="E72" s="156"/>
      <c r="F72" s="167"/>
      <c r="G72" s="156"/>
      <c r="H72" s="157"/>
      <c r="I72" s="174"/>
      <c r="J72" s="156"/>
      <c r="K72" s="160"/>
      <c r="L72" s="160"/>
      <c r="M72" s="161"/>
      <c r="N72" s="167"/>
      <c r="O72" s="161"/>
      <c r="P72" s="57"/>
      <c r="Q72" s="57"/>
      <c r="R72" s="57"/>
      <c r="S72" s="57"/>
    </row>
    <row r="73" spans="1:19" s="27" customFormat="1" x14ac:dyDescent="0.25">
      <c r="A73" s="63"/>
      <c r="B73" s="148"/>
      <c r="C73" s="155"/>
      <c r="D73" s="173"/>
      <c r="E73" s="156"/>
      <c r="F73" s="167"/>
      <c r="G73" s="156"/>
      <c r="H73" s="157"/>
      <c r="I73" s="174"/>
      <c r="J73" s="156"/>
      <c r="K73" s="160"/>
      <c r="L73" s="160"/>
      <c r="M73" s="161"/>
      <c r="N73" s="167"/>
      <c r="O73" s="161"/>
      <c r="P73" s="57"/>
      <c r="Q73" s="57"/>
      <c r="R73" s="57"/>
      <c r="S73" s="57"/>
    </row>
    <row r="74" spans="1:19" s="27" customFormat="1" x14ac:dyDescent="0.25">
      <c r="A74" s="63"/>
      <c r="B74" s="148"/>
      <c r="C74" s="155"/>
      <c r="D74" s="173"/>
      <c r="E74" s="156"/>
      <c r="F74" s="167"/>
      <c r="G74" s="156"/>
      <c r="H74" s="157"/>
      <c r="I74" s="174"/>
      <c r="J74" s="161"/>
      <c r="K74" s="160"/>
      <c r="L74" s="160"/>
      <c r="M74" s="161"/>
      <c r="N74" s="167"/>
      <c r="O74" s="161"/>
      <c r="P74" s="57"/>
      <c r="Q74" s="57"/>
      <c r="R74" s="57"/>
      <c r="S74" s="57"/>
    </row>
    <row r="75" spans="1:19" s="27" customFormat="1" x14ac:dyDescent="0.25">
      <c r="A75" s="63"/>
      <c r="B75" s="148"/>
      <c r="C75" s="161"/>
      <c r="D75" s="173"/>
      <c r="E75" s="156"/>
      <c r="F75" s="167"/>
      <c r="G75" s="156"/>
      <c r="H75" s="157"/>
      <c r="I75" s="174"/>
      <c r="J75" s="161"/>
      <c r="K75" s="160"/>
      <c r="L75" s="160"/>
      <c r="M75" s="161"/>
      <c r="N75" s="167"/>
      <c r="O75" s="161"/>
      <c r="P75" s="57"/>
      <c r="Q75" s="57"/>
      <c r="R75" s="57"/>
      <c r="S75" s="57"/>
    </row>
    <row r="76" spans="1:19" s="27" customFormat="1" x14ac:dyDescent="0.25">
      <c r="A76" s="63"/>
      <c r="B76" s="148"/>
      <c r="C76" s="161"/>
      <c r="D76" s="173"/>
      <c r="E76" s="156"/>
      <c r="F76" s="167"/>
      <c r="G76" s="156"/>
      <c r="H76" s="157"/>
      <c r="I76" s="174"/>
      <c r="J76" s="161"/>
      <c r="K76" s="160"/>
      <c r="L76" s="160"/>
      <c r="M76" s="161"/>
      <c r="N76" s="167"/>
      <c r="O76" s="161"/>
      <c r="P76" s="57"/>
      <c r="Q76" s="57"/>
      <c r="R76" s="57"/>
      <c r="S76" s="57"/>
    </row>
    <row r="77" spans="1:19" s="50" customFormat="1" x14ac:dyDescent="0.25">
      <c r="A77" s="63"/>
      <c r="B77" s="148"/>
      <c r="C77" s="161"/>
      <c r="D77" s="173"/>
      <c r="E77" s="156"/>
      <c r="F77" s="167"/>
      <c r="G77" s="156"/>
      <c r="H77" s="157"/>
      <c r="I77" s="161"/>
      <c r="J77" s="161"/>
      <c r="K77" s="161"/>
      <c r="L77" s="161"/>
      <c r="M77" s="161"/>
      <c r="N77" s="161"/>
      <c r="O77" s="161"/>
      <c r="P77" s="62"/>
      <c r="Q77" s="62"/>
      <c r="R77" s="62"/>
      <c r="S77" s="62"/>
    </row>
    <row r="78" spans="1:19" s="96" customFormat="1" x14ac:dyDescent="0.25">
      <c r="A78" s="115"/>
      <c r="B78" s="149"/>
      <c r="C78" s="175"/>
      <c r="D78" s="176"/>
      <c r="E78" s="177"/>
      <c r="F78" s="177"/>
      <c r="G78" s="177"/>
      <c r="H78" s="157"/>
      <c r="I78" s="178"/>
      <c r="J78" s="155"/>
      <c r="K78" s="155"/>
      <c r="L78" s="155"/>
      <c r="M78" s="155"/>
      <c r="N78" s="156"/>
      <c r="O78" s="157"/>
      <c r="P78" s="74"/>
      <c r="Q78" s="74"/>
      <c r="R78" s="74"/>
      <c r="S78" s="74"/>
    </row>
    <row r="79" spans="1:19" s="27" customFormat="1" x14ac:dyDescent="0.25">
      <c r="A79" s="52"/>
      <c r="B79" s="150"/>
      <c r="C79" s="161"/>
      <c r="D79" s="161"/>
      <c r="E79" s="156"/>
      <c r="F79" s="167"/>
      <c r="G79" s="156"/>
      <c r="H79" s="157"/>
      <c r="I79" s="161"/>
      <c r="J79" s="161"/>
      <c r="K79" s="161"/>
      <c r="L79" s="161"/>
      <c r="M79" s="161"/>
      <c r="N79" s="161"/>
      <c r="O79" s="161"/>
      <c r="P79" s="57"/>
      <c r="Q79" s="57"/>
      <c r="R79" s="57"/>
      <c r="S79" s="57"/>
    </row>
    <row r="80" spans="1:19" s="27" customFormat="1" x14ac:dyDescent="0.25">
      <c r="A80" s="52"/>
      <c r="B80" s="150"/>
      <c r="C80" s="161"/>
      <c r="D80" s="161"/>
      <c r="E80" s="156"/>
      <c r="F80" s="167"/>
      <c r="G80" s="156"/>
      <c r="H80" s="157"/>
      <c r="I80" s="161"/>
      <c r="J80" s="161"/>
      <c r="K80" s="161"/>
      <c r="L80" s="161"/>
      <c r="M80" s="161"/>
      <c r="N80" s="161"/>
      <c r="O80" s="161"/>
      <c r="P80" s="57"/>
      <c r="Q80" s="57"/>
      <c r="R80" s="57"/>
      <c r="S80" s="57"/>
    </row>
    <row r="81" spans="1:19" s="27" customFormat="1" x14ac:dyDescent="0.25">
      <c r="A81" s="52"/>
      <c r="B81" s="150"/>
      <c r="C81" s="161"/>
      <c r="D81" s="161"/>
      <c r="E81" s="156"/>
      <c r="F81" s="167"/>
      <c r="G81" s="156"/>
      <c r="H81" s="157"/>
      <c r="I81" s="161"/>
      <c r="J81" s="161"/>
      <c r="K81" s="161"/>
      <c r="L81" s="161"/>
      <c r="M81" s="161"/>
      <c r="N81" s="161"/>
      <c r="O81" s="161"/>
      <c r="P81" s="57"/>
      <c r="Q81" s="57"/>
      <c r="R81" s="57"/>
      <c r="S81" s="57"/>
    </row>
    <row r="82" spans="1:19" s="27" customFormat="1" x14ac:dyDescent="0.25">
      <c r="A82" s="52"/>
      <c r="B82" s="150"/>
      <c r="C82" s="161"/>
      <c r="D82" s="161"/>
      <c r="E82" s="156"/>
      <c r="F82" s="167"/>
      <c r="G82" s="156"/>
      <c r="H82" s="157"/>
      <c r="I82" s="161"/>
      <c r="J82" s="161"/>
      <c r="K82" s="161"/>
      <c r="L82" s="161"/>
      <c r="M82" s="161"/>
      <c r="N82" s="161"/>
      <c r="O82" s="161"/>
      <c r="P82" s="57"/>
      <c r="Q82" s="57"/>
      <c r="R82" s="57"/>
      <c r="S82" s="57"/>
    </row>
    <row r="83" spans="1:19" s="96" customFormat="1" x14ac:dyDescent="0.25">
      <c r="A83" s="115"/>
      <c r="B83" s="149"/>
      <c r="C83" s="175"/>
      <c r="D83" s="176"/>
      <c r="E83" s="177"/>
      <c r="F83" s="177"/>
      <c r="G83" s="177"/>
      <c r="H83" s="157"/>
      <c r="I83" s="178"/>
      <c r="J83" s="155"/>
      <c r="K83" s="155"/>
      <c r="L83" s="155"/>
      <c r="M83" s="155"/>
      <c r="N83" s="156"/>
      <c r="O83" s="157"/>
      <c r="P83" s="74"/>
      <c r="Q83" s="74"/>
      <c r="R83" s="74"/>
      <c r="S83" s="74"/>
    </row>
    <row r="84" spans="1:19" s="27" customFormat="1" x14ac:dyDescent="0.25">
      <c r="A84" s="52"/>
      <c r="B84" s="150"/>
      <c r="C84" s="161"/>
      <c r="D84" s="161"/>
      <c r="E84" s="156"/>
      <c r="F84" s="167"/>
      <c r="G84" s="156"/>
      <c r="H84" s="157"/>
      <c r="I84" s="161"/>
      <c r="J84" s="161"/>
      <c r="K84" s="161"/>
      <c r="L84" s="161"/>
      <c r="M84" s="161"/>
      <c r="N84" s="161"/>
      <c r="O84" s="161"/>
      <c r="P84" s="57"/>
      <c r="Q84" s="57"/>
      <c r="R84" s="57"/>
      <c r="S84" s="57"/>
    </row>
    <row r="85" spans="1:19" s="27" customFormat="1" x14ac:dyDescent="0.25">
      <c r="A85" s="52"/>
      <c r="B85" s="150"/>
      <c r="C85" s="161"/>
      <c r="D85" s="161"/>
      <c r="E85" s="156"/>
      <c r="F85" s="167"/>
      <c r="G85" s="156"/>
      <c r="H85" s="157"/>
      <c r="I85" s="161"/>
      <c r="J85" s="161"/>
      <c r="K85" s="161"/>
      <c r="L85" s="161"/>
      <c r="M85" s="161"/>
      <c r="N85" s="161"/>
      <c r="O85" s="161"/>
      <c r="P85" s="57"/>
      <c r="Q85" s="57"/>
      <c r="R85" s="57"/>
      <c r="S85" s="57"/>
    </row>
    <row r="86" spans="1:19" s="27" customFormat="1" x14ac:dyDescent="0.25">
      <c r="A86" s="52"/>
      <c r="B86" s="150"/>
      <c r="C86" s="161"/>
      <c r="D86" s="161"/>
      <c r="E86" s="156"/>
      <c r="F86" s="167"/>
      <c r="G86" s="156"/>
      <c r="H86" s="157"/>
      <c r="I86" s="161"/>
      <c r="J86" s="161"/>
      <c r="K86" s="161"/>
      <c r="L86" s="161"/>
      <c r="M86" s="161"/>
      <c r="N86" s="161"/>
      <c r="O86" s="161"/>
      <c r="P86" s="57"/>
      <c r="Q86" s="57"/>
      <c r="R86" s="57"/>
      <c r="S86" s="57"/>
    </row>
    <row r="87" spans="1:19" s="27" customFormat="1" x14ac:dyDescent="0.25">
      <c r="A87" s="52"/>
      <c r="B87" s="150"/>
      <c r="C87" s="161"/>
      <c r="D87" s="161"/>
      <c r="E87" s="156"/>
      <c r="F87" s="167"/>
      <c r="G87" s="156"/>
      <c r="H87" s="157"/>
      <c r="I87" s="161"/>
      <c r="J87" s="161"/>
      <c r="K87" s="161"/>
      <c r="L87" s="161"/>
      <c r="M87" s="161"/>
      <c r="N87" s="161"/>
      <c r="O87" s="161"/>
      <c r="P87" s="57"/>
      <c r="Q87" s="57"/>
      <c r="R87" s="57"/>
      <c r="S87" s="57"/>
    </row>
    <row r="88" spans="1:19" s="27" customFormat="1" x14ac:dyDescent="0.25">
      <c r="A88" s="52"/>
      <c r="B88" s="150"/>
      <c r="C88" s="161"/>
      <c r="D88" s="161"/>
      <c r="E88" s="156"/>
      <c r="F88" s="167"/>
      <c r="G88" s="156"/>
      <c r="H88" s="157"/>
      <c r="I88" s="161"/>
      <c r="J88" s="161"/>
      <c r="K88" s="161"/>
      <c r="L88" s="161"/>
      <c r="M88" s="161"/>
      <c r="N88" s="161"/>
      <c r="O88" s="161"/>
      <c r="P88" s="57"/>
      <c r="Q88" s="57"/>
      <c r="R88" s="57"/>
      <c r="S88" s="57"/>
    </row>
    <row r="89" spans="1:19" s="27" customFormat="1" x14ac:dyDescent="0.25">
      <c r="A89" s="52"/>
      <c r="B89" s="56"/>
      <c r="C89" s="151"/>
      <c r="D89" s="151"/>
      <c r="E89" s="152"/>
      <c r="F89" s="66"/>
      <c r="G89" s="152"/>
      <c r="H89" s="153"/>
      <c r="I89" s="151"/>
      <c r="J89" s="151"/>
      <c r="K89" s="151"/>
      <c r="L89" s="151"/>
      <c r="M89" s="151"/>
      <c r="N89" s="151"/>
      <c r="O89" s="57"/>
      <c r="P89" s="57"/>
      <c r="Q89" s="57"/>
      <c r="R89" s="57"/>
      <c r="S89" s="57"/>
    </row>
    <row r="90" spans="1:19" s="27" customFormat="1" x14ac:dyDescent="0.25">
      <c r="A90" s="52"/>
      <c r="B90" s="56"/>
      <c r="C90" s="53"/>
      <c r="D90" s="53"/>
      <c r="E90" s="58"/>
      <c r="F90" s="66"/>
      <c r="G90" s="58"/>
      <c r="H90" s="72"/>
      <c r="I90" s="53"/>
      <c r="J90" s="53"/>
      <c r="K90" s="53"/>
      <c r="L90" s="53"/>
      <c r="M90" s="53"/>
      <c r="N90" s="53"/>
      <c r="O90" s="57"/>
      <c r="P90" s="57"/>
      <c r="Q90" s="57"/>
      <c r="R90" s="57"/>
      <c r="S90" s="57"/>
    </row>
    <row r="91" spans="1:19" s="96" customFormat="1" x14ac:dyDescent="0.25">
      <c r="A91" s="90"/>
      <c r="B91" s="91"/>
      <c r="C91" s="91"/>
      <c r="D91" s="49"/>
      <c r="E91" s="82"/>
      <c r="F91" s="68"/>
      <c r="G91" s="68"/>
      <c r="H91" s="100"/>
      <c r="I91" s="92"/>
      <c r="J91" s="93"/>
      <c r="K91" s="93"/>
      <c r="L91" s="93"/>
      <c r="M91" s="94"/>
      <c r="N91" s="109"/>
    </row>
    <row r="92" spans="1:19" s="27" customFormat="1" x14ac:dyDescent="0.25">
      <c r="A92" s="51"/>
      <c r="B92" s="25"/>
      <c r="C92" s="26"/>
      <c r="D92" s="26"/>
      <c r="E92" s="64"/>
      <c r="F92" s="67"/>
      <c r="G92" s="59"/>
      <c r="H92" s="100"/>
      <c r="I92" s="26"/>
      <c r="J92" s="26"/>
      <c r="K92" s="26"/>
      <c r="L92" s="26"/>
      <c r="M92" s="26"/>
      <c r="N92" s="26"/>
    </row>
    <row r="93" spans="1:19" s="27" customFormat="1" x14ac:dyDescent="0.25">
      <c r="A93" s="51"/>
      <c r="B93" s="25"/>
      <c r="C93" s="26"/>
      <c r="D93" s="26"/>
      <c r="E93" s="64"/>
      <c r="F93" s="67"/>
      <c r="G93" s="59"/>
      <c r="H93" s="100"/>
      <c r="I93" s="26"/>
      <c r="J93" s="26"/>
      <c r="K93" s="26"/>
      <c r="L93" s="26"/>
      <c r="M93" s="26"/>
      <c r="N93" s="26"/>
    </row>
    <row r="94" spans="1:19" s="27" customFormat="1" x14ac:dyDescent="0.25">
      <c r="A94" s="51"/>
      <c r="B94" s="25"/>
      <c r="C94" s="26"/>
      <c r="D94" s="26"/>
      <c r="E94" s="64"/>
      <c r="F94" s="67"/>
      <c r="G94" s="59"/>
      <c r="H94" s="100"/>
      <c r="I94" s="26"/>
      <c r="J94" s="26"/>
      <c r="K94" s="26"/>
      <c r="L94" s="26"/>
      <c r="M94" s="26"/>
      <c r="N94" s="26"/>
    </row>
    <row r="95" spans="1:19" s="27" customFormat="1" x14ac:dyDescent="0.25">
      <c r="A95" s="51"/>
      <c r="B95" s="25"/>
      <c r="C95" s="26"/>
      <c r="D95" s="26"/>
      <c r="E95" s="64"/>
      <c r="F95" s="67"/>
      <c r="G95" s="59"/>
      <c r="H95" s="100"/>
      <c r="I95" s="26"/>
      <c r="J95" s="26"/>
      <c r="K95" s="26"/>
      <c r="L95" s="26"/>
      <c r="M95" s="26"/>
      <c r="N95" s="26"/>
    </row>
    <row r="96" spans="1:19" s="27" customFormat="1" x14ac:dyDescent="0.25">
      <c r="A96" s="51"/>
      <c r="B96" s="25"/>
      <c r="C96" s="26"/>
      <c r="D96" s="26"/>
      <c r="E96" s="64"/>
      <c r="F96" s="67"/>
      <c r="G96" s="59"/>
      <c r="H96" s="100"/>
      <c r="I96" s="26"/>
      <c r="J96" s="26"/>
      <c r="K96" s="26"/>
      <c r="L96" s="26"/>
      <c r="M96" s="26"/>
      <c r="N96" s="26"/>
    </row>
    <row r="97" spans="1:15" s="27" customFormat="1" x14ac:dyDescent="0.25">
      <c r="A97" s="51"/>
      <c r="B97" s="25"/>
      <c r="C97" s="26"/>
      <c r="D97" s="26"/>
      <c r="E97" s="64"/>
      <c r="F97" s="67"/>
      <c r="G97" s="59"/>
      <c r="H97" s="100"/>
      <c r="I97" s="26"/>
      <c r="J97" s="26"/>
      <c r="K97" s="26"/>
      <c r="L97" s="26"/>
      <c r="M97" s="26"/>
      <c r="N97" s="26"/>
    </row>
    <row r="98" spans="1:15" s="27" customFormat="1" x14ac:dyDescent="0.25">
      <c r="A98" s="51"/>
      <c r="B98" s="25"/>
      <c r="C98" s="26"/>
      <c r="D98" s="26"/>
      <c r="E98" s="64"/>
      <c r="F98" s="67"/>
      <c r="G98" s="59"/>
      <c r="H98" s="100"/>
      <c r="I98" s="26"/>
      <c r="J98" s="26"/>
      <c r="K98" s="26"/>
      <c r="L98" s="26"/>
      <c r="M98" s="26"/>
      <c r="N98" s="26"/>
    </row>
    <row r="99" spans="1:15" s="27" customFormat="1" x14ac:dyDescent="0.25">
      <c r="A99" s="51"/>
      <c r="B99" s="25"/>
      <c r="C99" s="26"/>
      <c r="D99" s="26"/>
      <c r="E99" s="64"/>
      <c r="F99" s="67"/>
      <c r="G99" s="59"/>
      <c r="H99" s="100"/>
      <c r="I99" s="26"/>
      <c r="J99" s="26"/>
      <c r="K99" s="26"/>
      <c r="L99" s="26"/>
      <c r="M99" s="26"/>
      <c r="N99" s="26"/>
    </row>
    <row r="100" spans="1:15" s="55" customFormat="1" x14ac:dyDescent="0.25">
      <c r="A100" s="52"/>
      <c r="B100" s="56"/>
      <c r="C100" s="53"/>
      <c r="D100" s="53"/>
      <c r="E100" s="65"/>
      <c r="F100" s="66"/>
      <c r="G100" s="59"/>
      <c r="H100" s="100"/>
      <c r="I100" s="54"/>
      <c r="J100" s="54"/>
      <c r="K100" s="54"/>
      <c r="L100" s="54"/>
      <c r="M100" s="54"/>
      <c r="N100" s="54"/>
    </row>
    <row r="101" spans="1:15" s="55" customFormat="1" x14ac:dyDescent="0.25">
      <c r="A101" s="52"/>
      <c r="B101" s="56"/>
      <c r="C101" s="53"/>
      <c r="D101" s="53"/>
      <c r="E101" s="65"/>
      <c r="F101" s="66"/>
      <c r="G101" s="84"/>
      <c r="H101" s="100"/>
      <c r="I101" s="54"/>
      <c r="J101" s="54"/>
      <c r="K101" s="54"/>
      <c r="L101" s="54"/>
      <c r="M101" s="54"/>
      <c r="N101" s="54"/>
    </row>
    <row r="102" spans="1:15" s="97" customFormat="1" x14ac:dyDescent="0.25">
      <c r="A102" s="90"/>
      <c r="B102" s="91"/>
      <c r="C102" s="91"/>
      <c r="D102" s="49"/>
      <c r="E102" s="82"/>
      <c r="F102" s="68"/>
      <c r="G102" s="68"/>
      <c r="H102" s="116"/>
      <c r="I102" s="92"/>
      <c r="J102" s="93"/>
      <c r="K102" s="93"/>
      <c r="L102" s="93"/>
      <c r="M102" s="94"/>
      <c r="N102" s="103"/>
    </row>
    <row r="103" spans="1:15" s="27" customFormat="1" x14ac:dyDescent="0.25">
      <c r="A103" s="46"/>
      <c r="B103" s="99"/>
      <c r="C103" s="99"/>
      <c r="D103" s="24"/>
      <c r="E103" s="70"/>
      <c r="F103" s="60"/>
      <c r="G103" s="43"/>
      <c r="H103" s="100"/>
      <c r="I103" s="70"/>
      <c r="J103" s="104"/>
      <c r="K103" s="104"/>
      <c r="L103" s="104"/>
      <c r="M103" s="105"/>
      <c r="N103" s="106"/>
      <c r="O103" s="107"/>
    </row>
    <row r="104" spans="1:15" s="27" customFormat="1" x14ac:dyDescent="0.25">
      <c r="A104" s="46"/>
      <c r="B104" s="99"/>
      <c r="C104" s="99"/>
      <c r="D104" s="24"/>
      <c r="E104" s="70"/>
      <c r="F104" s="60"/>
      <c r="G104" s="43"/>
      <c r="H104" s="100"/>
      <c r="I104" s="70"/>
      <c r="J104" s="104"/>
      <c r="K104" s="104"/>
      <c r="L104" s="104"/>
      <c r="M104" s="105"/>
      <c r="N104" s="106"/>
      <c r="O104" s="107"/>
    </row>
    <row r="105" spans="1:15" s="27" customFormat="1" x14ac:dyDescent="0.25">
      <c r="A105" s="46"/>
      <c r="B105" s="99"/>
      <c r="C105" s="99"/>
      <c r="D105" s="24"/>
      <c r="E105" s="70"/>
      <c r="F105" s="60"/>
      <c r="G105" s="43"/>
      <c r="H105" s="100"/>
      <c r="I105" s="70"/>
      <c r="J105" s="104"/>
      <c r="K105" s="104"/>
      <c r="L105" s="104"/>
      <c r="M105" s="105"/>
      <c r="N105" s="106"/>
      <c r="O105" s="107"/>
    </row>
    <row r="106" spans="1:15" s="27" customFormat="1" x14ac:dyDescent="0.25">
      <c r="A106" s="46"/>
      <c r="B106" s="99"/>
      <c r="C106" s="99"/>
      <c r="D106" s="24"/>
      <c r="E106" s="70"/>
      <c r="F106" s="60"/>
      <c r="G106" s="43"/>
      <c r="H106" s="100"/>
      <c r="I106" s="70"/>
      <c r="J106" s="104"/>
      <c r="K106" s="104"/>
      <c r="L106" s="104"/>
      <c r="M106" s="105"/>
      <c r="N106" s="106"/>
      <c r="O106" s="107"/>
    </row>
    <row r="107" spans="1:15" s="27" customFormat="1" ht="27.95" customHeight="1" x14ac:dyDescent="0.25">
      <c r="A107" s="46"/>
      <c r="B107" s="99"/>
      <c r="C107" s="99"/>
      <c r="D107" s="24"/>
      <c r="E107" s="70"/>
      <c r="F107" s="60"/>
      <c r="G107" s="43"/>
      <c r="H107" s="100"/>
      <c r="I107" s="70"/>
      <c r="J107" s="104"/>
      <c r="K107" s="104"/>
      <c r="L107" s="104"/>
      <c r="M107" s="108"/>
      <c r="N107" s="108"/>
      <c r="O107" s="107"/>
    </row>
    <row r="108" spans="1:15" s="27" customFormat="1" x14ac:dyDescent="0.25">
      <c r="A108" s="46"/>
      <c r="B108" s="99"/>
      <c r="C108" s="99"/>
      <c r="D108" s="24"/>
      <c r="E108" s="70"/>
      <c r="F108" s="60"/>
      <c r="G108" s="43"/>
      <c r="H108" s="100"/>
      <c r="I108" s="70"/>
      <c r="J108" s="104"/>
      <c r="K108" s="104"/>
      <c r="L108" s="104"/>
      <c r="M108" s="108"/>
      <c r="N108" s="108"/>
      <c r="O108" s="107"/>
    </row>
    <row r="109" spans="1:15" s="97" customFormat="1" x14ac:dyDescent="0.25">
      <c r="A109" s="90"/>
      <c r="B109" s="91"/>
      <c r="C109" s="91"/>
      <c r="D109" s="49"/>
      <c r="E109" s="82"/>
      <c r="F109" s="68"/>
      <c r="G109" s="68"/>
      <c r="H109" s="116"/>
      <c r="I109" s="92"/>
      <c r="J109" s="93"/>
      <c r="K109" s="93"/>
      <c r="L109" s="93"/>
      <c r="M109" s="94"/>
      <c r="N109" s="109"/>
    </row>
    <row r="110" spans="1:15" s="27" customFormat="1" x14ac:dyDescent="0.25">
      <c r="A110" s="46"/>
      <c r="B110" s="25"/>
      <c r="C110" s="25"/>
      <c r="D110" s="24"/>
      <c r="E110" s="70"/>
      <c r="F110" s="60"/>
      <c r="G110" s="59"/>
      <c r="H110" s="100"/>
      <c r="I110" s="70"/>
      <c r="J110" s="110"/>
      <c r="K110" s="108"/>
      <c r="L110" s="108"/>
      <c r="M110" s="108"/>
      <c r="N110" s="108"/>
      <c r="O110" s="107"/>
    </row>
    <row r="111" spans="1:15" s="27" customFormat="1" x14ac:dyDescent="0.25">
      <c r="A111" s="46"/>
      <c r="B111" s="25"/>
      <c r="C111" s="25"/>
      <c r="D111" s="24"/>
      <c r="E111" s="70"/>
      <c r="F111" s="60"/>
      <c r="G111" s="59"/>
      <c r="H111" s="100"/>
      <c r="I111" s="70"/>
      <c r="J111" s="110"/>
      <c r="K111" s="108"/>
      <c r="L111" s="108"/>
      <c r="M111" s="108"/>
      <c r="N111" s="108"/>
      <c r="O111" s="107"/>
    </row>
    <row r="112" spans="1:15" s="27" customFormat="1" x14ac:dyDescent="0.25">
      <c r="A112" s="46"/>
      <c r="B112" s="25"/>
      <c r="C112" s="25"/>
      <c r="D112" s="24"/>
      <c r="E112" s="70"/>
      <c r="F112" s="60"/>
      <c r="G112" s="59"/>
      <c r="H112" s="100"/>
      <c r="I112" s="70"/>
      <c r="J112" s="110"/>
      <c r="K112" s="108"/>
      <c r="L112" s="108"/>
      <c r="M112" s="108"/>
      <c r="N112" s="108"/>
      <c r="O112" s="107"/>
    </row>
    <row r="113" spans="1:15" s="27" customFormat="1" x14ac:dyDescent="0.25">
      <c r="A113" s="46"/>
      <c r="B113" s="25"/>
      <c r="C113" s="25"/>
      <c r="D113" s="24"/>
      <c r="E113" s="70"/>
      <c r="F113" s="60"/>
      <c r="G113" s="59"/>
      <c r="H113" s="100"/>
      <c r="I113" s="73"/>
      <c r="J113" s="108"/>
      <c r="K113" s="104"/>
      <c r="L113" s="104"/>
      <c r="M113" s="108"/>
      <c r="N113" s="108"/>
      <c r="O113" s="107"/>
    </row>
    <row r="114" spans="1:15" s="27" customFormat="1" x14ac:dyDescent="0.25">
      <c r="A114" s="46"/>
      <c r="B114" s="108"/>
      <c r="C114" s="108"/>
      <c r="D114" s="24"/>
      <c r="E114" s="73"/>
      <c r="F114" s="60"/>
      <c r="G114" s="59"/>
      <c r="H114" s="100"/>
      <c r="I114" s="73"/>
      <c r="J114" s="104"/>
      <c r="K114" s="104"/>
      <c r="L114" s="104"/>
      <c r="M114" s="108"/>
      <c r="N114" s="108"/>
      <c r="O114" s="107"/>
    </row>
    <row r="115" spans="1:15" x14ac:dyDescent="0.25">
      <c r="A115" s="90"/>
      <c r="B115" s="91"/>
      <c r="C115" s="91"/>
      <c r="D115" s="49"/>
      <c r="E115" s="82"/>
      <c r="F115" s="68"/>
      <c r="G115" s="68"/>
      <c r="H115" s="116"/>
      <c r="I115" s="92"/>
      <c r="J115" s="93"/>
      <c r="K115" s="93"/>
      <c r="L115" s="93"/>
      <c r="M115" s="94"/>
      <c r="N115" s="95"/>
    </row>
    <row r="116" spans="1:15" x14ac:dyDescent="0.25">
      <c r="A116" s="46"/>
      <c r="B116" s="99"/>
      <c r="C116" s="99"/>
      <c r="D116" s="24"/>
      <c r="E116" s="47"/>
      <c r="F116" s="60"/>
      <c r="G116" s="43"/>
      <c r="H116" s="100"/>
      <c r="I116" s="111"/>
      <c r="J116" s="104"/>
      <c r="K116" s="104"/>
      <c r="L116" s="104"/>
      <c r="M116" s="105"/>
      <c r="N116" s="106"/>
    </row>
    <row r="117" spans="1:15" x14ac:dyDescent="0.25">
      <c r="A117" s="46"/>
      <c r="B117" s="99"/>
      <c r="C117" s="99"/>
      <c r="D117" s="24"/>
      <c r="E117" s="47"/>
      <c r="F117" s="60"/>
      <c r="G117" s="43"/>
      <c r="H117" s="100"/>
      <c r="I117" s="111"/>
      <c r="J117" s="104"/>
      <c r="K117" s="104"/>
      <c r="L117" s="104"/>
      <c r="M117" s="105"/>
      <c r="N117" s="106"/>
    </row>
    <row r="118" spans="1:15" x14ac:dyDescent="0.25">
      <c r="A118" s="46"/>
      <c r="B118" s="99"/>
      <c r="C118" s="99"/>
      <c r="D118" s="24"/>
      <c r="E118" s="47"/>
      <c r="F118" s="60"/>
      <c r="G118" s="43"/>
      <c r="H118" s="100"/>
      <c r="I118" s="111"/>
      <c r="J118" s="104"/>
      <c r="K118" s="104"/>
      <c r="L118" s="104"/>
      <c r="M118" s="105"/>
      <c r="N118" s="106"/>
    </row>
    <row r="119" spans="1:15" x14ac:dyDescent="0.25">
      <c r="A119" s="46"/>
      <c r="B119" s="99"/>
      <c r="C119" s="99"/>
      <c r="D119" s="24"/>
      <c r="E119" s="47"/>
      <c r="F119" s="60"/>
      <c r="G119" s="43"/>
      <c r="H119" s="100"/>
      <c r="I119" s="26"/>
      <c r="J119" s="26"/>
      <c r="K119" s="26"/>
      <c r="L119" s="26"/>
      <c r="M119" s="26"/>
      <c r="N119" s="26"/>
    </row>
    <row r="120" spans="1:15" x14ac:dyDescent="0.25">
      <c r="A120" s="46"/>
      <c r="B120" s="99"/>
      <c r="C120" s="99"/>
      <c r="D120" s="24"/>
      <c r="E120" s="47"/>
      <c r="F120" s="60"/>
      <c r="G120" s="43"/>
      <c r="H120" s="100"/>
      <c r="I120" s="26"/>
      <c r="J120" s="26"/>
      <c r="K120" s="26"/>
      <c r="L120" s="26"/>
      <c r="M120" s="26"/>
      <c r="N120" s="26"/>
    </row>
    <row r="121" spans="1:15" x14ac:dyDescent="0.25">
      <c r="A121" s="51"/>
      <c r="B121" s="99"/>
      <c r="C121" s="99"/>
      <c r="D121" s="24"/>
      <c r="E121" s="47"/>
      <c r="F121" s="60"/>
      <c r="G121" s="43"/>
      <c r="H121" s="100"/>
      <c r="I121" s="26"/>
      <c r="J121" s="26"/>
      <c r="K121" s="26"/>
      <c r="L121" s="26"/>
      <c r="M121" s="26"/>
      <c r="N121" s="26"/>
    </row>
    <row r="122" spans="1:15" x14ac:dyDescent="0.25">
      <c r="A122" s="51"/>
      <c r="B122" s="99"/>
      <c r="C122" s="99"/>
      <c r="D122" s="24"/>
      <c r="E122" s="47"/>
      <c r="F122" s="60"/>
      <c r="G122" s="43"/>
      <c r="H122" s="100"/>
      <c r="I122" s="26"/>
      <c r="J122" s="26"/>
      <c r="K122" s="26"/>
      <c r="L122" s="26"/>
      <c r="M122" s="26"/>
      <c r="N122" s="26"/>
    </row>
    <row r="123" spans="1:15" x14ac:dyDescent="0.25">
      <c r="A123" s="51"/>
      <c r="B123" s="99"/>
      <c r="C123" s="99"/>
      <c r="D123" s="24"/>
      <c r="E123" s="47"/>
      <c r="F123" s="60"/>
      <c r="G123" s="43"/>
      <c r="H123" s="100"/>
      <c r="I123" s="26"/>
      <c r="J123" s="26"/>
      <c r="K123" s="26"/>
      <c r="L123" s="26"/>
      <c r="M123" s="26"/>
      <c r="N123" s="26"/>
    </row>
    <row r="124" spans="1:15" x14ac:dyDescent="0.25">
      <c r="A124" s="90"/>
      <c r="B124" s="91"/>
      <c r="C124" s="91"/>
      <c r="D124" s="49"/>
      <c r="E124" s="82"/>
      <c r="F124" s="68"/>
      <c r="G124" s="68"/>
      <c r="H124" s="100"/>
      <c r="I124" s="92"/>
      <c r="J124" s="93"/>
      <c r="K124" s="93"/>
      <c r="L124" s="93"/>
      <c r="M124" s="94"/>
      <c r="N124" s="95"/>
    </row>
    <row r="125" spans="1:15" x14ac:dyDescent="0.25">
      <c r="A125" s="46"/>
      <c r="B125" s="99"/>
      <c r="C125" s="99"/>
      <c r="D125" s="24"/>
      <c r="E125" s="47"/>
      <c r="F125" s="60"/>
      <c r="G125" s="43"/>
      <c r="H125" s="24"/>
      <c r="I125" s="111"/>
      <c r="J125" s="104"/>
      <c r="K125" s="104"/>
      <c r="L125" s="104"/>
      <c r="M125" s="105"/>
      <c r="N125" s="106"/>
    </row>
    <row r="126" spans="1:15" s="96" customFormat="1" x14ac:dyDescent="0.25">
      <c r="A126" s="90"/>
      <c r="B126" s="91"/>
      <c r="C126" s="91"/>
      <c r="D126" s="49"/>
      <c r="E126" s="82"/>
      <c r="F126" s="68"/>
      <c r="G126" s="68"/>
      <c r="H126" s="100"/>
      <c r="I126" s="92"/>
      <c r="J126" s="93"/>
      <c r="K126" s="93"/>
      <c r="L126" s="93"/>
      <c r="M126" s="94"/>
      <c r="N126" s="95"/>
    </row>
    <row r="127" spans="1:15" s="27" customFormat="1" x14ac:dyDescent="0.25">
      <c r="A127" s="46"/>
      <c r="B127" s="99"/>
      <c r="C127" s="99"/>
      <c r="D127" s="24"/>
      <c r="E127" s="47"/>
      <c r="F127" s="60"/>
      <c r="G127" s="43"/>
      <c r="H127" s="24"/>
      <c r="I127" s="111"/>
      <c r="J127" s="104"/>
      <c r="K127" s="104"/>
      <c r="L127" s="104"/>
      <c r="M127" s="105"/>
      <c r="N127" s="106"/>
      <c r="O127" s="107"/>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7"/>
  <sheetViews>
    <sheetView topLeftCell="C1" zoomScale="115" zoomScaleNormal="115" workbookViewId="0">
      <selection activeCell="K17" sqref="K17"/>
    </sheetView>
  </sheetViews>
  <sheetFormatPr defaultColWidth="10.85546875" defaultRowHeight="12.75" x14ac:dyDescent="0.25"/>
  <cols>
    <col min="1" max="1" width="16.42578125" style="134" customWidth="1"/>
    <col min="2" max="3" width="15.42578125" style="134" customWidth="1"/>
    <col min="4" max="4" width="16.85546875" style="134" customWidth="1"/>
    <col min="5" max="5" width="17" style="134" customWidth="1"/>
    <col min="6" max="7" width="22.42578125" style="134" customWidth="1"/>
    <col min="8" max="8" width="16.28515625" style="134" customWidth="1"/>
    <col min="9" max="9" width="15.42578125" style="134" customWidth="1"/>
    <col min="10" max="10" width="23" style="134" customWidth="1"/>
    <col min="11" max="12" width="10.85546875" style="117"/>
    <col min="13" max="13" width="14" style="117" customWidth="1"/>
    <col min="14" max="16384" width="10.85546875" style="117"/>
  </cols>
  <sheetData>
    <row r="1" spans="1:13" ht="38.25" x14ac:dyDescent="0.25">
      <c r="A1" s="331" t="s">
        <v>2</v>
      </c>
      <c r="B1" s="332" t="s">
        <v>8</v>
      </c>
      <c r="C1" s="332" t="s">
        <v>677</v>
      </c>
      <c r="D1" s="332" t="s">
        <v>34</v>
      </c>
      <c r="E1" s="333" t="s">
        <v>35</v>
      </c>
      <c r="F1" s="333" t="s">
        <v>103</v>
      </c>
      <c r="G1" s="334" t="s">
        <v>105</v>
      </c>
      <c r="H1" s="332" t="s">
        <v>678</v>
      </c>
      <c r="I1" s="335" t="s">
        <v>36</v>
      </c>
      <c r="J1" s="336" t="s">
        <v>86</v>
      </c>
      <c r="L1" s="179" t="s">
        <v>78</v>
      </c>
      <c r="M1" s="320"/>
    </row>
    <row r="2" spans="1:13" ht="15" x14ac:dyDescent="0.25">
      <c r="A2" s="133" t="s">
        <v>53</v>
      </c>
      <c r="B2" s="133" t="s">
        <v>52</v>
      </c>
      <c r="C2" s="337">
        <f>Augustus!G4+Advances!F11</f>
        <v>4936500</v>
      </c>
      <c r="D2" s="338">
        <f>'Personal Recieved'!D5+'Balance UGX'!M2</f>
        <v>805000</v>
      </c>
      <c r="E2" s="338">
        <f>GETPIVOTDATA("Sum of Spent  in national currency (UGX)",'Personal Costs'!$A$3,"Name","Augustus")</f>
        <v>801000</v>
      </c>
      <c r="F2" s="338"/>
      <c r="G2" s="337">
        <v>555500</v>
      </c>
      <c r="H2" s="339">
        <f>Augustus!G51+Advances!G11</f>
        <v>4385000</v>
      </c>
      <c r="I2" s="340">
        <f t="shared" ref="I2:I6" si="0">C2+D2-E2+F2-G2</f>
        <v>4385000</v>
      </c>
      <c r="J2" s="341">
        <f t="shared" ref="J2:J10" si="1">H2-I2</f>
        <v>0</v>
      </c>
      <c r="L2" s="133" t="s">
        <v>53</v>
      </c>
      <c r="M2" s="180">
        <f>GETPIVOTDATA("Spent  in national currency (UGX)",'Airtime summary'!$A$50,"Name","Augustus")</f>
        <v>86000</v>
      </c>
    </row>
    <row r="3" spans="1:13" ht="15" x14ac:dyDescent="0.25">
      <c r="A3" s="133" t="s">
        <v>99</v>
      </c>
      <c r="B3" s="133" t="s">
        <v>52</v>
      </c>
      <c r="C3" s="337">
        <f>Mary!G4</f>
        <v>0</v>
      </c>
      <c r="D3" s="338">
        <f>'Personal Recieved'!D11+'Balance UGX'!M3</f>
        <v>862000</v>
      </c>
      <c r="E3" s="338">
        <f>GETPIVOTDATA("Sum of Spent  in national currency (UGX)",'Personal Costs'!$A$3,"Name","Mary")</f>
        <v>867000</v>
      </c>
      <c r="F3" s="338"/>
      <c r="G3" s="337"/>
      <c r="H3" s="339">
        <f>Mary!G90</f>
        <v>-5000</v>
      </c>
      <c r="I3" s="340">
        <f>C3+D3-E3+F3-G3</f>
        <v>-5000</v>
      </c>
      <c r="J3" s="341">
        <f t="shared" si="1"/>
        <v>0</v>
      </c>
      <c r="L3" s="133" t="s">
        <v>99</v>
      </c>
      <c r="M3" s="180">
        <f>GETPIVOTDATA("Spent  in national currency (UGX)",'Airtime summary'!$A$50,"Name","Mary")</f>
        <v>86000</v>
      </c>
    </row>
    <row r="4" spans="1:13" ht="15" x14ac:dyDescent="0.25">
      <c r="A4" s="133" t="s">
        <v>42</v>
      </c>
      <c r="B4" s="133" t="s">
        <v>14</v>
      </c>
      <c r="C4" s="337">
        <f>Lydia!G4</f>
        <v>427000</v>
      </c>
      <c r="D4" s="338">
        <f>'Personal Recieved'!D10+'Balance UGX'!M4</f>
        <v>4141700</v>
      </c>
      <c r="E4" s="338">
        <f>GETPIVOTDATA("Sum of Spent  in national currency (UGX)",'Personal Costs'!$A$3,"Name","Lydia")</f>
        <v>4073700</v>
      </c>
      <c r="F4" s="338">
        <v>7000000</v>
      </c>
      <c r="G4" s="337"/>
      <c r="H4" s="339">
        <f>Lydia!G107+Advances!G8</f>
        <v>7495000</v>
      </c>
      <c r="I4" s="340">
        <f t="shared" si="0"/>
        <v>7495000</v>
      </c>
      <c r="J4" s="341">
        <f t="shared" si="1"/>
        <v>0</v>
      </c>
      <c r="K4" s="117" t="s">
        <v>15</v>
      </c>
      <c r="L4" s="133" t="s">
        <v>42</v>
      </c>
      <c r="M4" s="180">
        <f>GETPIVOTDATA("Spent  in national currency (UGX)",'Airtime summary'!$A$50,"Name","Lydia")</f>
        <v>106000</v>
      </c>
    </row>
    <row r="5" spans="1:13" ht="15" x14ac:dyDescent="0.25">
      <c r="A5" s="253" t="s">
        <v>70</v>
      </c>
      <c r="B5" s="254" t="s">
        <v>44</v>
      </c>
      <c r="C5" s="337">
        <f>'i45'!G5</f>
        <v>30500</v>
      </c>
      <c r="D5" s="338">
        <f>'Personal Recieved'!D6+'Balance UGX'!M5</f>
        <v>1376000</v>
      </c>
      <c r="E5" s="338">
        <f>GETPIVOTDATA("Sum of Spent  in national currency (UGX)",'Personal Costs'!$A$3,"Name","i45")</f>
        <v>1332000</v>
      </c>
      <c r="F5" s="338"/>
      <c r="G5" s="337"/>
      <c r="H5" s="339">
        <f>'i45'!G156</f>
        <v>74500</v>
      </c>
      <c r="I5" s="340">
        <f t="shared" si="0"/>
        <v>74500</v>
      </c>
      <c r="J5" s="341">
        <f>H5-I5</f>
        <v>0</v>
      </c>
      <c r="L5" s="253" t="s">
        <v>70</v>
      </c>
      <c r="M5" s="180">
        <f>GETPIVOTDATA("Spent  in national currency (UGX)",'Airtime summary'!$A$50,"Name","i45")</f>
        <v>126000</v>
      </c>
    </row>
    <row r="6" spans="1:13" ht="15" x14ac:dyDescent="0.25">
      <c r="A6" s="253" t="s">
        <v>135</v>
      </c>
      <c r="B6" s="254" t="s">
        <v>44</v>
      </c>
      <c r="C6" s="337">
        <f>'i53'!G4</f>
        <v>1000</v>
      </c>
      <c r="D6" s="338">
        <f>'Personal Recieved'!D7+'Balance UGX'!M6</f>
        <v>209000</v>
      </c>
      <c r="E6" s="338">
        <f>GETPIVOTDATA("Sum of Spent  in national currency (UGX)",'Personal Costs'!$A$3,"Name","i53")</f>
        <v>210000</v>
      </c>
      <c r="F6" s="338"/>
      <c r="G6" s="337"/>
      <c r="H6" s="339">
        <f>'i53'!G39</f>
        <v>0</v>
      </c>
      <c r="I6" s="340">
        <f t="shared" si="0"/>
        <v>0</v>
      </c>
      <c r="J6" s="341">
        <f>H6-I6</f>
        <v>0</v>
      </c>
      <c r="L6" s="253" t="s">
        <v>135</v>
      </c>
      <c r="M6" s="180">
        <f>GETPIVOTDATA("Spent  in national currency (UGX)",'Airtime summary'!$A$50,"Name","i53")</f>
        <v>30000</v>
      </c>
    </row>
    <row r="7" spans="1:13" ht="15" x14ac:dyDescent="0.25">
      <c r="A7" s="253" t="s">
        <v>71</v>
      </c>
      <c r="B7" s="254" t="s">
        <v>44</v>
      </c>
      <c r="C7" s="337">
        <f>'i67'!G4</f>
        <v>32500</v>
      </c>
      <c r="D7" s="338">
        <f>'Personal Recieved'!D8+'Balance UGX'!M7</f>
        <v>1722000</v>
      </c>
      <c r="E7" s="338">
        <f>GETPIVOTDATA("Sum of Spent  in national currency (UGX)",'Personal Costs'!$A$3,"Name","i67")</f>
        <v>1694000</v>
      </c>
      <c r="F7" s="338"/>
      <c r="G7" s="337"/>
      <c r="H7" s="339">
        <f>'i67'!G165</f>
        <v>60500</v>
      </c>
      <c r="I7" s="340">
        <f>C7+D7-E7+F7-G7</f>
        <v>60500</v>
      </c>
      <c r="J7" s="341">
        <f t="shared" si="1"/>
        <v>0</v>
      </c>
      <c r="L7" s="253" t="s">
        <v>71</v>
      </c>
      <c r="M7" s="180">
        <f>GETPIVOTDATA("Spent  in national currency (UGX)",'Airtime summary'!$A$50,"Name","i67")</f>
        <v>126000</v>
      </c>
    </row>
    <row r="8" spans="1:13" ht="15" x14ac:dyDescent="0.25">
      <c r="A8" s="253" t="s">
        <v>130</v>
      </c>
      <c r="B8" s="254" t="s">
        <v>44</v>
      </c>
      <c r="C8" s="337">
        <f>'i81'!G4</f>
        <v>9000</v>
      </c>
      <c r="D8" s="338">
        <f>'Personal Recieved'!D9+'Balance UGX'!M8</f>
        <v>1356000</v>
      </c>
      <c r="E8" s="338">
        <f>GETPIVOTDATA("Sum of Spent  in national currency (UGX)",'Personal Costs'!$A$3,"Name","i81")</f>
        <v>1391500</v>
      </c>
      <c r="F8" s="338"/>
      <c r="G8" s="337"/>
      <c r="H8" s="339">
        <f>'i81'!G192</f>
        <v>-26500</v>
      </c>
      <c r="I8" s="340">
        <f>C8+D8-E8+F8-G8</f>
        <v>-26500</v>
      </c>
      <c r="J8" s="341">
        <f t="shared" si="1"/>
        <v>0</v>
      </c>
      <c r="L8" s="253" t="s">
        <v>130</v>
      </c>
      <c r="M8" s="180">
        <f>GETPIVOTDATA("Spent  in national currency (UGX)",'Airtime summary'!$A$50,"Name","i81")</f>
        <v>126000</v>
      </c>
    </row>
    <row r="9" spans="1:13" ht="15" x14ac:dyDescent="0.25">
      <c r="A9" s="133" t="s">
        <v>77</v>
      </c>
      <c r="B9" s="254" t="s">
        <v>14</v>
      </c>
      <c r="C9" s="337">
        <v>0</v>
      </c>
      <c r="D9" s="338">
        <f>M9</f>
        <v>40000</v>
      </c>
      <c r="E9" s="338">
        <f>GETPIVOTDATA("Sum of Spent  in national currency (UGX)",'Personal Costs'!$A$3,"Name","Day Guard")</f>
        <v>40000</v>
      </c>
      <c r="F9" s="338"/>
      <c r="G9" s="337"/>
      <c r="H9" s="339">
        <v>0</v>
      </c>
      <c r="I9" s="340">
        <f t="shared" ref="I9" si="2">C9+D9-E9</f>
        <v>0</v>
      </c>
      <c r="J9" s="341">
        <f t="shared" si="1"/>
        <v>0</v>
      </c>
      <c r="L9" s="133" t="s">
        <v>77</v>
      </c>
      <c r="M9" s="180">
        <f>GETPIVOTDATA("Spent  in national currency (UGX)",'Airtime summary'!$A$50,"Name","Day Guard")</f>
        <v>40000</v>
      </c>
    </row>
    <row r="10" spans="1:13" ht="15" x14ac:dyDescent="0.25">
      <c r="A10" s="133" t="s">
        <v>76</v>
      </c>
      <c r="B10" s="254"/>
      <c r="C10" s="337">
        <f>'Airtime summary'!G4</f>
        <v>0</v>
      </c>
      <c r="D10" s="338">
        <f>0</f>
        <v>0</v>
      </c>
      <c r="E10" s="338">
        <v>0</v>
      </c>
      <c r="F10" s="338"/>
      <c r="G10" s="337"/>
      <c r="H10" s="339">
        <f>'Airtime summary'!G46</f>
        <v>0</v>
      </c>
      <c r="I10" s="340">
        <f>'Airtime summary'!G47</f>
        <v>0</v>
      </c>
      <c r="J10" s="341">
        <f t="shared" si="1"/>
        <v>0</v>
      </c>
      <c r="L10" s="321"/>
      <c r="M10" s="320"/>
    </row>
    <row r="11" spans="1:13" s="118" customFormat="1" ht="15" x14ac:dyDescent="0.25">
      <c r="A11" s="342"/>
      <c r="B11" s="343"/>
      <c r="C11" s="344"/>
      <c r="D11" s="344"/>
      <c r="E11" s="345"/>
      <c r="F11" s="463" t="s">
        <v>104</v>
      </c>
      <c r="G11" s="464" t="s">
        <v>85</v>
      </c>
      <c r="H11" s="344"/>
      <c r="I11" s="346"/>
      <c r="J11" s="341"/>
      <c r="L11"/>
      <c r="M11" s="389">
        <f>SUM(M2:M9)</f>
        <v>726000</v>
      </c>
    </row>
    <row r="12" spans="1:13" x14ac:dyDescent="0.2">
      <c r="A12" s="347" t="s">
        <v>87</v>
      </c>
      <c r="B12" s="348"/>
      <c r="C12" s="349">
        <f>SUM(C2:C11)</f>
        <v>5436500</v>
      </c>
      <c r="D12" s="349">
        <f>SUM(D2:D11)</f>
        <v>10511700</v>
      </c>
      <c r="E12" s="349">
        <f>SUM(E2:E11)</f>
        <v>10409200</v>
      </c>
      <c r="F12" s="348"/>
      <c r="G12" s="350"/>
      <c r="H12" s="351">
        <f>SUM(H2:H11)</f>
        <v>11983500</v>
      </c>
      <c r="I12" s="352">
        <f>SUM(I2:I11)</f>
        <v>11983500</v>
      </c>
      <c r="J12" s="353">
        <f>H12-I12</f>
        <v>0</v>
      </c>
    </row>
    <row r="13" spans="1:13" x14ac:dyDescent="0.2">
      <c r="A13" s="354"/>
      <c r="B13" s="355"/>
      <c r="C13" s="356"/>
      <c r="D13" s="357"/>
      <c r="E13" s="357"/>
      <c r="F13" s="357"/>
      <c r="G13" s="357"/>
      <c r="H13" s="356"/>
      <c r="I13" s="358"/>
      <c r="J13" s="341"/>
    </row>
    <row r="14" spans="1:13" x14ac:dyDescent="0.2">
      <c r="A14" s="359" t="s">
        <v>88</v>
      </c>
      <c r="B14" s="360"/>
      <c r="C14" s="361">
        <f>'Bank reconciliation UGX'!D14</f>
        <v>10983282</v>
      </c>
      <c r="D14" s="420">
        <f>'Bank reconciliation UGX'!D17</f>
        <v>45170400</v>
      </c>
      <c r="E14" s="361">
        <f>GETPIVOTDATA("Sum of Spent  in national currency (UGX)",'Personal Costs'!$A$3,"Name","Bank UGX")</f>
        <v>10000</v>
      </c>
      <c r="F14" s="361"/>
      <c r="G14" s="361">
        <f>'Bank reconciliation UGX'!E15+'Bank reconciliation UGX'!E18+'Bank reconciliation UGX'!E20+'Bank reconciliation UGX'!E22+'Bank reconciliation UGX'!E24</f>
        <v>29569000</v>
      </c>
      <c r="H14" s="361">
        <f>'Bank reconciliation UGX'!D26</f>
        <v>26574682</v>
      </c>
      <c r="I14" s="362">
        <f>C14+D14-E14+F14-G14</f>
        <v>26574682</v>
      </c>
      <c r="J14" s="341">
        <f>H14-I14</f>
        <v>0</v>
      </c>
    </row>
    <row r="15" spans="1:13" x14ac:dyDescent="0.2">
      <c r="A15" s="359" t="s">
        <v>120</v>
      </c>
      <c r="B15" s="360"/>
      <c r="C15" s="361">
        <f>'Bank reconciliation-Operational'!D12</f>
        <v>1196134</v>
      </c>
      <c r="D15" s="420">
        <f>'Bank reconciliation-Operational'!D30</f>
        <v>15000</v>
      </c>
      <c r="E15" s="361">
        <f>GETPIVOTDATA("Sum of Spent  in national currency (UGX)",'Personal Costs'!$A$3,"Name","UGX Operational")</f>
        <v>11878288</v>
      </c>
      <c r="F15" s="361">
        <f>'Bank reconciliation-Operational'!D13+'Bank reconciliation-Operational'!D21+'Bank reconciliation-Operational'!D22+'Bank reconciliation-Operational'!D27+'Bank reconciliation-Operational'!D33</f>
        <v>29569000</v>
      </c>
      <c r="G15" s="361">
        <f>'Bank reconciliation-Operational'!E16+'Bank reconciliation-Operational'!E23+'Bank reconciliation-Operational'!E25+'Bank reconciliation-Operational'!E28+'Bank reconciliation-Operational'!E34</f>
        <v>15968000</v>
      </c>
      <c r="H15" s="361">
        <f>'Bank reconciliation-Operational'!D44</f>
        <v>2933846</v>
      </c>
      <c r="I15" s="362">
        <f>C15+D15-E15+F15-G15</f>
        <v>2933846</v>
      </c>
      <c r="J15" s="341">
        <f>H15-I15</f>
        <v>0</v>
      </c>
    </row>
    <row r="16" spans="1:13" x14ac:dyDescent="0.2">
      <c r="A16" s="363" t="s">
        <v>89</v>
      </c>
      <c r="B16" s="364"/>
      <c r="C16" s="364">
        <f t="shared" ref="C16:I16" si="3">SUM(C14:C15)</f>
        <v>12179416</v>
      </c>
      <c r="D16" s="364">
        <f t="shared" si="3"/>
        <v>45185400</v>
      </c>
      <c r="E16" s="676">
        <f t="shared" si="3"/>
        <v>11888288</v>
      </c>
      <c r="F16" s="364">
        <f t="shared" si="3"/>
        <v>29569000</v>
      </c>
      <c r="G16" s="364">
        <f t="shared" si="3"/>
        <v>45537000</v>
      </c>
      <c r="H16" s="364">
        <f t="shared" si="3"/>
        <v>29508528</v>
      </c>
      <c r="I16" s="365">
        <f t="shared" si="3"/>
        <v>29508528</v>
      </c>
      <c r="J16" s="366">
        <f>H16-I16</f>
        <v>0</v>
      </c>
    </row>
    <row r="17" spans="1:11" x14ac:dyDescent="0.2">
      <c r="A17" s="367" t="s">
        <v>90</v>
      </c>
      <c r="B17" s="368"/>
      <c r="C17" s="368"/>
      <c r="D17" s="483"/>
      <c r="E17" s="675"/>
      <c r="F17" s="368"/>
      <c r="G17" s="368"/>
      <c r="H17" s="368"/>
      <c r="I17" s="369"/>
      <c r="J17" s="370"/>
    </row>
    <row r="18" spans="1:11" ht="13.5" thickBot="1" x14ac:dyDescent="0.25">
      <c r="A18" s="371"/>
      <c r="B18" s="372"/>
      <c r="C18" s="372"/>
      <c r="D18" s="372"/>
      <c r="E18" s="372"/>
      <c r="F18" s="372"/>
      <c r="G18" s="372"/>
      <c r="H18" s="372"/>
      <c r="I18" s="373"/>
      <c r="J18" s="341"/>
    </row>
    <row r="19" spans="1:11" ht="13.5" thickBot="1" x14ac:dyDescent="0.25">
      <c r="A19" s="374" t="s">
        <v>91</v>
      </c>
      <c r="B19" s="375"/>
      <c r="C19" s="375"/>
      <c r="D19" s="375"/>
      <c r="E19" s="375">
        <f>E12+E16</f>
        <v>22297488</v>
      </c>
      <c r="F19" s="375"/>
      <c r="G19" s="375"/>
      <c r="H19" s="375"/>
      <c r="I19" s="376"/>
      <c r="J19" s="377"/>
    </row>
    <row r="20" spans="1:11" x14ac:dyDescent="0.2">
      <c r="A20" s="378"/>
      <c r="B20" s="379"/>
      <c r="C20" s="379"/>
      <c r="D20" s="379"/>
      <c r="E20" s="379"/>
      <c r="F20" s="379"/>
      <c r="G20" s="379">
        <f>G16-F21</f>
        <v>36569000</v>
      </c>
      <c r="H20" s="379"/>
      <c r="I20" s="380"/>
      <c r="J20" s="341"/>
    </row>
    <row r="21" spans="1:11" ht="15.75" x14ac:dyDescent="0.25">
      <c r="A21" s="381" t="s">
        <v>37</v>
      </c>
      <c r="B21" s="382"/>
      <c r="C21" s="383">
        <f>'UGX Cash Box  May'!G3</f>
        <v>1728014</v>
      </c>
      <c r="D21" s="384">
        <f>'Personal Recieved'!C15</f>
        <v>369000</v>
      </c>
      <c r="E21" s="384">
        <f>GETPIVOTDATA("Sum of spent in national currency (Ugx)",'Personal Recieved'!$A$3)</f>
        <v>10880700</v>
      </c>
      <c r="F21" s="384">
        <f>'Bank reconciliation-Operational'!E16+'Bank reconciliation-Operational'!E25+'Bank reconciliation-Operational'!E28+'Bank reconciliation-Operational'!E34</f>
        <v>8968000</v>
      </c>
      <c r="G21" s="384">
        <v>0</v>
      </c>
      <c r="H21" s="384">
        <f>'UGX Cash Box  May'!G173</f>
        <v>184314</v>
      </c>
      <c r="I21" s="385">
        <f>C21+D21-E21+F21</f>
        <v>184314</v>
      </c>
      <c r="J21" s="341">
        <f t="shared" ref="J21" si="4">H21-I21</f>
        <v>0</v>
      </c>
      <c r="K21" s="391"/>
    </row>
    <row r="22" spans="1:11" ht="16.5" thickBot="1" x14ac:dyDescent="0.3">
      <c r="A22" s="386"/>
      <c r="B22" s="387"/>
      <c r="C22" s="387"/>
      <c r="D22" s="387"/>
      <c r="E22" s="387"/>
      <c r="F22" s="387"/>
      <c r="G22" s="387"/>
      <c r="H22" s="387"/>
      <c r="I22" s="387"/>
      <c r="J22" s="674"/>
      <c r="K22" s="392"/>
    </row>
    <row r="23" spans="1:11" ht="15.75" x14ac:dyDescent="0.25">
      <c r="A23" s="322"/>
      <c r="B23" s="323"/>
      <c r="C23" s="323"/>
      <c r="D23" s="1047" t="s">
        <v>38</v>
      </c>
      <c r="E23" s="1047"/>
      <c r="F23" s="323"/>
      <c r="G23" s="323"/>
      <c r="H23" s="323"/>
      <c r="I23" s="394"/>
      <c r="J23" s="395"/>
      <c r="K23" s="393"/>
    </row>
    <row r="24" spans="1:11" ht="47.25" x14ac:dyDescent="0.25">
      <c r="A24" s="325"/>
      <c r="B24" s="326"/>
      <c r="C24" s="326" t="s">
        <v>688</v>
      </c>
      <c r="D24" s="326" t="s">
        <v>79</v>
      </c>
      <c r="E24" s="326" t="s">
        <v>80</v>
      </c>
      <c r="F24" s="326"/>
      <c r="G24" s="326"/>
      <c r="H24" s="326" t="s">
        <v>689</v>
      </c>
      <c r="I24" s="326" t="s">
        <v>81</v>
      </c>
      <c r="J24" s="327" t="s">
        <v>82</v>
      </c>
    </row>
    <row r="25" spans="1:11" ht="32.25" thickBot="1" x14ac:dyDescent="0.3">
      <c r="A25" s="328" t="s">
        <v>83</v>
      </c>
      <c r="B25" s="329"/>
      <c r="C25" s="329">
        <f>C21+C16+C12</f>
        <v>19343930</v>
      </c>
      <c r="D25" s="329">
        <f>D16</f>
        <v>45185400</v>
      </c>
      <c r="E25" s="329">
        <f>E19</f>
        <v>22297488</v>
      </c>
      <c r="F25" s="329"/>
      <c r="G25" s="329">
        <f>G2</f>
        <v>555500</v>
      </c>
      <c r="H25" s="329">
        <f>H21+H16+H12+G25</f>
        <v>42231842</v>
      </c>
      <c r="I25" s="329">
        <f>C25+D25-E25</f>
        <v>42231842</v>
      </c>
      <c r="J25" s="330">
        <f>H25-I25</f>
        <v>0</v>
      </c>
      <c r="K25" s="419"/>
    </row>
    <row r="186" spans="1:15" x14ac:dyDescent="0.25">
      <c r="A186" s="390"/>
      <c r="B186" s="390"/>
      <c r="C186" s="390"/>
      <c r="D186" s="390"/>
      <c r="E186" s="390"/>
      <c r="F186" s="390"/>
      <c r="G186" s="390"/>
      <c r="H186" s="390"/>
      <c r="I186" s="390"/>
      <c r="J186" s="390"/>
      <c r="K186" s="482"/>
      <c r="L186" s="482"/>
      <c r="M186" s="482"/>
      <c r="N186" s="482"/>
      <c r="O186" s="482"/>
    </row>
    <row r="187" spans="1:15" x14ac:dyDescent="0.25">
      <c r="A187" s="390"/>
      <c r="B187" s="390"/>
      <c r="C187" s="390"/>
      <c r="D187" s="390"/>
      <c r="E187" s="390"/>
      <c r="F187" s="390"/>
      <c r="G187" s="390"/>
      <c r="H187" s="390"/>
      <c r="I187" s="390"/>
      <c r="J187" s="390"/>
      <c r="K187" s="482"/>
      <c r="L187" s="482"/>
      <c r="M187" s="482"/>
      <c r="N187" s="482"/>
      <c r="O187" s="482"/>
    </row>
    <row r="188" spans="1:15" x14ac:dyDescent="0.25">
      <c r="A188" s="390"/>
      <c r="B188" s="390"/>
      <c r="C188" s="390"/>
      <c r="D188" s="390"/>
      <c r="E188" s="390"/>
      <c r="F188" s="390"/>
      <c r="G188" s="390"/>
      <c r="H188" s="390"/>
      <c r="I188" s="390"/>
      <c r="J188" s="390"/>
      <c r="K188" s="482"/>
      <c r="L188" s="482"/>
      <c r="M188" s="482"/>
      <c r="N188" s="482"/>
      <c r="O188" s="482"/>
    </row>
    <row r="189" spans="1:15" x14ac:dyDescent="0.25">
      <c r="A189" s="390"/>
      <c r="B189" s="390"/>
      <c r="C189" s="390"/>
      <c r="D189" s="390"/>
      <c r="E189" s="390"/>
      <c r="F189" s="390"/>
      <c r="G189" s="390"/>
      <c r="H189" s="390"/>
      <c r="I189" s="390"/>
      <c r="J189" s="390"/>
      <c r="K189" s="482"/>
      <c r="L189" s="482"/>
      <c r="M189" s="482"/>
      <c r="N189" s="482"/>
      <c r="O189" s="482"/>
    </row>
    <row r="190" spans="1:15" x14ac:dyDescent="0.25">
      <c r="A190" s="390"/>
      <c r="B190" s="390"/>
      <c r="C190" s="390"/>
      <c r="D190" s="390"/>
      <c r="E190" s="390"/>
      <c r="F190" s="390"/>
      <c r="G190" s="390"/>
      <c r="H190" s="390"/>
      <c r="I190" s="390"/>
      <c r="J190" s="390"/>
      <c r="K190" s="482"/>
      <c r="L190" s="482"/>
      <c r="M190" s="482"/>
      <c r="N190" s="482"/>
      <c r="O190" s="482"/>
    </row>
    <row r="191" spans="1:15" x14ac:dyDescent="0.25">
      <c r="A191" s="390"/>
      <c r="B191" s="390"/>
      <c r="C191" s="390"/>
      <c r="D191" s="390"/>
      <c r="E191" s="390"/>
      <c r="F191" s="390"/>
      <c r="G191" s="390"/>
      <c r="H191" s="390"/>
      <c r="I191" s="390"/>
      <c r="J191" s="390"/>
      <c r="K191" s="482"/>
      <c r="L191" s="482"/>
      <c r="M191" s="482"/>
      <c r="N191" s="482"/>
      <c r="O191" s="482"/>
    </row>
    <row r="192" spans="1:15" x14ac:dyDescent="0.25">
      <c r="A192" s="390"/>
      <c r="B192" s="390"/>
      <c r="C192" s="390"/>
      <c r="D192" s="390"/>
      <c r="E192" s="390"/>
      <c r="F192" s="390"/>
      <c r="G192" s="390"/>
      <c r="H192" s="390"/>
      <c r="I192" s="390"/>
      <c r="J192" s="390"/>
      <c r="K192" s="482"/>
      <c r="L192" s="482"/>
      <c r="M192" s="482"/>
      <c r="N192" s="482"/>
      <c r="O192" s="482"/>
    </row>
    <row r="193" spans="1:15" x14ac:dyDescent="0.25">
      <c r="A193" s="390"/>
      <c r="B193" s="390"/>
      <c r="C193" s="390"/>
      <c r="D193" s="390"/>
      <c r="E193" s="390"/>
      <c r="F193" s="390"/>
      <c r="G193" s="390"/>
      <c r="H193" s="390"/>
      <c r="I193" s="390"/>
      <c r="J193" s="390"/>
      <c r="K193" s="482"/>
      <c r="L193" s="482"/>
      <c r="M193" s="482"/>
      <c r="N193" s="482"/>
      <c r="O193" s="482"/>
    </row>
    <row r="194" spans="1:15" x14ac:dyDescent="0.25">
      <c r="A194" s="390"/>
      <c r="B194" s="390"/>
      <c r="C194" s="390"/>
      <c r="D194" s="390"/>
      <c r="E194" s="390"/>
      <c r="F194" s="390"/>
      <c r="G194" s="390"/>
      <c r="H194" s="390"/>
      <c r="I194" s="390"/>
      <c r="J194" s="390"/>
      <c r="K194" s="482"/>
      <c r="L194" s="482"/>
      <c r="M194" s="482"/>
      <c r="N194" s="482"/>
      <c r="O194" s="482"/>
    </row>
    <row r="195" spans="1:15" x14ac:dyDescent="0.25">
      <c r="A195" s="390"/>
      <c r="B195" s="390"/>
      <c r="C195" s="390"/>
      <c r="D195" s="390"/>
      <c r="E195" s="390"/>
      <c r="F195" s="390"/>
      <c r="G195" s="390"/>
      <c r="H195" s="390"/>
      <c r="I195" s="390"/>
      <c r="J195" s="390"/>
      <c r="K195" s="482"/>
      <c r="L195" s="482"/>
      <c r="M195" s="482"/>
      <c r="N195" s="482"/>
      <c r="O195" s="482"/>
    </row>
    <row r="196" spans="1:15" x14ac:dyDescent="0.25">
      <c r="A196" s="390"/>
      <c r="B196" s="390"/>
      <c r="C196" s="390"/>
      <c r="D196" s="390"/>
      <c r="E196" s="390"/>
      <c r="F196" s="390"/>
      <c r="G196" s="390"/>
      <c r="H196" s="390"/>
      <c r="I196" s="390"/>
      <c r="J196" s="390"/>
      <c r="K196" s="482"/>
      <c r="L196" s="482"/>
      <c r="M196" s="482"/>
      <c r="N196" s="482"/>
      <c r="O196" s="482"/>
    </row>
    <row r="197" spans="1:15" x14ac:dyDescent="0.25">
      <c r="A197" s="390"/>
      <c r="B197" s="390"/>
      <c r="C197" s="390"/>
      <c r="D197" s="390"/>
      <c r="E197" s="390"/>
      <c r="F197" s="390"/>
      <c r="G197" s="390"/>
      <c r="H197" s="390"/>
      <c r="I197" s="390"/>
      <c r="J197" s="390"/>
      <c r="K197" s="482"/>
      <c r="L197" s="482"/>
      <c r="M197" s="482"/>
      <c r="N197" s="482"/>
      <c r="O197" s="482"/>
    </row>
    <row r="198" spans="1:15" x14ac:dyDescent="0.25">
      <c r="A198" s="390"/>
      <c r="B198" s="390"/>
      <c r="C198" s="390"/>
      <c r="D198" s="390"/>
      <c r="E198" s="390"/>
      <c r="F198" s="390"/>
      <c r="G198" s="390"/>
      <c r="H198" s="390"/>
      <c r="I198" s="390"/>
      <c r="J198" s="390"/>
      <c r="K198" s="482"/>
      <c r="L198" s="482"/>
      <c r="M198" s="482"/>
      <c r="N198" s="482"/>
      <c r="O198" s="482"/>
    </row>
    <row r="199" spans="1:15" x14ac:dyDescent="0.25">
      <c r="A199" s="390"/>
      <c r="B199" s="390"/>
      <c r="C199" s="390"/>
      <c r="D199" s="390"/>
      <c r="E199" s="390"/>
      <c r="F199" s="390"/>
      <c r="G199" s="390"/>
      <c r="H199" s="390"/>
      <c r="I199" s="390"/>
      <c r="J199" s="390"/>
      <c r="K199" s="482"/>
      <c r="L199" s="482"/>
      <c r="M199" s="482"/>
      <c r="N199" s="482"/>
      <c r="O199" s="482"/>
    </row>
    <row r="200" spans="1:15" x14ac:dyDescent="0.25">
      <c r="A200" s="390"/>
      <c r="B200" s="390"/>
      <c r="C200" s="390"/>
      <c r="D200" s="390"/>
      <c r="E200" s="390"/>
      <c r="F200" s="390"/>
      <c r="G200" s="390"/>
      <c r="H200" s="390"/>
      <c r="I200" s="390"/>
      <c r="J200" s="390"/>
      <c r="K200" s="482"/>
      <c r="L200" s="482"/>
      <c r="M200" s="482"/>
      <c r="N200" s="482"/>
      <c r="O200" s="482"/>
    </row>
    <row r="201" spans="1:15" x14ac:dyDescent="0.25">
      <c r="A201" s="390"/>
      <c r="B201" s="390"/>
      <c r="C201" s="390"/>
      <c r="D201" s="390"/>
      <c r="E201" s="390"/>
      <c r="F201" s="390"/>
      <c r="G201" s="390"/>
      <c r="H201" s="390"/>
      <c r="I201" s="390"/>
      <c r="J201" s="390"/>
      <c r="K201" s="482"/>
      <c r="L201" s="482"/>
      <c r="M201" s="482"/>
      <c r="N201" s="482"/>
      <c r="O201" s="482"/>
    </row>
    <row r="202" spans="1:15" x14ac:dyDescent="0.25">
      <c r="A202" s="390"/>
      <c r="B202" s="390"/>
      <c r="C202" s="390"/>
      <c r="D202" s="390"/>
      <c r="E202" s="390"/>
      <c r="F202" s="390"/>
      <c r="G202" s="390"/>
      <c r="H202" s="390"/>
      <c r="I202" s="390"/>
      <c r="J202" s="390"/>
      <c r="K202" s="482"/>
      <c r="L202" s="482"/>
      <c r="M202" s="482"/>
      <c r="N202" s="482"/>
      <c r="O202" s="482"/>
    </row>
    <row r="203" spans="1:15" x14ac:dyDescent="0.25">
      <c r="A203" s="390"/>
      <c r="B203" s="390"/>
      <c r="C203" s="390"/>
      <c r="D203" s="390"/>
      <c r="E203" s="390"/>
      <c r="F203" s="390"/>
      <c r="G203" s="390"/>
      <c r="H203" s="390"/>
      <c r="I203" s="390"/>
      <c r="J203" s="390"/>
      <c r="K203" s="482"/>
      <c r="L203" s="482"/>
      <c r="M203" s="482"/>
      <c r="N203" s="482"/>
      <c r="O203" s="482"/>
    </row>
    <row r="204" spans="1:15" x14ac:dyDescent="0.25">
      <c r="A204" s="390"/>
      <c r="B204" s="390"/>
      <c r="C204" s="390"/>
      <c r="D204" s="390"/>
      <c r="E204" s="390"/>
      <c r="F204" s="390"/>
      <c r="G204" s="390"/>
      <c r="H204" s="390"/>
      <c r="I204" s="390"/>
      <c r="J204" s="390"/>
      <c r="K204" s="482"/>
      <c r="L204" s="482"/>
      <c r="M204" s="482"/>
      <c r="N204" s="482"/>
      <c r="O204" s="482"/>
    </row>
    <row r="205" spans="1:15" x14ac:dyDescent="0.25">
      <c r="A205" s="390"/>
      <c r="B205" s="390"/>
      <c r="C205" s="390"/>
      <c r="D205" s="390"/>
      <c r="E205" s="390"/>
      <c r="F205" s="390"/>
      <c r="G205" s="390"/>
      <c r="H205" s="390"/>
      <c r="I205" s="390"/>
      <c r="J205" s="390"/>
      <c r="K205" s="482"/>
      <c r="L205" s="482"/>
      <c r="M205" s="482"/>
      <c r="N205" s="482"/>
      <c r="O205" s="482"/>
    </row>
    <row r="206" spans="1:15" x14ac:dyDescent="0.25">
      <c r="A206" s="390"/>
      <c r="B206" s="390"/>
      <c r="C206" s="390"/>
      <c r="D206" s="390"/>
      <c r="E206" s="390"/>
      <c r="F206" s="390"/>
      <c r="G206" s="390"/>
      <c r="H206" s="390"/>
      <c r="I206" s="390"/>
      <c r="J206" s="390"/>
      <c r="K206" s="482"/>
      <c r="L206" s="482"/>
      <c r="M206" s="482"/>
      <c r="N206" s="482"/>
      <c r="O206" s="482"/>
    </row>
    <row r="207" spans="1:15" x14ac:dyDescent="0.25">
      <c r="A207" s="390"/>
      <c r="B207" s="390"/>
      <c r="C207" s="390"/>
      <c r="D207" s="390"/>
      <c r="E207" s="390"/>
      <c r="F207" s="390"/>
      <c r="G207" s="390"/>
      <c r="H207" s="390"/>
      <c r="I207" s="390"/>
      <c r="J207" s="390"/>
      <c r="K207" s="482"/>
      <c r="L207" s="482"/>
      <c r="M207" s="482"/>
      <c r="N207" s="482"/>
      <c r="O207" s="482"/>
    </row>
    <row r="208" spans="1:15" x14ac:dyDescent="0.25">
      <c r="A208" s="390"/>
      <c r="B208" s="390"/>
      <c r="C208" s="390"/>
      <c r="D208" s="390"/>
      <c r="E208" s="390"/>
      <c r="F208" s="390"/>
      <c r="G208" s="390"/>
      <c r="H208" s="390"/>
      <c r="I208" s="390"/>
      <c r="J208" s="390"/>
      <c r="K208" s="482"/>
      <c r="L208" s="482"/>
      <c r="M208" s="482"/>
      <c r="N208" s="482"/>
      <c r="O208" s="482"/>
    </row>
    <row r="209" spans="1:15" x14ac:dyDescent="0.25">
      <c r="A209" s="390"/>
      <c r="B209" s="390"/>
      <c r="C209" s="390"/>
      <c r="D209" s="390"/>
      <c r="E209" s="390"/>
      <c r="F209" s="390"/>
      <c r="G209" s="390"/>
      <c r="H209" s="390"/>
      <c r="I209" s="390"/>
      <c r="J209" s="390"/>
      <c r="K209" s="482"/>
      <c r="L209" s="482"/>
      <c r="M209" s="482"/>
      <c r="N209" s="482"/>
      <c r="O209" s="482"/>
    </row>
    <row r="210" spans="1:15" x14ac:dyDescent="0.25">
      <c r="A210" s="390"/>
      <c r="B210" s="390"/>
      <c r="C210" s="390"/>
      <c r="D210" s="390"/>
      <c r="E210" s="390"/>
      <c r="F210" s="390"/>
      <c r="G210" s="390"/>
      <c r="H210" s="390"/>
      <c r="I210" s="390"/>
      <c r="J210" s="390"/>
      <c r="K210" s="482"/>
      <c r="L210" s="482"/>
      <c r="M210" s="482"/>
      <c r="N210" s="482"/>
      <c r="O210" s="482"/>
    </row>
    <row r="211" spans="1:15" x14ac:dyDescent="0.25">
      <c r="A211" s="390"/>
      <c r="B211" s="390"/>
      <c r="C211" s="390"/>
      <c r="D211" s="390"/>
      <c r="E211" s="390"/>
      <c r="F211" s="390"/>
      <c r="G211" s="390"/>
      <c r="H211" s="390"/>
      <c r="I211" s="390"/>
      <c r="J211" s="390"/>
      <c r="K211" s="482"/>
      <c r="L211" s="482"/>
      <c r="M211" s="482"/>
      <c r="N211" s="482"/>
      <c r="O211" s="482"/>
    </row>
    <row r="212" spans="1:15" x14ac:dyDescent="0.25">
      <c r="A212" s="390"/>
      <c r="B212" s="390"/>
      <c r="C212" s="390"/>
      <c r="D212" s="390"/>
      <c r="E212" s="390"/>
      <c r="F212" s="390"/>
      <c r="G212" s="390"/>
      <c r="H212" s="390"/>
      <c r="I212" s="390"/>
      <c r="J212" s="390"/>
      <c r="K212" s="482"/>
      <c r="L212" s="482"/>
      <c r="M212" s="482"/>
      <c r="N212" s="482"/>
      <c r="O212" s="482"/>
    </row>
    <row r="213" spans="1:15" x14ac:dyDescent="0.25">
      <c r="A213" s="390"/>
      <c r="B213" s="390"/>
      <c r="C213" s="390"/>
      <c r="D213" s="390"/>
      <c r="E213" s="390"/>
      <c r="F213" s="390"/>
      <c r="G213" s="390"/>
      <c r="H213" s="390"/>
      <c r="I213" s="390"/>
      <c r="J213" s="390"/>
      <c r="K213" s="482"/>
      <c r="L213" s="482"/>
      <c r="M213" s="482"/>
      <c r="N213" s="482"/>
      <c r="O213" s="482"/>
    </row>
    <row r="214" spans="1:15" x14ac:dyDescent="0.25">
      <c r="A214" s="390"/>
      <c r="B214" s="390"/>
      <c r="C214" s="390"/>
      <c r="D214" s="390"/>
      <c r="E214" s="390"/>
      <c r="F214" s="390"/>
      <c r="G214" s="390"/>
      <c r="H214" s="390"/>
      <c r="I214" s="390"/>
      <c r="J214" s="390"/>
      <c r="K214" s="482"/>
      <c r="L214" s="482"/>
      <c r="M214" s="482"/>
      <c r="N214" s="482"/>
      <c r="O214" s="482"/>
    </row>
    <row r="215" spans="1:15" x14ac:dyDescent="0.25">
      <c r="A215" s="390"/>
      <c r="B215" s="390"/>
      <c r="C215" s="390"/>
      <c r="D215" s="390"/>
      <c r="E215" s="390"/>
      <c r="F215" s="390"/>
      <c r="G215" s="390"/>
      <c r="H215" s="390"/>
      <c r="I215" s="390"/>
      <c r="J215" s="390"/>
      <c r="K215" s="482"/>
      <c r="L215" s="482"/>
      <c r="M215" s="482"/>
      <c r="N215" s="482"/>
      <c r="O215" s="482"/>
    </row>
    <row r="216" spans="1:15" x14ac:dyDescent="0.25">
      <c r="A216" s="390"/>
      <c r="B216" s="390"/>
      <c r="C216" s="390"/>
      <c r="D216" s="390"/>
      <c r="E216" s="390"/>
      <c r="F216" s="390"/>
      <c r="G216" s="390"/>
      <c r="H216" s="390"/>
      <c r="I216" s="390"/>
      <c r="J216" s="390"/>
      <c r="K216" s="482"/>
      <c r="L216" s="482"/>
      <c r="M216" s="482"/>
      <c r="N216" s="482"/>
      <c r="O216" s="482"/>
    </row>
    <row r="217" spans="1:15" x14ac:dyDescent="0.25">
      <c r="A217" s="390"/>
      <c r="B217" s="390"/>
      <c r="C217" s="390"/>
      <c r="D217" s="390"/>
      <c r="E217" s="390"/>
      <c r="F217" s="390"/>
      <c r="G217" s="390"/>
      <c r="H217" s="390"/>
      <c r="I217" s="390"/>
      <c r="J217" s="390"/>
      <c r="K217" s="482"/>
      <c r="L217" s="482"/>
      <c r="M217" s="482"/>
      <c r="N217" s="482"/>
      <c r="O217" s="482"/>
    </row>
    <row r="218" spans="1:15" x14ac:dyDescent="0.25">
      <c r="A218" s="390"/>
      <c r="B218" s="390"/>
      <c r="C218" s="390"/>
      <c r="D218" s="390"/>
      <c r="E218" s="390"/>
      <c r="F218" s="390"/>
      <c r="G218" s="390"/>
      <c r="H218" s="390"/>
      <c r="I218" s="390"/>
      <c r="J218" s="390"/>
      <c r="K218" s="482"/>
      <c r="L218" s="482"/>
      <c r="M218" s="482"/>
      <c r="N218" s="482"/>
      <c r="O218" s="482"/>
    </row>
    <row r="219" spans="1:15" x14ac:dyDescent="0.25">
      <c r="A219" s="390"/>
      <c r="B219" s="390"/>
      <c r="C219" s="390"/>
      <c r="D219" s="390"/>
      <c r="E219" s="390"/>
      <c r="F219" s="390"/>
      <c r="G219" s="390"/>
      <c r="H219" s="390"/>
      <c r="I219" s="390"/>
      <c r="J219" s="390"/>
      <c r="K219" s="482"/>
      <c r="L219" s="482"/>
      <c r="M219" s="482"/>
      <c r="N219" s="482"/>
      <c r="O219" s="482"/>
    </row>
    <row r="220" spans="1:15" x14ac:dyDescent="0.25">
      <c r="A220" s="390"/>
      <c r="B220" s="390"/>
      <c r="C220" s="390"/>
      <c r="D220" s="390"/>
      <c r="E220" s="390"/>
      <c r="F220" s="390"/>
      <c r="G220" s="390"/>
      <c r="H220" s="390"/>
      <c r="I220" s="390"/>
      <c r="J220" s="390"/>
      <c r="K220" s="482"/>
      <c r="L220" s="482"/>
      <c r="M220" s="482"/>
      <c r="N220" s="482"/>
      <c r="O220" s="482"/>
    </row>
    <row r="221" spans="1:15" x14ac:dyDescent="0.25">
      <c r="A221" s="390"/>
      <c r="B221" s="390"/>
      <c r="C221" s="390"/>
      <c r="D221" s="390"/>
      <c r="E221" s="390"/>
      <c r="F221" s="390"/>
      <c r="G221" s="390"/>
      <c r="H221" s="390"/>
      <c r="I221" s="390"/>
      <c r="J221" s="390"/>
      <c r="K221" s="482"/>
      <c r="L221" s="482"/>
      <c r="M221" s="482"/>
      <c r="N221" s="482"/>
      <c r="O221" s="482"/>
    </row>
    <row r="222" spans="1:15" x14ac:dyDescent="0.25">
      <c r="A222" s="390"/>
      <c r="B222" s="390"/>
      <c r="C222" s="390"/>
      <c r="D222" s="390"/>
      <c r="E222" s="390"/>
      <c r="F222" s="390"/>
      <c r="G222" s="390"/>
      <c r="H222" s="390"/>
      <c r="I222" s="390"/>
      <c r="J222" s="390"/>
      <c r="K222" s="482"/>
      <c r="L222" s="482"/>
      <c r="M222" s="482"/>
      <c r="N222" s="482"/>
      <c r="O222" s="482"/>
    </row>
    <row r="223" spans="1:15" x14ac:dyDescent="0.25">
      <c r="A223" s="390"/>
      <c r="B223" s="390"/>
      <c r="C223" s="390"/>
      <c r="D223" s="390"/>
      <c r="E223" s="390"/>
      <c r="F223" s="390"/>
      <c r="G223" s="390"/>
      <c r="H223" s="390"/>
      <c r="I223" s="390"/>
      <c r="J223" s="390"/>
      <c r="K223" s="482"/>
      <c r="L223" s="482"/>
      <c r="M223" s="482"/>
      <c r="N223" s="482"/>
      <c r="O223" s="482"/>
    </row>
    <row r="224" spans="1:15" x14ac:dyDescent="0.25">
      <c r="A224" s="390"/>
      <c r="B224" s="390"/>
      <c r="C224" s="390"/>
      <c r="D224" s="390"/>
      <c r="E224" s="390"/>
      <c r="F224" s="390"/>
      <c r="G224" s="390"/>
      <c r="H224" s="390"/>
      <c r="I224" s="390"/>
      <c r="J224" s="390"/>
      <c r="K224" s="482"/>
      <c r="L224" s="482"/>
      <c r="M224" s="482"/>
      <c r="N224" s="482"/>
      <c r="O224" s="482"/>
    </row>
    <row r="225" spans="1:15" x14ac:dyDescent="0.25">
      <c r="A225" s="390"/>
      <c r="B225" s="390"/>
      <c r="C225" s="390"/>
      <c r="D225" s="390"/>
      <c r="E225" s="390"/>
      <c r="F225" s="390"/>
      <c r="G225" s="390"/>
      <c r="H225" s="390"/>
      <c r="I225" s="390"/>
      <c r="J225" s="390"/>
      <c r="K225" s="482"/>
      <c r="L225" s="482"/>
      <c r="M225" s="482"/>
      <c r="N225" s="482"/>
      <c r="O225" s="482"/>
    </row>
    <row r="226" spans="1:15" x14ac:dyDescent="0.25">
      <c r="A226" s="390"/>
      <c r="B226" s="390"/>
      <c r="C226" s="390"/>
      <c r="D226" s="390"/>
      <c r="E226" s="390"/>
      <c r="F226" s="390"/>
      <c r="G226" s="390"/>
      <c r="H226" s="390"/>
      <c r="I226" s="390"/>
      <c r="J226" s="390"/>
      <c r="K226" s="482"/>
      <c r="L226" s="482"/>
      <c r="M226" s="482"/>
      <c r="N226" s="482"/>
      <c r="O226" s="482"/>
    </row>
    <row r="227" spans="1:15" x14ac:dyDescent="0.25">
      <c r="A227" s="390"/>
      <c r="B227" s="390"/>
      <c r="C227" s="390"/>
      <c r="D227" s="390"/>
      <c r="E227" s="390"/>
      <c r="F227" s="390"/>
      <c r="G227" s="390"/>
      <c r="H227" s="390"/>
      <c r="I227" s="390"/>
      <c r="J227" s="390"/>
      <c r="K227" s="482"/>
      <c r="L227" s="482"/>
      <c r="M227" s="482"/>
      <c r="N227" s="482"/>
      <c r="O227" s="482"/>
    </row>
  </sheetData>
  <mergeCells count="1">
    <mergeCell ref="D23:E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topLeftCell="A16" workbookViewId="0">
      <selection activeCell="G30" sqref="G30"/>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331" t="s">
        <v>2</v>
      </c>
      <c r="B1" s="332" t="s">
        <v>8</v>
      </c>
      <c r="C1" s="332" t="s">
        <v>677</v>
      </c>
      <c r="D1" s="332" t="s">
        <v>34</v>
      </c>
      <c r="E1" s="333" t="s">
        <v>35</v>
      </c>
      <c r="F1" s="333" t="s">
        <v>84</v>
      </c>
      <c r="G1" s="334" t="s">
        <v>85</v>
      </c>
      <c r="H1" s="332" t="s">
        <v>678</v>
      </c>
      <c r="I1" s="335" t="s">
        <v>36</v>
      </c>
      <c r="J1" s="336" t="s">
        <v>86</v>
      </c>
      <c r="K1" s="117"/>
    </row>
    <row r="2" spans="1:11" x14ac:dyDescent="0.25">
      <c r="A2" s="133" t="s">
        <v>53</v>
      </c>
      <c r="B2" s="133" t="s">
        <v>52</v>
      </c>
      <c r="C2" s="337">
        <v>0</v>
      </c>
      <c r="D2" s="338">
        <f>M2</f>
        <v>0</v>
      </c>
      <c r="E2" s="338">
        <v>0</v>
      </c>
      <c r="F2" s="338"/>
      <c r="G2" s="337"/>
      <c r="H2" s="339">
        <v>0</v>
      </c>
      <c r="I2" s="340">
        <f t="shared" ref="I2:I9" si="0">C2+D2-E2</f>
        <v>0</v>
      </c>
      <c r="J2" s="341">
        <f t="shared" ref="J2:J10" si="1">H2-I2</f>
        <v>0</v>
      </c>
      <c r="K2" s="117"/>
    </row>
    <row r="3" spans="1:11" x14ac:dyDescent="0.25">
      <c r="A3" s="133" t="s">
        <v>99</v>
      </c>
      <c r="B3" s="133" t="s">
        <v>52</v>
      </c>
      <c r="C3" s="337">
        <v>0</v>
      </c>
      <c r="D3" s="338">
        <v>0</v>
      </c>
      <c r="E3" s="338">
        <v>0</v>
      </c>
      <c r="F3" s="338"/>
      <c r="G3" s="337"/>
      <c r="H3" s="339">
        <v>0</v>
      </c>
      <c r="I3" s="340">
        <f t="shared" si="0"/>
        <v>0</v>
      </c>
      <c r="J3" s="341"/>
      <c r="K3" s="117"/>
    </row>
    <row r="4" spans="1:11" x14ac:dyDescent="0.25">
      <c r="A4" s="133" t="s">
        <v>42</v>
      </c>
      <c r="B4" s="133" t="s">
        <v>14</v>
      </c>
      <c r="C4" s="337">
        <v>0</v>
      </c>
      <c r="D4" s="338">
        <v>0</v>
      </c>
      <c r="E4" s="338">
        <v>0</v>
      </c>
      <c r="F4" s="338"/>
      <c r="G4" s="337"/>
      <c r="H4" s="339">
        <v>0</v>
      </c>
      <c r="I4" s="340">
        <f t="shared" si="0"/>
        <v>0</v>
      </c>
      <c r="J4" s="341">
        <f t="shared" si="1"/>
        <v>0</v>
      </c>
      <c r="K4" s="117" t="s">
        <v>15</v>
      </c>
    </row>
    <row r="5" spans="1:11" x14ac:dyDescent="0.25">
      <c r="A5" s="133" t="s">
        <v>74</v>
      </c>
      <c r="B5" s="133" t="s">
        <v>44</v>
      </c>
      <c r="C5" s="337">
        <v>0</v>
      </c>
      <c r="D5" s="338">
        <f>M5</f>
        <v>0</v>
      </c>
      <c r="E5" s="338">
        <v>0</v>
      </c>
      <c r="F5" s="338"/>
      <c r="G5" s="337"/>
      <c r="H5" s="339">
        <v>0</v>
      </c>
      <c r="I5" s="340">
        <f t="shared" si="0"/>
        <v>0</v>
      </c>
      <c r="J5" s="341">
        <f t="shared" si="1"/>
        <v>0</v>
      </c>
      <c r="K5" s="117"/>
    </row>
    <row r="6" spans="1:11" x14ac:dyDescent="0.25">
      <c r="A6" s="133" t="s">
        <v>75</v>
      </c>
      <c r="B6" s="254" t="s">
        <v>44</v>
      </c>
      <c r="C6" s="337">
        <v>0</v>
      </c>
      <c r="D6" s="338">
        <f>M6</f>
        <v>0</v>
      </c>
      <c r="E6" s="338">
        <v>0</v>
      </c>
      <c r="F6" s="338"/>
      <c r="G6" s="337"/>
      <c r="H6" s="339">
        <v>0</v>
      </c>
      <c r="I6" s="340">
        <f t="shared" si="0"/>
        <v>0</v>
      </c>
      <c r="J6" s="341">
        <f t="shared" si="1"/>
        <v>0</v>
      </c>
      <c r="K6" s="117"/>
    </row>
    <row r="7" spans="1:11" x14ac:dyDescent="0.25">
      <c r="A7" s="253" t="s">
        <v>70</v>
      </c>
      <c r="B7" s="254" t="s">
        <v>44</v>
      </c>
      <c r="C7" s="337">
        <v>0</v>
      </c>
      <c r="D7" s="338">
        <f>M7</f>
        <v>0</v>
      </c>
      <c r="E7" s="338">
        <v>0</v>
      </c>
      <c r="F7" s="338"/>
      <c r="G7" s="337"/>
      <c r="H7" s="339">
        <v>0</v>
      </c>
      <c r="I7" s="340">
        <f t="shared" si="0"/>
        <v>0</v>
      </c>
      <c r="J7" s="341">
        <f t="shared" si="1"/>
        <v>0</v>
      </c>
      <c r="K7" s="117"/>
    </row>
    <row r="8" spans="1:11" x14ac:dyDescent="0.25">
      <c r="A8" s="253" t="s">
        <v>71</v>
      </c>
      <c r="B8" s="254" t="s">
        <v>44</v>
      </c>
      <c r="C8" s="337">
        <v>0</v>
      </c>
      <c r="D8" s="338">
        <f>M8</f>
        <v>0</v>
      </c>
      <c r="E8" s="338">
        <v>0</v>
      </c>
      <c r="F8" s="338"/>
      <c r="G8" s="337"/>
      <c r="H8" s="339">
        <v>0</v>
      </c>
      <c r="I8" s="340">
        <f t="shared" si="0"/>
        <v>0</v>
      </c>
      <c r="J8" s="341">
        <f t="shared" si="1"/>
        <v>0</v>
      </c>
      <c r="K8" s="117"/>
    </row>
    <row r="9" spans="1:11" x14ac:dyDescent="0.25">
      <c r="A9" s="133" t="s">
        <v>77</v>
      </c>
      <c r="B9" s="254" t="s">
        <v>14</v>
      </c>
      <c r="C9" s="337">
        <v>0</v>
      </c>
      <c r="D9" s="338">
        <v>0</v>
      </c>
      <c r="E9" s="338">
        <v>0</v>
      </c>
      <c r="F9" s="338"/>
      <c r="G9" s="337"/>
      <c r="H9" s="339">
        <v>0</v>
      </c>
      <c r="I9" s="340">
        <f t="shared" si="0"/>
        <v>0</v>
      </c>
      <c r="J9" s="341">
        <f t="shared" si="1"/>
        <v>0</v>
      </c>
      <c r="K9" s="117"/>
    </row>
    <row r="10" spans="1:11" x14ac:dyDescent="0.25">
      <c r="A10" s="133" t="s">
        <v>76</v>
      </c>
      <c r="B10" s="254"/>
      <c r="C10" s="337">
        <v>0</v>
      </c>
      <c r="D10" s="338">
        <v>0</v>
      </c>
      <c r="E10" s="338">
        <v>0</v>
      </c>
      <c r="F10" s="338"/>
      <c r="G10" s="337"/>
      <c r="H10" s="339">
        <v>0</v>
      </c>
      <c r="I10" s="340">
        <v>0</v>
      </c>
      <c r="J10" s="341">
        <f t="shared" si="1"/>
        <v>0</v>
      </c>
      <c r="K10" s="117"/>
    </row>
    <row r="11" spans="1:11" x14ac:dyDescent="0.25">
      <c r="A11" s="342"/>
      <c r="B11" s="343"/>
      <c r="C11" s="344"/>
      <c r="D11" s="344"/>
      <c r="E11" s="345"/>
      <c r="F11" s="345"/>
      <c r="G11" s="344"/>
      <c r="H11" s="344"/>
      <c r="I11" s="346"/>
      <c r="J11" s="341"/>
      <c r="K11" s="118"/>
    </row>
    <row r="12" spans="1:11" x14ac:dyDescent="0.25">
      <c r="A12" s="347" t="s">
        <v>87</v>
      </c>
      <c r="B12" s="348"/>
      <c r="C12" s="349">
        <f>SUM(C2:C11)</f>
        <v>0</v>
      </c>
      <c r="D12" s="349">
        <f>SUM(D2:D11)</f>
        <v>0</v>
      </c>
      <c r="E12" s="349">
        <f>SUM(E2:E11)</f>
        <v>0</v>
      </c>
      <c r="F12" s="348"/>
      <c r="G12" s="350"/>
      <c r="H12" s="351">
        <f>SUM(H2:H11)</f>
        <v>0</v>
      </c>
      <c r="I12" s="352">
        <f>SUM(I2:I11)</f>
        <v>0</v>
      </c>
      <c r="J12" s="353">
        <f>H12-I12</f>
        <v>0</v>
      </c>
      <c r="K12" s="117"/>
    </row>
    <row r="13" spans="1:11" x14ac:dyDescent="0.25">
      <c r="A13" s="354"/>
      <c r="B13" s="355"/>
      <c r="C13" s="356"/>
      <c r="D13" s="357"/>
      <c r="E13" s="357"/>
      <c r="F13" s="357"/>
      <c r="G13" s="357"/>
      <c r="H13" s="356"/>
      <c r="I13" s="358"/>
      <c r="J13" s="341"/>
      <c r="K13" s="117"/>
    </row>
    <row r="14" spans="1:11" x14ac:dyDescent="0.25">
      <c r="A14" s="359" t="s">
        <v>92</v>
      </c>
      <c r="B14" s="360"/>
      <c r="C14" s="361">
        <f>'Bank reconciliation USD'!D19</f>
        <v>15171.25</v>
      </c>
      <c r="D14" s="361">
        <f>'Bank reconciliation USD'!D24</f>
        <v>10876</v>
      </c>
      <c r="E14" s="361">
        <f>GETPIVOTDATA("Sum of Spent in $",'Personal Costs'!$A$3,"Name","Bank USD")</f>
        <v>2425.29</v>
      </c>
      <c r="F14" s="361"/>
      <c r="G14" s="361">
        <f>'Bank reconciliation USD'!E22</f>
        <v>12760</v>
      </c>
      <c r="H14" s="361">
        <f>'Bank reconciliation USD'!D28</f>
        <v>10861.96</v>
      </c>
      <c r="I14" s="362">
        <f>C14+D14-E14+F14-G14</f>
        <v>10861.96</v>
      </c>
      <c r="J14" s="341">
        <f>H14-I14</f>
        <v>0</v>
      </c>
      <c r="K14" s="117"/>
    </row>
    <row r="15" spans="1:11" x14ac:dyDescent="0.25">
      <c r="A15" s="363" t="s">
        <v>89</v>
      </c>
      <c r="B15" s="364"/>
      <c r="C15" s="364">
        <f t="shared" ref="C15:I15" si="2">SUM(C14:C14)</f>
        <v>15171.25</v>
      </c>
      <c r="D15" s="364">
        <f t="shared" si="2"/>
        <v>10876</v>
      </c>
      <c r="E15" s="364">
        <f t="shared" si="2"/>
        <v>2425.29</v>
      </c>
      <c r="F15" s="364">
        <f t="shared" si="2"/>
        <v>0</v>
      </c>
      <c r="G15" s="364">
        <f t="shared" si="2"/>
        <v>12760</v>
      </c>
      <c r="H15" s="364">
        <f t="shared" si="2"/>
        <v>10861.96</v>
      </c>
      <c r="I15" s="365">
        <f t="shared" si="2"/>
        <v>10861.96</v>
      </c>
      <c r="J15" s="366">
        <f t="shared" ref="J15:J20" si="3">H15-I15</f>
        <v>0</v>
      </c>
      <c r="K15" s="117"/>
    </row>
    <row r="16" spans="1:11" x14ac:dyDescent="0.25">
      <c r="A16" s="367" t="s">
        <v>90</v>
      </c>
      <c r="B16" s="368"/>
      <c r="C16" s="368"/>
      <c r="D16" s="368"/>
      <c r="E16" s="368"/>
      <c r="F16" s="368">
        <f>F15+F20</f>
        <v>0</v>
      </c>
      <c r="G16" s="368">
        <f>G15</f>
        <v>12760</v>
      </c>
      <c r="H16" s="368"/>
      <c r="I16" s="369"/>
      <c r="J16" s="370"/>
      <c r="K16" s="117"/>
    </row>
    <row r="17" spans="1:11" ht="15.75" thickBot="1" x14ac:dyDescent="0.3">
      <c r="A17" s="371"/>
      <c r="B17" s="372"/>
      <c r="C17" s="372"/>
      <c r="D17" s="372"/>
      <c r="E17" s="372"/>
      <c r="F17" s="372"/>
      <c r="G17" s="372"/>
      <c r="H17" s="372"/>
      <c r="I17" s="373"/>
      <c r="J17" s="341"/>
      <c r="K17" s="117"/>
    </row>
    <row r="18" spans="1:11" ht="15.75" thickBot="1" x14ac:dyDescent="0.3">
      <c r="A18" s="374" t="s">
        <v>91</v>
      </c>
      <c r="B18" s="375"/>
      <c r="C18" s="375"/>
      <c r="D18" s="375"/>
      <c r="E18" s="375">
        <f>E12+E15</f>
        <v>2425.29</v>
      </c>
      <c r="F18" s="375"/>
      <c r="G18" s="375"/>
      <c r="H18" s="375"/>
      <c r="I18" s="376"/>
      <c r="J18" s="377"/>
      <c r="K18" s="117"/>
    </row>
    <row r="19" spans="1:11" ht="15.75" thickBot="1" x14ac:dyDescent="0.3">
      <c r="A19" s="378"/>
      <c r="B19" s="379"/>
      <c r="C19" s="379"/>
      <c r="D19" s="379"/>
      <c r="E19" s="379"/>
      <c r="F19" s="379"/>
      <c r="G19" s="379"/>
      <c r="H19" s="379"/>
      <c r="I19" s="380"/>
      <c r="J19" s="341"/>
      <c r="K19" s="117"/>
    </row>
    <row r="20" spans="1:11" ht="15.75" x14ac:dyDescent="0.25">
      <c r="A20" s="381" t="s">
        <v>37</v>
      </c>
      <c r="B20" s="382"/>
      <c r="C20" s="383">
        <f>'USD-cash box May.'!G4</f>
        <v>5</v>
      </c>
      <c r="D20" s="384">
        <v>0</v>
      </c>
      <c r="E20" s="384">
        <v>0</v>
      </c>
      <c r="F20" s="384">
        <v>0</v>
      </c>
      <c r="G20" s="384">
        <v>0</v>
      </c>
      <c r="H20" s="384">
        <f>'USD-cash box May.'!G6</f>
        <v>5</v>
      </c>
      <c r="I20" s="385">
        <f>C20+D20-E20+F20-G20</f>
        <v>5</v>
      </c>
      <c r="J20" s="341">
        <f t="shared" si="3"/>
        <v>0</v>
      </c>
      <c r="K20" s="324"/>
    </row>
    <row r="21" spans="1:11" ht="15" customHeight="1" thickBot="1" x14ac:dyDescent="0.3">
      <c r="A21" s="386"/>
      <c r="B21" s="387"/>
      <c r="C21" s="387"/>
      <c r="D21" s="387"/>
      <c r="E21" s="387"/>
      <c r="F21" s="387"/>
      <c r="G21" s="387"/>
      <c r="H21" s="387"/>
      <c r="I21" s="387"/>
      <c r="J21" s="388"/>
      <c r="K21" s="327" t="s">
        <v>82</v>
      </c>
    </row>
    <row r="22" spans="1:11" ht="16.5" thickBot="1" x14ac:dyDescent="0.3">
      <c r="A22" s="322"/>
      <c r="B22" s="323"/>
      <c r="C22" s="323"/>
      <c r="D22" s="1047" t="s">
        <v>38</v>
      </c>
      <c r="E22" s="1047"/>
      <c r="F22" s="323"/>
      <c r="G22" s="323"/>
      <c r="H22" s="323"/>
      <c r="I22" s="323"/>
      <c r="J22" s="324"/>
      <c r="K22" s="330">
        <f>I22-J22</f>
        <v>0</v>
      </c>
    </row>
    <row r="23" spans="1:11" ht="47.25" x14ac:dyDescent="0.25">
      <c r="A23" s="325"/>
      <c r="B23" s="326"/>
      <c r="C23" s="326" t="s">
        <v>688</v>
      </c>
      <c r="D23" s="326" t="s">
        <v>97</v>
      </c>
      <c r="E23" s="326" t="s">
        <v>98</v>
      </c>
      <c r="F23" s="326"/>
      <c r="G23" s="326"/>
      <c r="H23" s="326" t="s">
        <v>689</v>
      </c>
      <c r="I23" s="326" t="s">
        <v>81</v>
      </c>
      <c r="J23" s="327" t="s">
        <v>82</v>
      </c>
      <c r="K23" s="117"/>
    </row>
    <row r="24" spans="1:11" ht="31.5" x14ac:dyDescent="0.25">
      <c r="A24" s="508" t="s">
        <v>83</v>
      </c>
      <c r="B24" s="509"/>
      <c r="C24" s="509">
        <f>C20+C15+C12</f>
        <v>15176.25</v>
      </c>
      <c r="D24" s="509">
        <f>D15</f>
        <v>10876</v>
      </c>
      <c r="E24" s="509">
        <f>E18</f>
        <v>2425.29</v>
      </c>
      <c r="F24" s="509"/>
      <c r="G24" s="509">
        <f>G14</f>
        <v>12760</v>
      </c>
      <c r="H24" s="509">
        <f>H20+H15+H12</f>
        <v>10866.96</v>
      </c>
      <c r="I24" s="509">
        <f>C24+D24-E24-G24</f>
        <v>10866.96</v>
      </c>
      <c r="J24" s="510">
        <f>H24-I24</f>
        <v>0</v>
      </c>
      <c r="K24" s="117"/>
    </row>
    <row r="25" spans="1:11" x14ac:dyDescent="0.25">
      <c r="A25" s="511"/>
      <c r="B25" s="511"/>
      <c r="C25" s="511"/>
      <c r="D25" s="511"/>
      <c r="E25" s="511"/>
      <c r="F25" s="511"/>
      <c r="G25" s="511"/>
      <c r="H25" s="511"/>
      <c r="I25" s="512"/>
      <c r="J25" s="137"/>
    </row>
    <row r="26" spans="1:11" x14ac:dyDescent="0.25">
      <c r="A26" s="511"/>
      <c r="B26" s="511"/>
      <c r="C26" s="511"/>
      <c r="D26" s="511"/>
      <c r="E26" s="511"/>
      <c r="F26" s="511"/>
      <c r="G26" s="513"/>
      <c r="H26" s="513"/>
      <c r="I26" s="512"/>
      <c r="J26" s="137"/>
    </row>
    <row r="27" spans="1:11" x14ac:dyDescent="0.25">
      <c r="A27" s="513"/>
      <c r="B27" s="513"/>
      <c r="C27" s="511"/>
      <c r="D27" s="513"/>
      <c r="E27" s="513"/>
      <c r="F27" s="511"/>
      <c r="G27" s="511"/>
      <c r="H27" s="511"/>
      <c r="I27" s="512"/>
      <c r="J27" s="137"/>
    </row>
    <row r="28" spans="1:11" x14ac:dyDescent="0.25">
      <c r="A28" s="511"/>
      <c r="B28" s="511"/>
      <c r="C28" s="513"/>
      <c r="D28" s="511"/>
      <c r="E28" s="511"/>
      <c r="F28" s="513"/>
      <c r="G28" s="514"/>
      <c r="H28" s="514"/>
      <c r="I28" s="512"/>
      <c r="J28" s="137"/>
    </row>
    <row r="29" spans="1:11" x14ac:dyDescent="0.25">
      <c r="A29" s="514"/>
      <c r="B29" s="514"/>
      <c r="C29" s="514"/>
      <c r="D29" s="514"/>
      <c r="E29" s="514"/>
      <c r="F29" s="514"/>
      <c r="G29" s="514"/>
      <c r="H29" s="514"/>
      <c r="I29" s="515"/>
      <c r="J29" s="137"/>
    </row>
    <row r="30" spans="1:11" x14ac:dyDescent="0.25">
      <c r="A30" s="514"/>
      <c r="B30" s="514"/>
      <c r="C30" s="514"/>
      <c r="D30" s="516"/>
      <c r="E30" s="516"/>
      <c r="F30" s="517"/>
      <c r="G30" s="514"/>
      <c r="H30" s="514"/>
      <c r="I30" s="515"/>
      <c r="J30" s="137"/>
    </row>
    <row r="31" spans="1:11" x14ac:dyDescent="0.25">
      <c r="A31" s="514"/>
      <c r="B31" s="514"/>
      <c r="C31" s="514"/>
      <c r="D31" s="516"/>
      <c r="E31" s="516"/>
      <c r="F31" s="517"/>
      <c r="G31" s="514"/>
      <c r="H31" s="514"/>
      <c r="I31" s="515"/>
      <c r="J31" s="137"/>
    </row>
    <row r="32" spans="1:11" x14ac:dyDescent="0.25">
      <c r="A32" s="514"/>
      <c r="B32" s="514"/>
      <c r="C32" s="514"/>
      <c r="D32" s="516"/>
      <c r="E32" s="516"/>
      <c r="F32" s="517"/>
      <c r="G32" s="514"/>
      <c r="H32" s="514"/>
      <c r="I32" s="515"/>
      <c r="J32" s="137"/>
    </row>
    <row r="33" spans="1:10" x14ac:dyDescent="0.25">
      <c r="A33" s="518"/>
      <c r="B33" s="518"/>
      <c r="C33" s="518"/>
      <c r="D33" s="518"/>
      <c r="E33" s="518"/>
      <c r="F33" s="518"/>
      <c r="G33" s="518"/>
      <c r="H33" s="518"/>
      <c r="I33" s="137"/>
      <c r="J33" s="137"/>
    </row>
    <row r="34" spans="1:10" x14ac:dyDescent="0.25">
      <c r="A34" s="137"/>
      <c r="B34" s="137"/>
      <c r="C34" s="137"/>
      <c r="D34" s="137"/>
      <c r="E34" s="137"/>
      <c r="F34" s="137"/>
      <c r="G34" s="137"/>
      <c r="H34" s="137"/>
      <c r="I34" s="137"/>
      <c r="J34" s="137"/>
    </row>
    <row r="35" spans="1:10" x14ac:dyDescent="0.25">
      <c r="A35" s="137"/>
      <c r="B35" s="137"/>
      <c r="C35" s="137"/>
      <c r="D35" s="137"/>
      <c r="E35" s="137"/>
      <c r="F35" s="137"/>
      <c r="G35" s="137"/>
      <c r="H35" s="137"/>
      <c r="I35" s="137"/>
      <c r="J35" s="137"/>
    </row>
    <row r="36" spans="1:10" x14ac:dyDescent="0.25">
      <c r="A36" s="137"/>
      <c r="B36" s="137"/>
      <c r="C36" s="137"/>
      <c r="D36" s="137"/>
      <c r="E36" s="137"/>
      <c r="F36" s="137"/>
      <c r="G36" s="137"/>
      <c r="H36" s="137"/>
      <c r="I36" s="137"/>
      <c r="J36" s="137"/>
    </row>
    <row r="37" spans="1:10" x14ac:dyDescent="0.25">
      <c r="A37" s="137"/>
      <c r="B37" s="137"/>
      <c r="C37" s="137"/>
      <c r="D37" s="137"/>
      <c r="E37" s="137"/>
      <c r="F37" s="137"/>
      <c r="G37" s="137"/>
      <c r="H37" s="137"/>
      <c r="I37" s="137"/>
      <c r="J37" s="137"/>
    </row>
  </sheetData>
  <mergeCells count="1">
    <mergeCell ref="D22:E2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2"/>
  <sheetViews>
    <sheetView topLeftCell="A15" zoomScale="125" workbookViewId="0">
      <selection activeCell="E26" sqref="E26"/>
    </sheetView>
  </sheetViews>
  <sheetFormatPr defaultColWidth="16" defaultRowHeight="12.75" x14ac:dyDescent="0.2"/>
  <cols>
    <col min="1" max="1" width="10.85546875" style="3" customWidth="1"/>
    <col min="2" max="2" width="4.140625" style="3" bestFit="1" customWidth="1"/>
    <col min="3" max="3" width="28.8554687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52"/>
      <c r="B1" s="1052"/>
      <c r="C1" s="1052"/>
      <c r="D1" s="1052"/>
      <c r="E1" s="1052"/>
      <c r="F1" s="1052"/>
      <c r="G1" s="1052"/>
      <c r="H1" s="1052"/>
      <c r="I1" s="1052"/>
      <c r="J1" s="1052"/>
      <c r="K1" s="1052"/>
    </row>
    <row r="2" spans="1:11" x14ac:dyDescent="0.2">
      <c r="A2" s="519"/>
      <c r="B2" s="519"/>
      <c r="C2" s="519"/>
      <c r="D2" s="519"/>
      <c r="E2" s="519"/>
      <c r="F2" s="519"/>
      <c r="G2" s="519"/>
      <c r="H2" s="519"/>
      <c r="I2" s="519"/>
      <c r="J2" s="519"/>
      <c r="K2" s="519"/>
    </row>
    <row r="3" spans="1:11" x14ac:dyDescent="0.2">
      <c r="A3" s="520" t="s">
        <v>16</v>
      </c>
      <c r="B3" s="521"/>
      <c r="C3" s="521"/>
      <c r="D3" s="521"/>
      <c r="E3" s="521"/>
      <c r="F3" s="521"/>
      <c r="G3" s="521"/>
      <c r="H3" s="521"/>
      <c r="I3" s="521"/>
      <c r="J3" s="521"/>
      <c r="K3" s="521"/>
    </row>
    <row r="4" spans="1:11" x14ac:dyDescent="0.2">
      <c r="A4" s="522" t="s">
        <v>19</v>
      </c>
      <c r="B4" s="522"/>
      <c r="C4" s="522" t="s">
        <v>18</v>
      </c>
      <c r="D4" s="523"/>
      <c r="E4" s="522"/>
      <c r="F4" s="522"/>
      <c r="G4" s="522"/>
      <c r="H4" s="522"/>
      <c r="I4" s="521"/>
      <c r="J4" s="521"/>
      <c r="K4" s="521"/>
    </row>
    <row r="5" spans="1:11" x14ac:dyDescent="0.2">
      <c r="A5" s="522" t="s">
        <v>96</v>
      </c>
      <c r="B5" s="522"/>
      <c r="C5" s="522" t="s">
        <v>153</v>
      </c>
      <c r="D5" s="522"/>
      <c r="E5" s="522"/>
      <c r="F5" s="522"/>
      <c r="G5" s="522"/>
      <c r="H5" s="522"/>
      <c r="I5" s="521"/>
      <c r="J5" s="521"/>
      <c r="K5" s="521"/>
    </row>
    <row r="6" spans="1:11" x14ac:dyDescent="0.2">
      <c r="A6" s="524"/>
      <c r="B6" s="522"/>
      <c r="C6" s="522"/>
      <c r="D6" s="522"/>
      <c r="E6" s="522"/>
      <c r="F6" s="522"/>
      <c r="G6" s="522"/>
      <c r="H6" s="522"/>
      <c r="I6" s="1053" t="s">
        <v>20</v>
      </c>
      <c r="J6" s="1054"/>
      <c r="K6" s="1055"/>
    </row>
    <row r="7" spans="1:11" x14ac:dyDescent="0.2">
      <c r="A7" s="524"/>
      <c r="B7" s="522"/>
      <c r="C7" s="522"/>
      <c r="D7" s="522"/>
      <c r="E7" s="522"/>
      <c r="F7" s="522"/>
      <c r="G7" s="522"/>
      <c r="H7" s="522"/>
      <c r="I7" s="525" t="s">
        <v>21</v>
      </c>
      <c r="J7" s="1056" t="s">
        <v>31</v>
      </c>
      <c r="K7" s="1057"/>
    </row>
    <row r="8" spans="1:11" ht="12.75" customHeight="1" x14ac:dyDescent="0.2">
      <c r="A8" s="522"/>
      <c r="B8" s="522"/>
      <c r="C8" s="522"/>
      <c r="D8" s="522"/>
      <c r="E8" s="522"/>
      <c r="F8" s="522"/>
      <c r="G8" s="522"/>
      <c r="H8" s="521"/>
      <c r="I8" s="525" t="s">
        <v>22</v>
      </c>
      <c r="J8" s="1058" t="s">
        <v>47</v>
      </c>
      <c r="K8" s="1059"/>
    </row>
    <row r="9" spans="1:11" ht="12.75" customHeight="1" x14ac:dyDescent="0.2">
      <c r="A9" s="1051" t="s">
        <v>23</v>
      </c>
      <c r="B9" s="1051"/>
      <c r="C9" s="1051"/>
      <c r="D9" s="1051"/>
      <c r="E9" s="1051"/>
      <c r="F9" s="1051"/>
      <c r="G9" s="1051"/>
      <c r="H9" s="1051"/>
      <c r="I9" s="526" t="s">
        <v>24</v>
      </c>
      <c r="J9" s="1060" t="s">
        <v>33</v>
      </c>
      <c r="K9" s="1061"/>
    </row>
    <row r="10" spans="1:11" ht="15.75" customHeight="1" thickBot="1" x14ac:dyDescent="0.25">
      <c r="A10" s="1051" t="s">
        <v>30</v>
      </c>
      <c r="B10" s="1051"/>
      <c r="C10" s="1051"/>
      <c r="D10" s="1051"/>
      <c r="E10" s="1051"/>
      <c r="F10" s="527"/>
      <c r="G10" s="528"/>
      <c r="H10" s="522"/>
      <c r="I10" s="521"/>
      <c r="J10" s="521"/>
      <c r="K10" s="521"/>
    </row>
    <row r="11" spans="1:11" ht="12.75" customHeight="1" x14ac:dyDescent="0.2">
      <c r="A11" s="1048" t="s">
        <v>25</v>
      </c>
      <c r="B11" s="1049"/>
      <c r="C11" s="1049"/>
      <c r="D11" s="1049"/>
      <c r="E11" s="1050"/>
      <c r="F11" s="527"/>
      <c r="G11" s="1048" t="s">
        <v>20</v>
      </c>
      <c r="H11" s="1049"/>
      <c r="I11" s="1049"/>
      <c r="J11" s="1049"/>
      <c r="K11" s="1050"/>
    </row>
    <row r="12" spans="1:11" x14ac:dyDescent="0.2">
      <c r="A12" s="529"/>
      <c r="B12" s="530"/>
      <c r="C12" s="530"/>
      <c r="D12" s="530"/>
      <c r="E12" s="531"/>
      <c r="F12" s="521"/>
      <c r="G12" s="529"/>
      <c r="H12" s="530" t="s">
        <v>15</v>
      </c>
      <c r="I12" s="530" t="s">
        <v>15</v>
      </c>
      <c r="J12" s="530" t="s">
        <v>15</v>
      </c>
      <c r="K12" s="531" t="s">
        <v>15</v>
      </c>
    </row>
    <row r="13" spans="1:11" s="12" customFormat="1" x14ac:dyDescent="0.2">
      <c r="A13" s="532" t="s">
        <v>0</v>
      </c>
      <c r="B13" s="533" t="s">
        <v>26</v>
      </c>
      <c r="C13" s="533" t="s">
        <v>27</v>
      </c>
      <c r="D13" s="533" t="s">
        <v>28</v>
      </c>
      <c r="E13" s="534" t="s">
        <v>29</v>
      </c>
      <c r="F13" s="535"/>
      <c r="G13" s="532" t="s">
        <v>0</v>
      </c>
      <c r="H13" s="533" t="s">
        <v>26</v>
      </c>
      <c r="I13" s="533" t="s">
        <v>27</v>
      </c>
      <c r="J13" s="533" t="s">
        <v>28</v>
      </c>
      <c r="K13" s="534" t="s">
        <v>29</v>
      </c>
    </row>
    <row r="14" spans="1:11" ht="12.75" customHeight="1" x14ac:dyDescent="0.2">
      <c r="A14" s="556">
        <v>44317</v>
      </c>
      <c r="B14" s="557"/>
      <c r="C14" s="18" t="s">
        <v>48</v>
      </c>
      <c r="D14" s="558">
        <v>10983282</v>
      </c>
      <c r="E14" s="559"/>
      <c r="F14" s="521"/>
      <c r="G14" s="556">
        <v>44317</v>
      </c>
      <c r="H14" s="557"/>
      <c r="I14" s="18" t="s">
        <v>48</v>
      </c>
      <c r="J14" s="558"/>
      <c r="K14" s="707">
        <v>10983282</v>
      </c>
    </row>
    <row r="15" spans="1:11" ht="15" x14ac:dyDescent="0.2">
      <c r="A15" s="130">
        <v>44321</v>
      </c>
      <c r="B15" s="560">
        <v>1</v>
      </c>
      <c r="C15" s="121" t="s">
        <v>341</v>
      </c>
      <c r="D15" s="561"/>
      <c r="E15" s="562">
        <v>8700000</v>
      </c>
      <c r="F15" s="536"/>
      <c r="G15" s="130">
        <v>44321</v>
      </c>
      <c r="H15" s="560">
        <v>1</v>
      </c>
      <c r="I15" s="121" t="s">
        <v>341</v>
      </c>
      <c r="J15" s="561">
        <v>8700000</v>
      </c>
      <c r="K15" s="562"/>
    </row>
    <row r="16" spans="1:11" ht="15" x14ac:dyDescent="0.2">
      <c r="A16" s="130">
        <v>44321</v>
      </c>
      <c r="B16" s="563">
        <v>2</v>
      </c>
      <c r="C16" s="121" t="s">
        <v>124</v>
      </c>
      <c r="D16" s="561"/>
      <c r="E16" s="562">
        <v>2000</v>
      </c>
      <c r="F16" s="536"/>
      <c r="G16" s="130">
        <v>44321</v>
      </c>
      <c r="H16" s="563">
        <v>2</v>
      </c>
      <c r="I16" s="121" t="s">
        <v>124</v>
      </c>
      <c r="J16" s="561">
        <v>2000</v>
      </c>
      <c r="K16" s="562"/>
    </row>
    <row r="17" spans="1:11" ht="12" customHeight="1" x14ac:dyDescent="0.2">
      <c r="A17" s="130">
        <v>44326</v>
      </c>
      <c r="B17" s="563">
        <v>3</v>
      </c>
      <c r="C17" s="121" t="s">
        <v>339</v>
      </c>
      <c r="D17" s="561">
        <v>45170400</v>
      </c>
      <c r="E17" s="562"/>
      <c r="F17" s="536">
        <v>3540</v>
      </c>
      <c r="G17" s="130">
        <v>44326</v>
      </c>
      <c r="H17" s="563">
        <v>3</v>
      </c>
      <c r="I17" s="121" t="s">
        <v>339</v>
      </c>
      <c r="J17" s="561"/>
      <c r="K17" s="562">
        <v>45170400</v>
      </c>
    </row>
    <row r="18" spans="1:11" ht="15" x14ac:dyDescent="0.2">
      <c r="A18" s="130">
        <v>44326</v>
      </c>
      <c r="B18" s="563">
        <v>4</v>
      </c>
      <c r="C18" s="121" t="s">
        <v>340</v>
      </c>
      <c r="D18" s="561"/>
      <c r="E18" s="562">
        <v>7000000</v>
      </c>
      <c r="F18" s="536"/>
      <c r="G18" s="130">
        <v>44326</v>
      </c>
      <c r="H18" s="563">
        <v>4</v>
      </c>
      <c r="I18" s="121" t="s">
        <v>340</v>
      </c>
      <c r="J18" s="561">
        <v>7000000</v>
      </c>
      <c r="K18" s="562"/>
    </row>
    <row r="19" spans="1:11" ht="12" customHeight="1" x14ac:dyDescent="0.2">
      <c r="A19" s="130">
        <v>44326</v>
      </c>
      <c r="B19" s="563">
        <v>5</v>
      </c>
      <c r="C19" s="121" t="s">
        <v>124</v>
      </c>
      <c r="D19" s="564"/>
      <c r="E19" s="19">
        <v>2000</v>
      </c>
      <c r="F19" s="536"/>
      <c r="G19" s="130">
        <v>44326</v>
      </c>
      <c r="H19" s="563">
        <v>5</v>
      </c>
      <c r="I19" s="121" t="s">
        <v>124</v>
      </c>
      <c r="J19" s="564">
        <v>2000</v>
      </c>
      <c r="K19" s="19"/>
    </row>
    <row r="20" spans="1:11" ht="12" customHeight="1" x14ac:dyDescent="0.2">
      <c r="A20" s="130">
        <v>44326</v>
      </c>
      <c r="B20" s="563">
        <v>6</v>
      </c>
      <c r="C20" s="121" t="s">
        <v>341</v>
      </c>
      <c r="D20" s="564"/>
      <c r="E20" s="19">
        <v>2500000</v>
      </c>
      <c r="F20" s="536"/>
      <c r="G20" s="130">
        <v>44326</v>
      </c>
      <c r="H20" s="563">
        <v>6</v>
      </c>
      <c r="I20" s="121" t="s">
        <v>341</v>
      </c>
      <c r="J20" s="564">
        <v>2500000</v>
      </c>
      <c r="K20" s="19"/>
    </row>
    <row r="21" spans="1:11" ht="12" customHeight="1" x14ac:dyDescent="0.2">
      <c r="A21" s="130">
        <v>44326</v>
      </c>
      <c r="B21" s="563">
        <v>7</v>
      </c>
      <c r="C21" s="121" t="s">
        <v>124</v>
      </c>
      <c r="D21" s="564"/>
      <c r="E21" s="19">
        <v>2000</v>
      </c>
      <c r="F21" s="536"/>
      <c r="G21" s="130">
        <v>44326</v>
      </c>
      <c r="H21" s="563">
        <v>7</v>
      </c>
      <c r="I21" s="121" t="s">
        <v>124</v>
      </c>
      <c r="J21" s="564">
        <v>2000</v>
      </c>
      <c r="K21" s="19"/>
    </row>
    <row r="22" spans="1:11" ht="12" customHeight="1" x14ac:dyDescent="0.2">
      <c r="A22" s="130">
        <v>44333</v>
      </c>
      <c r="B22" s="563">
        <v>8</v>
      </c>
      <c r="C22" s="121" t="s">
        <v>341</v>
      </c>
      <c r="D22" s="564"/>
      <c r="E22" s="19">
        <v>2363000</v>
      </c>
      <c r="F22" s="536"/>
      <c r="G22" s="130">
        <v>44333</v>
      </c>
      <c r="H22" s="563">
        <v>8</v>
      </c>
      <c r="I22" s="121" t="s">
        <v>341</v>
      </c>
      <c r="J22" s="564">
        <v>2363000</v>
      </c>
      <c r="K22" s="19"/>
    </row>
    <row r="23" spans="1:11" ht="12" customHeight="1" x14ac:dyDescent="0.2">
      <c r="A23" s="130">
        <v>44333</v>
      </c>
      <c r="B23" s="563">
        <v>9</v>
      </c>
      <c r="C23" s="121" t="s">
        <v>447</v>
      </c>
      <c r="D23" s="564"/>
      <c r="E23" s="19">
        <v>2000</v>
      </c>
      <c r="F23" s="536"/>
      <c r="G23" s="130">
        <v>44333</v>
      </c>
      <c r="H23" s="563">
        <v>9</v>
      </c>
      <c r="I23" s="121" t="s">
        <v>447</v>
      </c>
      <c r="J23" s="564">
        <v>2000</v>
      </c>
      <c r="K23" s="19"/>
    </row>
    <row r="24" spans="1:11" ht="13.5" customHeight="1" x14ac:dyDescent="0.2">
      <c r="A24" s="130">
        <v>44342</v>
      </c>
      <c r="B24" s="560">
        <v>10</v>
      </c>
      <c r="C24" s="121" t="s">
        <v>341</v>
      </c>
      <c r="D24" s="564"/>
      <c r="E24" s="19">
        <v>9006000</v>
      </c>
      <c r="F24" s="536"/>
      <c r="G24" s="130">
        <v>44342</v>
      </c>
      <c r="H24" s="560">
        <v>10</v>
      </c>
      <c r="I24" s="121" t="s">
        <v>341</v>
      </c>
      <c r="J24" s="564">
        <v>9006000</v>
      </c>
      <c r="K24" s="19"/>
    </row>
    <row r="25" spans="1:11" ht="13.5" customHeight="1" x14ac:dyDescent="0.2">
      <c r="A25" s="130">
        <v>44342</v>
      </c>
      <c r="B25" s="560">
        <v>11</v>
      </c>
      <c r="C25" s="121" t="s">
        <v>124</v>
      </c>
      <c r="D25" s="564"/>
      <c r="E25" s="19">
        <v>2000</v>
      </c>
      <c r="F25" s="536"/>
      <c r="G25" s="130">
        <v>44342</v>
      </c>
      <c r="H25" s="563">
        <v>11</v>
      </c>
      <c r="I25" s="121" t="s">
        <v>124</v>
      </c>
      <c r="J25" s="564">
        <v>2000</v>
      </c>
      <c r="K25" s="19"/>
    </row>
    <row r="26" spans="1:11" x14ac:dyDescent="0.2">
      <c r="A26" s="565">
        <v>44347</v>
      </c>
      <c r="B26" s="566"/>
      <c r="C26" s="567" t="s">
        <v>69</v>
      </c>
      <c r="D26" s="568">
        <f>SUM(D14:D25)-SUM(E14:E25)</f>
        <v>26574682</v>
      </c>
      <c r="E26" s="569"/>
      <c r="F26" s="536"/>
      <c r="G26" s="565">
        <v>44347</v>
      </c>
      <c r="H26" s="566"/>
      <c r="I26" s="567" t="s">
        <v>69</v>
      </c>
      <c r="J26" s="568"/>
      <c r="K26" s="708">
        <f>SUM(K14:K25)-SUM(J14:J25)</f>
        <v>26574682</v>
      </c>
    </row>
    <row r="27" spans="1:11" ht="13.5" thickBot="1" x14ac:dyDescent="0.25">
      <c r="A27" s="21"/>
      <c r="B27" s="22"/>
      <c r="C27" s="22"/>
      <c r="D27" s="22"/>
      <c r="E27" s="570"/>
      <c r="F27" s="536"/>
      <c r="G27" s="21"/>
      <c r="H27" s="22"/>
      <c r="I27" s="22"/>
      <c r="J27" s="22"/>
      <c r="K27" s="709"/>
    </row>
    <row r="28" spans="1:11" x14ac:dyDescent="0.2">
      <c r="A28" s="8"/>
      <c r="B28" s="6"/>
      <c r="C28" s="6" t="s">
        <v>17</v>
      </c>
      <c r="D28" s="8"/>
      <c r="E28" s="8"/>
      <c r="F28" s="536"/>
      <c r="G28" s="8"/>
      <c r="H28" s="6"/>
      <c r="I28" s="6" t="s">
        <v>17</v>
      </c>
      <c r="J28" s="8"/>
      <c r="K28" s="710"/>
    </row>
    <row r="29" spans="1:11" x14ac:dyDescent="0.2">
      <c r="A29" s="8"/>
      <c r="B29" s="6"/>
      <c r="C29" s="6"/>
      <c r="D29" s="8"/>
      <c r="E29" s="8"/>
      <c r="F29" s="536"/>
      <c r="G29" s="8"/>
      <c r="H29" s="6"/>
      <c r="I29" s="6"/>
      <c r="J29" s="8"/>
      <c r="K29" s="8"/>
    </row>
    <row r="30" spans="1:11" x14ac:dyDescent="0.2">
      <c r="A30" s="13"/>
      <c r="B30" s="13"/>
      <c r="C30" s="571"/>
      <c r="D30" s="572"/>
      <c r="E30" s="14"/>
      <c r="F30" s="536"/>
      <c r="G30" s="13"/>
      <c r="H30" s="13"/>
      <c r="I30" s="571"/>
      <c r="J30" s="572"/>
      <c r="K30" s="14"/>
    </row>
    <row r="31" spans="1:11" x14ac:dyDescent="0.2">
      <c r="A31" s="13"/>
      <c r="B31" s="13"/>
      <c r="C31" s="573"/>
      <c r="D31" s="574"/>
      <c r="E31" s="14"/>
      <c r="F31" s="536"/>
      <c r="G31" s="13"/>
      <c r="H31" s="13"/>
      <c r="I31" s="573"/>
      <c r="J31" s="574"/>
      <c r="K31" s="14"/>
    </row>
    <row r="32" spans="1:11" x14ac:dyDescent="0.2">
      <c r="C32" s="575"/>
      <c r="D32" s="576"/>
      <c r="E32" s="198"/>
      <c r="F32" s="536"/>
      <c r="I32" s="575"/>
      <c r="J32" s="576"/>
      <c r="K32" s="198"/>
    </row>
    <row r="33" spans="1:12" x14ac:dyDescent="0.2">
      <c r="C33" s="575"/>
      <c r="D33" s="576"/>
      <c r="F33" s="536"/>
      <c r="I33" s="575"/>
      <c r="J33" s="576"/>
    </row>
    <row r="34" spans="1:12" x14ac:dyDescent="0.2">
      <c r="A34" s="577"/>
      <c r="B34" s="578"/>
      <c r="C34" s="579"/>
      <c r="D34" s="580"/>
      <c r="E34" s="580"/>
      <c r="F34" s="580"/>
      <c r="G34" s="577"/>
      <c r="H34" s="578"/>
      <c r="I34" s="579"/>
      <c r="J34" s="580"/>
      <c r="K34" s="580"/>
      <c r="L34" s="581"/>
    </row>
    <row r="35" spans="1:12" x14ac:dyDescent="0.2">
      <c r="A35" s="577"/>
      <c r="B35" s="578"/>
      <c r="C35" s="579"/>
      <c r="D35" s="580"/>
      <c r="E35" s="580"/>
      <c r="F35" s="580"/>
      <c r="G35" s="577"/>
      <c r="H35" s="578"/>
      <c r="I35" s="579"/>
      <c r="J35" s="580"/>
      <c r="K35" s="580"/>
      <c r="L35" s="581"/>
    </row>
    <row r="36" spans="1:12" x14ac:dyDescent="0.2">
      <c r="A36" s="577"/>
      <c r="B36" s="582"/>
      <c r="C36" s="579"/>
      <c r="D36" s="580"/>
      <c r="E36" s="580"/>
      <c r="F36" s="580"/>
      <c r="G36" s="577"/>
      <c r="H36" s="582"/>
      <c r="I36" s="579"/>
      <c r="J36" s="580"/>
      <c r="K36" s="580"/>
      <c r="L36" s="581"/>
    </row>
    <row r="37" spans="1:12" x14ac:dyDescent="0.2">
      <c r="A37" s="577"/>
      <c r="B37" s="582"/>
      <c r="C37" s="579"/>
      <c r="D37" s="580"/>
      <c r="E37" s="580"/>
      <c r="F37" s="580"/>
      <c r="G37" s="577"/>
      <c r="H37" s="582"/>
      <c r="I37" s="579"/>
      <c r="J37" s="580"/>
      <c r="K37" s="580"/>
      <c r="L37" s="581"/>
    </row>
    <row r="38" spans="1:12" x14ac:dyDescent="0.2">
      <c r="A38" s="577"/>
      <c r="B38" s="582"/>
      <c r="C38" s="579"/>
      <c r="D38" s="580"/>
      <c r="E38" s="580"/>
      <c r="F38" s="580"/>
      <c r="G38" s="577"/>
      <c r="H38" s="582"/>
      <c r="I38" s="579"/>
      <c r="J38" s="580"/>
      <c r="K38" s="580"/>
      <c r="L38" s="581"/>
    </row>
    <row r="39" spans="1:12" x14ac:dyDescent="0.2">
      <c r="A39" s="583"/>
      <c r="B39" s="579"/>
      <c r="C39" s="584"/>
      <c r="D39" s="585"/>
      <c r="E39" s="579"/>
      <c r="F39" s="586"/>
      <c r="G39" s="583"/>
      <c r="H39" s="587"/>
      <c r="I39" s="584"/>
      <c r="J39" s="586"/>
      <c r="K39" s="588"/>
      <c r="L39" s="581"/>
    </row>
    <row r="40" spans="1:12" x14ac:dyDescent="0.2">
      <c r="A40" s="587"/>
      <c r="B40" s="587"/>
      <c r="C40" s="587"/>
      <c r="D40" s="587"/>
      <c r="E40" s="589"/>
      <c r="F40" s="587"/>
      <c r="G40" s="589"/>
      <c r="H40" s="587"/>
      <c r="I40" s="587"/>
      <c r="J40" s="587"/>
      <c r="K40" s="587"/>
      <c r="L40" s="581"/>
    </row>
    <row r="41" spans="1:12" x14ac:dyDescent="0.2">
      <c r="A41" s="579"/>
      <c r="B41" s="584"/>
      <c r="C41" s="584"/>
      <c r="D41" s="579"/>
      <c r="E41" s="579"/>
      <c r="F41" s="589"/>
      <c r="G41" s="584"/>
      <c r="H41" s="579"/>
      <c r="I41" s="584"/>
      <c r="J41" s="579"/>
      <c r="K41" s="590"/>
      <c r="L41" s="581"/>
    </row>
    <row r="42" spans="1:12" s="15" customFormat="1" x14ac:dyDescent="0.2">
      <c r="A42" s="591"/>
      <c r="B42" s="591"/>
      <c r="C42" s="592"/>
      <c r="D42" s="593"/>
      <c r="E42" s="594"/>
      <c r="F42" s="594"/>
      <c r="G42" s="594"/>
      <c r="H42" s="594"/>
      <c r="I42" s="595"/>
      <c r="J42" s="591"/>
      <c r="K42" s="591"/>
      <c r="L42" s="596"/>
    </row>
    <row r="43" spans="1:12" s="15" customFormat="1" x14ac:dyDescent="0.2">
      <c r="A43" s="597"/>
      <c r="B43" s="597"/>
      <c r="C43" s="598"/>
      <c r="D43" s="599"/>
      <c r="E43" s="600"/>
      <c r="F43" s="594"/>
      <c r="G43" s="597"/>
      <c r="H43" s="597"/>
      <c r="I43" s="597"/>
      <c r="J43" s="597"/>
      <c r="K43" s="597"/>
      <c r="L43" s="596"/>
    </row>
    <row r="44" spans="1:12" x14ac:dyDescent="0.2">
      <c r="A44" s="597"/>
      <c r="B44" s="597"/>
      <c r="C44" s="598"/>
      <c r="D44" s="599"/>
      <c r="E44" s="597"/>
      <c r="F44" s="597"/>
      <c r="G44" s="597"/>
      <c r="H44" s="597"/>
      <c r="I44" s="597"/>
      <c r="J44" s="597"/>
      <c r="K44" s="597"/>
      <c r="L44" s="581"/>
    </row>
    <row r="45" spans="1:12" x14ac:dyDescent="0.2">
      <c r="A45" s="597"/>
      <c r="B45" s="597"/>
      <c r="C45" s="598"/>
      <c r="D45" s="601"/>
      <c r="E45" s="600"/>
      <c r="F45" s="597"/>
      <c r="G45" s="597"/>
      <c r="H45" s="597"/>
      <c r="I45" s="597"/>
      <c r="J45" s="597"/>
      <c r="K45" s="597"/>
      <c r="L45" s="581"/>
    </row>
    <row r="46" spans="1:12" x14ac:dyDescent="0.2">
      <c r="A46" s="537"/>
      <c r="B46" s="537"/>
      <c r="C46" s="537"/>
      <c r="D46" s="538"/>
      <c r="E46" s="537"/>
      <c r="F46" s="537"/>
      <c r="G46" s="537"/>
      <c r="H46" s="537"/>
      <c r="I46" s="537"/>
      <c r="J46" s="537"/>
      <c r="K46" s="537"/>
    </row>
    <row r="47" spans="1:12" x14ac:dyDescent="0.2">
      <c r="A47" s="537"/>
      <c r="B47" s="537"/>
      <c r="C47" s="537"/>
      <c r="D47" s="537"/>
      <c r="E47" s="537"/>
      <c r="F47" s="537"/>
      <c r="G47" s="537"/>
      <c r="H47" s="537"/>
      <c r="I47" s="537"/>
      <c r="J47" s="537"/>
      <c r="K47" s="537"/>
    </row>
    <row r="48" spans="1:12" x14ac:dyDescent="0.2">
      <c r="A48" s="537"/>
      <c r="B48" s="537"/>
      <c r="C48" s="539"/>
      <c r="D48" s="537"/>
      <c r="E48" s="537"/>
      <c r="F48" s="537"/>
      <c r="G48" s="537"/>
      <c r="H48" s="537"/>
      <c r="I48" s="537"/>
      <c r="J48" s="537"/>
      <c r="K48" s="537"/>
    </row>
    <row r="49" spans="1:11" x14ac:dyDescent="0.2">
      <c r="A49" s="537"/>
      <c r="B49" s="537"/>
      <c r="C49" s="537"/>
      <c r="D49" s="538"/>
      <c r="E49" s="537"/>
      <c r="F49" s="537"/>
      <c r="G49" s="537"/>
      <c r="H49" s="537"/>
      <c r="I49" s="537"/>
      <c r="J49" s="537"/>
      <c r="K49" s="537"/>
    </row>
    <row r="50" spans="1:11" x14ac:dyDescent="0.2">
      <c r="A50" s="537"/>
      <c r="B50" s="537"/>
      <c r="C50" s="537"/>
      <c r="D50" s="538"/>
      <c r="E50" s="537"/>
      <c r="F50" s="537"/>
      <c r="G50" s="537"/>
      <c r="H50" s="537"/>
      <c r="I50" s="537"/>
      <c r="J50" s="537"/>
      <c r="K50" s="537"/>
    </row>
    <row r="51" spans="1:11" x14ac:dyDescent="0.2">
      <c r="C51" s="121"/>
      <c r="D51" s="19"/>
    </row>
    <row r="52" spans="1:11" x14ac:dyDescent="0.2">
      <c r="D52" s="198"/>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AF3F-A6C6-41FC-9464-D840657C4D72}">
  <dimension ref="A1:L70"/>
  <sheetViews>
    <sheetView topLeftCell="D38" zoomScale="125" workbookViewId="0">
      <selection activeCell="J55" sqref="J55"/>
    </sheetView>
  </sheetViews>
  <sheetFormatPr defaultColWidth="16" defaultRowHeight="12.75" x14ac:dyDescent="0.2"/>
  <cols>
    <col min="1" max="1" width="10.85546875" style="3" customWidth="1"/>
    <col min="2" max="2" width="4.140625" style="3" bestFit="1" customWidth="1"/>
    <col min="3" max="3" width="38.140625" style="3" customWidth="1"/>
    <col min="4" max="4" width="9.8554687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9"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520" t="s">
        <v>16</v>
      </c>
      <c r="B1" s="521"/>
      <c r="C1" s="521"/>
      <c r="D1" s="521"/>
      <c r="E1" s="521"/>
      <c r="F1" s="521"/>
      <c r="G1" s="521"/>
      <c r="H1" s="521"/>
      <c r="I1" s="521"/>
      <c r="J1" s="521"/>
      <c r="K1" s="521"/>
    </row>
    <row r="2" spans="1:11" x14ac:dyDescent="0.2">
      <c r="A2" s="522" t="s">
        <v>19</v>
      </c>
      <c r="B2" s="522"/>
      <c r="C2" s="522" t="s">
        <v>18</v>
      </c>
      <c r="D2" s="523"/>
      <c r="E2" s="522"/>
      <c r="F2" s="522"/>
      <c r="G2" s="522"/>
      <c r="H2" s="522"/>
      <c r="I2" s="521"/>
      <c r="J2" s="521"/>
      <c r="K2" s="521"/>
    </row>
    <row r="3" spans="1:11" x14ac:dyDescent="0.2">
      <c r="A3" s="522" t="s">
        <v>96</v>
      </c>
      <c r="B3" s="522"/>
      <c r="C3" s="522" t="s">
        <v>153</v>
      </c>
      <c r="D3" s="522"/>
      <c r="E3" s="522"/>
      <c r="F3" s="522"/>
      <c r="G3" s="522"/>
      <c r="H3" s="522"/>
      <c r="I3" s="521"/>
      <c r="J3" s="521"/>
      <c r="K3" s="521"/>
    </row>
    <row r="4" spans="1:11" ht="8.25" customHeight="1" x14ac:dyDescent="0.2">
      <c r="A4" s="524"/>
      <c r="B4" s="522"/>
      <c r="C4" s="522"/>
      <c r="D4" s="522"/>
      <c r="E4" s="522"/>
      <c r="F4" s="522"/>
      <c r="G4" s="522"/>
      <c r="H4" s="522"/>
      <c r="I4" s="1053" t="s">
        <v>20</v>
      </c>
      <c r="J4" s="1054"/>
      <c r="K4" s="1055"/>
    </row>
    <row r="5" spans="1:11" x14ac:dyDescent="0.2">
      <c r="A5" s="524"/>
      <c r="B5" s="522"/>
      <c r="C5" s="522"/>
      <c r="D5" s="522"/>
      <c r="E5" s="522"/>
      <c r="F5" s="522"/>
      <c r="G5" s="522"/>
      <c r="H5" s="522"/>
      <c r="I5" s="525" t="s">
        <v>21</v>
      </c>
      <c r="J5" s="1056" t="s">
        <v>31</v>
      </c>
      <c r="K5" s="1057"/>
    </row>
    <row r="6" spans="1:11" ht="12.75" customHeight="1" x14ac:dyDescent="0.2">
      <c r="A6" s="522"/>
      <c r="B6" s="522"/>
      <c r="C6" s="522"/>
      <c r="D6" s="522"/>
      <c r="E6" s="522"/>
      <c r="F6" s="522"/>
      <c r="G6" s="522"/>
      <c r="H6" s="521"/>
      <c r="I6" s="525" t="s">
        <v>22</v>
      </c>
      <c r="J6" s="1058" t="s">
        <v>110</v>
      </c>
      <c r="K6" s="1059"/>
    </row>
    <row r="7" spans="1:11" ht="12.75" customHeight="1" x14ac:dyDescent="0.2">
      <c r="A7" s="1051" t="s">
        <v>23</v>
      </c>
      <c r="B7" s="1051"/>
      <c r="C7" s="1051"/>
      <c r="D7" s="1051"/>
      <c r="E7" s="1051"/>
      <c r="F7" s="1051"/>
      <c r="G7" s="1051"/>
      <c r="H7" s="1051"/>
      <c r="I7" s="526" t="s">
        <v>24</v>
      </c>
      <c r="J7" s="1062" t="s">
        <v>111</v>
      </c>
      <c r="K7" s="1063"/>
    </row>
    <row r="8" spans="1:11" ht="9.75" customHeight="1" thickBot="1" x14ac:dyDescent="0.25">
      <c r="A8" s="1051" t="s">
        <v>30</v>
      </c>
      <c r="B8" s="1051"/>
      <c r="C8" s="1051"/>
      <c r="D8" s="1051"/>
      <c r="E8" s="1051"/>
      <c r="F8" s="670"/>
      <c r="G8" s="528"/>
      <c r="H8" s="522"/>
      <c r="I8" s="521"/>
      <c r="J8" s="521"/>
      <c r="K8" s="521"/>
    </row>
    <row r="9" spans="1:11" ht="12.75" customHeight="1" x14ac:dyDescent="0.2">
      <c r="A9" s="1048" t="s">
        <v>25</v>
      </c>
      <c r="B9" s="1049"/>
      <c r="C9" s="1049"/>
      <c r="D9" s="1049"/>
      <c r="E9" s="1050"/>
      <c r="F9" s="670"/>
      <c r="G9" s="1048" t="s">
        <v>20</v>
      </c>
      <c r="H9" s="1049"/>
      <c r="I9" s="1049"/>
      <c r="J9" s="1049"/>
      <c r="K9" s="1050"/>
    </row>
    <row r="10" spans="1:11" ht="5.25" customHeight="1" x14ac:dyDescent="0.2">
      <c r="A10" s="529"/>
      <c r="B10" s="530"/>
      <c r="C10" s="530"/>
      <c r="D10" s="530"/>
      <c r="E10" s="531"/>
      <c r="F10" s="521"/>
      <c r="G10" s="529"/>
      <c r="H10" s="530" t="s">
        <v>15</v>
      </c>
      <c r="I10" s="530" t="s">
        <v>15</v>
      </c>
      <c r="J10" s="530" t="s">
        <v>15</v>
      </c>
      <c r="K10" s="531" t="s">
        <v>15</v>
      </c>
    </row>
    <row r="11" spans="1:11" s="12" customFormat="1" x14ac:dyDescent="0.2">
      <c r="A11" s="532" t="s">
        <v>0</v>
      </c>
      <c r="B11" s="533" t="s">
        <v>26</v>
      </c>
      <c r="C11" s="533" t="s">
        <v>27</v>
      </c>
      <c r="D11" s="533" t="s">
        <v>28</v>
      </c>
      <c r="E11" s="534" t="s">
        <v>29</v>
      </c>
      <c r="F11" s="535"/>
      <c r="G11" s="532" t="s">
        <v>0</v>
      </c>
      <c r="H11" s="533" t="s">
        <v>26</v>
      </c>
      <c r="I11" s="533" t="s">
        <v>27</v>
      </c>
      <c r="J11" s="533" t="s">
        <v>28</v>
      </c>
      <c r="K11" s="534" t="s">
        <v>29</v>
      </c>
    </row>
    <row r="12" spans="1:11" ht="12.75" customHeight="1" x14ac:dyDescent="0.2">
      <c r="A12" s="556">
        <v>44317</v>
      </c>
      <c r="B12" s="557"/>
      <c r="C12" s="18" t="s">
        <v>48</v>
      </c>
      <c r="D12" s="558">
        <v>1196134</v>
      </c>
      <c r="E12" s="559"/>
      <c r="F12" s="521"/>
      <c r="G12" s="556">
        <v>44317</v>
      </c>
      <c r="H12" s="557"/>
      <c r="I12" s="18" t="s">
        <v>48</v>
      </c>
      <c r="J12" s="558"/>
      <c r="K12" s="657">
        <v>1196134</v>
      </c>
    </row>
    <row r="13" spans="1:11" ht="15" x14ac:dyDescent="0.2">
      <c r="A13" s="130">
        <v>44321</v>
      </c>
      <c r="B13" s="560">
        <v>1</v>
      </c>
      <c r="C13" s="121" t="s">
        <v>224</v>
      </c>
      <c r="D13" s="561">
        <v>8700000</v>
      </c>
      <c r="E13" s="562"/>
      <c r="F13" s="536"/>
      <c r="G13" s="130">
        <v>44321</v>
      </c>
      <c r="H13" s="560">
        <v>1</v>
      </c>
      <c r="I13" s="121" t="s">
        <v>224</v>
      </c>
      <c r="J13" s="561"/>
      <c r="K13" s="562">
        <v>8700000</v>
      </c>
    </row>
    <row r="14" spans="1:11" ht="15" x14ac:dyDescent="0.2">
      <c r="A14" s="130">
        <v>44321</v>
      </c>
      <c r="B14" s="563">
        <v>2</v>
      </c>
      <c r="C14" s="121" t="s">
        <v>225</v>
      </c>
      <c r="D14" s="561"/>
      <c r="E14" s="562">
        <v>1450000</v>
      </c>
      <c r="F14" s="536"/>
      <c r="G14" s="130">
        <v>44321</v>
      </c>
      <c r="H14" s="563">
        <v>2</v>
      </c>
      <c r="I14" s="121" t="s">
        <v>225</v>
      </c>
      <c r="J14" s="562">
        <v>1450000</v>
      </c>
      <c r="K14" s="562"/>
    </row>
    <row r="15" spans="1:11" ht="12" customHeight="1" x14ac:dyDescent="0.2">
      <c r="A15" s="130">
        <v>44321</v>
      </c>
      <c r="B15" s="563">
        <v>3</v>
      </c>
      <c r="C15" s="121" t="s">
        <v>126</v>
      </c>
      <c r="D15" s="564"/>
      <c r="E15" s="19">
        <v>2600</v>
      </c>
      <c r="F15" s="536"/>
      <c r="G15" s="130">
        <v>44321</v>
      </c>
      <c r="H15" s="563">
        <v>3</v>
      </c>
      <c r="I15" s="121" t="s">
        <v>126</v>
      </c>
      <c r="J15" s="19">
        <v>2600</v>
      </c>
      <c r="K15" s="19"/>
    </row>
    <row r="16" spans="1:11" ht="13.5" customHeight="1" x14ac:dyDescent="0.2">
      <c r="A16" s="130">
        <v>44321</v>
      </c>
      <c r="B16" s="560">
        <v>4</v>
      </c>
      <c r="C16" s="121" t="s">
        <v>230</v>
      </c>
      <c r="D16" s="564"/>
      <c r="E16" s="19">
        <v>2340000</v>
      </c>
      <c r="F16" s="536"/>
      <c r="G16" s="130">
        <v>44321</v>
      </c>
      <c r="H16" s="560">
        <v>4</v>
      </c>
      <c r="I16" s="121" t="s">
        <v>230</v>
      </c>
      <c r="J16" s="19">
        <v>2340000</v>
      </c>
      <c r="K16" s="19"/>
    </row>
    <row r="17" spans="1:11" ht="13.5" customHeight="1" x14ac:dyDescent="0.2">
      <c r="A17" s="130">
        <v>44321</v>
      </c>
      <c r="B17" s="560">
        <v>5</v>
      </c>
      <c r="C17" s="121" t="s">
        <v>126</v>
      </c>
      <c r="D17" s="564"/>
      <c r="E17" s="19">
        <v>10000</v>
      </c>
      <c r="F17" s="536"/>
      <c r="G17" s="130">
        <v>44321</v>
      </c>
      <c r="H17" s="560">
        <v>5</v>
      </c>
      <c r="I17" s="121" t="s">
        <v>126</v>
      </c>
      <c r="J17" s="19">
        <v>10000</v>
      </c>
      <c r="K17" s="19"/>
    </row>
    <row r="18" spans="1:11" ht="13.5" customHeight="1" x14ac:dyDescent="0.2">
      <c r="A18" s="130">
        <v>44323</v>
      </c>
      <c r="B18" s="560">
        <v>6</v>
      </c>
      <c r="C18" s="121" t="s">
        <v>344</v>
      </c>
      <c r="D18" s="564"/>
      <c r="E18" s="19">
        <v>2480460</v>
      </c>
      <c r="F18" s="536"/>
      <c r="G18" s="130">
        <v>44323</v>
      </c>
      <c r="H18" s="560">
        <v>6</v>
      </c>
      <c r="I18" s="121" t="s">
        <v>344</v>
      </c>
      <c r="J18" s="19">
        <v>2480460</v>
      </c>
      <c r="K18" s="19"/>
    </row>
    <row r="19" spans="1:11" ht="13.5" customHeight="1" x14ac:dyDescent="0.2">
      <c r="A19" s="130">
        <v>44323</v>
      </c>
      <c r="B19" s="560">
        <v>7</v>
      </c>
      <c r="C19" s="121" t="s">
        <v>126</v>
      </c>
      <c r="D19" s="564"/>
      <c r="E19" s="19">
        <v>2300</v>
      </c>
      <c r="F19" s="536"/>
      <c r="G19" s="130">
        <v>44323</v>
      </c>
      <c r="H19" s="560">
        <v>7</v>
      </c>
      <c r="I19" s="121" t="s">
        <v>126</v>
      </c>
      <c r="J19" s="19">
        <v>2300</v>
      </c>
      <c r="K19" s="19"/>
    </row>
    <row r="20" spans="1:11" ht="13.5" customHeight="1" x14ac:dyDescent="0.2">
      <c r="A20" s="130">
        <v>44323</v>
      </c>
      <c r="B20" s="563">
        <v>8</v>
      </c>
      <c r="C20" s="121" t="s">
        <v>345</v>
      </c>
      <c r="D20" s="564"/>
      <c r="E20" s="19">
        <v>1387230</v>
      </c>
      <c r="F20" s="536"/>
      <c r="G20" s="130">
        <v>44323</v>
      </c>
      <c r="H20" s="563">
        <v>8</v>
      </c>
      <c r="I20" s="121" t="s">
        <v>345</v>
      </c>
      <c r="J20" s="19">
        <v>1387230</v>
      </c>
      <c r="K20" s="19"/>
    </row>
    <row r="21" spans="1:11" ht="13.5" customHeight="1" x14ac:dyDescent="0.2">
      <c r="A21" s="130">
        <v>44326</v>
      </c>
      <c r="B21" s="560">
        <v>9</v>
      </c>
      <c r="C21" s="121" t="s">
        <v>224</v>
      </c>
      <c r="D21" s="564">
        <v>7000000</v>
      </c>
      <c r="E21" s="19"/>
      <c r="F21" s="536"/>
      <c r="G21" s="130">
        <v>44326</v>
      </c>
      <c r="H21" s="560">
        <v>9</v>
      </c>
      <c r="I21" s="121" t="s">
        <v>224</v>
      </c>
      <c r="J21" s="564"/>
      <c r="K21" s="564">
        <v>7000000</v>
      </c>
    </row>
    <row r="22" spans="1:11" ht="13.5" customHeight="1" x14ac:dyDescent="0.2">
      <c r="A22" s="130">
        <v>44326</v>
      </c>
      <c r="B22" s="560">
        <v>10</v>
      </c>
      <c r="C22" s="121" t="s">
        <v>224</v>
      </c>
      <c r="D22" s="564">
        <v>2500000</v>
      </c>
      <c r="E22" s="19"/>
      <c r="F22" s="536"/>
      <c r="G22" s="130">
        <v>44326</v>
      </c>
      <c r="H22" s="560">
        <v>10</v>
      </c>
      <c r="I22" s="121" t="s">
        <v>224</v>
      </c>
      <c r="J22" s="564"/>
      <c r="K22" s="564">
        <v>2500000</v>
      </c>
    </row>
    <row r="23" spans="1:11" ht="13.5" customHeight="1" x14ac:dyDescent="0.2">
      <c r="A23" s="130">
        <v>44326</v>
      </c>
      <c r="B23" s="563">
        <v>11</v>
      </c>
      <c r="C23" s="121" t="s">
        <v>343</v>
      </c>
      <c r="D23" s="564"/>
      <c r="E23" s="19">
        <v>7000000</v>
      </c>
      <c r="F23" s="536"/>
      <c r="G23" s="130">
        <v>44326</v>
      </c>
      <c r="H23" s="563">
        <v>11</v>
      </c>
      <c r="I23" s="121" t="s">
        <v>343</v>
      </c>
      <c r="J23" s="19">
        <v>7000000</v>
      </c>
      <c r="K23" s="19"/>
    </row>
    <row r="24" spans="1:11" ht="13.5" customHeight="1" x14ac:dyDescent="0.2">
      <c r="A24" s="130">
        <v>44326</v>
      </c>
      <c r="B24" s="560">
        <v>12</v>
      </c>
      <c r="C24" s="121" t="s">
        <v>126</v>
      </c>
      <c r="D24" s="564"/>
      <c r="E24" s="19">
        <v>2600</v>
      </c>
      <c r="F24" s="536"/>
      <c r="G24" s="130">
        <v>44326</v>
      </c>
      <c r="H24" s="560">
        <v>12</v>
      </c>
      <c r="I24" s="121" t="s">
        <v>126</v>
      </c>
      <c r="J24" s="19">
        <v>2600</v>
      </c>
      <c r="K24" s="19"/>
    </row>
    <row r="25" spans="1:11" ht="13.5" customHeight="1" x14ac:dyDescent="0.2">
      <c r="A25" s="130">
        <v>44326</v>
      </c>
      <c r="B25" s="560">
        <v>13</v>
      </c>
      <c r="C25" s="121" t="s">
        <v>342</v>
      </c>
      <c r="D25" s="564"/>
      <c r="E25" s="19">
        <v>2500000</v>
      </c>
      <c r="F25" s="536"/>
      <c r="G25" s="130">
        <v>44326</v>
      </c>
      <c r="H25" s="560">
        <v>13</v>
      </c>
      <c r="I25" s="121" t="s">
        <v>342</v>
      </c>
      <c r="J25" s="19">
        <v>2500000</v>
      </c>
      <c r="K25" s="19"/>
    </row>
    <row r="26" spans="1:11" ht="13.5" customHeight="1" x14ac:dyDescent="0.2">
      <c r="A26" s="130">
        <v>44326</v>
      </c>
      <c r="B26" s="563">
        <v>14</v>
      </c>
      <c r="C26" s="121" t="s">
        <v>126</v>
      </c>
      <c r="D26" s="564"/>
      <c r="E26" s="19">
        <v>10000</v>
      </c>
      <c r="F26" s="536"/>
      <c r="G26" s="130">
        <v>44326</v>
      </c>
      <c r="H26" s="563">
        <v>14</v>
      </c>
      <c r="I26" s="121" t="s">
        <v>126</v>
      </c>
      <c r="J26" s="19">
        <v>10000</v>
      </c>
      <c r="K26" s="19"/>
    </row>
    <row r="27" spans="1:11" ht="13.5" customHeight="1" x14ac:dyDescent="0.2">
      <c r="A27" s="130">
        <v>44333</v>
      </c>
      <c r="B27" s="563">
        <v>15</v>
      </c>
      <c r="C27" s="121" t="s">
        <v>224</v>
      </c>
      <c r="D27" s="564">
        <v>2363000</v>
      </c>
      <c r="E27" s="19"/>
      <c r="F27" s="536"/>
      <c r="G27" s="130">
        <v>44333</v>
      </c>
      <c r="H27" s="563">
        <v>15</v>
      </c>
      <c r="I27" s="121" t="s">
        <v>224</v>
      </c>
      <c r="J27" s="564"/>
      <c r="K27" s="19">
        <v>2363000</v>
      </c>
    </row>
    <row r="28" spans="1:11" ht="13.5" customHeight="1" x14ac:dyDescent="0.2">
      <c r="A28" s="130">
        <v>44333</v>
      </c>
      <c r="B28" s="563">
        <v>16</v>
      </c>
      <c r="C28" s="121" t="s">
        <v>445</v>
      </c>
      <c r="D28" s="564"/>
      <c r="E28" s="19">
        <v>2362000</v>
      </c>
      <c r="F28" s="536"/>
      <c r="G28" s="130">
        <v>44333</v>
      </c>
      <c r="H28" s="563">
        <v>16</v>
      </c>
      <c r="I28" s="121" t="s">
        <v>445</v>
      </c>
      <c r="J28" s="564">
        <v>2362000</v>
      </c>
      <c r="K28" s="19"/>
    </row>
    <row r="29" spans="1:11" ht="13.5" customHeight="1" x14ac:dyDescent="0.2">
      <c r="A29" s="130">
        <v>44333</v>
      </c>
      <c r="B29" s="563">
        <v>17</v>
      </c>
      <c r="C29" s="121" t="s">
        <v>126</v>
      </c>
      <c r="D29" s="564"/>
      <c r="E29" s="19">
        <v>10000</v>
      </c>
      <c r="F29" s="536"/>
      <c r="G29" s="130">
        <v>44333</v>
      </c>
      <c r="H29" s="563">
        <v>17</v>
      </c>
      <c r="I29" s="121" t="s">
        <v>126</v>
      </c>
      <c r="J29" s="564">
        <v>10000</v>
      </c>
      <c r="K29" s="19"/>
    </row>
    <row r="30" spans="1:11" ht="13.5" customHeight="1" x14ac:dyDescent="0.2">
      <c r="A30" s="130">
        <v>44334</v>
      </c>
      <c r="B30" s="563">
        <v>18</v>
      </c>
      <c r="C30" s="121" t="s">
        <v>446</v>
      </c>
      <c r="D30" s="564">
        <v>15000</v>
      </c>
      <c r="E30" s="19"/>
      <c r="F30" s="536"/>
      <c r="G30" s="130">
        <v>44334</v>
      </c>
      <c r="H30" s="563">
        <v>18</v>
      </c>
      <c r="I30" s="121" t="s">
        <v>446</v>
      </c>
      <c r="J30" s="564"/>
      <c r="K30" s="19">
        <v>15000</v>
      </c>
    </row>
    <row r="31" spans="1:11" ht="15" x14ac:dyDescent="0.2">
      <c r="A31" s="130">
        <v>44334</v>
      </c>
      <c r="B31" s="563">
        <v>19</v>
      </c>
      <c r="C31" s="121" t="s">
        <v>531</v>
      </c>
      <c r="D31" s="564"/>
      <c r="E31" s="19">
        <v>2209798</v>
      </c>
      <c r="F31" s="536"/>
      <c r="G31" s="130">
        <v>44334</v>
      </c>
      <c r="H31" s="563">
        <v>19</v>
      </c>
      <c r="I31" s="121" t="s">
        <v>531</v>
      </c>
      <c r="J31" s="564">
        <v>2209798</v>
      </c>
      <c r="K31" s="19"/>
    </row>
    <row r="32" spans="1:11" ht="13.5" customHeight="1" x14ac:dyDescent="0.2">
      <c r="A32" s="130">
        <v>44334</v>
      </c>
      <c r="B32" s="563">
        <v>20</v>
      </c>
      <c r="C32" s="121" t="s">
        <v>126</v>
      </c>
      <c r="D32" s="564"/>
      <c r="E32" s="19">
        <v>2600</v>
      </c>
      <c r="F32" s="536"/>
      <c r="G32" s="130">
        <v>44334</v>
      </c>
      <c r="H32" s="563">
        <v>20</v>
      </c>
      <c r="I32" s="121" t="s">
        <v>126</v>
      </c>
      <c r="J32" s="564">
        <v>2600</v>
      </c>
      <c r="K32" s="19"/>
    </row>
    <row r="33" spans="1:11" ht="13.5" customHeight="1" x14ac:dyDescent="0.2">
      <c r="A33" s="130">
        <v>44342</v>
      </c>
      <c r="B33" s="563">
        <v>21</v>
      </c>
      <c r="C33" s="121" t="s">
        <v>224</v>
      </c>
      <c r="D33" s="564">
        <v>9006000</v>
      </c>
      <c r="E33" s="19"/>
      <c r="F33" s="536"/>
      <c r="G33" s="130">
        <v>44342</v>
      </c>
      <c r="H33" s="563">
        <v>21</v>
      </c>
      <c r="I33" s="121" t="s">
        <v>224</v>
      </c>
      <c r="J33" s="564"/>
      <c r="K33" s="19">
        <v>9006000</v>
      </c>
    </row>
    <row r="34" spans="1:11" ht="13.5" customHeight="1" x14ac:dyDescent="0.2">
      <c r="A34" s="130">
        <v>44342</v>
      </c>
      <c r="B34" s="563">
        <v>22</v>
      </c>
      <c r="C34" s="121" t="s">
        <v>532</v>
      </c>
      <c r="D34" s="564"/>
      <c r="E34" s="19">
        <v>1766000</v>
      </c>
      <c r="F34" s="536"/>
      <c r="G34" s="130">
        <v>44342</v>
      </c>
      <c r="H34" s="563">
        <v>22</v>
      </c>
      <c r="I34" s="121" t="s">
        <v>532</v>
      </c>
      <c r="J34" s="564">
        <v>1766000</v>
      </c>
      <c r="K34" s="19"/>
    </row>
    <row r="35" spans="1:11" ht="13.5" customHeight="1" x14ac:dyDescent="0.2">
      <c r="A35" s="130">
        <v>44342</v>
      </c>
      <c r="B35" s="563">
        <v>23</v>
      </c>
      <c r="C35" s="121" t="s">
        <v>126</v>
      </c>
      <c r="D35" s="564"/>
      <c r="E35" s="19">
        <v>5000</v>
      </c>
      <c r="F35" s="536"/>
      <c r="G35" s="130">
        <v>44342</v>
      </c>
      <c r="H35" s="563">
        <v>23</v>
      </c>
      <c r="I35" s="121" t="s">
        <v>126</v>
      </c>
      <c r="J35" s="564">
        <v>5000</v>
      </c>
      <c r="K35" s="19"/>
    </row>
    <row r="36" spans="1:11" ht="12" customHeight="1" x14ac:dyDescent="0.2">
      <c r="A36" s="130">
        <v>44347</v>
      </c>
      <c r="B36" s="563">
        <v>24</v>
      </c>
      <c r="C36" s="121" t="s">
        <v>667</v>
      </c>
      <c r="D36" s="564"/>
      <c r="E36" s="19">
        <v>1500000</v>
      </c>
      <c r="F36" s="536"/>
      <c r="G36" s="130">
        <v>44347</v>
      </c>
      <c r="H36" s="563">
        <v>24</v>
      </c>
      <c r="I36" s="121" t="s">
        <v>667</v>
      </c>
      <c r="J36" s="19">
        <v>1500000</v>
      </c>
      <c r="K36" s="19"/>
    </row>
    <row r="37" spans="1:11" ht="12" customHeight="1" x14ac:dyDescent="0.2">
      <c r="A37" s="130">
        <v>44347</v>
      </c>
      <c r="B37" s="563">
        <v>25</v>
      </c>
      <c r="C37" s="121" t="s">
        <v>679</v>
      </c>
      <c r="D37" s="564"/>
      <c r="E37" s="19">
        <v>740400</v>
      </c>
      <c r="F37" s="536"/>
      <c r="G37" s="130">
        <v>44347</v>
      </c>
      <c r="H37" s="563">
        <v>25</v>
      </c>
      <c r="I37" s="121" t="s">
        <v>679</v>
      </c>
      <c r="J37" s="19">
        <v>740400</v>
      </c>
      <c r="K37" s="19"/>
    </row>
    <row r="38" spans="1:11" ht="12" customHeight="1" x14ac:dyDescent="0.2">
      <c r="A38" s="130">
        <v>44347</v>
      </c>
      <c r="B38" s="563">
        <v>26</v>
      </c>
      <c r="C38" s="121" t="s">
        <v>669</v>
      </c>
      <c r="D38" s="564"/>
      <c r="E38" s="19">
        <v>1314500</v>
      </c>
      <c r="F38" s="536"/>
      <c r="G38" s="130">
        <v>44347</v>
      </c>
      <c r="H38" s="563">
        <v>26</v>
      </c>
      <c r="I38" s="121" t="s">
        <v>669</v>
      </c>
      <c r="J38" s="19">
        <v>1314500</v>
      </c>
      <c r="K38" s="19"/>
    </row>
    <row r="39" spans="1:11" ht="12" customHeight="1" x14ac:dyDescent="0.2">
      <c r="A39" s="130">
        <v>44347</v>
      </c>
      <c r="B39" s="563">
        <v>26</v>
      </c>
      <c r="C39" s="121" t="s">
        <v>670</v>
      </c>
      <c r="D39" s="564"/>
      <c r="E39" s="19">
        <v>740400</v>
      </c>
      <c r="F39" s="536"/>
      <c r="G39" s="130">
        <v>44347</v>
      </c>
      <c r="H39" s="563">
        <v>26</v>
      </c>
      <c r="I39" s="121" t="s">
        <v>670</v>
      </c>
      <c r="J39" s="19">
        <v>740400</v>
      </c>
      <c r="K39" s="19"/>
    </row>
    <row r="40" spans="1:11" ht="12" customHeight="1" x14ac:dyDescent="0.2">
      <c r="A40" s="130">
        <v>44347</v>
      </c>
      <c r="B40" s="563">
        <v>26</v>
      </c>
      <c r="C40" s="121" t="s">
        <v>126</v>
      </c>
      <c r="D40" s="564"/>
      <c r="E40" s="19">
        <v>2600</v>
      </c>
      <c r="F40" s="536"/>
      <c r="G40" s="130">
        <v>44347</v>
      </c>
      <c r="H40" s="563">
        <v>26</v>
      </c>
      <c r="I40" s="121" t="s">
        <v>126</v>
      </c>
      <c r="J40" s="19">
        <v>2600</v>
      </c>
      <c r="K40" s="19"/>
    </row>
    <row r="41" spans="1:11" ht="12" customHeight="1" x14ac:dyDescent="0.2">
      <c r="A41" s="130">
        <v>44347</v>
      </c>
      <c r="B41" s="563">
        <v>26</v>
      </c>
      <c r="C41" s="121" t="s">
        <v>126</v>
      </c>
      <c r="D41" s="564"/>
      <c r="E41" s="19">
        <v>2600</v>
      </c>
      <c r="F41" s="536"/>
      <c r="G41" s="130">
        <v>44347</v>
      </c>
      <c r="H41" s="563">
        <v>26</v>
      </c>
      <c r="I41" s="121" t="s">
        <v>126</v>
      </c>
      <c r="J41" s="19">
        <v>2600</v>
      </c>
      <c r="K41" s="19"/>
    </row>
    <row r="42" spans="1:11" ht="12" customHeight="1" x14ac:dyDescent="0.2">
      <c r="A42" s="130">
        <v>44347</v>
      </c>
      <c r="B42" s="563">
        <v>26</v>
      </c>
      <c r="C42" s="121" t="s">
        <v>126</v>
      </c>
      <c r="D42" s="564"/>
      <c r="E42" s="19">
        <v>2600</v>
      </c>
      <c r="F42" s="536"/>
      <c r="G42" s="130">
        <v>44347</v>
      </c>
      <c r="H42" s="563">
        <v>26</v>
      </c>
      <c r="I42" s="121" t="s">
        <v>126</v>
      </c>
      <c r="J42" s="19">
        <v>2600</v>
      </c>
      <c r="K42" s="19"/>
    </row>
    <row r="43" spans="1:11" ht="12" customHeight="1" x14ac:dyDescent="0.2">
      <c r="A43" s="130">
        <v>44347</v>
      </c>
      <c r="B43" s="563">
        <v>26</v>
      </c>
      <c r="C43" s="121" t="s">
        <v>126</v>
      </c>
      <c r="D43" s="564"/>
      <c r="E43" s="19">
        <v>2600</v>
      </c>
      <c r="F43" s="536"/>
      <c r="G43" s="130">
        <v>44347</v>
      </c>
      <c r="H43" s="563">
        <v>26</v>
      </c>
      <c r="I43" s="121" t="s">
        <v>126</v>
      </c>
      <c r="J43" s="19">
        <v>2600</v>
      </c>
      <c r="K43" s="19"/>
    </row>
    <row r="44" spans="1:11" x14ac:dyDescent="0.2">
      <c r="A44" s="565">
        <v>44347</v>
      </c>
      <c r="B44" s="566"/>
      <c r="C44" s="567" t="s">
        <v>69</v>
      </c>
      <c r="D44" s="568">
        <f>SUM(D12:D43)-SUM(E12:E43)</f>
        <v>2933846</v>
      </c>
      <c r="E44" s="569"/>
      <c r="F44" s="536"/>
      <c r="G44" s="565">
        <v>44347</v>
      </c>
      <c r="H44" s="566"/>
      <c r="I44" s="567" t="s">
        <v>69</v>
      </c>
      <c r="J44" s="568"/>
      <c r="K44" s="617">
        <f>SUM(K12:K43)-SUM(J12:J43)</f>
        <v>2933846</v>
      </c>
    </row>
    <row r="45" spans="1:11" ht="6" customHeight="1" thickBot="1" x14ac:dyDescent="0.25">
      <c r="A45" s="21"/>
      <c r="B45" s="22"/>
      <c r="C45" s="22"/>
      <c r="D45" s="22"/>
      <c r="E45" s="570"/>
      <c r="F45" s="536"/>
      <c r="G45" s="21"/>
      <c r="H45" s="22"/>
      <c r="I45" s="22"/>
      <c r="J45" s="22"/>
      <c r="K45" s="570"/>
    </row>
    <row r="46" spans="1:11" x14ac:dyDescent="0.2">
      <c r="A46" s="8"/>
      <c r="B46" s="6"/>
      <c r="C46" s="6" t="s">
        <v>17</v>
      </c>
      <c r="D46" s="8"/>
      <c r="E46" s="8"/>
      <c r="F46" s="536"/>
      <c r="G46" s="8"/>
      <c r="H46" s="6"/>
      <c r="I46" s="6" t="s">
        <v>17</v>
      </c>
      <c r="J46" s="8"/>
      <c r="K46" s="8"/>
    </row>
    <row r="47" spans="1:11" x14ac:dyDescent="0.2">
      <c r="A47" s="8"/>
      <c r="B47" s="6"/>
      <c r="C47" s="6"/>
      <c r="D47" s="8"/>
      <c r="E47" s="849"/>
      <c r="F47" s="536"/>
      <c r="G47" s="8"/>
      <c r="H47" s="6"/>
      <c r="I47" s="6"/>
      <c r="J47" s="8"/>
      <c r="K47" s="8"/>
    </row>
    <row r="48" spans="1:11" x14ac:dyDescent="0.2">
      <c r="A48" s="13"/>
      <c r="B48" s="13"/>
      <c r="C48" s="571"/>
      <c r="D48" s="572"/>
      <c r="E48" s="14"/>
      <c r="F48" s="536"/>
      <c r="G48" s="13"/>
      <c r="H48" s="13"/>
      <c r="I48" s="571"/>
      <c r="J48" s="572"/>
      <c r="K48" s="14"/>
    </row>
    <row r="49" spans="1:12" x14ac:dyDescent="0.2">
      <c r="A49" s="13"/>
      <c r="B49" s="13"/>
      <c r="C49" s="573"/>
      <c r="D49" s="574"/>
      <c r="E49" s="14"/>
      <c r="F49" s="536"/>
      <c r="G49" s="13"/>
      <c r="H49" s="13"/>
      <c r="I49" s="573"/>
      <c r="J49" s="574"/>
      <c r="K49" s="14"/>
    </row>
    <row r="50" spans="1:12" x14ac:dyDescent="0.2">
      <c r="C50" s="575"/>
      <c r="D50" s="576"/>
      <c r="E50" s="198"/>
      <c r="F50" s="536"/>
      <c r="I50" s="575"/>
      <c r="J50" s="576"/>
      <c r="K50" s="198"/>
    </row>
    <row r="51" spans="1:12" x14ac:dyDescent="0.2">
      <c r="C51" s="575"/>
      <c r="D51" s="576"/>
      <c r="F51" s="536"/>
      <c r="I51" s="575"/>
      <c r="J51" s="576"/>
    </row>
    <row r="52" spans="1:12" x14ac:dyDescent="0.2">
      <c r="A52" s="577"/>
      <c r="B52" s="578"/>
      <c r="C52" s="579"/>
      <c r="D52" s="580"/>
      <c r="E52" s="580"/>
      <c r="F52" s="580"/>
      <c r="G52" s="577"/>
      <c r="H52" s="578"/>
      <c r="I52" s="579"/>
      <c r="J52" s="580"/>
      <c r="K52" s="580"/>
      <c r="L52" s="581"/>
    </row>
    <row r="53" spans="1:12" x14ac:dyDescent="0.2">
      <c r="A53" s="577"/>
      <c r="B53" s="578"/>
      <c r="C53" s="579"/>
      <c r="D53" s="580"/>
      <c r="E53" s="580"/>
      <c r="F53" s="580"/>
      <c r="G53" s="577"/>
      <c r="H53" s="578"/>
      <c r="I53" s="579"/>
      <c r="J53" s="580"/>
      <c r="K53" s="580"/>
      <c r="L53" s="581"/>
    </row>
    <row r="54" spans="1:12" x14ac:dyDescent="0.2">
      <c r="A54" s="577"/>
      <c r="B54" s="582"/>
      <c r="C54" s="579"/>
      <c r="D54" s="580"/>
      <c r="E54" s="580"/>
      <c r="F54" s="580"/>
      <c r="G54" s="577"/>
      <c r="H54" s="582"/>
      <c r="I54" s="579"/>
      <c r="J54" s="580"/>
      <c r="K54" s="580"/>
      <c r="L54" s="581"/>
    </row>
    <row r="55" spans="1:12" x14ac:dyDescent="0.2">
      <c r="A55" s="577"/>
      <c r="B55" s="582"/>
      <c r="C55" s="579"/>
      <c r="D55" s="580"/>
      <c r="E55" s="580"/>
      <c r="F55" s="580"/>
      <c r="G55" s="577"/>
      <c r="H55" s="582"/>
      <c r="I55" s="579"/>
      <c r="J55" s="580"/>
      <c r="K55" s="580"/>
      <c r="L55" s="581"/>
    </row>
    <row r="56" spans="1:12" x14ac:dyDescent="0.2">
      <c r="A56" s="577"/>
      <c r="B56" s="582"/>
      <c r="C56" s="579"/>
      <c r="D56" s="580"/>
      <c r="E56" s="580"/>
      <c r="F56" s="580"/>
      <c r="G56" s="577"/>
      <c r="H56" s="582"/>
      <c r="I56" s="579"/>
      <c r="J56" s="580"/>
      <c r="K56" s="580"/>
      <c r="L56" s="581"/>
    </row>
    <row r="57" spans="1:12" x14ac:dyDescent="0.2">
      <c r="A57" s="583"/>
      <c r="B57" s="579"/>
      <c r="C57" s="584"/>
      <c r="D57" s="585"/>
      <c r="E57" s="579"/>
      <c r="F57" s="586"/>
      <c r="G57" s="583"/>
      <c r="H57" s="587"/>
      <c r="I57" s="584"/>
      <c r="J57" s="586"/>
      <c r="K57" s="588"/>
      <c r="L57" s="581"/>
    </row>
    <row r="58" spans="1:12" x14ac:dyDescent="0.2">
      <c r="A58" s="587"/>
      <c r="B58" s="587"/>
      <c r="C58" s="587"/>
      <c r="D58" s="587"/>
      <c r="E58" s="589"/>
      <c r="F58" s="587"/>
      <c r="G58" s="589"/>
      <c r="H58" s="587"/>
      <c r="I58" s="587"/>
      <c r="J58" s="587"/>
      <c r="K58" s="587"/>
      <c r="L58" s="581"/>
    </row>
    <row r="59" spans="1:12" x14ac:dyDescent="0.2">
      <c r="A59" s="579"/>
      <c r="B59" s="584"/>
      <c r="C59" s="584"/>
      <c r="D59" s="579"/>
      <c r="E59" s="579"/>
      <c r="F59" s="589"/>
      <c r="G59" s="584"/>
      <c r="H59" s="579"/>
      <c r="I59" s="584"/>
      <c r="J59" s="579"/>
      <c r="K59" s="590"/>
      <c r="L59" s="581"/>
    </row>
    <row r="60" spans="1:12" s="15" customFormat="1" x14ac:dyDescent="0.2">
      <c r="A60" s="591"/>
      <c r="B60" s="591"/>
      <c r="C60" s="592"/>
      <c r="D60" s="593"/>
      <c r="E60" s="594"/>
      <c r="F60" s="594"/>
      <c r="G60" s="594"/>
      <c r="H60" s="594"/>
      <c r="I60" s="595"/>
      <c r="J60" s="591"/>
      <c r="K60" s="591"/>
      <c r="L60" s="596"/>
    </row>
    <row r="61" spans="1:12" s="15" customFormat="1" x14ac:dyDescent="0.2">
      <c r="A61" s="597"/>
      <c r="B61" s="597"/>
      <c r="C61" s="598"/>
      <c r="D61" s="599"/>
      <c r="E61" s="600"/>
      <c r="F61" s="594"/>
      <c r="G61" s="597"/>
      <c r="H61" s="597"/>
      <c r="I61" s="597"/>
      <c r="J61" s="597"/>
      <c r="K61" s="597"/>
      <c r="L61" s="596"/>
    </row>
    <row r="62" spans="1:12" x14ac:dyDescent="0.2">
      <c r="A62" s="597"/>
      <c r="B62" s="597"/>
      <c r="C62" s="598"/>
      <c r="D62" s="599"/>
      <c r="E62" s="597"/>
      <c r="F62" s="597"/>
      <c r="G62" s="597"/>
      <c r="H62" s="597"/>
      <c r="I62" s="597"/>
      <c r="J62" s="597"/>
      <c r="K62" s="597"/>
      <c r="L62" s="581"/>
    </row>
    <row r="63" spans="1:12" x14ac:dyDescent="0.2">
      <c r="A63" s="597"/>
      <c r="B63" s="597"/>
      <c r="C63" s="598"/>
      <c r="D63" s="601"/>
      <c r="E63" s="600"/>
      <c r="F63" s="597"/>
      <c r="G63" s="597"/>
      <c r="H63" s="597"/>
      <c r="I63" s="597"/>
      <c r="J63" s="597"/>
      <c r="K63" s="597"/>
      <c r="L63" s="581"/>
    </row>
    <row r="64" spans="1:12" x14ac:dyDescent="0.2">
      <c r="A64" s="537"/>
      <c r="B64" s="537"/>
      <c r="C64" s="537"/>
      <c r="D64" s="538"/>
      <c r="E64" s="537"/>
      <c r="F64" s="537"/>
      <c r="G64" s="537"/>
      <c r="H64" s="537"/>
      <c r="I64" s="537"/>
      <c r="J64" s="537"/>
      <c r="K64" s="537"/>
    </row>
    <row r="65" spans="1:11" x14ac:dyDescent="0.2">
      <c r="A65" s="537"/>
      <c r="B65" s="537"/>
      <c r="C65" s="537"/>
      <c r="D65" s="537"/>
      <c r="E65" s="537"/>
      <c r="F65" s="537"/>
      <c r="G65" s="537"/>
      <c r="H65" s="537"/>
      <c r="I65" s="537"/>
      <c r="J65" s="537"/>
      <c r="K65" s="537"/>
    </row>
    <row r="66" spans="1:11" x14ac:dyDescent="0.2">
      <c r="A66" s="537"/>
      <c r="B66" s="537"/>
      <c r="C66" s="539"/>
      <c r="D66" s="537"/>
      <c r="E66" s="537"/>
      <c r="F66" s="537"/>
      <c r="G66" s="537"/>
      <c r="H66" s="537"/>
      <c r="I66" s="537"/>
      <c r="J66" s="537"/>
      <c r="K66" s="537"/>
    </row>
    <row r="67" spans="1:11" x14ac:dyDescent="0.2">
      <c r="A67" s="537"/>
      <c r="B67" s="537"/>
      <c r="C67" s="537"/>
      <c r="D67" s="538"/>
      <c r="E67" s="537"/>
      <c r="F67" s="537"/>
      <c r="G67" s="537"/>
      <c r="H67" s="537"/>
      <c r="I67" s="537"/>
      <c r="J67" s="537"/>
      <c r="K67" s="537"/>
    </row>
    <row r="68" spans="1:11" x14ac:dyDescent="0.2">
      <c r="A68" s="537"/>
      <c r="B68" s="537"/>
      <c r="C68" s="537"/>
      <c r="D68" s="538"/>
      <c r="E68" s="537"/>
      <c r="F68" s="537"/>
      <c r="G68" s="537"/>
      <c r="H68" s="537"/>
      <c r="I68" s="537"/>
      <c r="J68" s="537"/>
      <c r="K68" s="537"/>
    </row>
    <row r="69" spans="1:11" x14ac:dyDescent="0.2">
      <c r="C69" s="121"/>
      <c r="D69" s="19"/>
    </row>
    <row r="70" spans="1:11" x14ac:dyDescent="0.2">
      <c r="D70" s="198"/>
    </row>
  </sheetData>
  <mergeCells count="8">
    <mergeCell ref="A8:E8"/>
    <mergeCell ref="A9:E9"/>
    <mergeCell ref="G9:K9"/>
    <mergeCell ref="I4:K4"/>
    <mergeCell ref="J5:K5"/>
    <mergeCell ref="J6:K6"/>
    <mergeCell ref="A7:H7"/>
    <mergeCell ref="J7:K7"/>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topLeftCell="A12" zoomScale="125" workbookViewId="0">
      <selection activeCell="I30" sqref="I30"/>
    </sheetView>
  </sheetViews>
  <sheetFormatPr defaultColWidth="16" defaultRowHeight="12.75" x14ac:dyDescent="0.2"/>
  <cols>
    <col min="1" max="1" width="10.85546875" style="3" customWidth="1"/>
    <col min="2" max="2" width="3.28515625" style="3" bestFit="1" customWidth="1"/>
    <col min="3" max="3" width="23.14062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24.85546875"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52"/>
      <c r="B1" s="1052"/>
      <c r="C1" s="1052"/>
      <c r="D1" s="1052"/>
      <c r="E1" s="1052"/>
      <c r="F1" s="1052"/>
      <c r="G1" s="1052"/>
      <c r="H1" s="1052"/>
      <c r="I1" s="1052"/>
      <c r="J1" s="1052"/>
      <c r="K1" s="1052"/>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96</v>
      </c>
      <c r="B5" s="6"/>
      <c r="C5" s="6" t="s">
        <v>153</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1068" t="s">
        <v>20</v>
      </c>
      <c r="J9" s="1069"/>
      <c r="K9" s="1070"/>
    </row>
    <row r="10" spans="1:11" x14ac:dyDescent="0.2">
      <c r="A10" s="8"/>
      <c r="B10" s="6"/>
      <c r="C10" s="6"/>
      <c r="D10" s="31"/>
      <c r="E10" s="31"/>
      <c r="F10" s="6"/>
      <c r="G10" s="6"/>
      <c r="H10" s="6"/>
      <c r="I10" s="9" t="s">
        <v>21</v>
      </c>
      <c r="J10" s="1071" t="s">
        <v>31</v>
      </c>
      <c r="K10" s="1072"/>
    </row>
    <row r="11" spans="1:11" ht="12.75" customHeight="1" x14ac:dyDescent="0.2">
      <c r="A11" s="6"/>
      <c r="B11" s="6"/>
      <c r="C11" s="6"/>
      <c r="D11" s="31"/>
      <c r="E11" s="31"/>
      <c r="F11" s="6"/>
      <c r="G11" s="6"/>
      <c r="H11" s="5"/>
      <c r="I11" s="9" t="s">
        <v>22</v>
      </c>
      <c r="J11" s="1073" t="s">
        <v>32</v>
      </c>
      <c r="K11" s="1074"/>
    </row>
    <row r="12" spans="1:11" ht="12.75" customHeight="1" x14ac:dyDescent="0.2">
      <c r="A12" s="1064" t="s">
        <v>23</v>
      </c>
      <c r="B12" s="1064"/>
      <c r="C12" s="1064"/>
      <c r="D12" s="1064"/>
      <c r="E12" s="1064"/>
      <c r="F12" s="1064"/>
      <c r="G12" s="1064"/>
      <c r="H12" s="1064"/>
      <c r="I12" s="10" t="s">
        <v>24</v>
      </c>
      <c r="J12" s="1075" t="s">
        <v>33</v>
      </c>
      <c r="K12" s="1076"/>
    </row>
    <row r="13" spans="1:11" ht="15.75" customHeight="1" x14ac:dyDescent="0.2">
      <c r="A13" s="1064" t="s">
        <v>39</v>
      </c>
      <c r="B13" s="1064"/>
      <c r="C13" s="1064"/>
      <c r="D13" s="1064"/>
      <c r="E13" s="1064"/>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1065" t="s">
        <v>25</v>
      </c>
      <c r="B16" s="1066"/>
      <c r="C16" s="1066"/>
      <c r="D16" s="1066"/>
      <c r="E16" s="1067"/>
      <c r="F16" s="16"/>
      <c r="G16" s="1065" t="s">
        <v>20</v>
      </c>
      <c r="H16" s="1066"/>
      <c r="I16" s="1066"/>
      <c r="J16" s="1066"/>
      <c r="K16" s="1067"/>
    </row>
    <row r="17" spans="1:11" x14ac:dyDescent="0.2">
      <c r="A17" s="124"/>
      <c r="B17" s="125"/>
      <c r="C17" s="125"/>
      <c r="D17" s="126"/>
      <c r="E17" s="127"/>
      <c r="F17" s="5"/>
      <c r="G17" s="124"/>
      <c r="H17" s="125" t="s">
        <v>15</v>
      </c>
      <c r="I17" s="125" t="s">
        <v>15</v>
      </c>
      <c r="J17" s="126" t="s">
        <v>15</v>
      </c>
      <c r="K17" s="127" t="s">
        <v>15</v>
      </c>
    </row>
    <row r="18" spans="1:11" s="12" customFormat="1" x14ac:dyDescent="0.2">
      <c r="A18" s="128" t="s">
        <v>0</v>
      </c>
      <c r="B18" s="129" t="s">
        <v>26</v>
      </c>
      <c r="C18" s="129" t="s">
        <v>27</v>
      </c>
      <c r="D18" s="122" t="s">
        <v>28</v>
      </c>
      <c r="E18" s="123" t="s">
        <v>29</v>
      </c>
      <c r="F18" s="17"/>
      <c r="G18" s="128" t="s">
        <v>0</v>
      </c>
      <c r="H18" s="129" t="s">
        <v>26</v>
      </c>
      <c r="I18" s="129" t="s">
        <v>27</v>
      </c>
      <c r="J18" s="122" t="s">
        <v>28</v>
      </c>
      <c r="K18" s="123" t="s">
        <v>29</v>
      </c>
    </row>
    <row r="19" spans="1:11" ht="12.75" customHeight="1" x14ac:dyDescent="0.2">
      <c r="A19" s="20">
        <v>44317</v>
      </c>
      <c r="B19" s="18"/>
      <c r="C19" s="18" t="s">
        <v>69</v>
      </c>
      <c r="D19" s="32">
        <v>15171.25</v>
      </c>
      <c r="E19" s="33"/>
      <c r="F19" s="5"/>
      <c r="G19" s="20">
        <v>44317</v>
      </c>
      <c r="H19" s="18"/>
      <c r="I19" s="18" t="s">
        <v>69</v>
      </c>
      <c r="J19" s="32"/>
      <c r="K19" s="33">
        <v>15171.25</v>
      </c>
    </row>
    <row r="20" spans="1:11" ht="12.75" customHeight="1" x14ac:dyDescent="0.2">
      <c r="A20" s="20">
        <v>44321</v>
      </c>
      <c r="B20" s="18">
        <v>1</v>
      </c>
      <c r="C20" s="18" t="s">
        <v>333</v>
      </c>
      <c r="D20" s="32"/>
      <c r="E20" s="33">
        <v>2400</v>
      </c>
      <c r="F20" s="5"/>
      <c r="G20" s="20">
        <v>44321</v>
      </c>
      <c r="H20" s="18">
        <v>1</v>
      </c>
      <c r="I20" s="18" t="s">
        <v>333</v>
      </c>
      <c r="J20" s="32">
        <v>2400</v>
      </c>
      <c r="K20" s="33"/>
    </row>
    <row r="21" spans="1:11" ht="12.75" customHeight="1" x14ac:dyDescent="0.2">
      <c r="A21" s="20">
        <v>44321</v>
      </c>
      <c r="B21" s="18">
        <v>2</v>
      </c>
      <c r="C21" s="18" t="s">
        <v>124</v>
      </c>
      <c r="D21" s="32"/>
      <c r="E21" s="33">
        <v>0.6</v>
      </c>
      <c r="F21" s="5"/>
      <c r="G21" s="20">
        <v>44321</v>
      </c>
      <c r="H21" s="18">
        <v>2</v>
      </c>
      <c r="I21" s="18" t="s">
        <v>124</v>
      </c>
      <c r="J21" s="32">
        <v>0.6</v>
      </c>
      <c r="K21" s="33"/>
    </row>
    <row r="22" spans="1:11" ht="12.75" customHeight="1" x14ac:dyDescent="0.2">
      <c r="A22" s="20">
        <v>44326</v>
      </c>
      <c r="B22" s="18">
        <v>3</v>
      </c>
      <c r="C22" s="18" t="s">
        <v>337</v>
      </c>
      <c r="D22" s="32"/>
      <c r="E22" s="33">
        <v>12760</v>
      </c>
      <c r="F22" s="5"/>
      <c r="G22" s="20">
        <v>44326</v>
      </c>
      <c r="H22" s="18">
        <v>3</v>
      </c>
      <c r="I22" s="18" t="s">
        <v>337</v>
      </c>
      <c r="J22" s="32">
        <v>12760</v>
      </c>
      <c r="K22" s="33"/>
    </row>
    <row r="23" spans="1:11" ht="12.75" customHeight="1" x14ac:dyDescent="0.2">
      <c r="A23" s="20">
        <v>44326</v>
      </c>
      <c r="B23" s="18">
        <v>4</v>
      </c>
      <c r="C23" s="18" t="s">
        <v>124</v>
      </c>
      <c r="D23" s="32"/>
      <c r="E23" s="837">
        <v>0.61</v>
      </c>
      <c r="F23" s="5"/>
      <c r="G23" s="20">
        <v>44326</v>
      </c>
      <c r="H23" s="18">
        <v>4</v>
      </c>
      <c r="I23" s="18" t="s">
        <v>124</v>
      </c>
      <c r="J23" s="32">
        <v>0.61</v>
      </c>
      <c r="K23" s="837"/>
    </row>
    <row r="24" spans="1:11" ht="12.75" customHeight="1" x14ac:dyDescent="0.2">
      <c r="A24" s="605">
        <v>37401</v>
      </c>
      <c r="B24" s="602">
        <v>5</v>
      </c>
      <c r="C24" s="602" t="s">
        <v>706</v>
      </c>
      <c r="D24" s="603">
        <v>10876</v>
      </c>
      <c r="E24" s="606"/>
      <c r="F24" s="5"/>
      <c r="G24" s="605">
        <v>37401</v>
      </c>
      <c r="H24" s="602">
        <v>5</v>
      </c>
      <c r="I24" s="602" t="s">
        <v>706</v>
      </c>
      <c r="J24" s="603"/>
      <c r="K24" s="606">
        <v>10876</v>
      </c>
    </row>
    <row r="25" spans="1:11" ht="12.75" customHeight="1" x14ac:dyDescent="0.2">
      <c r="A25" s="605">
        <v>44341</v>
      </c>
      <c r="B25" s="18">
        <v>6</v>
      </c>
      <c r="C25" s="602" t="s">
        <v>707</v>
      </c>
      <c r="D25" s="603"/>
      <c r="E25" s="606">
        <v>15</v>
      </c>
      <c r="F25" s="5"/>
      <c r="G25" s="605">
        <v>44341</v>
      </c>
      <c r="H25" s="18">
        <v>6</v>
      </c>
      <c r="I25" s="602" t="s">
        <v>707</v>
      </c>
      <c r="J25" s="603">
        <v>15</v>
      </c>
      <c r="K25" s="606"/>
    </row>
    <row r="26" spans="1:11" ht="12.75" customHeight="1" x14ac:dyDescent="0.2">
      <c r="A26" s="605">
        <v>44341</v>
      </c>
      <c r="B26" s="18">
        <v>7</v>
      </c>
      <c r="C26" s="602" t="s">
        <v>126</v>
      </c>
      <c r="D26" s="603"/>
      <c r="E26" s="606">
        <v>9.08</v>
      </c>
      <c r="F26" s="5"/>
      <c r="G26" s="605">
        <v>44341</v>
      </c>
      <c r="H26" s="18">
        <v>7</v>
      </c>
      <c r="I26" s="602" t="s">
        <v>126</v>
      </c>
      <c r="J26" s="603">
        <v>9.08</v>
      </c>
      <c r="K26" s="606"/>
    </row>
    <row r="27" spans="1:11" ht="12.75" customHeight="1" thickBot="1" x14ac:dyDescent="0.25">
      <c r="A27" s="605"/>
      <c r="B27" s="602"/>
      <c r="C27" s="602"/>
      <c r="D27" s="603"/>
      <c r="E27" s="606"/>
      <c r="F27" s="5"/>
      <c r="G27" s="605"/>
      <c r="H27" s="602"/>
      <c r="I27" s="602"/>
      <c r="J27" s="603"/>
      <c r="K27" s="606"/>
    </row>
    <row r="28" spans="1:11" ht="12.75" customHeight="1" thickBot="1" x14ac:dyDescent="0.25">
      <c r="A28" s="611">
        <v>44347</v>
      </c>
      <c r="B28" s="612"/>
      <c r="C28" s="613" t="s">
        <v>48</v>
      </c>
      <c r="D28" s="614">
        <f>SUM(D19:D27)-SUM(E19:E27)</f>
        <v>10861.96</v>
      </c>
      <c r="E28" s="615"/>
      <c r="F28" s="616"/>
      <c r="G28" s="611">
        <v>44347</v>
      </c>
      <c r="H28" s="612"/>
      <c r="I28" s="613" t="s">
        <v>48</v>
      </c>
      <c r="J28" s="614"/>
      <c r="K28" s="615">
        <f>SUM(K19:K27)-SUM(J19:J27)</f>
        <v>10861.96</v>
      </c>
    </row>
    <row r="29" spans="1:11" ht="12.75" customHeight="1" x14ac:dyDescent="0.2">
      <c r="A29" s="607"/>
      <c r="B29" s="608"/>
      <c r="C29" s="608"/>
      <c r="D29" s="609"/>
      <c r="E29" s="610"/>
      <c r="F29" s="5"/>
      <c r="G29" s="607"/>
      <c r="H29" s="608"/>
      <c r="I29" s="608"/>
      <c r="J29" s="609"/>
      <c r="K29" s="610"/>
    </row>
    <row r="30" spans="1:11" ht="12.75" customHeight="1" x14ac:dyDescent="0.2">
      <c r="A30" s="604"/>
      <c r="B30" s="18"/>
      <c r="C30" s="18"/>
      <c r="D30" s="32"/>
      <c r="E30" s="32"/>
      <c r="F30" s="18"/>
      <c r="G30" s="604"/>
      <c r="H30" s="18"/>
      <c r="I30" s="18"/>
      <c r="J30" s="32"/>
      <c r="K30" s="32"/>
    </row>
    <row r="32" spans="1:11" x14ac:dyDescent="0.2">
      <c r="D32" s="35" t="s">
        <v>338</v>
      </c>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topLeftCell="A12" workbookViewId="0">
      <selection activeCell="A31" sqref="A31"/>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39" t="s">
        <v>18</v>
      </c>
      <c r="F1" s="139"/>
      <c r="G1" s="139"/>
    </row>
    <row r="2" spans="1:11" ht="18.75" x14ac:dyDescent="0.3">
      <c r="E2" s="139" t="s">
        <v>54</v>
      </c>
      <c r="F2" s="139"/>
      <c r="G2" s="139"/>
    </row>
    <row r="3" spans="1:11" ht="18.75" x14ac:dyDescent="0.3">
      <c r="E3" s="197">
        <v>44347</v>
      </c>
      <c r="F3" s="139"/>
      <c r="G3" s="139"/>
    </row>
    <row r="4" spans="1:11" x14ac:dyDescent="0.25">
      <c r="C4" s="179" t="s">
        <v>63</v>
      </c>
      <c r="I4" s="179" t="s">
        <v>64</v>
      </c>
    </row>
    <row r="5" spans="1:11" x14ac:dyDescent="0.25">
      <c r="A5" s="141" t="s">
        <v>58</v>
      </c>
      <c r="B5" s="137"/>
      <c r="C5" s="137"/>
      <c r="D5" s="137"/>
      <c r="E5" s="137"/>
      <c r="G5" s="141" t="s">
        <v>58</v>
      </c>
      <c r="H5" s="137"/>
      <c r="I5" s="137"/>
      <c r="J5" s="137"/>
      <c r="K5" s="137"/>
    </row>
    <row r="6" spans="1:11" x14ac:dyDescent="0.25">
      <c r="A6" s="137"/>
      <c r="B6" s="137">
        <v>50000</v>
      </c>
      <c r="C6" s="137" t="s">
        <v>55</v>
      </c>
      <c r="D6" s="137">
        <v>0</v>
      </c>
      <c r="E6" s="142">
        <f>B6*D6</f>
        <v>0</v>
      </c>
      <c r="G6" s="137"/>
      <c r="H6" s="137">
        <v>100</v>
      </c>
      <c r="I6" s="137" t="s">
        <v>55</v>
      </c>
      <c r="J6" s="137">
        <v>0</v>
      </c>
      <c r="K6" s="142">
        <f>H6*J6</f>
        <v>0</v>
      </c>
    </row>
    <row r="7" spans="1:11" x14ac:dyDescent="0.25">
      <c r="A7" s="137"/>
      <c r="B7" s="137">
        <v>20000</v>
      </c>
      <c r="C7" s="137" t="s">
        <v>55</v>
      </c>
      <c r="D7" s="137">
        <v>6</v>
      </c>
      <c r="E7" s="142">
        <f t="shared" ref="E7:E11" si="0">B7*D7</f>
        <v>120000</v>
      </c>
      <c r="G7" s="137"/>
      <c r="H7" s="137">
        <v>20</v>
      </c>
      <c r="I7" s="137" t="s">
        <v>55</v>
      </c>
      <c r="J7" s="137">
        <v>0</v>
      </c>
      <c r="K7" s="142">
        <f t="shared" ref="K7:K10" si="1">H7*J7</f>
        <v>0</v>
      </c>
    </row>
    <row r="8" spans="1:11" x14ac:dyDescent="0.25">
      <c r="A8" s="137"/>
      <c r="B8" s="137">
        <v>10000</v>
      </c>
      <c r="C8" s="137" t="s">
        <v>55</v>
      </c>
      <c r="D8" s="137">
        <v>3</v>
      </c>
      <c r="E8" s="142">
        <f t="shared" si="0"/>
        <v>30000</v>
      </c>
      <c r="G8" s="137"/>
      <c r="H8" s="137">
        <v>10</v>
      </c>
      <c r="I8" s="137" t="s">
        <v>55</v>
      </c>
      <c r="J8" s="137">
        <v>0</v>
      </c>
      <c r="K8" s="142">
        <f t="shared" si="1"/>
        <v>0</v>
      </c>
    </row>
    <row r="9" spans="1:11" x14ac:dyDescent="0.25">
      <c r="A9" s="137"/>
      <c r="B9" s="137">
        <v>5000</v>
      </c>
      <c r="C9" s="137" t="s">
        <v>55</v>
      </c>
      <c r="D9" s="137">
        <v>6</v>
      </c>
      <c r="E9" s="142">
        <f t="shared" si="0"/>
        <v>30000</v>
      </c>
      <c r="G9" s="137"/>
      <c r="H9" s="137">
        <v>5</v>
      </c>
      <c r="I9" s="137" t="s">
        <v>55</v>
      </c>
      <c r="J9" s="137">
        <v>1</v>
      </c>
      <c r="K9" s="142">
        <f t="shared" si="1"/>
        <v>5</v>
      </c>
    </row>
    <row r="10" spans="1:11" x14ac:dyDescent="0.25">
      <c r="A10" s="137"/>
      <c r="B10" s="137">
        <v>2000</v>
      </c>
      <c r="C10" s="137" t="s">
        <v>55</v>
      </c>
      <c r="D10" s="137">
        <v>2</v>
      </c>
      <c r="E10" s="142">
        <f t="shared" si="0"/>
        <v>4000</v>
      </c>
      <c r="G10" s="137"/>
      <c r="H10" s="137">
        <v>1</v>
      </c>
      <c r="I10" s="137" t="s">
        <v>55</v>
      </c>
      <c r="J10" s="137">
        <v>0</v>
      </c>
      <c r="K10" s="142">
        <f t="shared" si="1"/>
        <v>0</v>
      </c>
    </row>
    <row r="11" spans="1:11" x14ac:dyDescent="0.25">
      <c r="A11" s="137"/>
      <c r="B11" s="137">
        <v>1000</v>
      </c>
      <c r="C11" s="137" t="s">
        <v>55</v>
      </c>
      <c r="D11" s="137">
        <v>0</v>
      </c>
      <c r="E11" s="142">
        <f t="shared" si="0"/>
        <v>0</v>
      </c>
      <c r="G11" s="137"/>
      <c r="H11" s="137"/>
      <c r="I11" s="137"/>
      <c r="J11" s="137"/>
      <c r="K11" s="142"/>
    </row>
    <row r="12" spans="1:11" x14ac:dyDescent="0.25">
      <c r="A12" s="137"/>
      <c r="B12" s="137"/>
      <c r="C12" s="137"/>
      <c r="D12" s="137"/>
      <c r="E12" s="137"/>
      <c r="G12" s="137"/>
      <c r="H12" s="137"/>
      <c r="I12" s="137"/>
      <c r="J12" s="137"/>
      <c r="K12" s="137"/>
    </row>
    <row r="13" spans="1:11" x14ac:dyDescent="0.25">
      <c r="A13" s="144" t="s">
        <v>61</v>
      </c>
      <c r="B13" s="137"/>
      <c r="C13" s="137"/>
      <c r="D13" s="137"/>
      <c r="E13" s="137"/>
      <c r="G13" s="144"/>
      <c r="H13" s="137"/>
      <c r="I13" s="137"/>
      <c r="J13" s="137"/>
      <c r="K13" s="137"/>
    </row>
    <row r="14" spans="1:11" x14ac:dyDescent="0.25">
      <c r="A14" s="137"/>
      <c r="B14" s="137">
        <v>500</v>
      </c>
      <c r="C14" s="137" t="s">
        <v>55</v>
      </c>
      <c r="D14" s="137">
        <v>0</v>
      </c>
      <c r="E14" s="137">
        <f>B14*D14</f>
        <v>0</v>
      </c>
      <c r="G14" s="137"/>
      <c r="H14" s="137"/>
      <c r="I14" s="137"/>
      <c r="J14" s="137"/>
      <c r="K14" s="137"/>
    </row>
    <row r="15" spans="1:11" x14ac:dyDescent="0.25">
      <c r="A15" s="137"/>
      <c r="B15" s="137">
        <v>200</v>
      </c>
      <c r="C15" s="137" t="s">
        <v>55</v>
      </c>
      <c r="D15" s="137">
        <v>0</v>
      </c>
      <c r="E15" s="137">
        <f t="shared" ref="E15:E17" si="2">B15*D15</f>
        <v>0</v>
      </c>
      <c r="G15" s="137"/>
      <c r="H15" s="137"/>
      <c r="I15" s="137"/>
      <c r="J15" s="137"/>
      <c r="K15" s="137"/>
    </row>
    <row r="16" spans="1:11" x14ac:dyDescent="0.25">
      <c r="A16" s="137"/>
      <c r="B16" s="137">
        <v>100</v>
      </c>
      <c r="C16" s="137" t="s">
        <v>55</v>
      </c>
      <c r="D16" s="137">
        <v>3</v>
      </c>
      <c r="E16" s="137">
        <f t="shared" si="2"/>
        <v>300</v>
      </c>
      <c r="G16" s="137"/>
      <c r="H16" s="137"/>
      <c r="I16" s="137"/>
      <c r="J16" s="137"/>
      <c r="K16" s="137"/>
    </row>
    <row r="17" spans="1:11" x14ac:dyDescent="0.25">
      <c r="A17" s="137"/>
      <c r="B17" s="137">
        <v>50</v>
      </c>
      <c r="C17" s="137" t="s">
        <v>55</v>
      </c>
      <c r="D17" s="137">
        <v>0</v>
      </c>
      <c r="E17" s="137">
        <f t="shared" si="2"/>
        <v>0</v>
      </c>
      <c r="G17" s="137"/>
      <c r="H17" s="137"/>
      <c r="I17" s="137"/>
      <c r="J17" s="137"/>
      <c r="K17" s="137"/>
    </row>
    <row r="18" spans="1:11" x14ac:dyDescent="0.25">
      <c r="A18" s="137"/>
      <c r="B18" s="137"/>
      <c r="C18" s="137"/>
      <c r="D18" s="137"/>
      <c r="E18" s="137"/>
      <c r="G18" s="137"/>
      <c r="H18" s="137"/>
      <c r="I18" s="137"/>
      <c r="J18" s="137"/>
      <c r="K18" s="137"/>
    </row>
    <row r="19" spans="1:11" x14ac:dyDescent="0.25">
      <c r="A19" s="137"/>
      <c r="B19" s="137"/>
      <c r="C19" s="137"/>
      <c r="D19" s="137"/>
      <c r="E19" s="137"/>
      <c r="G19" s="137"/>
      <c r="H19" s="137"/>
      <c r="I19" s="137"/>
      <c r="J19" s="137"/>
      <c r="K19" s="137"/>
    </row>
    <row r="20" spans="1:11" x14ac:dyDescent="0.25">
      <c r="A20" s="137"/>
      <c r="B20" s="137"/>
      <c r="C20" s="137"/>
      <c r="D20" s="137"/>
      <c r="E20" s="143">
        <f>SUM(E6:E17)</f>
        <v>184300</v>
      </c>
      <c r="G20" s="137"/>
      <c r="H20" s="137"/>
      <c r="I20" s="137"/>
      <c r="J20" s="137"/>
      <c r="K20" s="143">
        <f>SUM(K6:K17)</f>
        <v>5</v>
      </c>
    </row>
    <row r="21" spans="1:11" x14ac:dyDescent="0.25">
      <c r="A21" s="137"/>
      <c r="B21" s="137"/>
      <c r="C21" s="137"/>
      <c r="D21" s="137"/>
      <c r="E21" s="141"/>
      <c r="G21" s="137"/>
      <c r="H21" s="137"/>
      <c r="I21" s="137"/>
      <c r="J21" s="137"/>
      <c r="K21" s="141"/>
    </row>
    <row r="22" spans="1:11" x14ac:dyDescent="0.25">
      <c r="A22" s="137" t="s">
        <v>56</v>
      </c>
      <c r="B22" s="137"/>
      <c r="C22" s="137"/>
      <c r="D22" s="137"/>
      <c r="E22" s="143">
        <f>E20</f>
        <v>184300</v>
      </c>
      <c r="G22" s="137" t="s">
        <v>56</v>
      </c>
      <c r="H22" s="137"/>
      <c r="I22" s="137"/>
      <c r="J22" s="137"/>
      <c r="K22" s="143">
        <f>K20</f>
        <v>5</v>
      </c>
    </row>
    <row r="23" spans="1:11" x14ac:dyDescent="0.25">
      <c r="A23" s="137" t="s">
        <v>40</v>
      </c>
      <c r="B23" s="137"/>
      <c r="C23" s="137"/>
      <c r="D23" s="137"/>
      <c r="E23" s="143">
        <f>'UGX Cash Box  May'!G173</f>
        <v>184314</v>
      </c>
      <c r="G23" s="137" t="s">
        <v>40</v>
      </c>
      <c r="H23" s="137"/>
      <c r="I23" s="137"/>
      <c r="J23" s="137"/>
      <c r="K23" s="143">
        <f>'USD-cash box May.'!G6</f>
        <v>5</v>
      </c>
    </row>
    <row r="24" spans="1:11" x14ac:dyDescent="0.25">
      <c r="A24" s="137" t="s">
        <v>57</v>
      </c>
      <c r="B24" s="137"/>
      <c r="C24" s="137"/>
      <c r="D24" s="137"/>
      <c r="E24" s="142">
        <f>E22-E23</f>
        <v>-14</v>
      </c>
      <c r="G24" s="137" t="s">
        <v>57</v>
      </c>
      <c r="H24" s="137"/>
      <c r="I24" s="137"/>
      <c r="J24" s="137"/>
      <c r="K24" s="142">
        <f>K22-K23</f>
        <v>0</v>
      </c>
    </row>
    <row r="26" spans="1:11" x14ac:dyDescent="0.25">
      <c r="A26" t="s">
        <v>59</v>
      </c>
      <c r="C26" t="s">
        <v>106</v>
      </c>
      <c r="G26" t="s">
        <v>59</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6"/>
  <sheetViews>
    <sheetView topLeftCell="G96" zoomScale="117" zoomScaleNormal="85" workbookViewId="0">
      <selection activeCell="N105" sqref="N105"/>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501" bestFit="1" customWidth="1"/>
    <col min="7" max="7" width="18.7109375" style="501"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5" customFormat="1" ht="31.5" x14ac:dyDescent="0.25">
      <c r="A1" s="1077" t="s">
        <v>45</v>
      </c>
      <c r="B1" s="1077"/>
      <c r="C1" s="1077"/>
      <c r="D1" s="1077"/>
      <c r="E1" s="1077"/>
      <c r="F1" s="1077"/>
      <c r="G1" s="1077"/>
      <c r="H1" s="1077"/>
      <c r="I1" s="1077"/>
      <c r="J1" s="1077"/>
      <c r="K1" s="1077"/>
      <c r="L1" s="1077"/>
      <c r="M1" s="1077"/>
      <c r="N1" s="1077"/>
    </row>
    <row r="2" spans="1:14" s="85" customFormat="1" ht="18.75" x14ac:dyDescent="0.25">
      <c r="A2" s="1078" t="s">
        <v>49</v>
      </c>
      <c r="B2" s="1078"/>
      <c r="C2" s="1078"/>
      <c r="D2" s="1078"/>
      <c r="E2" s="1078"/>
      <c r="F2" s="1078"/>
      <c r="G2" s="1078"/>
      <c r="H2" s="1078"/>
      <c r="I2" s="1078"/>
      <c r="J2" s="1078"/>
      <c r="K2" s="1078"/>
      <c r="L2" s="1078"/>
      <c r="M2" s="1078"/>
      <c r="N2" s="1078"/>
    </row>
    <row r="3" spans="1:14" s="85" customFormat="1" ht="45.75" thickBot="1" x14ac:dyDescent="0.3">
      <c r="A3" s="190" t="s">
        <v>0</v>
      </c>
      <c r="B3" s="191" t="s">
        <v>5</v>
      </c>
      <c r="C3" s="191" t="s">
        <v>10</v>
      </c>
      <c r="D3" s="192" t="s">
        <v>8</v>
      </c>
      <c r="E3" s="192" t="s">
        <v>13</v>
      </c>
      <c r="F3" s="192" t="s">
        <v>34</v>
      </c>
      <c r="G3" s="192" t="s">
        <v>41</v>
      </c>
      <c r="H3" s="192" t="s">
        <v>2</v>
      </c>
      <c r="I3" s="192" t="s">
        <v>3</v>
      </c>
      <c r="J3" s="191" t="s">
        <v>9</v>
      </c>
      <c r="K3" s="191" t="s">
        <v>1</v>
      </c>
      <c r="L3" s="191" t="s">
        <v>4</v>
      </c>
      <c r="M3" s="191" t="s">
        <v>12</v>
      </c>
      <c r="N3" s="193" t="s">
        <v>11</v>
      </c>
    </row>
    <row r="4" spans="1:14" s="23" customFormat="1" ht="27.95" customHeight="1" thickBot="1" x14ac:dyDescent="0.3">
      <c r="A4" s="806">
        <v>44317</v>
      </c>
      <c r="B4" s="807" t="s">
        <v>152</v>
      </c>
      <c r="C4" s="807"/>
      <c r="D4" s="808"/>
      <c r="E4" s="805"/>
      <c r="F4" s="805"/>
      <c r="G4" s="504">
        <v>427000</v>
      </c>
      <c r="H4" s="290"/>
      <c r="I4" s="291"/>
      <c r="J4" s="281"/>
      <c r="K4" s="825"/>
      <c r="L4" s="289"/>
      <c r="M4" s="292"/>
      <c r="N4" s="293"/>
    </row>
    <row r="5" spans="1:14" s="23" customFormat="1" ht="13.5" customHeight="1" x14ac:dyDescent="0.25">
      <c r="A5" s="802">
        <v>44317</v>
      </c>
      <c r="B5" s="269" t="s">
        <v>107</v>
      </c>
      <c r="C5" s="269" t="s">
        <v>50</v>
      </c>
      <c r="D5" s="803" t="s">
        <v>94</v>
      </c>
      <c r="E5" s="265"/>
      <c r="F5" s="884">
        <v>730000</v>
      </c>
      <c r="G5" s="973">
        <f>G4-E5+F5</f>
        <v>1157000</v>
      </c>
      <c r="H5" s="974" t="s">
        <v>42</v>
      </c>
      <c r="I5" s="974" t="s">
        <v>45</v>
      </c>
      <c r="J5" s="975" t="s">
        <v>150</v>
      </c>
      <c r="K5" s="269" t="s">
        <v>125</v>
      </c>
      <c r="L5" s="976" t="s">
        <v>46</v>
      </c>
      <c r="M5" s="977"/>
      <c r="N5" s="978"/>
    </row>
    <row r="6" spans="1:14" x14ac:dyDescent="0.25">
      <c r="A6" s="202">
        <v>44317</v>
      </c>
      <c r="B6" s="203" t="s">
        <v>156</v>
      </c>
      <c r="C6" s="546" t="s">
        <v>132</v>
      </c>
      <c r="D6" s="547" t="s">
        <v>132</v>
      </c>
      <c r="E6" s="205">
        <v>2500</v>
      </c>
      <c r="F6" s="213"/>
      <c r="G6" s="502">
        <f>G5-E6+F6</f>
        <v>1154500</v>
      </c>
      <c r="H6" s="249" t="s">
        <v>42</v>
      </c>
      <c r="I6" s="201" t="s">
        <v>45</v>
      </c>
      <c r="J6" s="804" t="s">
        <v>709</v>
      </c>
      <c r="K6" s="235" t="s">
        <v>125</v>
      </c>
      <c r="L6" s="218" t="s">
        <v>46</v>
      </c>
      <c r="M6" s="201"/>
      <c r="N6" s="250"/>
    </row>
    <row r="7" spans="1:14" x14ac:dyDescent="0.25">
      <c r="A7" s="202">
        <v>44317</v>
      </c>
      <c r="B7" s="203" t="s">
        <v>157</v>
      </c>
      <c r="C7" s="546" t="s">
        <v>132</v>
      </c>
      <c r="D7" s="547" t="s">
        <v>132</v>
      </c>
      <c r="E7" s="205">
        <v>2000</v>
      </c>
      <c r="F7" s="213"/>
      <c r="G7" s="502">
        <f>G6-E7+F7</f>
        <v>1152500</v>
      </c>
      <c r="H7" s="249" t="s">
        <v>42</v>
      </c>
      <c r="I7" s="201" t="s">
        <v>45</v>
      </c>
      <c r="J7" s="804" t="s">
        <v>709</v>
      </c>
      <c r="K7" s="235" t="s">
        <v>125</v>
      </c>
      <c r="L7" s="218" t="s">
        <v>46</v>
      </c>
      <c r="M7" s="201"/>
      <c r="N7" s="203"/>
    </row>
    <row r="8" spans="1:14" x14ac:dyDescent="0.25">
      <c r="A8" s="202">
        <v>44317</v>
      </c>
      <c r="B8" s="203" t="s">
        <v>158</v>
      </c>
      <c r="C8" s="546" t="s">
        <v>132</v>
      </c>
      <c r="D8" s="547" t="s">
        <v>132</v>
      </c>
      <c r="E8" s="211">
        <v>1500</v>
      </c>
      <c r="F8" s="213"/>
      <c r="G8" s="502">
        <f>G7-E8+F8</f>
        <v>1151000</v>
      </c>
      <c r="H8" s="413" t="s">
        <v>42</v>
      </c>
      <c r="I8" s="212" t="s">
        <v>45</v>
      </c>
      <c r="J8" s="804" t="s">
        <v>709</v>
      </c>
      <c r="K8" s="235" t="s">
        <v>125</v>
      </c>
      <c r="L8" s="792" t="s">
        <v>46</v>
      </c>
      <c r="M8" s="212"/>
      <c r="N8" s="203"/>
    </row>
    <row r="9" spans="1:14" x14ac:dyDescent="0.25">
      <c r="A9" s="202">
        <v>44317</v>
      </c>
      <c r="B9" s="543" t="s">
        <v>159</v>
      </c>
      <c r="C9" s="546" t="s">
        <v>132</v>
      </c>
      <c r="D9" s="547" t="s">
        <v>132</v>
      </c>
      <c r="E9" s="548">
        <v>60000</v>
      </c>
      <c r="F9" s="252"/>
      <c r="G9" s="502">
        <f t="shared" ref="G9:G13" si="0">G8-E9+F9</f>
        <v>1091000</v>
      </c>
      <c r="H9" s="413" t="s">
        <v>42</v>
      </c>
      <c r="I9" s="212" t="s">
        <v>45</v>
      </c>
      <c r="J9" s="804" t="s">
        <v>710</v>
      </c>
      <c r="K9" s="235" t="s">
        <v>125</v>
      </c>
      <c r="L9" s="218" t="s">
        <v>46</v>
      </c>
      <c r="M9" s="201"/>
      <c r="N9" s="220"/>
    </row>
    <row r="10" spans="1:14" x14ac:dyDescent="0.25">
      <c r="A10" s="202">
        <v>44317</v>
      </c>
      <c r="B10" s="546" t="s">
        <v>161</v>
      </c>
      <c r="C10" s="546" t="s">
        <v>132</v>
      </c>
      <c r="D10" s="547" t="s">
        <v>132</v>
      </c>
      <c r="E10" s="255">
        <v>128000</v>
      </c>
      <c r="F10" s="252"/>
      <c r="G10" s="502">
        <f t="shared" si="0"/>
        <v>963000</v>
      </c>
      <c r="H10" s="413" t="s">
        <v>42</v>
      </c>
      <c r="I10" s="212" t="s">
        <v>45</v>
      </c>
      <c r="J10" s="804" t="s">
        <v>711</v>
      </c>
      <c r="K10" s="235" t="s">
        <v>125</v>
      </c>
      <c r="L10" s="218" t="s">
        <v>46</v>
      </c>
      <c r="M10" s="201"/>
      <c r="N10" s="220"/>
    </row>
    <row r="11" spans="1:14" ht="15.75" customHeight="1" x14ac:dyDescent="0.25">
      <c r="A11" s="202">
        <v>44317</v>
      </c>
      <c r="B11" s="546" t="s">
        <v>162</v>
      </c>
      <c r="C11" s="546" t="s">
        <v>132</v>
      </c>
      <c r="D11" s="547" t="s">
        <v>132</v>
      </c>
      <c r="E11" s="267">
        <v>60000</v>
      </c>
      <c r="F11" s="620"/>
      <c r="G11" s="502">
        <f t="shared" si="0"/>
        <v>903000</v>
      </c>
      <c r="H11" s="413" t="s">
        <v>42</v>
      </c>
      <c r="I11" s="212" t="s">
        <v>45</v>
      </c>
      <c r="J11" s="804" t="s">
        <v>711</v>
      </c>
      <c r="K11" s="235" t="s">
        <v>125</v>
      </c>
      <c r="L11" s="218" t="s">
        <v>46</v>
      </c>
      <c r="M11" s="201"/>
      <c r="N11" s="203"/>
    </row>
    <row r="12" spans="1:14" x14ac:dyDescent="0.25">
      <c r="A12" s="202">
        <v>44317</v>
      </c>
      <c r="B12" s="543" t="s">
        <v>160</v>
      </c>
      <c r="C12" s="546" t="s">
        <v>132</v>
      </c>
      <c r="D12" s="547" t="s">
        <v>132</v>
      </c>
      <c r="E12" s="551">
        <v>4000</v>
      </c>
      <c r="F12" s="194"/>
      <c r="G12" s="502">
        <f t="shared" si="0"/>
        <v>899000</v>
      </c>
      <c r="H12" s="413" t="s">
        <v>42</v>
      </c>
      <c r="I12" s="212" t="s">
        <v>45</v>
      </c>
      <c r="J12" s="804" t="s">
        <v>711</v>
      </c>
      <c r="K12" s="235" t="s">
        <v>125</v>
      </c>
      <c r="L12" s="218" t="s">
        <v>46</v>
      </c>
      <c r="M12" s="201"/>
      <c r="N12" s="203"/>
    </row>
    <row r="13" spans="1:14" x14ac:dyDescent="0.25">
      <c r="A13" s="202">
        <v>44317</v>
      </c>
      <c r="B13" s="203" t="s">
        <v>160</v>
      </c>
      <c r="C13" s="546" t="s">
        <v>132</v>
      </c>
      <c r="D13" s="547" t="s">
        <v>132</v>
      </c>
      <c r="E13" s="217">
        <v>5000</v>
      </c>
      <c r="F13" s="620"/>
      <c r="G13" s="502">
        <f t="shared" si="0"/>
        <v>894000</v>
      </c>
      <c r="H13" s="413" t="s">
        <v>42</v>
      </c>
      <c r="I13" s="212" t="s">
        <v>45</v>
      </c>
      <c r="J13" s="804" t="s">
        <v>711</v>
      </c>
      <c r="K13" s="235" t="s">
        <v>125</v>
      </c>
      <c r="L13" s="218" t="s">
        <v>46</v>
      </c>
      <c r="M13" s="280"/>
      <c r="N13" s="241"/>
    </row>
    <row r="14" spans="1:14" x14ac:dyDescent="0.25">
      <c r="A14" s="202">
        <v>44317</v>
      </c>
      <c r="B14" s="203" t="s">
        <v>160</v>
      </c>
      <c r="C14" s="546" t="s">
        <v>132</v>
      </c>
      <c r="D14" s="547" t="s">
        <v>132</v>
      </c>
      <c r="E14" s="217">
        <v>8000</v>
      </c>
      <c r="F14" s="621"/>
      <c r="G14" s="502">
        <f t="shared" ref="G14:G79" si="1">G13-E14+F14</f>
        <v>886000</v>
      </c>
      <c r="H14" s="413" t="s">
        <v>42</v>
      </c>
      <c r="I14" s="212" t="s">
        <v>45</v>
      </c>
      <c r="J14" s="804" t="s">
        <v>711</v>
      </c>
      <c r="K14" s="235" t="s">
        <v>125</v>
      </c>
      <c r="L14" s="218" t="s">
        <v>46</v>
      </c>
      <c r="M14" s="26"/>
      <c r="N14" s="25"/>
    </row>
    <row r="15" spans="1:14" x14ac:dyDescent="0.25">
      <c r="A15" s="202">
        <v>44317</v>
      </c>
      <c r="B15" s="203" t="s">
        <v>163</v>
      </c>
      <c r="C15" s="546" t="s">
        <v>67</v>
      </c>
      <c r="D15" s="546" t="s">
        <v>132</v>
      </c>
      <c r="E15" s="217">
        <v>150000</v>
      </c>
      <c r="F15" s="622"/>
      <c r="G15" s="502">
        <f t="shared" si="1"/>
        <v>736000</v>
      </c>
      <c r="H15" s="413" t="s">
        <v>42</v>
      </c>
      <c r="I15" s="212" t="s">
        <v>45</v>
      </c>
      <c r="J15" s="804" t="s">
        <v>712</v>
      </c>
      <c r="K15" s="235" t="s">
        <v>125</v>
      </c>
      <c r="L15" s="218" t="s">
        <v>46</v>
      </c>
      <c r="M15" s="26"/>
      <c r="N15" s="25"/>
    </row>
    <row r="16" spans="1:14" x14ac:dyDescent="0.25">
      <c r="A16" s="202">
        <v>44317</v>
      </c>
      <c r="B16" s="203" t="s">
        <v>160</v>
      </c>
      <c r="C16" s="546" t="s">
        <v>132</v>
      </c>
      <c r="D16" s="546" t="s">
        <v>132</v>
      </c>
      <c r="E16" s="432">
        <v>7000</v>
      </c>
      <c r="F16" s="625"/>
      <c r="G16" s="502">
        <f t="shared" si="1"/>
        <v>729000</v>
      </c>
      <c r="H16" s="413" t="s">
        <v>42</v>
      </c>
      <c r="I16" s="212" t="s">
        <v>45</v>
      </c>
      <c r="J16" s="804" t="s">
        <v>713</v>
      </c>
      <c r="K16" s="235" t="s">
        <v>125</v>
      </c>
      <c r="L16" s="711" t="s">
        <v>46</v>
      </c>
      <c r="M16" s="247"/>
      <c r="N16" s="248"/>
    </row>
    <row r="17" spans="1:14" x14ac:dyDescent="0.25">
      <c r="A17" s="202">
        <v>44317</v>
      </c>
      <c r="B17" s="277" t="s">
        <v>164</v>
      </c>
      <c r="C17" s="277" t="s">
        <v>67</v>
      </c>
      <c r="D17" s="277" t="s">
        <v>132</v>
      </c>
      <c r="E17" s="555">
        <v>30000</v>
      </c>
      <c r="F17" s="297"/>
      <c r="G17" s="502">
        <f t="shared" si="1"/>
        <v>699000</v>
      </c>
      <c r="H17" s="413" t="s">
        <v>42</v>
      </c>
      <c r="I17" s="212" t="s">
        <v>45</v>
      </c>
      <c r="J17" s="804" t="s">
        <v>714</v>
      </c>
      <c r="K17" s="235" t="s">
        <v>125</v>
      </c>
      <c r="L17" s="218" t="s">
        <v>46</v>
      </c>
      <c r="M17" s="26"/>
      <c r="N17" s="25"/>
    </row>
    <row r="18" spans="1:14" ht="14.25" customHeight="1" x14ac:dyDescent="0.25">
      <c r="A18" s="240">
        <v>44317</v>
      </c>
      <c r="B18" s="277" t="s">
        <v>673</v>
      </c>
      <c r="C18" s="277" t="s">
        <v>132</v>
      </c>
      <c r="D18" s="277" t="s">
        <v>132</v>
      </c>
      <c r="E18" s="555">
        <v>32000</v>
      </c>
      <c r="F18" s="624"/>
      <c r="G18" s="502">
        <f t="shared" si="1"/>
        <v>667000</v>
      </c>
      <c r="H18" s="413" t="s">
        <v>42</v>
      </c>
      <c r="I18" s="212" t="s">
        <v>45</v>
      </c>
      <c r="J18" s="804" t="s">
        <v>715</v>
      </c>
      <c r="K18" s="235" t="s">
        <v>125</v>
      </c>
      <c r="L18" s="218" t="s">
        <v>46</v>
      </c>
      <c r="M18" s="247"/>
      <c r="N18" s="248"/>
    </row>
    <row r="19" spans="1:14" x14ac:dyDescent="0.25">
      <c r="A19" s="48">
        <v>44317</v>
      </c>
      <c r="B19" s="493" t="s">
        <v>674</v>
      </c>
      <c r="C19" s="493" t="s">
        <v>132</v>
      </c>
      <c r="D19" s="493" t="s">
        <v>132</v>
      </c>
      <c r="E19" s="750">
        <v>60000</v>
      </c>
      <c r="F19" s="623"/>
      <c r="G19" s="502">
        <f t="shared" si="1"/>
        <v>607000</v>
      </c>
      <c r="H19" s="413" t="s">
        <v>42</v>
      </c>
      <c r="I19" s="212" t="s">
        <v>45</v>
      </c>
      <c r="J19" s="804" t="s">
        <v>716</v>
      </c>
      <c r="K19" s="235" t="s">
        <v>125</v>
      </c>
      <c r="L19" s="218" t="s">
        <v>46</v>
      </c>
      <c r="M19" s="26"/>
      <c r="N19" s="25"/>
    </row>
    <row r="20" spans="1:14" x14ac:dyDescent="0.25">
      <c r="A20" s="48">
        <v>44317</v>
      </c>
      <c r="B20" s="493" t="s">
        <v>242</v>
      </c>
      <c r="C20" s="493" t="s">
        <v>67</v>
      </c>
      <c r="D20" s="493" t="s">
        <v>132</v>
      </c>
      <c r="E20" s="750">
        <v>100000</v>
      </c>
      <c r="F20" s="718"/>
      <c r="G20" s="502">
        <f t="shared" si="1"/>
        <v>507000</v>
      </c>
      <c r="H20" s="413" t="s">
        <v>42</v>
      </c>
      <c r="I20" s="212" t="s">
        <v>45</v>
      </c>
      <c r="J20" s="804" t="s">
        <v>717</v>
      </c>
      <c r="K20" s="235" t="s">
        <v>125</v>
      </c>
      <c r="L20" s="218" t="s">
        <v>46</v>
      </c>
      <c r="M20" s="416"/>
      <c r="N20" s="25"/>
    </row>
    <row r="21" spans="1:14" x14ac:dyDescent="0.25">
      <c r="A21" s="260">
        <v>44320</v>
      </c>
      <c r="B21" s="261" t="s">
        <v>107</v>
      </c>
      <c r="C21" s="261" t="s">
        <v>50</v>
      </c>
      <c r="D21" s="261" t="s">
        <v>14</v>
      </c>
      <c r="E21" s="732"/>
      <c r="F21" s="1014">
        <v>52000</v>
      </c>
      <c r="G21" s="922">
        <f t="shared" si="1"/>
        <v>559000</v>
      </c>
      <c r="H21" s="917" t="s">
        <v>42</v>
      </c>
      <c r="I21" s="885" t="s">
        <v>45</v>
      </c>
      <c r="J21" s="910" t="s">
        <v>205</v>
      </c>
      <c r="K21" s="269" t="s">
        <v>125</v>
      </c>
      <c r="L21" s="696" t="s">
        <v>46</v>
      </c>
      <c r="M21" s="980"/>
      <c r="N21" s="261"/>
    </row>
    <row r="22" spans="1:14" x14ac:dyDescent="0.25">
      <c r="A22" s="48">
        <v>44320</v>
      </c>
      <c r="B22" s="493" t="s">
        <v>705</v>
      </c>
      <c r="C22" s="493" t="s">
        <v>67</v>
      </c>
      <c r="D22" s="493" t="s">
        <v>14</v>
      </c>
      <c r="E22" s="750">
        <v>50000</v>
      </c>
      <c r="F22" s="718"/>
      <c r="G22" s="502">
        <f t="shared" si="1"/>
        <v>509000</v>
      </c>
      <c r="H22" s="413" t="s">
        <v>42</v>
      </c>
      <c r="I22" s="212" t="s">
        <v>45</v>
      </c>
      <c r="J22" s="870" t="s">
        <v>205</v>
      </c>
      <c r="K22" s="235" t="s">
        <v>125</v>
      </c>
      <c r="L22" s="218" t="s">
        <v>46</v>
      </c>
      <c r="M22" s="416"/>
      <c r="N22" s="25"/>
    </row>
    <row r="23" spans="1:14" x14ac:dyDescent="0.25">
      <c r="A23" s="48">
        <v>44320</v>
      </c>
      <c r="B23" s="493" t="s">
        <v>209</v>
      </c>
      <c r="C23" s="493" t="s">
        <v>473</v>
      </c>
      <c r="D23" s="493" t="s">
        <v>94</v>
      </c>
      <c r="E23" s="750">
        <v>2000</v>
      </c>
      <c r="F23" s="718"/>
      <c r="G23" s="502">
        <f t="shared" si="1"/>
        <v>507000</v>
      </c>
      <c r="H23" s="413" t="s">
        <v>42</v>
      </c>
      <c r="I23" s="212" t="s">
        <v>45</v>
      </c>
      <c r="J23" s="797" t="s">
        <v>205</v>
      </c>
      <c r="K23" s="235" t="s">
        <v>125</v>
      </c>
      <c r="L23" s="218" t="s">
        <v>46</v>
      </c>
      <c r="M23" s="416"/>
      <c r="N23" s="25"/>
    </row>
    <row r="24" spans="1:14" x14ac:dyDescent="0.25">
      <c r="A24" s="260">
        <v>44321</v>
      </c>
      <c r="B24" s="261" t="s">
        <v>107</v>
      </c>
      <c r="C24" s="261" t="s">
        <v>50</v>
      </c>
      <c r="D24" s="261" t="s">
        <v>14</v>
      </c>
      <c r="E24" s="732"/>
      <c r="F24" s="979">
        <v>22000</v>
      </c>
      <c r="G24" s="922">
        <f t="shared" si="1"/>
        <v>529000</v>
      </c>
      <c r="H24" s="917" t="s">
        <v>42</v>
      </c>
      <c r="I24" s="885" t="s">
        <v>45</v>
      </c>
      <c r="J24" s="402" t="s">
        <v>247</v>
      </c>
      <c r="K24" s="269" t="s">
        <v>125</v>
      </c>
      <c r="L24" s="696" t="s">
        <v>46</v>
      </c>
      <c r="M24" s="980"/>
      <c r="N24" s="981"/>
    </row>
    <row r="25" spans="1:14" x14ac:dyDescent="0.25">
      <c r="A25" s="48">
        <v>44321</v>
      </c>
      <c r="B25" s="492" t="s">
        <v>68</v>
      </c>
      <c r="C25" s="492" t="s">
        <v>67</v>
      </c>
      <c r="D25" s="493" t="s">
        <v>14</v>
      </c>
      <c r="E25" s="750">
        <v>4000</v>
      </c>
      <c r="F25" s="625"/>
      <c r="G25" s="502">
        <f t="shared" si="1"/>
        <v>525000</v>
      </c>
      <c r="H25" s="413" t="s">
        <v>42</v>
      </c>
      <c r="I25" s="212" t="s">
        <v>45</v>
      </c>
      <c r="J25" s="279" t="s">
        <v>247</v>
      </c>
      <c r="K25" s="235" t="s">
        <v>125</v>
      </c>
      <c r="L25" s="218" t="s">
        <v>46</v>
      </c>
      <c r="M25" s="416"/>
      <c r="N25" s="25" t="s">
        <v>243</v>
      </c>
    </row>
    <row r="26" spans="1:14" x14ac:dyDescent="0.25">
      <c r="A26" s="48">
        <v>44321</v>
      </c>
      <c r="B26" s="492" t="s">
        <v>68</v>
      </c>
      <c r="C26" s="492" t="s">
        <v>67</v>
      </c>
      <c r="D26" s="493" t="s">
        <v>14</v>
      </c>
      <c r="E26" s="427">
        <v>8000</v>
      </c>
      <c r="F26" s="720"/>
      <c r="G26" s="502">
        <f t="shared" si="1"/>
        <v>517000</v>
      </c>
      <c r="H26" s="413" t="s">
        <v>42</v>
      </c>
      <c r="I26" s="212" t="s">
        <v>45</v>
      </c>
      <c r="J26" s="279" t="s">
        <v>247</v>
      </c>
      <c r="K26" s="235" t="s">
        <v>125</v>
      </c>
      <c r="L26" s="218" t="s">
        <v>46</v>
      </c>
      <c r="M26" s="416"/>
      <c r="N26" s="25" t="s">
        <v>244</v>
      </c>
    </row>
    <row r="27" spans="1:14" x14ac:dyDescent="0.25">
      <c r="A27" s="48">
        <v>44321</v>
      </c>
      <c r="B27" s="492" t="s">
        <v>68</v>
      </c>
      <c r="C27" s="492" t="s">
        <v>67</v>
      </c>
      <c r="D27" s="493" t="s">
        <v>14</v>
      </c>
      <c r="E27" s="427">
        <v>8000</v>
      </c>
      <c r="F27" s="721"/>
      <c r="G27" s="502">
        <f t="shared" si="1"/>
        <v>509000</v>
      </c>
      <c r="H27" s="413" t="s">
        <v>42</v>
      </c>
      <c r="I27" s="212" t="s">
        <v>45</v>
      </c>
      <c r="J27" s="279" t="s">
        <v>247</v>
      </c>
      <c r="K27" s="235" t="s">
        <v>125</v>
      </c>
      <c r="L27" s="218" t="s">
        <v>46</v>
      </c>
      <c r="M27" s="416"/>
      <c r="N27" s="25" t="s">
        <v>245</v>
      </c>
    </row>
    <row r="28" spans="1:14" x14ac:dyDescent="0.25">
      <c r="A28" s="48">
        <v>44321</v>
      </c>
      <c r="B28" s="492" t="s">
        <v>68</v>
      </c>
      <c r="C28" s="492" t="s">
        <v>67</v>
      </c>
      <c r="D28" s="493" t="s">
        <v>14</v>
      </c>
      <c r="E28" s="427">
        <v>4000</v>
      </c>
      <c r="F28" s="624"/>
      <c r="G28" s="502">
        <f t="shared" si="1"/>
        <v>505000</v>
      </c>
      <c r="H28" s="413" t="s">
        <v>42</v>
      </c>
      <c r="I28" s="212" t="s">
        <v>45</v>
      </c>
      <c r="J28" s="279" t="s">
        <v>247</v>
      </c>
      <c r="K28" s="235" t="s">
        <v>125</v>
      </c>
      <c r="L28" s="218" t="s">
        <v>46</v>
      </c>
      <c r="M28" s="416"/>
      <c r="N28" s="25" t="s">
        <v>246</v>
      </c>
    </row>
    <row r="29" spans="1:14" x14ac:dyDescent="0.25">
      <c r="A29" s="202">
        <v>44321</v>
      </c>
      <c r="B29" s="546" t="s">
        <v>248</v>
      </c>
      <c r="C29" s="546" t="s">
        <v>136</v>
      </c>
      <c r="D29" s="547" t="s">
        <v>94</v>
      </c>
      <c r="E29" s="267">
        <v>84000</v>
      </c>
      <c r="F29" s="723">
        <v>84000</v>
      </c>
      <c r="G29" s="502">
        <f t="shared" si="1"/>
        <v>505000</v>
      </c>
      <c r="H29" s="413" t="s">
        <v>42</v>
      </c>
      <c r="I29" s="212" t="s">
        <v>45</v>
      </c>
      <c r="J29" s="279" t="s">
        <v>724</v>
      </c>
      <c r="K29" s="235" t="s">
        <v>125</v>
      </c>
      <c r="L29" s="218" t="s">
        <v>46</v>
      </c>
      <c r="M29" s="416"/>
      <c r="N29" s="25"/>
    </row>
    <row r="30" spans="1:14" x14ac:dyDescent="0.25">
      <c r="A30" s="202">
        <v>44321</v>
      </c>
      <c r="B30" s="546" t="s">
        <v>283</v>
      </c>
      <c r="C30" s="546" t="s">
        <v>136</v>
      </c>
      <c r="D30" s="547" t="s">
        <v>94</v>
      </c>
      <c r="E30" s="267">
        <v>7000</v>
      </c>
      <c r="F30" s="625">
        <v>7000</v>
      </c>
      <c r="G30" s="502">
        <f t="shared" si="1"/>
        <v>505000</v>
      </c>
      <c r="H30" s="413" t="s">
        <v>42</v>
      </c>
      <c r="I30" s="212" t="s">
        <v>45</v>
      </c>
      <c r="J30" s="279" t="s">
        <v>724</v>
      </c>
      <c r="K30" s="235" t="s">
        <v>125</v>
      </c>
      <c r="L30" s="218" t="s">
        <v>46</v>
      </c>
      <c r="M30" s="26"/>
      <c r="N30" s="25"/>
    </row>
    <row r="31" spans="1:14" x14ac:dyDescent="0.25">
      <c r="A31" s="202">
        <v>44321</v>
      </c>
      <c r="B31" s="546" t="s">
        <v>284</v>
      </c>
      <c r="C31" s="546" t="s">
        <v>136</v>
      </c>
      <c r="D31" s="547" t="s">
        <v>94</v>
      </c>
      <c r="E31" s="267">
        <v>17400</v>
      </c>
      <c r="F31" s="625">
        <v>17400</v>
      </c>
      <c r="G31" s="502">
        <f t="shared" si="1"/>
        <v>505000</v>
      </c>
      <c r="H31" s="413" t="s">
        <v>42</v>
      </c>
      <c r="I31" s="212" t="s">
        <v>45</v>
      </c>
      <c r="J31" s="279" t="s">
        <v>724</v>
      </c>
      <c r="K31" s="235" t="s">
        <v>125</v>
      </c>
      <c r="L31" s="218" t="s">
        <v>46</v>
      </c>
      <c r="M31" s="26"/>
      <c r="N31" s="25"/>
    </row>
    <row r="32" spans="1:14" x14ac:dyDescent="0.25">
      <c r="A32" s="260">
        <v>44323</v>
      </c>
      <c r="B32" s="396" t="s">
        <v>107</v>
      </c>
      <c r="C32" s="396" t="s">
        <v>50</v>
      </c>
      <c r="D32" s="760" t="s">
        <v>14</v>
      </c>
      <c r="E32" s="263"/>
      <c r="F32" s="979">
        <v>14000</v>
      </c>
      <c r="G32" s="922">
        <f t="shared" si="1"/>
        <v>519000</v>
      </c>
      <c r="H32" s="917" t="s">
        <v>42</v>
      </c>
      <c r="I32" s="885" t="s">
        <v>45</v>
      </c>
      <c r="J32" s="910" t="s">
        <v>725</v>
      </c>
      <c r="K32" s="269" t="s">
        <v>125</v>
      </c>
      <c r="L32" s="696" t="s">
        <v>46</v>
      </c>
      <c r="M32" s="262"/>
      <c r="N32" s="261"/>
    </row>
    <row r="33" spans="1:14" x14ac:dyDescent="0.25">
      <c r="A33" s="202">
        <v>44323</v>
      </c>
      <c r="B33" s="493" t="s">
        <v>68</v>
      </c>
      <c r="C33" s="493" t="s">
        <v>67</v>
      </c>
      <c r="D33" s="493" t="s">
        <v>14</v>
      </c>
      <c r="E33" s="695">
        <v>1000</v>
      </c>
      <c r="F33" s="624"/>
      <c r="G33" s="502">
        <f t="shared" si="1"/>
        <v>518000</v>
      </c>
      <c r="H33" s="413" t="s">
        <v>42</v>
      </c>
      <c r="I33" s="212" t="s">
        <v>45</v>
      </c>
      <c r="J33" s="797" t="s">
        <v>725</v>
      </c>
      <c r="K33" s="235" t="s">
        <v>125</v>
      </c>
      <c r="L33" s="218" t="s">
        <v>46</v>
      </c>
      <c r="M33" s="26"/>
      <c r="N33" s="25" t="s">
        <v>310</v>
      </c>
    </row>
    <row r="34" spans="1:14" x14ac:dyDescent="0.25">
      <c r="A34" s="202">
        <v>44323</v>
      </c>
      <c r="B34" s="493" t="s">
        <v>68</v>
      </c>
      <c r="C34" s="493" t="s">
        <v>67</v>
      </c>
      <c r="D34" s="493" t="s">
        <v>14</v>
      </c>
      <c r="E34" s="695">
        <v>5000</v>
      </c>
      <c r="F34" s="719"/>
      <c r="G34" s="502">
        <f t="shared" si="1"/>
        <v>513000</v>
      </c>
      <c r="H34" s="413" t="s">
        <v>42</v>
      </c>
      <c r="I34" s="212" t="s">
        <v>45</v>
      </c>
      <c r="J34" s="797" t="s">
        <v>725</v>
      </c>
      <c r="K34" s="235" t="s">
        <v>125</v>
      </c>
      <c r="L34" s="218" t="s">
        <v>46</v>
      </c>
      <c r="M34" s="247"/>
      <c r="N34" s="248" t="s">
        <v>311</v>
      </c>
    </row>
    <row r="35" spans="1:14" x14ac:dyDescent="0.25">
      <c r="A35" s="202">
        <v>44323</v>
      </c>
      <c r="B35" s="493" t="s">
        <v>68</v>
      </c>
      <c r="C35" s="493" t="s">
        <v>67</v>
      </c>
      <c r="D35" s="493" t="s">
        <v>14</v>
      </c>
      <c r="E35" s="695">
        <v>8000</v>
      </c>
      <c r="F35" s="719"/>
      <c r="G35" s="502">
        <f t="shared" si="1"/>
        <v>505000</v>
      </c>
      <c r="H35" s="413" t="s">
        <v>42</v>
      </c>
      <c r="I35" s="212" t="s">
        <v>45</v>
      </c>
      <c r="J35" s="797" t="s">
        <v>725</v>
      </c>
      <c r="K35" s="235" t="s">
        <v>125</v>
      </c>
      <c r="L35" s="218" t="s">
        <v>46</v>
      </c>
      <c r="M35" s="26"/>
      <c r="N35" s="25" t="s">
        <v>312</v>
      </c>
    </row>
    <row r="36" spans="1:14" x14ac:dyDescent="0.25">
      <c r="A36" s="240">
        <v>44323</v>
      </c>
      <c r="B36" s="543" t="s">
        <v>320</v>
      </c>
      <c r="C36" s="543" t="s">
        <v>321</v>
      </c>
      <c r="D36" s="850" t="s">
        <v>94</v>
      </c>
      <c r="E36" s="555">
        <v>279900</v>
      </c>
      <c r="F36" s="719">
        <v>279900</v>
      </c>
      <c r="G36" s="502">
        <f t="shared" si="1"/>
        <v>505000</v>
      </c>
      <c r="H36" s="413" t="s">
        <v>42</v>
      </c>
      <c r="I36" s="212" t="s">
        <v>45</v>
      </c>
      <c r="J36" s="713" t="s">
        <v>731</v>
      </c>
      <c r="K36" s="235" t="s">
        <v>125</v>
      </c>
      <c r="L36" s="218" t="s">
        <v>46</v>
      </c>
      <c r="M36" s="26"/>
      <c r="N36" s="25"/>
    </row>
    <row r="37" spans="1:14" x14ac:dyDescent="0.25">
      <c r="A37" s="240">
        <v>44323</v>
      </c>
      <c r="B37" s="546" t="s">
        <v>322</v>
      </c>
      <c r="C37" s="546" t="s">
        <v>136</v>
      </c>
      <c r="D37" s="277" t="s">
        <v>94</v>
      </c>
      <c r="E37" s="555">
        <v>49000</v>
      </c>
      <c r="F37" s="719">
        <v>49000</v>
      </c>
      <c r="G37" s="502">
        <f t="shared" si="1"/>
        <v>505000</v>
      </c>
      <c r="H37" s="413" t="s">
        <v>42</v>
      </c>
      <c r="I37" s="212" t="s">
        <v>45</v>
      </c>
      <c r="J37" s="713" t="s">
        <v>732</v>
      </c>
      <c r="K37" s="235" t="s">
        <v>125</v>
      </c>
      <c r="L37" s="218" t="s">
        <v>46</v>
      </c>
      <c r="M37" s="26"/>
      <c r="N37" s="25"/>
    </row>
    <row r="38" spans="1:14" x14ac:dyDescent="0.25">
      <c r="A38" s="240">
        <v>44323</v>
      </c>
      <c r="B38" s="546" t="s">
        <v>323</v>
      </c>
      <c r="C38" s="546" t="s">
        <v>136</v>
      </c>
      <c r="D38" s="277" t="s">
        <v>94</v>
      </c>
      <c r="E38" s="555">
        <v>30000</v>
      </c>
      <c r="F38" s="719">
        <v>30000</v>
      </c>
      <c r="G38" s="502">
        <f t="shared" si="1"/>
        <v>505000</v>
      </c>
      <c r="H38" s="413" t="s">
        <v>42</v>
      </c>
      <c r="I38" s="212" t="s">
        <v>45</v>
      </c>
      <c r="J38" s="713" t="s">
        <v>732</v>
      </c>
      <c r="K38" s="235" t="s">
        <v>125</v>
      </c>
      <c r="L38" s="218" t="s">
        <v>46</v>
      </c>
      <c r="M38" s="26"/>
      <c r="N38" s="25"/>
    </row>
    <row r="39" spans="1:14" ht="15.75" customHeight="1" x14ac:dyDescent="0.25">
      <c r="A39" s="698">
        <v>44326</v>
      </c>
      <c r="B39" s="261" t="s">
        <v>107</v>
      </c>
      <c r="C39" s="261" t="s">
        <v>50</v>
      </c>
      <c r="D39" s="261" t="s">
        <v>14</v>
      </c>
      <c r="E39" s="732"/>
      <c r="F39" s="979">
        <v>12000</v>
      </c>
      <c r="G39" s="888">
        <f t="shared" si="1"/>
        <v>517000</v>
      </c>
      <c r="H39" s="920" t="s">
        <v>42</v>
      </c>
      <c r="I39" s="932" t="s">
        <v>45</v>
      </c>
      <c r="J39" s="910" t="s">
        <v>733</v>
      </c>
      <c r="K39" s="269" t="s">
        <v>125</v>
      </c>
      <c r="L39" s="931" t="s">
        <v>46</v>
      </c>
      <c r="M39" s="262"/>
      <c r="N39" s="261"/>
    </row>
    <row r="40" spans="1:14" x14ac:dyDescent="0.25">
      <c r="A40" s="240">
        <v>44326</v>
      </c>
      <c r="B40" s="493" t="s">
        <v>68</v>
      </c>
      <c r="C40" s="493" t="s">
        <v>67</v>
      </c>
      <c r="D40" s="493" t="s">
        <v>14</v>
      </c>
      <c r="E40" s="695">
        <v>5000</v>
      </c>
      <c r="F40" s="625"/>
      <c r="G40" s="502">
        <f t="shared" si="1"/>
        <v>512000</v>
      </c>
      <c r="H40" s="413" t="s">
        <v>42</v>
      </c>
      <c r="I40" s="212" t="s">
        <v>45</v>
      </c>
      <c r="J40" s="797" t="s">
        <v>733</v>
      </c>
      <c r="K40" s="235" t="s">
        <v>125</v>
      </c>
      <c r="L40" s="218" t="s">
        <v>46</v>
      </c>
      <c r="M40" s="247"/>
      <c r="N40" s="248"/>
    </row>
    <row r="41" spans="1:14" x14ac:dyDescent="0.25">
      <c r="A41" s="240">
        <v>44326</v>
      </c>
      <c r="B41" s="493" t="s">
        <v>68</v>
      </c>
      <c r="C41" s="493" t="s">
        <v>67</v>
      </c>
      <c r="D41" s="493" t="s">
        <v>14</v>
      </c>
      <c r="E41" s="695">
        <v>5000</v>
      </c>
      <c r="F41" s="722"/>
      <c r="G41" s="502">
        <f t="shared" si="1"/>
        <v>507000</v>
      </c>
      <c r="H41" s="413" t="s">
        <v>42</v>
      </c>
      <c r="I41" s="212" t="s">
        <v>45</v>
      </c>
      <c r="J41" s="797" t="s">
        <v>733</v>
      </c>
      <c r="K41" s="235" t="s">
        <v>125</v>
      </c>
      <c r="L41" s="218" t="s">
        <v>46</v>
      </c>
      <c r="M41" s="26"/>
      <c r="N41" s="25"/>
    </row>
    <row r="42" spans="1:14" x14ac:dyDescent="0.25">
      <c r="A42" s="240">
        <v>44326</v>
      </c>
      <c r="B42" s="493" t="s">
        <v>72</v>
      </c>
      <c r="C42" s="493" t="s">
        <v>50</v>
      </c>
      <c r="D42" s="493" t="s">
        <v>14</v>
      </c>
      <c r="E42" s="695"/>
      <c r="F42" s="723">
        <v>-2000</v>
      </c>
      <c r="G42" s="502">
        <f t="shared" si="1"/>
        <v>505000</v>
      </c>
      <c r="H42" s="413" t="s">
        <v>42</v>
      </c>
      <c r="I42" s="212" t="s">
        <v>45</v>
      </c>
      <c r="J42" s="797" t="s">
        <v>733</v>
      </c>
      <c r="K42" s="235" t="s">
        <v>125</v>
      </c>
      <c r="L42" s="218" t="s">
        <v>46</v>
      </c>
      <c r="M42" s="26"/>
      <c r="N42" s="25"/>
    </row>
    <row r="43" spans="1:14" x14ac:dyDescent="0.25">
      <c r="A43" s="240">
        <v>44326</v>
      </c>
      <c r="B43" s="277" t="s">
        <v>347</v>
      </c>
      <c r="C43" s="277" t="s">
        <v>136</v>
      </c>
      <c r="D43" s="277" t="s">
        <v>94</v>
      </c>
      <c r="E43" s="750">
        <v>340000</v>
      </c>
      <c r="F43" s="724">
        <v>340000</v>
      </c>
      <c r="G43" s="502">
        <f t="shared" si="1"/>
        <v>505000</v>
      </c>
      <c r="H43" s="413" t="s">
        <v>42</v>
      </c>
      <c r="I43" s="212" t="s">
        <v>45</v>
      </c>
      <c r="J43" s="771" t="s">
        <v>740</v>
      </c>
      <c r="K43" s="235" t="s">
        <v>125</v>
      </c>
      <c r="L43" s="218" t="s">
        <v>46</v>
      </c>
      <c r="M43" s="26"/>
      <c r="N43" s="25"/>
    </row>
    <row r="44" spans="1:14" ht="30" x14ac:dyDescent="0.25">
      <c r="A44" s="240">
        <v>44326</v>
      </c>
      <c r="B44" s="492" t="s">
        <v>348</v>
      </c>
      <c r="C44" s="492" t="s">
        <v>319</v>
      </c>
      <c r="D44" s="492" t="s">
        <v>132</v>
      </c>
      <c r="E44" s="750">
        <v>570000</v>
      </c>
      <c r="F44" s="624">
        <v>570000</v>
      </c>
      <c r="G44" s="495">
        <f t="shared" si="1"/>
        <v>505000</v>
      </c>
      <c r="H44" s="424" t="s">
        <v>42</v>
      </c>
      <c r="I44" s="425" t="s">
        <v>45</v>
      </c>
      <c r="J44" s="771" t="s">
        <v>742</v>
      </c>
      <c r="K44" s="279" t="s">
        <v>125</v>
      </c>
      <c r="L44" s="711" t="s">
        <v>46</v>
      </c>
      <c r="M44" s="247"/>
      <c r="N44" s="248"/>
    </row>
    <row r="45" spans="1:14" ht="14.25" customHeight="1" x14ac:dyDescent="0.25">
      <c r="A45" s="260" t="s">
        <v>384</v>
      </c>
      <c r="B45" s="261" t="s">
        <v>107</v>
      </c>
      <c r="C45" s="261" t="s">
        <v>50</v>
      </c>
      <c r="D45" s="261" t="s">
        <v>14</v>
      </c>
      <c r="E45" s="732"/>
      <c r="F45" s="930">
        <v>615000</v>
      </c>
      <c r="G45" s="922">
        <f t="shared" si="1"/>
        <v>1120000</v>
      </c>
      <c r="H45" s="917" t="s">
        <v>42</v>
      </c>
      <c r="I45" s="885" t="s">
        <v>45</v>
      </c>
      <c r="J45" s="910" t="s">
        <v>743</v>
      </c>
      <c r="K45" s="269" t="s">
        <v>125</v>
      </c>
      <c r="L45" s="696" t="s">
        <v>46</v>
      </c>
      <c r="M45" s="885"/>
      <c r="N45" s="886"/>
    </row>
    <row r="46" spans="1:14" x14ac:dyDescent="0.25">
      <c r="A46" s="507">
        <v>44331</v>
      </c>
      <c r="B46" s="493" t="s">
        <v>385</v>
      </c>
      <c r="C46" s="493" t="s">
        <v>67</v>
      </c>
      <c r="D46" s="493" t="s">
        <v>14</v>
      </c>
      <c r="E46" s="695">
        <v>615000</v>
      </c>
      <c r="F46" s="625"/>
      <c r="G46" s="502">
        <f t="shared" si="1"/>
        <v>505000</v>
      </c>
      <c r="H46" s="413" t="s">
        <v>42</v>
      </c>
      <c r="I46" s="212" t="s">
        <v>45</v>
      </c>
      <c r="J46" s="279" t="s">
        <v>742</v>
      </c>
      <c r="K46" s="235" t="s">
        <v>125</v>
      </c>
      <c r="L46" s="218" t="s">
        <v>46</v>
      </c>
      <c r="M46" s="414"/>
      <c r="N46" s="430"/>
    </row>
    <row r="47" spans="1:14" x14ac:dyDescent="0.25">
      <c r="A47" s="48">
        <v>44333</v>
      </c>
      <c r="B47" s="493" t="s">
        <v>407</v>
      </c>
      <c r="C47" s="493" t="s">
        <v>136</v>
      </c>
      <c r="D47" s="493" t="s">
        <v>94</v>
      </c>
      <c r="E47" s="690">
        <v>8000</v>
      </c>
      <c r="F47" s="625">
        <v>8000</v>
      </c>
      <c r="G47" s="502">
        <f t="shared" si="1"/>
        <v>505000</v>
      </c>
      <c r="H47" s="413" t="s">
        <v>42</v>
      </c>
      <c r="I47" s="212" t="s">
        <v>45</v>
      </c>
      <c r="J47" s="771" t="s">
        <v>749</v>
      </c>
      <c r="K47" s="235" t="s">
        <v>125</v>
      </c>
      <c r="L47" s="218" t="s">
        <v>46</v>
      </c>
      <c r="M47" s="414"/>
      <c r="N47" s="430"/>
    </row>
    <row r="48" spans="1:14" ht="15" customHeight="1" x14ac:dyDescent="0.25">
      <c r="A48" s="48">
        <v>44333</v>
      </c>
      <c r="B48" s="493" t="s">
        <v>408</v>
      </c>
      <c r="C48" s="493" t="s">
        <v>121</v>
      </c>
      <c r="D48" s="644" t="s">
        <v>94</v>
      </c>
      <c r="E48" s="690">
        <v>50000</v>
      </c>
      <c r="F48" s="719">
        <v>50000</v>
      </c>
      <c r="G48" s="502">
        <f t="shared" si="1"/>
        <v>505000</v>
      </c>
      <c r="H48" s="413" t="s">
        <v>42</v>
      </c>
      <c r="I48" s="212" t="s">
        <v>45</v>
      </c>
      <c r="J48" s="771" t="s">
        <v>748</v>
      </c>
      <c r="K48" s="235" t="s">
        <v>125</v>
      </c>
      <c r="L48" s="218" t="s">
        <v>46</v>
      </c>
      <c r="M48" s="26"/>
      <c r="N48" s="25"/>
    </row>
    <row r="49" spans="1:14" ht="14.25" customHeight="1" x14ac:dyDescent="0.25">
      <c r="A49" s="260">
        <v>44333</v>
      </c>
      <c r="B49" s="261" t="s">
        <v>107</v>
      </c>
      <c r="C49" s="261" t="s">
        <v>50</v>
      </c>
      <c r="D49" s="261" t="s">
        <v>14</v>
      </c>
      <c r="E49" s="905"/>
      <c r="F49" s="979">
        <v>11000</v>
      </c>
      <c r="G49" s="922">
        <f t="shared" si="1"/>
        <v>516000</v>
      </c>
      <c r="H49" s="917" t="s">
        <v>42</v>
      </c>
      <c r="I49" s="885" t="s">
        <v>45</v>
      </c>
      <c r="J49" s="910" t="s">
        <v>751</v>
      </c>
      <c r="K49" s="269" t="s">
        <v>125</v>
      </c>
      <c r="L49" s="696" t="s">
        <v>46</v>
      </c>
      <c r="M49" s="412"/>
      <c r="N49" s="396"/>
    </row>
    <row r="50" spans="1:14" ht="15.75" customHeight="1" x14ac:dyDescent="0.25">
      <c r="A50" s="48">
        <v>44333</v>
      </c>
      <c r="B50" s="493" t="s">
        <v>68</v>
      </c>
      <c r="C50" s="493" t="s">
        <v>67</v>
      </c>
      <c r="D50" s="493" t="s">
        <v>14</v>
      </c>
      <c r="E50" s="695">
        <v>5000</v>
      </c>
      <c r="F50" s="722"/>
      <c r="G50" s="502">
        <f t="shared" si="1"/>
        <v>511000</v>
      </c>
      <c r="H50" s="413" t="s">
        <v>42</v>
      </c>
      <c r="I50" s="212" t="s">
        <v>45</v>
      </c>
      <c r="J50" s="870" t="s">
        <v>751</v>
      </c>
      <c r="K50" s="235" t="s">
        <v>125</v>
      </c>
      <c r="L50" s="218" t="s">
        <v>46</v>
      </c>
      <c r="M50" s="26"/>
      <c r="N50" s="25" t="s">
        <v>243</v>
      </c>
    </row>
    <row r="51" spans="1:14" x14ac:dyDescent="0.25">
      <c r="A51" s="48">
        <v>44333</v>
      </c>
      <c r="B51" s="493" t="s">
        <v>68</v>
      </c>
      <c r="C51" s="493" t="s">
        <v>67</v>
      </c>
      <c r="D51" s="493" t="s">
        <v>14</v>
      </c>
      <c r="E51" s="702">
        <v>5000</v>
      </c>
      <c r="F51" s="297"/>
      <c r="G51" s="502">
        <f t="shared" si="1"/>
        <v>506000</v>
      </c>
      <c r="H51" s="413" t="s">
        <v>42</v>
      </c>
      <c r="I51" s="212" t="s">
        <v>45</v>
      </c>
      <c r="J51" s="870" t="s">
        <v>751</v>
      </c>
      <c r="K51" s="235" t="s">
        <v>125</v>
      </c>
      <c r="L51" s="218" t="s">
        <v>46</v>
      </c>
      <c r="M51" s="26"/>
      <c r="N51" s="25" t="s">
        <v>409</v>
      </c>
    </row>
    <row r="52" spans="1:14" x14ac:dyDescent="0.25">
      <c r="A52" s="260">
        <v>44335</v>
      </c>
      <c r="B52" s="261" t="s">
        <v>107</v>
      </c>
      <c r="C52" s="261" t="s">
        <v>50</v>
      </c>
      <c r="D52" s="261" t="s">
        <v>14</v>
      </c>
      <c r="E52" s="732"/>
      <c r="F52" s="982">
        <v>8000</v>
      </c>
      <c r="G52" s="922">
        <f t="shared" si="1"/>
        <v>514000</v>
      </c>
      <c r="H52" s="917" t="s">
        <v>42</v>
      </c>
      <c r="I52" s="885" t="s">
        <v>45</v>
      </c>
      <c r="J52" s="910" t="s">
        <v>752</v>
      </c>
      <c r="K52" s="269" t="s">
        <v>125</v>
      </c>
      <c r="L52" s="696" t="s">
        <v>46</v>
      </c>
      <c r="M52" s="262"/>
      <c r="N52" s="261"/>
    </row>
    <row r="53" spans="1:14" x14ac:dyDescent="0.25">
      <c r="A53" s="260">
        <v>44335</v>
      </c>
      <c r="B53" s="261" t="s">
        <v>107</v>
      </c>
      <c r="C53" s="261" t="s">
        <v>50</v>
      </c>
      <c r="D53" s="261" t="s">
        <v>14</v>
      </c>
      <c r="E53" s="732"/>
      <c r="F53" s="979">
        <v>60000</v>
      </c>
      <c r="G53" s="922">
        <f t="shared" si="1"/>
        <v>574000</v>
      </c>
      <c r="H53" s="917" t="s">
        <v>42</v>
      </c>
      <c r="I53" s="885" t="s">
        <v>45</v>
      </c>
      <c r="J53" s="910" t="s">
        <v>753</v>
      </c>
      <c r="K53" s="269" t="s">
        <v>125</v>
      </c>
      <c r="L53" s="696" t="s">
        <v>46</v>
      </c>
      <c r="M53" s="262"/>
      <c r="N53" s="261"/>
    </row>
    <row r="54" spans="1:14" x14ac:dyDescent="0.25">
      <c r="A54" s="260">
        <v>44335</v>
      </c>
      <c r="B54" s="261" t="s">
        <v>107</v>
      </c>
      <c r="C54" s="261" t="s">
        <v>50</v>
      </c>
      <c r="D54" s="261" t="s">
        <v>14</v>
      </c>
      <c r="E54" s="732"/>
      <c r="F54" s="930">
        <v>8000</v>
      </c>
      <c r="G54" s="922">
        <f t="shared" si="1"/>
        <v>582000</v>
      </c>
      <c r="H54" s="917" t="s">
        <v>42</v>
      </c>
      <c r="I54" s="885" t="s">
        <v>45</v>
      </c>
      <c r="J54" s="910" t="s">
        <v>755</v>
      </c>
      <c r="K54" s="269" t="s">
        <v>125</v>
      </c>
      <c r="L54" s="696" t="s">
        <v>46</v>
      </c>
      <c r="M54" s="262"/>
      <c r="N54" s="983"/>
    </row>
    <row r="55" spans="1:14" x14ac:dyDescent="0.25">
      <c r="A55" s="48">
        <v>44335</v>
      </c>
      <c r="B55" s="546" t="s">
        <v>68</v>
      </c>
      <c r="C55" s="546" t="s">
        <v>67</v>
      </c>
      <c r="D55" s="547" t="s">
        <v>14</v>
      </c>
      <c r="E55" s="427">
        <v>4000</v>
      </c>
      <c r="F55" s="722"/>
      <c r="G55" s="502">
        <f t="shared" si="1"/>
        <v>578000</v>
      </c>
      <c r="H55" s="413" t="s">
        <v>42</v>
      </c>
      <c r="I55" s="212" t="s">
        <v>45</v>
      </c>
      <c r="J55" s="870" t="s">
        <v>752</v>
      </c>
      <c r="K55" s="235" t="s">
        <v>125</v>
      </c>
      <c r="L55" s="218" t="s">
        <v>46</v>
      </c>
      <c r="M55" s="26"/>
      <c r="N55" s="25" t="s">
        <v>449</v>
      </c>
    </row>
    <row r="56" spans="1:14" ht="15.75" customHeight="1" x14ac:dyDescent="0.25">
      <c r="A56" s="48">
        <v>44335</v>
      </c>
      <c r="B56" s="546" t="s">
        <v>68</v>
      </c>
      <c r="C56" s="546" t="s">
        <v>67</v>
      </c>
      <c r="D56" s="547" t="s">
        <v>14</v>
      </c>
      <c r="E56" s="427">
        <v>4000</v>
      </c>
      <c r="F56" s="726"/>
      <c r="G56" s="502">
        <f t="shared" si="1"/>
        <v>574000</v>
      </c>
      <c r="H56" s="413" t="s">
        <v>42</v>
      </c>
      <c r="I56" s="212" t="s">
        <v>45</v>
      </c>
      <c r="J56" s="870" t="s">
        <v>752</v>
      </c>
      <c r="K56" s="235" t="s">
        <v>125</v>
      </c>
      <c r="L56" s="218" t="s">
        <v>46</v>
      </c>
      <c r="M56" s="26"/>
      <c r="N56" s="25" t="s">
        <v>450</v>
      </c>
    </row>
    <row r="57" spans="1:14" x14ac:dyDescent="0.25">
      <c r="A57" s="48">
        <v>44335</v>
      </c>
      <c r="B57" s="546" t="s">
        <v>68</v>
      </c>
      <c r="C57" s="546" t="s">
        <v>67</v>
      </c>
      <c r="D57" s="547" t="s">
        <v>14</v>
      </c>
      <c r="E57" s="750">
        <v>5000</v>
      </c>
      <c r="F57" s="725"/>
      <c r="G57" s="502">
        <f t="shared" si="1"/>
        <v>569000</v>
      </c>
      <c r="H57" s="413" t="s">
        <v>42</v>
      </c>
      <c r="I57" s="212" t="s">
        <v>45</v>
      </c>
      <c r="J57" s="870" t="s">
        <v>752</v>
      </c>
      <c r="K57" s="235" t="s">
        <v>125</v>
      </c>
      <c r="L57" s="218" t="s">
        <v>46</v>
      </c>
      <c r="M57" s="26"/>
      <c r="N57" s="25" t="s">
        <v>451</v>
      </c>
    </row>
    <row r="58" spans="1:14" x14ac:dyDescent="0.25">
      <c r="A58" s="48">
        <v>44335</v>
      </c>
      <c r="B58" s="546" t="s">
        <v>68</v>
      </c>
      <c r="C58" s="546" t="s">
        <v>67</v>
      </c>
      <c r="D58" s="547" t="s">
        <v>14</v>
      </c>
      <c r="E58" s="194">
        <v>6000</v>
      </c>
      <c r="F58" s="297"/>
      <c r="G58" s="502">
        <f t="shared" si="1"/>
        <v>563000</v>
      </c>
      <c r="H58" s="413" t="s">
        <v>42</v>
      </c>
      <c r="I58" s="212" t="s">
        <v>45</v>
      </c>
      <c r="J58" s="870" t="s">
        <v>752</v>
      </c>
      <c r="K58" s="235" t="s">
        <v>125</v>
      </c>
      <c r="L58" s="218" t="s">
        <v>46</v>
      </c>
      <c r="M58" s="26"/>
      <c r="N58" s="25" t="s">
        <v>452</v>
      </c>
    </row>
    <row r="59" spans="1:14" x14ac:dyDescent="0.25">
      <c r="A59" s="48">
        <v>44335</v>
      </c>
      <c r="B59" s="546" t="s">
        <v>448</v>
      </c>
      <c r="C59" s="546" t="s">
        <v>136</v>
      </c>
      <c r="D59" s="547" t="s">
        <v>14</v>
      </c>
      <c r="E59" s="427">
        <v>10000</v>
      </c>
      <c r="F59" s="297">
        <v>10000</v>
      </c>
      <c r="G59" s="502">
        <f t="shared" si="1"/>
        <v>563000</v>
      </c>
      <c r="H59" s="413" t="s">
        <v>42</v>
      </c>
      <c r="I59" s="212" t="s">
        <v>45</v>
      </c>
      <c r="J59" s="279" t="s">
        <v>756</v>
      </c>
      <c r="K59" s="235" t="s">
        <v>125</v>
      </c>
      <c r="L59" s="218" t="s">
        <v>46</v>
      </c>
      <c r="M59" s="26"/>
      <c r="N59" s="25"/>
    </row>
    <row r="60" spans="1:14" x14ac:dyDescent="0.25">
      <c r="A60" s="48">
        <v>44335</v>
      </c>
      <c r="B60" s="546" t="s">
        <v>453</v>
      </c>
      <c r="C60" s="546" t="s">
        <v>136</v>
      </c>
      <c r="D60" s="547" t="s">
        <v>94</v>
      </c>
      <c r="E60" s="427">
        <v>55000</v>
      </c>
      <c r="F60" s="297"/>
      <c r="G60" s="502">
        <f t="shared" si="1"/>
        <v>508000</v>
      </c>
      <c r="H60" s="413" t="s">
        <v>42</v>
      </c>
      <c r="I60" s="212" t="s">
        <v>45</v>
      </c>
      <c r="J60" s="1023" t="s">
        <v>754</v>
      </c>
      <c r="K60" s="235" t="s">
        <v>125</v>
      </c>
      <c r="L60" s="218" t="s">
        <v>46</v>
      </c>
      <c r="M60" s="26"/>
      <c r="N60" s="25"/>
    </row>
    <row r="61" spans="1:14" x14ac:dyDescent="0.25">
      <c r="A61" s="48">
        <v>44335</v>
      </c>
      <c r="B61" s="493" t="s">
        <v>68</v>
      </c>
      <c r="C61" s="493" t="s">
        <v>67</v>
      </c>
      <c r="D61" s="493" t="s">
        <v>14</v>
      </c>
      <c r="E61" s="776">
        <v>4000</v>
      </c>
      <c r="F61" s="297"/>
      <c r="G61" s="502">
        <f t="shared" si="1"/>
        <v>504000</v>
      </c>
      <c r="H61" s="413" t="s">
        <v>42</v>
      </c>
      <c r="I61" s="212" t="s">
        <v>45</v>
      </c>
      <c r="J61" s="870" t="s">
        <v>755</v>
      </c>
      <c r="K61" s="235" t="s">
        <v>125</v>
      </c>
      <c r="L61" s="218" t="s">
        <v>46</v>
      </c>
      <c r="M61" s="26"/>
      <c r="N61" s="25" t="s">
        <v>454</v>
      </c>
    </row>
    <row r="62" spans="1:14" x14ac:dyDescent="0.25">
      <c r="A62" s="48">
        <v>44335</v>
      </c>
      <c r="B62" s="493" t="s">
        <v>68</v>
      </c>
      <c r="C62" s="493" t="s">
        <v>67</v>
      </c>
      <c r="D62" s="493" t="s">
        <v>14</v>
      </c>
      <c r="E62" s="776">
        <v>4000</v>
      </c>
      <c r="F62" s="297"/>
      <c r="G62" s="502">
        <f t="shared" si="1"/>
        <v>500000</v>
      </c>
      <c r="H62" s="413" t="s">
        <v>42</v>
      </c>
      <c r="I62" s="212" t="s">
        <v>45</v>
      </c>
      <c r="J62" s="870" t="s">
        <v>755</v>
      </c>
      <c r="K62" s="235" t="s">
        <v>125</v>
      </c>
      <c r="L62" s="218" t="s">
        <v>46</v>
      </c>
      <c r="M62" s="26"/>
      <c r="N62" s="25" t="s">
        <v>455</v>
      </c>
    </row>
    <row r="63" spans="1:14" x14ac:dyDescent="0.25">
      <c r="A63" s="48">
        <v>44335</v>
      </c>
      <c r="B63" s="493" t="s">
        <v>474</v>
      </c>
      <c r="C63" s="493" t="s">
        <v>136</v>
      </c>
      <c r="D63" s="493" t="s">
        <v>94</v>
      </c>
      <c r="E63" s="427">
        <v>7200</v>
      </c>
      <c r="F63" s="721">
        <v>7200</v>
      </c>
      <c r="G63" s="502">
        <f t="shared" si="1"/>
        <v>500000</v>
      </c>
      <c r="H63" s="413" t="s">
        <v>42</v>
      </c>
      <c r="I63" s="212" t="s">
        <v>45</v>
      </c>
      <c r="J63" s="279" t="s">
        <v>757</v>
      </c>
      <c r="K63" s="235" t="s">
        <v>125</v>
      </c>
      <c r="L63" s="218" t="s">
        <v>46</v>
      </c>
      <c r="M63" s="26"/>
      <c r="N63" s="25"/>
    </row>
    <row r="64" spans="1:14" x14ac:dyDescent="0.25">
      <c r="A64" s="48">
        <v>44335</v>
      </c>
      <c r="B64" s="493" t="s">
        <v>475</v>
      </c>
      <c r="C64" s="493" t="s">
        <v>136</v>
      </c>
      <c r="D64" s="493" t="s">
        <v>94</v>
      </c>
      <c r="E64" s="427">
        <v>100000</v>
      </c>
      <c r="F64" s="721">
        <v>100000</v>
      </c>
      <c r="G64" s="502">
        <f t="shared" si="1"/>
        <v>500000</v>
      </c>
      <c r="H64" s="413" t="s">
        <v>42</v>
      </c>
      <c r="I64" s="212" t="s">
        <v>45</v>
      </c>
      <c r="J64" s="279" t="s">
        <v>757</v>
      </c>
      <c r="K64" s="235" t="s">
        <v>125</v>
      </c>
      <c r="L64" s="218" t="s">
        <v>46</v>
      </c>
      <c r="M64" s="26"/>
      <c r="N64" s="25"/>
    </row>
    <row r="65" spans="1:14" x14ac:dyDescent="0.25">
      <c r="A65" s="48">
        <v>44335</v>
      </c>
      <c r="B65" s="493" t="s">
        <v>476</v>
      </c>
      <c r="C65" s="493" t="s">
        <v>319</v>
      </c>
      <c r="D65" s="493" t="s">
        <v>132</v>
      </c>
      <c r="E65" s="427">
        <v>200000</v>
      </c>
      <c r="F65" s="721">
        <v>200000</v>
      </c>
      <c r="G65" s="502">
        <f t="shared" si="1"/>
        <v>500000</v>
      </c>
      <c r="H65" s="413" t="s">
        <v>42</v>
      </c>
      <c r="I65" s="212" t="s">
        <v>45</v>
      </c>
      <c r="J65" s="713" t="s">
        <v>758</v>
      </c>
      <c r="K65" s="235" t="s">
        <v>125</v>
      </c>
      <c r="L65" s="218" t="s">
        <v>46</v>
      </c>
      <c r="M65" s="26"/>
      <c r="N65" s="25"/>
    </row>
    <row r="66" spans="1:14" x14ac:dyDescent="0.25">
      <c r="A66" s="48">
        <v>44336</v>
      </c>
      <c r="B66" s="493" t="s">
        <v>72</v>
      </c>
      <c r="C66" s="493" t="s">
        <v>50</v>
      </c>
      <c r="D66" s="493" t="s">
        <v>14</v>
      </c>
      <c r="E66" s="427"/>
      <c r="F66" s="738">
        <v>-5000</v>
      </c>
      <c r="G66" s="502">
        <f t="shared" si="1"/>
        <v>495000</v>
      </c>
      <c r="H66" s="413" t="s">
        <v>42</v>
      </c>
      <c r="I66" s="212" t="s">
        <v>45</v>
      </c>
      <c r="J66" s="1023" t="s">
        <v>754</v>
      </c>
      <c r="K66" s="235" t="s">
        <v>125</v>
      </c>
      <c r="L66" s="218" t="s">
        <v>46</v>
      </c>
      <c r="M66" s="26"/>
      <c r="N66" s="25"/>
    </row>
    <row r="67" spans="1:14" x14ac:dyDescent="0.25">
      <c r="A67" s="48">
        <v>44336</v>
      </c>
      <c r="B67" s="493" t="s">
        <v>472</v>
      </c>
      <c r="C67" s="493" t="s">
        <v>335</v>
      </c>
      <c r="D67" s="493" t="s">
        <v>94</v>
      </c>
      <c r="E67" s="427">
        <v>66900</v>
      </c>
      <c r="F67" s="738">
        <v>66900</v>
      </c>
      <c r="G67" s="502">
        <f t="shared" si="1"/>
        <v>495000</v>
      </c>
      <c r="H67" s="413" t="s">
        <v>42</v>
      </c>
      <c r="I67" s="212" t="s">
        <v>45</v>
      </c>
      <c r="J67" s="279" t="s">
        <v>759</v>
      </c>
      <c r="K67" s="235" t="s">
        <v>125</v>
      </c>
      <c r="L67" s="218" t="s">
        <v>46</v>
      </c>
      <c r="M67" s="26"/>
      <c r="N67" s="25"/>
    </row>
    <row r="68" spans="1:14" x14ac:dyDescent="0.25">
      <c r="A68" s="48">
        <v>44336</v>
      </c>
      <c r="B68" s="493" t="s">
        <v>209</v>
      </c>
      <c r="C68" s="493" t="s">
        <v>473</v>
      </c>
      <c r="D68" s="493" t="s">
        <v>94</v>
      </c>
      <c r="E68" s="427">
        <v>3100</v>
      </c>
      <c r="F68" s="555">
        <v>3100</v>
      </c>
      <c r="G68" s="502">
        <f t="shared" si="1"/>
        <v>495000</v>
      </c>
      <c r="H68" s="413" t="s">
        <v>42</v>
      </c>
      <c r="I68" s="212" t="s">
        <v>45</v>
      </c>
      <c r="J68" s="279" t="s">
        <v>759</v>
      </c>
      <c r="K68" s="235" t="s">
        <v>125</v>
      </c>
      <c r="L68" s="218" t="s">
        <v>46</v>
      </c>
      <c r="M68" s="26"/>
      <c r="N68" s="25"/>
    </row>
    <row r="69" spans="1:14" x14ac:dyDescent="0.25">
      <c r="A69" s="48">
        <v>44342</v>
      </c>
      <c r="B69" s="493" t="s">
        <v>248</v>
      </c>
      <c r="C69" s="493" t="s">
        <v>136</v>
      </c>
      <c r="D69" s="493" t="s">
        <v>94</v>
      </c>
      <c r="E69" s="695">
        <v>84000</v>
      </c>
      <c r="F69" s="739">
        <v>84000</v>
      </c>
      <c r="G69" s="502">
        <f t="shared" si="1"/>
        <v>495000</v>
      </c>
      <c r="H69" s="249" t="s">
        <v>42</v>
      </c>
      <c r="I69" s="201" t="s">
        <v>45</v>
      </c>
      <c r="J69" s="798" t="s">
        <v>771</v>
      </c>
      <c r="K69" s="235" t="s">
        <v>73</v>
      </c>
      <c r="L69" s="218" t="s">
        <v>46</v>
      </c>
      <c r="M69" s="26"/>
      <c r="N69" s="25"/>
    </row>
    <row r="70" spans="1:14" x14ac:dyDescent="0.25">
      <c r="A70" s="48">
        <v>44342</v>
      </c>
      <c r="B70" s="493" t="s">
        <v>407</v>
      </c>
      <c r="C70" s="493" t="s">
        <v>136</v>
      </c>
      <c r="D70" s="493" t="s">
        <v>94</v>
      </c>
      <c r="E70" s="695">
        <v>7200</v>
      </c>
      <c r="F70" s="555">
        <v>7200</v>
      </c>
      <c r="G70" s="502">
        <f t="shared" si="1"/>
        <v>495000</v>
      </c>
      <c r="H70" s="429" t="s">
        <v>42</v>
      </c>
      <c r="I70" s="201" t="s">
        <v>45</v>
      </c>
      <c r="J70" s="798" t="s">
        <v>771</v>
      </c>
      <c r="K70" s="235" t="s">
        <v>73</v>
      </c>
      <c r="L70" s="218" t="s">
        <v>46</v>
      </c>
      <c r="M70" s="26"/>
      <c r="N70" s="25"/>
    </row>
    <row r="71" spans="1:14" x14ac:dyDescent="0.25">
      <c r="A71" s="48">
        <v>44342</v>
      </c>
      <c r="B71" s="493" t="s">
        <v>533</v>
      </c>
      <c r="C71" s="493" t="s">
        <v>136</v>
      </c>
      <c r="D71" s="493" t="s">
        <v>94</v>
      </c>
      <c r="E71" s="695">
        <v>22000</v>
      </c>
      <c r="F71" s="740">
        <v>22000</v>
      </c>
      <c r="G71" s="502">
        <f t="shared" si="1"/>
        <v>495000</v>
      </c>
      <c r="H71" s="249" t="s">
        <v>42</v>
      </c>
      <c r="I71" s="201" t="s">
        <v>45</v>
      </c>
      <c r="J71" s="798" t="s">
        <v>771</v>
      </c>
      <c r="K71" s="235" t="s">
        <v>73</v>
      </c>
      <c r="L71" s="218" t="s">
        <v>46</v>
      </c>
      <c r="M71" s="247"/>
      <c r="N71" s="248"/>
    </row>
    <row r="72" spans="1:14" x14ac:dyDescent="0.25">
      <c r="A72" s="260">
        <v>44342</v>
      </c>
      <c r="B72" s="261" t="s">
        <v>107</v>
      </c>
      <c r="C72" s="397" t="s">
        <v>50</v>
      </c>
      <c r="D72" s="261" t="s">
        <v>14</v>
      </c>
      <c r="E72" s="927"/>
      <c r="F72" s="984">
        <v>18000</v>
      </c>
      <c r="G72" s="922">
        <f t="shared" si="1"/>
        <v>513000</v>
      </c>
      <c r="H72" s="399" t="s">
        <v>42</v>
      </c>
      <c r="I72" s="262" t="s">
        <v>45</v>
      </c>
      <c r="J72" s="716" t="s">
        <v>772</v>
      </c>
      <c r="K72" s="269" t="s">
        <v>73</v>
      </c>
      <c r="L72" s="696" t="s">
        <v>46</v>
      </c>
      <c r="M72" s="262"/>
      <c r="N72" s="261"/>
    </row>
    <row r="73" spans="1:14" x14ac:dyDescent="0.25">
      <c r="A73" s="507">
        <v>44342</v>
      </c>
      <c r="B73" s="493" t="s">
        <v>68</v>
      </c>
      <c r="C73" s="493" t="s">
        <v>67</v>
      </c>
      <c r="D73" s="644" t="s">
        <v>14</v>
      </c>
      <c r="E73" s="702">
        <v>4000</v>
      </c>
      <c r="F73" s="727"/>
      <c r="G73" s="502">
        <f t="shared" si="1"/>
        <v>509000</v>
      </c>
      <c r="H73" s="249" t="s">
        <v>42</v>
      </c>
      <c r="I73" s="201" t="s">
        <v>45</v>
      </c>
      <c r="J73" s="713" t="s">
        <v>772</v>
      </c>
      <c r="K73" s="235" t="s">
        <v>73</v>
      </c>
      <c r="L73" s="218" t="s">
        <v>46</v>
      </c>
      <c r="M73" s="26"/>
      <c r="N73" s="25" t="s">
        <v>243</v>
      </c>
    </row>
    <row r="74" spans="1:14" x14ac:dyDescent="0.25">
      <c r="A74" s="507">
        <v>44342</v>
      </c>
      <c r="B74" s="493" t="s">
        <v>68</v>
      </c>
      <c r="C74" s="493" t="s">
        <v>67</v>
      </c>
      <c r="D74" s="644" t="s">
        <v>14</v>
      </c>
      <c r="E74" s="706">
        <v>4000</v>
      </c>
      <c r="F74" s="727"/>
      <c r="G74" s="502">
        <f t="shared" si="1"/>
        <v>505000</v>
      </c>
      <c r="H74" s="249" t="s">
        <v>42</v>
      </c>
      <c r="I74" s="201" t="s">
        <v>45</v>
      </c>
      <c r="J74" s="713" t="s">
        <v>772</v>
      </c>
      <c r="K74" s="235" t="s">
        <v>73</v>
      </c>
      <c r="L74" s="218" t="s">
        <v>46</v>
      </c>
      <c r="M74" s="26"/>
      <c r="N74" s="25" t="s">
        <v>534</v>
      </c>
    </row>
    <row r="75" spans="1:14" x14ac:dyDescent="0.25">
      <c r="A75" s="507">
        <v>44342</v>
      </c>
      <c r="B75" s="493" t="s">
        <v>68</v>
      </c>
      <c r="C75" s="493" t="s">
        <v>67</v>
      </c>
      <c r="D75" s="644" t="s">
        <v>14</v>
      </c>
      <c r="E75" s="695">
        <v>6000</v>
      </c>
      <c r="F75" s="727"/>
      <c r="G75" s="502">
        <f t="shared" si="1"/>
        <v>499000</v>
      </c>
      <c r="H75" s="249" t="s">
        <v>42</v>
      </c>
      <c r="I75" s="201" t="s">
        <v>45</v>
      </c>
      <c r="J75" s="713" t="s">
        <v>772</v>
      </c>
      <c r="K75" s="235" t="s">
        <v>73</v>
      </c>
      <c r="L75" s="218" t="s">
        <v>46</v>
      </c>
      <c r="M75" s="26"/>
      <c r="N75" s="25" t="s">
        <v>535</v>
      </c>
    </row>
    <row r="76" spans="1:14" x14ac:dyDescent="0.25">
      <c r="A76" s="507">
        <v>44342</v>
      </c>
      <c r="B76" s="493" t="s">
        <v>68</v>
      </c>
      <c r="C76" s="493" t="s">
        <v>67</v>
      </c>
      <c r="D76" s="644" t="s">
        <v>14</v>
      </c>
      <c r="E76" s="477">
        <v>4000</v>
      </c>
      <c r="F76" s="722"/>
      <c r="G76" s="502">
        <f t="shared" si="1"/>
        <v>495000</v>
      </c>
      <c r="H76" s="249" t="s">
        <v>42</v>
      </c>
      <c r="I76" s="201" t="s">
        <v>45</v>
      </c>
      <c r="J76" s="713" t="s">
        <v>772</v>
      </c>
      <c r="K76" s="235" t="s">
        <v>73</v>
      </c>
      <c r="L76" s="218" t="s">
        <v>46</v>
      </c>
      <c r="M76" s="26"/>
      <c r="N76" s="25" t="s">
        <v>536</v>
      </c>
    </row>
    <row r="77" spans="1:14" x14ac:dyDescent="0.25">
      <c r="A77" s="698">
        <v>44343</v>
      </c>
      <c r="B77" s="396" t="s">
        <v>107</v>
      </c>
      <c r="C77" s="396" t="s">
        <v>50</v>
      </c>
      <c r="D77" s="396" t="s">
        <v>14</v>
      </c>
      <c r="E77" s="732"/>
      <c r="F77" s="930">
        <v>193000</v>
      </c>
      <c r="G77" s="888">
        <f t="shared" si="1"/>
        <v>688000</v>
      </c>
      <c r="H77" s="628" t="s">
        <v>42</v>
      </c>
      <c r="I77" s="412" t="s">
        <v>45</v>
      </c>
      <c r="J77" s="262" t="s">
        <v>773</v>
      </c>
      <c r="K77" s="269" t="s">
        <v>73</v>
      </c>
      <c r="L77" s="931" t="s">
        <v>46</v>
      </c>
      <c r="M77" s="932"/>
      <c r="N77" s="933"/>
    </row>
    <row r="78" spans="1:14" x14ac:dyDescent="0.25">
      <c r="A78" s="733">
        <v>44343</v>
      </c>
      <c r="B78" s="492" t="s">
        <v>68</v>
      </c>
      <c r="C78" s="492" t="s">
        <v>67</v>
      </c>
      <c r="D78" s="492" t="s">
        <v>14</v>
      </c>
      <c r="E78" s="427">
        <v>5000</v>
      </c>
      <c r="F78" s="728"/>
      <c r="G78" s="502">
        <f t="shared" si="1"/>
        <v>683000</v>
      </c>
      <c r="H78" s="249" t="s">
        <v>42</v>
      </c>
      <c r="I78" s="201" t="s">
        <v>45</v>
      </c>
      <c r="J78" s="201" t="s">
        <v>773</v>
      </c>
      <c r="K78" s="235" t="s">
        <v>73</v>
      </c>
      <c r="L78" s="218" t="s">
        <v>46</v>
      </c>
      <c r="M78" s="473"/>
      <c r="N78" s="277" t="s">
        <v>776</v>
      </c>
    </row>
    <row r="79" spans="1:14" x14ac:dyDescent="0.25">
      <c r="A79" s="733">
        <v>44343</v>
      </c>
      <c r="B79" s="493" t="s">
        <v>546</v>
      </c>
      <c r="C79" s="492" t="s">
        <v>67</v>
      </c>
      <c r="D79" s="492" t="s">
        <v>14</v>
      </c>
      <c r="E79" s="776">
        <v>14000</v>
      </c>
      <c r="F79" s="624"/>
      <c r="G79" s="502">
        <f t="shared" si="1"/>
        <v>669000</v>
      </c>
      <c r="H79" s="249" t="s">
        <v>42</v>
      </c>
      <c r="I79" s="201" t="s">
        <v>45</v>
      </c>
      <c r="J79" s="201" t="s">
        <v>773</v>
      </c>
      <c r="K79" s="235" t="s">
        <v>73</v>
      </c>
      <c r="L79" s="218" t="s">
        <v>46</v>
      </c>
      <c r="M79" s="704"/>
      <c r="N79" s="705" t="s">
        <v>777</v>
      </c>
    </row>
    <row r="80" spans="1:14" x14ac:dyDescent="0.25">
      <c r="A80" s="733">
        <v>44343</v>
      </c>
      <c r="B80" s="493" t="s">
        <v>68</v>
      </c>
      <c r="C80" s="492" t="s">
        <v>67</v>
      </c>
      <c r="D80" s="492" t="s">
        <v>14</v>
      </c>
      <c r="E80" s="695">
        <v>10000</v>
      </c>
      <c r="F80" s="625"/>
      <c r="G80" s="502">
        <f t="shared" ref="G80:G106" si="2">G79-E80+F80</f>
        <v>659000</v>
      </c>
      <c r="H80" s="249" t="s">
        <v>42</v>
      </c>
      <c r="I80" s="201" t="s">
        <v>45</v>
      </c>
      <c r="J80" s="201" t="s">
        <v>773</v>
      </c>
      <c r="K80" s="235" t="s">
        <v>73</v>
      </c>
      <c r="L80" s="218" t="s">
        <v>46</v>
      </c>
      <c r="M80" s="26"/>
      <c r="N80" s="25" t="s">
        <v>425</v>
      </c>
    </row>
    <row r="81" spans="1:14" x14ac:dyDescent="0.25">
      <c r="A81" s="733">
        <v>44343</v>
      </c>
      <c r="B81" s="493" t="s">
        <v>68</v>
      </c>
      <c r="C81" s="492" t="s">
        <v>67</v>
      </c>
      <c r="D81" s="492" t="s">
        <v>14</v>
      </c>
      <c r="E81" s="695">
        <v>10000</v>
      </c>
      <c r="F81" s="719"/>
      <c r="G81" s="502">
        <f t="shared" si="2"/>
        <v>649000</v>
      </c>
      <c r="H81" s="249" t="s">
        <v>42</v>
      </c>
      <c r="I81" s="201" t="s">
        <v>45</v>
      </c>
      <c r="J81" s="201" t="s">
        <v>773</v>
      </c>
      <c r="K81" s="235" t="s">
        <v>73</v>
      </c>
      <c r="L81" s="218" t="s">
        <v>46</v>
      </c>
      <c r="M81" s="26"/>
      <c r="N81" s="25" t="s">
        <v>426</v>
      </c>
    </row>
    <row r="82" spans="1:14" x14ac:dyDescent="0.25">
      <c r="A82" s="733">
        <v>44343</v>
      </c>
      <c r="B82" s="493" t="s">
        <v>68</v>
      </c>
      <c r="C82" s="492" t="s">
        <v>67</v>
      </c>
      <c r="D82" s="492" t="s">
        <v>14</v>
      </c>
      <c r="E82" s="695">
        <v>10000</v>
      </c>
      <c r="F82" s="624"/>
      <c r="G82" s="502">
        <f t="shared" si="2"/>
        <v>639000</v>
      </c>
      <c r="H82" s="249" t="s">
        <v>42</v>
      </c>
      <c r="I82" s="201" t="s">
        <v>45</v>
      </c>
      <c r="J82" s="201" t="s">
        <v>773</v>
      </c>
      <c r="K82" s="235" t="s">
        <v>73</v>
      </c>
      <c r="L82" s="218" t="s">
        <v>46</v>
      </c>
      <c r="M82" s="26"/>
      <c r="N82" s="25" t="s">
        <v>778</v>
      </c>
    </row>
    <row r="83" spans="1:14" x14ac:dyDescent="0.25">
      <c r="A83" s="733">
        <v>44343</v>
      </c>
      <c r="B83" s="493" t="s">
        <v>68</v>
      </c>
      <c r="C83" s="492" t="s">
        <v>67</v>
      </c>
      <c r="D83" s="492" t="s">
        <v>14</v>
      </c>
      <c r="E83" s="695">
        <v>6000</v>
      </c>
      <c r="F83" s="624"/>
      <c r="G83" s="502">
        <f t="shared" si="2"/>
        <v>633000</v>
      </c>
      <c r="H83" s="249" t="s">
        <v>42</v>
      </c>
      <c r="I83" s="201" t="s">
        <v>45</v>
      </c>
      <c r="J83" s="201" t="s">
        <v>773</v>
      </c>
      <c r="K83" s="235" t="s">
        <v>73</v>
      </c>
      <c r="L83" s="218" t="s">
        <v>46</v>
      </c>
      <c r="M83" s="26"/>
      <c r="N83" s="25" t="s">
        <v>779</v>
      </c>
    </row>
    <row r="84" spans="1:14" x14ac:dyDescent="0.25">
      <c r="A84" s="733">
        <v>44343</v>
      </c>
      <c r="B84" s="493" t="s">
        <v>68</v>
      </c>
      <c r="C84" s="492" t="s">
        <v>67</v>
      </c>
      <c r="D84" s="492" t="s">
        <v>14</v>
      </c>
      <c r="E84" s="695">
        <v>5000</v>
      </c>
      <c r="F84" s="624"/>
      <c r="G84" s="502">
        <f t="shared" si="2"/>
        <v>628000</v>
      </c>
      <c r="H84" s="249" t="s">
        <v>42</v>
      </c>
      <c r="I84" s="201" t="s">
        <v>45</v>
      </c>
      <c r="J84" s="201" t="s">
        <v>773</v>
      </c>
      <c r="K84" s="235" t="s">
        <v>73</v>
      </c>
      <c r="L84" s="218" t="s">
        <v>46</v>
      </c>
      <c r="M84" s="26"/>
      <c r="N84" s="25" t="s">
        <v>376</v>
      </c>
    </row>
    <row r="85" spans="1:14" x14ac:dyDescent="0.25">
      <c r="A85" s="733">
        <v>44343</v>
      </c>
      <c r="B85" s="493" t="s">
        <v>547</v>
      </c>
      <c r="C85" s="492" t="s">
        <v>274</v>
      </c>
      <c r="D85" s="492" t="s">
        <v>14</v>
      </c>
      <c r="E85" s="695">
        <v>15000</v>
      </c>
      <c r="F85" s="719"/>
      <c r="G85" s="502">
        <f t="shared" si="2"/>
        <v>613000</v>
      </c>
      <c r="H85" s="249" t="s">
        <v>42</v>
      </c>
      <c r="I85" s="201" t="s">
        <v>45</v>
      </c>
      <c r="J85" s="201" t="s">
        <v>773</v>
      </c>
      <c r="K85" s="235" t="s">
        <v>73</v>
      </c>
      <c r="L85" s="218" t="s">
        <v>46</v>
      </c>
      <c r="M85" s="26"/>
      <c r="N85" s="25"/>
    </row>
    <row r="86" spans="1:14" x14ac:dyDescent="0.25">
      <c r="A86" s="733">
        <v>44344</v>
      </c>
      <c r="B86" s="493" t="s">
        <v>72</v>
      </c>
      <c r="C86" s="493" t="s">
        <v>50</v>
      </c>
      <c r="D86" s="493" t="s">
        <v>14</v>
      </c>
      <c r="E86" s="695"/>
      <c r="F86" s="719">
        <v>-118000</v>
      </c>
      <c r="G86" s="502">
        <f t="shared" si="2"/>
        <v>495000</v>
      </c>
      <c r="H86" s="249" t="s">
        <v>42</v>
      </c>
      <c r="I86" s="201" t="s">
        <v>45</v>
      </c>
      <c r="J86" s="201" t="s">
        <v>773</v>
      </c>
      <c r="K86" s="235" t="s">
        <v>73</v>
      </c>
      <c r="L86" s="218" t="s">
        <v>46</v>
      </c>
      <c r="M86" s="26"/>
      <c r="N86" s="25"/>
    </row>
    <row r="87" spans="1:14" x14ac:dyDescent="0.25">
      <c r="A87" s="48">
        <v>44344</v>
      </c>
      <c r="B87" s="493" t="s">
        <v>530</v>
      </c>
      <c r="C87" s="493" t="s">
        <v>121</v>
      </c>
      <c r="D87" s="493" t="s">
        <v>94</v>
      </c>
      <c r="E87" s="695">
        <v>300000</v>
      </c>
      <c r="F87" s="719">
        <v>300000</v>
      </c>
      <c r="G87" s="502">
        <f t="shared" si="2"/>
        <v>495000</v>
      </c>
      <c r="H87" s="249" t="s">
        <v>42</v>
      </c>
      <c r="I87" s="201" t="s">
        <v>45</v>
      </c>
      <c r="J87" s="201" t="s">
        <v>784</v>
      </c>
      <c r="K87" s="235" t="s">
        <v>73</v>
      </c>
      <c r="L87" s="218" t="s">
        <v>46</v>
      </c>
      <c r="M87" s="26"/>
      <c r="N87" s="25"/>
    </row>
    <row r="88" spans="1:14" x14ac:dyDescent="0.25">
      <c r="A88" s="48">
        <v>44344</v>
      </c>
      <c r="B88" s="493" t="s">
        <v>548</v>
      </c>
      <c r="C88" s="493" t="s">
        <v>121</v>
      </c>
      <c r="D88" s="493" t="s">
        <v>94</v>
      </c>
      <c r="E88" s="695">
        <v>50000</v>
      </c>
      <c r="F88" s="625">
        <v>50000</v>
      </c>
      <c r="G88" s="502">
        <f t="shared" si="2"/>
        <v>495000</v>
      </c>
      <c r="H88" s="249" t="s">
        <v>42</v>
      </c>
      <c r="I88" s="201" t="s">
        <v>45</v>
      </c>
      <c r="J88" s="771" t="s">
        <v>785</v>
      </c>
      <c r="K88" s="235" t="s">
        <v>73</v>
      </c>
      <c r="L88" s="218" t="s">
        <v>46</v>
      </c>
      <c r="M88" s="26"/>
      <c r="N88" s="25"/>
    </row>
    <row r="89" spans="1:14" x14ac:dyDescent="0.25">
      <c r="A89" s="260">
        <v>44345</v>
      </c>
      <c r="B89" s="261" t="s">
        <v>107</v>
      </c>
      <c r="C89" s="261" t="s">
        <v>50</v>
      </c>
      <c r="D89" s="261" t="s">
        <v>14</v>
      </c>
      <c r="E89" s="912"/>
      <c r="F89" s="934">
        <v>95000</v>
      </c>
      <c r="G89" s="922">
        <f t="shared" si="2"/>
        <v>590000</v>
      </c>
      <c r="H89" s="399" t="s">
        <v>42</v>
      </c>
      <c r="I89" s="262" t="s">
        <v>45</v>
      </c>
      <c r="J89" s="716" t="s">
        <v>786</v>
      </c>
      <c r="K89" s="269" t="s">
        <v>73</v>
      </c>
      <c r="L89" s="696" t="s">
        <v>46</v>
      </c>
      <c r="M89" s="262"/>
      <c r="N89" s="261"/>
    </row>
    <row r="90" spans="1:14" x14ac:dyDescent="0.25">
      <c r="A90" s="48">
        <v>44345</v>
      </c>
      <c r="B90" s="493" t="s">
        <v>68</v>
      </c>
      <c r="C90" s="493" t="s">
        <v>67</v>
      </c>
      <c r="D90" s="493" t="s">
        <v>14</v>
      </c>
      <c r="E90" s="736">
        <v>15000</v>
      </c>
      <c r="F90" s="743"/>
      <c r="G90" s="502">
        <f t="shared" si="2"/>
        <v>575000</v>
      </c>
      <c r="H90" s="249" t="s">
        <v>42</v>
      </c>
      <c r="I90" s="201" t="s">
        <v>45</v>
      </c>
      <c r="J90" s="713" t="s">
        <v>786</v>
      </c>
      <c r="K90" s="235" t="s">
        <v>73</v>
      </c>
      <c r="L90" s="218" t="s">
        <v>46</v>
      </c>
      <c r="M90" s="26"/>
      <c r="N90" s="25" t="s">
        <v>549</v>
      </c>
    </row>
    <row r="91" spans="1:14" x14ac:dyDescent="0.25">
      <c r="A91" s="48">
        <v>44345</v>
      </c>
      <c r="B91" s="493" t="s">
        <v>68</v>
      </c>
      <c r="C91" s="493" t="s">
        <v>67</v>
      </c>
      <c r="D91" s="493" t="s">
        <v>14</v>
      </c>
      <c r="E91" s="736">
        <v>1000</v>
      </c>
      <c r="F91" s="418"/>
      <c r="G91" s="502">
        <f t="shared" si="2"/>
        <v>574000</v>
      </c>
      <c r="H91" s="249" t="s">
        <v>42</v>
      </c>
      <c r="I91" s="201" t="s">
        <v>45</v>
      </c>
      <c r="J91" s="713" t="s">
        <v>786</v>
      </c>
      <c r="K91" s="235" t="s">
        <v>73</v>
      </c>
      <c r="L91" s="218" t="s">
        <v>46</v>
      </c>
      <c r="M91" s="26"/>
      <c r="N91" s="25" t="s">
        <v>550</v>
      </c>
    </row>
    <row r="92" spans="1:14" x14ac:dyDescent="0.25">
      <c r="A92" s="48">
        <v>44345</v>
      </c>
      <c r="B92" s="493" t="s">
        <v>68</v>
      </c>
      <c r="C92" s="493" t="s">
        <v>67</v>
      </c>
      <c r="D92" s="493" t="s">
        <v>14</v>
      </c>
      <c r="E92" s="695">
        <v>6000</v>
      </c>
      <c r="F92" s="297"/>
      <c r="G92" s="502">
        <f t="shared" si="2"/>
        <v>568000</v>
      </c>
      <c r="H92" s="249" t="s">
        <v>42</v>
      </c>
      <c r="I92" s="201" t="s">
        <v>45</v>
      </c>
      <c r="J92" s="713" t="s">
        <v>786</v>
      </c>
      <c r="K92" s="235" t="s">
        <v>73</v>
      </c>
      <c r="L92" s="218" t="s">
        <v>46</v>
      </c>
      <c r="M92" s="26"/>
      <c r="N92" s="25" t="s">
        <v>551</v>
      </c>
    </row>
    <row r="93" spans="1:14" x14ac:dyDescent="0.25">
      <c r="A93" s="48">
        <v>44345</v>
      </c>
      <c r="B93" s="493" t="s">
        <v>68</v>
      </c>
      <c r="C93" s="493" t="s">
        <v>67</v>
      </c>
      <c r="D93" s="493" t="s">
        <v>14</v>
      </c>
      <c r="E93" s="695">
        <v>10000</v>
      </c>
      <c r="F93" s="723"/>
      <c r="G93" s="502">
        <f t="shared" si="2"/>
        <v>558000</v>
      </c>
      <c r="H93" s="249" t="s">
        <v>42</v>
      </c>
      <c r="I93" s="201" t="s">
        <v>45</v>
      </c>
      <c r="J93" s="713" t="s">
        <v>786</v>
      </c>
      <c r="K93" s="235" t="s">
        <v>73</v>
      </c>
      <c r="L93" s="218" t="s">
        <v>46</v>
      </c>
      <c r="M93" s="26"/>
      <c r="N93" s="25" t="s">
        <v>552</v>
      </c>
    </row>
    <row r="94" spans="1:14" x14ac:dyDescent="0.25">
      <c r="A94" s="48">
        <v>44345</v>
      </c>
      <c r="B94" s="493" t="s">
        <v>68</v>
      </c>
      <c r="C94" s="493" t="s">
        <v>67</v>
      </c>
      <c r="D94" s="493" t="s">
        <v>14</v>
      </c>
      <c r="E94" s="695">
        <v>10000</v>
      </c>
      <c r="F94" s="722"/>
      <c r="G94" s="502">
        <f t="shared" si="2"/>
        <v>548000</v>
      </c>
      <c r="H94" s="249" t="s">
        <v>42</v>
      </c>
      <c r="I94" s="201" t="s">
        <v>45</v>
      </c>
      <c r="J94" s="713" t="s">
        <v>786</v>
      </c>
      <c r="K94" s="235" t="s">
        <v>73</v>
      </c>
      <c r="L94" s="218" t="s">
        <v>46</v>
      </c>
      <c r="M94" s="26"/>
      <c r="N94" s="25" t="s">
        <v>553</v>
      </c>
    </row>
    <row r="95" spans="1:14" x14ac:dyDescent="0.25">
      <c r="A95" s="48">
        <v>44345</v>
      </c>
      <c r="B95" s="493" t="s">
        <v>68</v>
      </c>
      <c r="C95" s="493" t="s">
        <v>67</v>
      </c>
      <c r="D95" s="493" t="s">
        <v>14</v>
      </c>
      <c r="E95" s="695">
        <v>10000</v>
      </c>
      <c r="F95" s="624"/>
      <c r="G95" s="502">
        <f t="shared" si="2"/>
        <v>538000</v>
      </c>
      <c r="H95" s="249" t="s">
        <v>42</v>
      </c>
      <c r="I95" s="201" t="s">
        <v>45</v>
      </c>
      <c r="J95" s="713" t="s">
        <v>786</v>
      </c>
      <c r="K95" s="235" t="s">
        <v>73</v>
      </c>
      <c r="L95" s="218" t="s">
        <v>46</v>
      </c>
      <c r="M95" s="26"/>
      <c r="N95" s="25" t="s">
        <v>554</v>
      </c>
    </row>
    <row r="96" spans="1:14" x14ac:dyDescent="0.25">
      <c r="A96" s="48">
        <v>44345</v>
      </c>
      <c r="B96" s="493" t="s">
        <v>68</v>
      </c>
      <c r="C96" s="493" t="s">
        <v>67</v>
      </c>
      <c r="D96" s="493" t="s">
        <v>14</v>
      </c>
      <c r="E96" s="695">
        <v>10000</v>
      </c>
      <c r="F96" s="422"/>
      <c r="G96" s="502">
        <f t="shared" si="2"/>
        <v>528000</v>
      </c>
      <c r="H96" s="473" t="s">
        <v>42</v>
      </c>
      <c r="I96" s="473" t="s">
        <v>45</v>
      </c>
      <c r="J96" s="713" t="s">
        <v>786</v>
      </c>
      <c r="K96" s="235" t="s">
        <v>73</v>
      </c>
      <c r="L96" s="684" t="s">
        <v>46</v>
      </c>
      <c r="M96" s="26"/>
      <c r="N96" s="25" t="s">
        <v>555</v>
      </c>
    </row>
    <row r="97" spans="1:14" x14ac:dyDescent="0.25">
      <c r="A97" s="48">
        <v>44345</v>
      </c>
      <c r="B97" s="493" t="s">
        <v>68</v>
      </c>
      <c r="C97" s="493" t="s">
        <v>67</v>
      </c>
      <c r="D97" s="493" t="s">
        <v>14</v>
      </c>
      <c r="E97" s="695">
        <v>20000</v>
      </c>
      <c r="F97" s="729"/>
      <c r="G97" s="502">
        <f t="shared" si="2"/>
        <v>508000</v>
      </c>
      <c r="H97" s="473" t="s">
        <v>42</v>
      </c>
      <c r="I97" s="473" t="s">
        <v>45</v>
      </c>
      <c r="J97" s="713" t="s">
        <v>786</v>
      </c>
      <c r="K97" s="235" t="s">
        <v>73</v>
      </c>
      <c r="L97" s="684" t="s">
        <v>46</v>
      </c>
      <c r="M97" s="26"/>
      <c r="N97" s="25" t="s">
        <v>556</v>
      </c>
    </row>
    <row r="98" spans="1:14" x14ac:dyDescent="0.25">
      <c r="A98" s="48">
        <v>44346</v>
      </c>
      <c r="B98" s="493" t="s">
        <v>72</v>
      </c>
      <c r="C98" s="493" t="s">
        <v>50</v>
      </c>
      <c r="D98" s="644" t="s">
        <v>14</v>
      </c>
      <c r="E98" s="702"/>
      <c r="F98" s="719">
        <v>-13000</v>
      </c>
      <c r="G98" s="502">
        <f t="shared" si="2"/>
        <v>495000</v>
      </c>
      <c r="H98" s="473" t="s">
        <v>42</v>
      </c>
      <c r="I98" s="473" t="s">
        <v>45</v>
      </c>
      <c r="J98" s="713" t="s">
        <v>786</v>
      </c>
      <c r="K98" s="235" t="s">
        <v>73</v>
      </c>
      <c r="L98" s="684" t="s">
        <v>46</v>
      </c>
      <c r="M98" s="26"/>
      <c r="N98" s="25"/>
    </row>
    <row r="99" spans="1:14" x14ac:dyDescent="0.25">
      <c r="A99" s="260">
        <v>44346</v>
      </c>
      <c r="B99" s="261" t="s">
        <v>107</v>
      </c>
      <c r="C99" s="261" t="s">
        <v>50</v>
      </c>
      <c r="D99" s="397" t="s">
        <v>14</v>
      </c>
      <c r="E99" s="905"/>
      <c r="F99" s="979">
        <v>52000</v>
      </c>
      <c r="G99" s="922">
        <f t="shared" si="2"/>
        <v>547000</v>
      </c>
      <c r="H99" s="262" t="s">
        <v>42</v>
      </c>
      <c r="I99" s="262" t="s">
        <v>45</v>
      </c>
      <c r="J99" s="412" t="s">
        <v>788</v>
      </c>
      <c r="K99" s="269" t="s">
        <v>73</v>
      </c>
      <c r="L99" s="696" t="s">
        <v>46</v>
      </c>
      <c r="M99" s="262"/>
      <c r="N99" s="261"/>
    </row>
    <row r="100" spans="1:14" ht="15.75" customHeight="1" x14ac:dyDescent="0.25">
      <c r="A100" s="48">
        <v>44346</v>
      </c>
      <c r="B100" s="493" t="s">
        <v>68</v>
      </c>
      <c r="C100" s="493" t="s">
        <v>67</v>
      </c>
      <c r="D100" s="493" t="s">
        <v>14</v>
      </c>
      <c r="E100" s="752">
        <v>4000</v>
      </c>
      <c r="F100" s="719"/>
      <c r="G100" s="502">
        <f t="shared" si="2"/>
        <v>543000</v>
      </c>
      <c r="H100" s="746" t="s">
        <v>42</v>
      </c>
      <c r="I100" s="746" t="s">
        <v>45</v>
      </c>
      <c r="J100" s="280" t="s">
        <v>788</v>
      </c>
      <c r="K100" s="235" t="s">
        <v>73</v>
      </c>
      <c r="L100" s="747" t="s">
        <v>46</v>
      </c>
      <c r="M100" s="247"/>
      <c r="N100" s="248" t="s">
        <v>557</v>
      </c>
    </row>
    <row r="101" spans="1:14" x14ac:dyDescent="0.25">
      <c r="A101" s="48">
        <v>44346</v>
      </c>
      <c r="B101" s="493" t="s">
        <v>68</v>
      </c>
      <c r="C101" s="493" t="s">
        <v>67</v>
      </c>
      <c r="D101" s="493" t="s">
        <v>14</v>
      </c>
      <c r="E101" s="418">
        <v>10000</v>
      </c>
      <c r="F101" s="719"/>
      <c r="G101" s="502">
        <f t="shared" si="2"/>
        <v>533000</v>
      </c>
      <c r="H101" s="473" t="s">
        <v>42</v>
      </c>
      <c r="I101" s="473" t="s">
        <v>45</v>
      </c>
      <c r="J101" s="280" t="s">
        <v>788</v>
      </c>
      <c r="K101" s="235" t="s">
        <v>73</v>
      </c>
      <c r="L101" s="684" t="s">
        <v>46</v>
      </c>
      <c r="M101" s="26"/>
      <c r="N101" s="25" t="s">
        <v>558</v>
      </c>
    </row>
    <row r="102" spans="1:14" x14ac:dyDescent="0.25">
      <c r="A102" s="48">
        <v>44346</v>
      </c>
      <c r="B102" s="493" t="s">
        <v>68</v>
      </c>
      <c r="C102" s="493" t="s">
        <v>67</v>
      </c>
      <c r="D102" s="493" t="s">
        <v>14</v>
      </c>
      <c r="E102" s="418">
        <v>2000</v>
      </c>
      <c r="F102" s="418"/>
      <c r="G102" s="502">
        <f t="shared" si="2"/>
        <v>531000</v>
      </c>
      <c r="H102" s="473" t="s">
        <v>42</v>
      </c>
      <c r="I102" s="473" t="s">
        <v>45</v>
      </c>
      <c r="J102" s="280" t="s">
        <v>788</v>
      </c>
      <c r="K102" s="235" t="s">
        <v>73</v>
      </c>
      <c r="L102" s="684" t="s">
        <v>46</v>
      </c>
      <c r="M102" s="26"/>
      <c r="N102" s="25" t="s">
        <v>559</v>
      </c>
    </row>
    <row r="103" spans="1:14" x14ac:dyDescent="0.25">
      <c r="A103" s="48">
        <v>44346</v>
      </c>
      <c r="B103" s="493" t="s">
        <v>68</v>
      </c>
      <c r="C103" s="493" t="s">
        <v>67</v>
      </c>
      <c r="D103" s="493" t="s">
        <v>14</v>
      </c>
      <c r="E103" s="695">
        <v>12000</v>
      </c>
      <c r="F103" s="428"/>
      <c r="G103" s="502">
        <f t="shared" si="2"/>
        <v>519000</v>
      </c>
      <c r="H103" s="473" t="s">
        <v>42</v>
      </c>
      <c r="I103" s="473" t="s">
        <v>45</v>
      </c>
      <c r="J103" s="280" t="s">
        <v>788</v>
      </c>
      <c r="K103" s="235" t="s">
        <v>73</v>
      </c>
      <c r="L103" s="684" t="s">
        <v>46</v>
      </c>
      <c r="M103" s="26"/>
      <c r="N103" s="25" t="s">
        <v>560</v>
      </c>
    </row>
    <row r="104" spans="1:14" x14ac:dyDescent="0.25">
      <c r="A104" s="48">
        <v>44346</v>
      </c>
      <c r="B104" s="493" t="s">
        <v>68</v>
      </c>
      <c r="C104" s="493" t="s">
        <v>67</v>
      </c>
      <c r="D104" s="493" t="s">
        <v>14</v>
      </c>
      <c r="E104" s="695">
        <v>5000</v>
      </c>
      <c r="F104" s="428"/>
      <c r="G104" s="502">
        <f t="shared" si="2"/>
        <v>514000</v>
      </c>
      <c r="H104" s="473" t="s">
        <v>42</v>
      </c>
      <c r="I104" s="473" t="s">
        <v>45</v>
      </c>
      <c r="J104" s="280" t="s">
        <v>788</v>
      </c>
      <c r="K104" s="235" t="s">
        <v>73</v>
      </c>
      <c r="L104" s="684" t="s">
        <v>46</v>
      </c>
      <c r="M104" s="26"/>
      <c r="N104" s="25" t="s">
        <v>561</v>
      </c>
    </row>
    <row r="105" spans="1:14" x14ac:dyDescent="0.25">
      <c r="A105" s="48">
        <v>44346</v>
      </c>
      <c r="B105" s="493" t="s">
        <v>68</v>
      </c>
      <c r="C105" s="493" t="s">
        <v>67</v>
      </c>
      <c r="D105" s="493" t="s">
        <v>14</v>
      </c>
      <c r="E105" s="755">
        <v>17000</v>
      </c>
      <c r="F105" s="428"/>
      <c r="G105" s="502">
        <f t="shared" si="2"/>
        <v>497000</v>
      </c>
      <c r="H105" s="684" t="s">
        <v>42</v>
      </c>
      <c r="I105" s="473" t="s">
        <v>45</v>
      </c>
      <c r="J105" s="280" t="s">
        <v>788</v>
      </c>
      <c r="K105" s="235" t="s">
        <v>73</v>
      </c>
      <c r="L105" s="684" t="s">
        <v>46</v>
      </c>
      <c r="M105" s="26"/>
      <c r="N105" s="25" t="s">
        <v>562</v>
      </c>
    </row>
    <row r="106" spans="1:14" ht="15.75" thickBot="1" x14ac:dyDescent="0.3">
      <c r="A106" s="48">
        <v>44347</v>
      </c>
      <c r="B106" s="228" t="s">
        <v>72</v>
      </c>
      <c r="C106" s="26" t="s">
        <v>50</v>
      </c>
      <c r="D106" s="228" t="s">
        <v>14</v>
      </c>
      <c r="E106" s="210"/>
      <c r="F106" s="428">
        <v>-2000</v>
      </c>
      <c r="G106" s="502">
        <f t="shared" si="2"/>
        <v>495000</v>
      </c>
      <c r="H106" s="684" t="s">
        <v>42</v>
      </c>
      <c r="I106" s="473" t="s">
        <v>45</v>
      </c>
      <c r="J106" s="280" t="s">
        <v>788</v>
      </c>
      <c r="K106" s="235" t="s">
        <v>73</v>
      </c>
      <c r="L106" s="684" t="s">
        <v>46</v>
      </c>
      <c r="M106" s="26"/>
      <c r="N106" s="25"/>
    </row>
    <row r="107" spans="1:14" ht="15.75" thickBot="1" x14ac:dyDescent="0.3">
      <c r="A107" s="48"/>
      <c r="B107" s="228"/>
      <c r="C107" s="26"/>
      <c r="D107" s="228"/>
      <c r="E107" s="951">
        <f>SUM(E4:E106)</f>
        <v>3967700</v>
      </c>
      <c r="F107" s="952">
        <f>SUM(F4:F106)+G4</f>
        <v>4462700</v>
      </c>
      <c r="G107" s="953">
        <f>F107-E107</f>
        <v>495000</v>
      </c>
      <c r="H107" s="684"/>
      <c r="I107" s="473"/>
      <c r="J107" s="824"/>
      <c r="K107" s="235"/>
      <c r="L107" s="684"/>
      <c r="M107" s="473"/>
      <c r="N107" s="277"/>
    </row>
    <row r="108" spans="1:14" x14ac:dyDescent="0.25">
      <c r="A108" s="48"/>
      <c r="B108" s="228"/>
      <c r="C108" s="26"/>
      <c r="D108" s="228"/>
      <c r="E108" s="782"/>
      <c r="F108" s="950"/>
      <c r="G108" s="748"/>
      <c r="H108" s="684"/>
      <c r="I108" s="473"/>
      <c r="J108" s="228"/>
      <c r="K108" s="235"/>
      <c r="L108" s="684"/>
      <c r="M108" s="26"/>
      <c r="N108" s="25"/>
    </row>
    <row r="109" spans="1:14" x14ac:dyDescent="0.25">
      <c r="A109" s="48"/>
      <c r="B109" s="228"/>
      <c r="C109" s="26"/>
      <c r="D109" s="228"/>
      <c r="E109" s="505"/>
      <c r="F109" s="428"/>
      <c r="G109" s="502"/>
      <c r="H109" s="684"/>
      <c r="I109" s="473"/>
      <c r="J109" s="228"/>
      <c r="K109" s="235"/>
      <c r="L109" s="684"/>
      <c r="M109" s="26"/>
      <c r="N109" s="25"/>
    </row>
    <row r="110" spans="1:14" x14ac:dyDescent="0.25">
      <c r="A110" s="48"/>
      <c r="B110" s="228"/>
      <c r="C110" s="26"/>
      <c r="D110" s="26"/>
      <c r="E110" s="505"/>
      <c r="F110" s="428"/>
      <c r="G110" s="502"/>
      <c r="H110" s="684"/>
      <c r="I110" s="473"/>
      <c r="J110" s="228"/>
      <c r="K110" s="235"/>
      <c r="L110" s="684"/>
      <c r="M110" s="26"/>
      <c r="N110" s="25"/>
    </row>
    <row r="111" spans="1:14" x14ac:dyDescent="0.25">
      <c r="A111" s="48"/>
      <c r="B111" s="493"/>
      <c r="C111" s="493"/>
      <c r="D111" s="493"/>
      <c r="E111" s="695"/>
      <c r="F111" s="505"/>
      <c r="G111" s="502"/>
      <c r="H111" s="684"/>
      <c r="I111" s="473"/>
      <c r="J111" s="228"/>
      <c r="K111" s="235"/>
      <c r="L111" s="684"/>
      <c r="M111" s="26"/>
      <c r="N111" s="25"/>
    </row>
    <row r="112" spans="1:14" x14ac:dyDescent="0.25">
      <c r="A112" s="48"/>
      <c r="B112" s="26"/>
      <c r="C112" s="26"/>
      <c r="D112" s="26"/>
      <c r="E112" s="505"/>
      <c r="F112" s="505"/>
      <c r="G112" s="502"/>
      <c r="H112" s="684"/>
      <c r="I112" s="473"/>
      <c r="J112" s="228"/>
      <c r="K112" s="235"/>
      <c r="L112" s="684"/>
      <c r="M112" s="26"/>
      <c r="N112" s="25"/>
    </row>
    <row r="113" spans="1:14" x14ac:dyDescent="0.25">
      <c r="A113" s="48"/>
      <c r="B113" s="26"/>
      <c r="C113" s="26"/>
      <c r="D113" s="26"/>
      <c r="E113" s="505"/>
      <c r="F113" s="505"/>
      <c r="G113" s="502"/>
      <c r="H113" s="684"/>
      <c r="I113" s="473"/>
      <c r="J113" s="228"/>
      <c r="K113" s="235"/>
      <c r="L113" s="684"/>
      <c r="M113" s="26"/>
      <c r="N113" s="25"/>
    </row>
    <row r="114" spans="1:14" x14ac:dyDescent="0.25">
      <c r="A114" s="48"/>
      <c r="B114" s="26"/>
      <c r="C114" s="26"/>
      <c r="D114" s="26"/>
      <c r="E114" s="505"/>
      <c r="F114" s="505"/>
      <c r="G114" s="502"/>
      <c r="H114" s="684"/>
      <c r="I114" s="473"/>
      <c r="J114" s="228"/>
      <c r="K114" s="235"/>
      <c r="L114" s="684"/>
      <c r="M114" s="26"/>
      <c r="N114" s="25"/>
    </row>
    <row r="115" spans="1:14" x14ac:dyDescent="0.25">
      <c r="A115" s="48"/>
      <c r="B115" s="26"/>
      <c r="C115" s="26"/>
      <c r="D115" s="26"/>
      <c r="E115" s="505"/>
      <c r="F115" s="505"/>
      <c r="G115" s="502"/>
      <c r="H115" s="684"/>
      <c r="I115" s="473"/>
      <c r="J115" s="228"/>
      <c r="K115" s="235"/>
      <c r="L115" s="684"/>
      <c r="M115" s="26"/>
      <c r="N115" s="25"/>
    </row>
    <row r="116" spans="1:14" x14ac:dyDescent="0.25">
      <c r="A116" s="48"/>
      <c r="B116" s="26"/>
      <c r="C116" s="26"/>
      <c r="D116" s="26"/>
      <c r="E116" s="505"/>
      <c r="F116" s="505"/>
      <c r="G116" s="502"/>
      <c r="H116" s="684"/>
      <c r="I116" s="473"/>
      <c r="J116" s="228"/>
      <c r="K116" s="235"/>
      <c r="L116" s="684"/>
      <c r="M116" s="26"/>
      <c r="N116" s="25"/>
    </row>
    <row r="117" spans="1:14" x14ac:dyDescent="0.25">
      <c r="A117" s="48"/>
      <c r="B117" s="26"/>
      <c r="C117" s="26"/>
      <c r="D117" s="26"/>
      <c r="E117" s="505"/>
      <c r="F117" s="505"/>
      <c r="G117" s="502"/>
      <c r="H117" s="684"/>
      <c r="I117" s="473"/>
      <c r="J117" s="228"/>
      <c r="K117" s="235"/>
      <c r="L117" s="684"/>
      <c r="M117" s="26"/>
      <c r="N117" s="25"/>
    </row>
    <row r="118" spans="1:14" x14ac:dyDescent="0.25">
      <c r="A118" s="48"/>
      <c r="B118" s="26"/>
      <c r="C118" s="26"/>
      <c r="D118" s="26"/>
      <c r="E118" s="505"/>
      <c r="F118" s="505"/>
      <c r="G118" s="502"/>
      <c r="H118" s="684"/>
      <c r="I118" s="473"/>
      <c r="J118" s="228"/>
      <c r="K118" s="235"/>
      <c r="L118" s="684"/>
      <c r="M118" s="26"/>
      <c r="N118" s="25"/>
    </row>
    <row r="119" spans="1:14" x14ac:dyDescent="0.25">
      <c r="A119" s="48"/>
      <c r="B119" s="26"/>
      <c r="C119" s="26"/>
      <c r="D119" s="26"/>
      <c r="E119" s="505"/>
      <c r="F119" s="505"/>
      <c r="G119" s="502"/>
      <c r="H119" s="684"/>
      <c r="I119" s="473"/>
      <c r="J119" s="228"/>
      <c r="K119" s="235"/>
      <c r="L119" s="684"/>
      <c r="M119" s="26"/>
      <c r="N119" s="25"/>
    </row>
    <row r="120" spans="1:14" x14ac:dyDescent="0.25">
      <c r="A120" s="48"/>
      <c r="B120" s="493"/>
      <c r="C120" s="493"/>
      <c r="D120" s="644"/>
      <c r="E120" s="777"/>
      <c r="F120" s="505"/>
      <c r="G120" s="502"/>
      <c r="H120" s="684"/>
      <c r="I120" s="473"/>
      <c r="J120" s="228"/>
      <c r="K120" s="235"/>
      <c r="L120" s="684"/>
      <c r="M120" s="26"/>
      <c r="N120" s="25"/>
    </row>
    <row r="121" spans="1:14" x14ac:dyDescent="0.25">
      <c r="A121" s="48"/>
      <c r="B121" s="493"/>
      <c r="C121" s="493"/>
      <c r="D121" s="644"/>
      <c r="E121" s="777"/>
      <c r="F121" s="505"/>
      <c r="G121" s="502"/>
      <c r="H121" s="684"/>
      <c r="I121" s="473"/>
      <c r="J121" s="228"/>
      <c r="K121" s="235"/>
      <c r="L121" s="684"/>
      <c r="M121" s="26"/>
      <c r="N121" s="25"/>
    </row>
    <row r="122" spans="1:14" x14ac:dyDescent="0.25">
      <c r="A122" s="48"/>
      <c r="B122" s="493"/>
      <c r="C122" s="493"/>
      <c r="D122" s="644"/>
      <c r="E122" s="777"/>
      <c r="F122" s="505"/>
      <c r="G122" s="502"/>
      <c r="H122" s="684"/>
      <c r="I122" s="473"/>
      <c r="J122" s="228"/>
      <c r="K122" s="235"/>
      <c r="L122" s="684"/>
      <c r="M122" s="26"/>
      <c r="N122" s="25"/>
    </row>
    <row r="123" spans="1:14" x14ac:dyDescent="0.25">
      <c r="A123" s="48"/>
      <c r="B123" s="493"/>
      <c r="C123" s="493"/>
      <c r="D123" s="493"/>
      <c r="E123" s="702"/>
      <c r="F123" s="505"/>
      <c r="G123" s="502"/>
      <c r="H123" s="684"/>
      <c r="I123" s="473"/>
      <c r="J123" s="228"/>
      <c r="K123" s="235"/>
      <c r="L123" s="684"/>
      <c r="M123" s="26"/>
      <c r="N123" s="25"/>
    </row>
    <row r="124" spans="1:14" x14ac:dyDescent="0.25">
      <c r="A124" s="48"/>
      <c r="B124" s="493"/>
      <c r="C124" s="493"/>
      <c r="D124" s="493"/>
      <c r="E124" s="702"/>
      <c r="F124" s="505"/>
      <c r="G124" s="502"/>
      <c r="H124" s="684"/>
      <c r="I124" s="473"/>
      <c r="J124" s="228"/>
      <c r="K124" s="235"/>
      <c r="L124" s="684"/>
      <c r="M124" s="26"/>
      <c r="N124" s="25"/>
    </row>
    <row r="125" spans="1:14" x14ac:dyDescent="0.25">
      <c r="A125" s="48"/>
      <c r="B125" s="493"/>
      <c r="C125" s="493"/>
      <c r="D125" s="493"/>
      <c r="E125" s="702"/>
      <c r="F125" s="505"/>
      <c r="G125" s="502"/>
      <c r="H125" s="684"/>
      <c r="I125" s="473"/>
      <c r="J125" s="228"/>
      <c r="K125" s="235"/>
      <c r="L125" s="684"/>
      <c r="M125" s="26"/>
      <c r="N125" s="25"/>
    </row>
    <row r="126" spans="1:14" x14ac:dyDescent="0.25">
      <c r="A126" s="48"/>
      <c r="B126" s="493"/>
      <c r="C126" s="493"/>
      <c r="D126" s="493"/>
      <c r="E126" s="702"/>
      <c r="F126" s="505"/>
      <c r="G126" s="502"/>
      <c r="H126" s="684"/>
      <c r="I126" s="473"/>
      <c r="J126" s="228"/>
      <c r="K126" s="235"/>
      <c r="L126" s="684"/>
      <c r="M126" s="26"/>
      <c r="N126" s="25"/>
    </row>
    <row r="127" spans="1:14" x14ac:dyDescent="0.25">
      <c r="A127" s="48"/>
      <c r="B127" s="493"/>
      <c r="C127" s="493"/>
      <c r="D127" s="644"/>
      <c r="E127" s="777"/>
      <c r="F127" s="505"/>
      <c r="G127" s="502"/>
      <c r="H127" s="684"/>
      <c r="I127" s="473"/>
      <c r="J127" s="228"/>
      <c r="K127" s="235"/>
      <c r="L127" s="684"/>
      <c r="M127" s="26"/>
      <c r="N127" s="25"/>
    </row>
    <row r="128" spans="1:14" x14ac:dyDescent="0.25">
      <c r="A128" s="51"/>
      <c r="B128" s="26"/>
      <c r="C128" s="26"/>
      <c r="D128" s="26"/>
      <c r="E128" s="505"/>
      <c r="F128" s="505"/>
      <c r="G128" s="502"/>
      <c r="H128" s="684"/>
      <c r="I128" s="473"/>
      <c r="J128" s="228"/>
      <c r="K128" s="235"/>
      <c r="L128" s="684"/>
      <c r="M128" s="26"/>
      <c r="N128" s="25"/>
    </row>
    <row r="129" spans="1:14" x14ac:dyDescent="0.25">
      <c r="A129" s="51"/>
      <c r="B129" s="26"/>
      <c r="C129" s="26"/>
      <c r="D129" s="26"/>
      <c r="E129" s="505"/>
      <c r="F129" s="505"/>
      <c r="G129" s="502"/>
      <c r="H129" s="684"/>
      <c r="I129" s="473"/>
      <c r="J129" s="228"/>
      <c r="K129" s="235"/>
      <c r="L129" s="684"/>
      <c r="M129" s="26"/>
      <c r="N129" s="25"/>
    </row>
    <row r="130" spans="1:14" x14ac:dyDescent="0.25">
      <c r="A130" s="51"/>
      <c r="B130" s="26"/>
      <c r="C130" s="26"/>
      <c r="D130" s="26"/>
      <c r="E130" s="505"/>
      <c r="F130" s="505"/>
      <c r="G130" s="502"/>
      <c r="H130" s="684"/>
      <c r="I130" s="473"/>
      <c r="J130" s="228"/>
      <c r="K130" s="235"/>
      <c r="L130" s="684"/>
      <c r="M130" s="26"/>
      <c r="N130" s="25"/>
    </row>
    <row r="131" spans="1:14" x14ac:dyDescent="0.25">
      <c r="A131" s="51"/>
      <c r="B131" s="26"/>
      <c r="C131" s="26"/>
      <c r="D131" s="26"/>
      <c r="E131" s="505"/>
      <c r="F131" s="505"/>
      <c r="G131" s="502"/>
      <c r="H131" s="684"/>
      <c r="I131" s="473"/>
      <c r="J131" s="228"/>
      <c r="K131" s="235"/>
      <c r="L131" s="684"/>
      <c r="M131" s="26"/>
      <c r="N131" s="25"/>
    </row>
    <row r="132" spans="1:14" x14ac:dyDescent="0.25">
      <c r="A132" s="51"/>
      <c r="B132" s="26"/>
      <c r="C132" s="26"/>
      <c r="D132" s="26"/>
      <c r="E132" s="505"/>
      <c r="F132" s="505"/>
      <c r="G132" s="502"/>
      <c r="H132" s="684"/>
      <c r="I132" s="473"/>
      <c r="J132" s="228"/>
      <c r="K132" s="235"/>
      <c r="L132" s="684"/>
      <c r="M132" s="26"/>
      <c r="N132" s="25"/>
    </row>
    <row r="133" spans="1:14" x14ac:dyDescent="0.25">
      <c r="A133" s="51"/>
      <c r="B133" s="26"/>
      <c r="C133" s="26"/>
      <c r="D133" s="26"/>
      <c r="E133" s="505"/>
      <c r="F133" s="505"/>
      <c r="G133" s="502"/>
      <c r="H133" s="684"/>
      <c r="I133" s="473"/>
      <c r="J133" s="228"/>
      <c r="K133" s="235"/>
      <c r="L133" s="684"/>
      <c r="M133" s="26"/>
      <c r="N133" s="25"/>
    </row>
    <row r="134" spans="1:14" x14ac:dyDescent="0.25">
      <c r="A134" s="51"/>
      <c r="B134" s="26"/>
      <c r="C134" s="26"/>
      <c r="D134" s="26"/>
      <c r="E134" s="505"/>
      <c r="F134" s="505"/>
      <c r="G134" s="502"/>
      <c r="H134" s="684"/>
      <c r="I134" s="473"/>
      <c r="J134" s="228"/>
      <c r="K134" s="235"/>
      <c r="L134" s="684"/>
      <c r="M134" s="26"/>
      <c r="N134" s="25"/>
    </row>
    <row r="135" spans="1:14" x14ac:dyDescent="0.25">
      <c r="A135" s="51"/>
      <c r="B135" s="26"/>
      <c r="C135" s="26"/>
      <c r="D135" s="26"/>
      <c r="E135" s="505"/>
      <c r="F135" s="505"/>
      <c r="G135" s="502"/>
      <c r="H135" s="684"/>
      <c r="I135" s="473"/>
      <c r="J135" s="228"/>
      <c r="K135" s="235"/>
      <c r="L135" s="684"/>
      <c r="M135" s="26"/>
      <c r="N135" s="25"/>
    </row>
    <row r="136" spans="1:14" x14ac:dyDescent="0.25">
      <c r="A136" s="51"/>
      <c r="B136" s="26"/>
      <c r="C136" s="26"/>
      <c r="D136" s="26"/>
      <c r="E136" s="505"/>
      <c r="F136" s="505"/>
      <c r="G136" s="502"/>
      <c r="H136" s="684"/>
      <c r="I136" s="473"/>
      <c r="J136" s="228"/>
      <c r="K136" s="235"/>
      <c r="L136" s="684"/>
      <c r="M136" s="26"/>
      <c r="N136" s="25"/>
    </row>
    <row r="137" spans="1:14" x14ac:dyDescent="0.25">
      <c r="A137" s="51"/>
      <c r="B137" s="26"/>
      <c r="C137" s="26"/>
      <c r="D137" s="26"/>
      <c r="E137" s="505"/>
      <c r="F137" s="505"/>
      <c r="G137" s="502"/>
      <c r="H137" s="684"/>
      <c r="I137" s="473"/>
      <c r="J137" s="228"/>
      <c r="K137" s="235"/>
      <c r="L137" s="684"/>
      <c r="M137" s="26"/>
      <c r="N137" s="25"/>
    </row>
    <row r="138" spans="1:14" x14ac:dyDescent="0.25">
      <c r="A138" s="48"/>
      <c r="B138" s="493"/>
      <c r="C138" s="493"/>
      <c r="D138" s="493"/>
      <c r="E138" s="776"/>
      <c r="F138" s="505"/>
      <c r="G138" s="502"/>
      <c r="H138" s="684"/>
      <c r="I138" s="473"/>
      <c r="J138" s="228"/>
      <c r="K138" s="235"/>
      <c r="L138" s="684"/>
      <c r="M138" s="26"/>
      <c r="N138" s="25"/>
    </row>
    <row r="139" spans="1:14" x14ac:dyDescent="0.25">
      <c r="A139" s="48"/>
      <c r="B139" s="26"/>
      <c r="C139" s="26"/>
      <c r="D139" s="26"/>
      <c r="E139" s="505"/>
      <c r="F139" s="505"/>
      <c r="G139" s="502"/>
      <c r="H139" s="684"/>
      <c r="I139" s="473"/>
      <c r="J139" s="228"/>
      <c r="K139" s="235"/>
      <c r="L139" s="684"/>
      <c r="M139" s="26"/>
      <c r="N139" s="25"/>
    </row>
    <row r="140" spans="1:14" x14ac:dyDescent="0.25">
      <c r="A140" s="48"/>
      <c r="B140" s="26"/>
      <c r="C140" s="26"/>
      <c r="D140" s="26"/>
      <c r="E140" s="505"/>
      <c r="F140" s="505"/>
      <c r="G140" s="502"/>
      <c r="H140" s="684"/>
      <c r="I140" s="473"/>
      <c r="J140" s="228"/>
      <c r="K140" s="235"/>
      <c r="L140" s="684"/>
      <c r="M140" s="26"/>
      <c r="N140" s="25"/>
    </row>
    <row r="141" spans="1:14" x14ac:dyDescent="0.25">
      <c r="A141" s="48"/>
      <c r="B141" s="26"/>
      <c r="C141" s="26"/>
      <c r="D141" s="26"/>
      <c r="E141" s="505"/>
      <c r="F141" s="505"/>
      <c r="G141" s="502"/>
      <c r="H141" s="684"/>
      <c r="I141" s="473"/>
      <c r="J141" s="228"/>
      <c r="K141" s="235"/>
      <c r="L141" s="684"/>
      <c r="M141" s="26"/>
      <c r="N141" s="25"/>
    </row>
    <row r="142" spans="1:14" x14ac:dyDescent="0.25">
      <c r="A142" s="48"/>
      <c r="B142" s="26"/>
      <c r="C142" s="26"/>
      <c r="D142" s="26"/>
      <c r="E142" s="505"/>
      <c r="F142" s="505"/>
      <c r="G142" s="502"/>
      <c r="H142" s="684"/>
      <c r="I142" s="473"/>
      <c r="J142" s="228"/>
      <c r="K142" s="235"/>
      <c r="L142" s="684"/>
      <c r="M142" s="26"/>
      <c r="N142" s="25"/>
    </row>
    <row r="143" spans="1:14" x14ac:dyDescent="0.25">
      <c r="A143" s="48"/>
      <c r="B143" s="26"/>
      <c r="C143" s="26"/>
      <c r="D143" s="26"/>
      <c r="E143" s="505"/>
      <c r="F143" s="505"/>
      <c r="G143" s="502"/>
      <c r="H143" s="684"/>
      <c r="I143" s="473"/>
      <c r="J143" s="228"/>
      <c r="K143" s="235"/>
      <c r="L143" s="684"/>
      <c r="M143" s="26"/>
      <c r="N143" s="25"/>
    </row>
    <row r="144" spans="1:14" x14ac:dyDescent="0.25">
      <c r="A144" s="48"/>
      <c r="B144" s="26"/>
      <c r="C144" s="26"/>
      <c r="D144" s="26"/>
      <c r="E144" s="505"/>
      <c r="F144" s="505"/>
      <c r="G144" s="502"/>
      <c r="H144" s="684"/>
      <c r="I144" s="473"/>
      <c r="J144" s="228"/>
      <c r="K144" s="235"/>
      <c r="L144" s="684"/>
      <c r="M144" s="26"/>
      <c r="N144" s="25"/>
    </row>
    <row r="145" spans="1:14" x14ac:dyDescent="0.25">
      <c r="A145" s="48"/>
      <c r="B145" s="26"/>
      <c r="C145" s="26"/>
      <c r="D145" s="26"/>
      <c r="E145" s="505"/>
      <c r="F145" s="505"/>
      <c r="G145" s="502"/>
      <c r="H145" s="684"/>
      <c r="I145" s="473"/>
      <c r="J145" s="228"/>
      <c r="K145" s="235"/>
      <c r="L145" s="684"/>
      <c r="M145" s="26"/>
      <c r="N145" s="25"/>
    </row>
    <row r="146" spans="1:14" x14ac:dyDescent="0.25">
      <c r="A146" s="51"/>
      <c r="B146" s="26"/>
      <c r="C146" s="26"/>
      <c r="D146" s="26"/>
      <c r="E146" s="505"/>
      <c r="F146" s="505"/>
      <c r="G146" s="502"/>
      <c r="H146" s="26"/>
      <c r="I146" s="26"/>
      <c r="J146" s="228"/>
      <c r="K146" s="235"/>
      <c r="L146" s="779"/>
      <c r="M146" s="26"/>
      <c r="N146" s="25"/>
    </row>
    <row r="147" spans="1:14" x14ac:dyDescent="0.25">
      <c r="A147" s="48"/>
      <c r="B147" s="493"/>
      <c r="C147" s="493"/>
      <c r="D147" s="493"/>
      <c r="E147" s="780"/>
      <c r="F147" s="781"/>
      <c r="G147" s="502"/>
      <c r="H147" s="26"/>
      <c r="I147" s="26"/>
      <c r="J147" s="228"/>
      <c r="K147" s="235"/>
      <c r="L147" s="779"/>
      <c r="M147" s="26"/>
      <c r="N147" s="25"/>
    </row>
    <row r="148" spans="1:14" x14ac:dyDescent="0.25">
      <c r="A148" s="51"/>
      <c r="B148" s="26"/>
      <c r="C148" s="26"/>
      <c r="D148" s="228"/>
      <c r="E148" s="784"/>
      <c r="F148" s="784"/>
      <c r="G148" s="502"/>
      <c r="H148" s="779"/>
      <c r="I148" s="26"/>
      <c r="J148" s="228"/>
      <c r="K148" s="235"/>
      <c r="L148" s="779"/>
      <c r="M148" s="26"/>
      <c r="N148" s="25"/>
    </row>
    <row r="149" spans="1:14" x14ac:dyDescent="0.25">
      <c r="A149" s="48"/>
      <c r="B149" s="493"/>
      <c r="C149" s="493"/>
      <c r="D149" s="493"/>
      <c r="E149" s="776"/>
      <c r="F149" s="782"/>
      <c r="G149" s="502"/>
      <c r="H149" s="779"/>
      <c r="I149" s="26"/>
      <c r="J149" s="228"/>
      <c r="K149" s="235"/>
      <c r="L149" s="779"/>
      <c r="M149" s="26"/>
      <c r="N149" s="25"/>
    </row>
    <row r="150" spans="1:14" x14ac:dyDescent="0.25">
      <c r="A150" s="48"/>
      <c r="B150" s="26"/>
      <c r="C150" s="26"/>
      <c r="D150" s="26"/>
      <c r="E150" s="505"/>
      <c r="F150" s="505"/>
      <c r="G150" s="502"/>
      <c r="H150" s="779"/>
      <c r="I150" s="26"/>
      <c r="J150" s="228"/>
      <c r="K150" s="235"/>
      <c r="L150" s="779"/>
      <c r="M150" s="26"/>
      <c r="N150" s="25"/>
    </row>
    <row r="151" spans="1:14" x14ac:dyDescent="0.25">
      <c r="A151" s="48"/>
      <c r="B151" s="26"/>
      <c r="C151" s="26"/>
      <c r="D151" s="26"/>
      <c r="E151" s="505"/>
      <c r="F151" s="505"/>
      <c r="G151" s="502"/>
      <c r="H151" s="779"/>
      <c r="I151" s="26"/>
      <c r="J151" s="228"/>
      <c r="K151" s="235"/>
      <c r="L151" s="779"/>
      <c r="M151" s="26"/>
      <c r="N151" s="25"/>
    </row>
    <row r="152" spans="1:14" x14ac:dyDescent="0.25">
      <c r="A152" s="48"/>
      <c r="B152" s="26"/>
      <c r="C152" s="26"/>
      <c r="D152" s="26"/>
      <c r="E152" s="505"/>
      <c r="F152" s="505"/>
      <c r="G152" s="502"/>
      <c r="H152" s="779"/>
      <c r="I152" s="26"/>
      <c r="J152" s="228"/>
      <c r="K152" s="235"/>
      <c r="L152" s="779"/>
      <c r="M152" s="26"/>
      <c r="N152" s="25"/>
    </row>
    <row r="153" spans="1:14" x14ac:dyDescent="0.25">
      <c r="A153" s="48"/>
      <c r="B153" s="26"/>
      <c r="C153" s="26"/>
      <c r="D153" s="26"/>
      <c r="E153" s="505"/>
      <c r="F153" s="505"/>
      <c r="G153" s="502"/>
      <c r="H153" s="779"/>
      <c r="I153" s="26"/>
      <c r="J153" s="228"/>
      <c r="K153" s="235"/>
      <c r="L153" s="779"/>
      <c r="M153" s="26"/>
      <c r="N153" s="25"/>
    </row>
    <row r="154" spans="1:14" x14ac:dyDescent="0.25">
      <c r="A154" s="48"/>
      <c r="B154" s="26"/>
      <c r="C154" s="26"/>
      <c r="D154" s="26"/>
      <c r="E154" s="785"/>
      <c r="F154" s="506"/>
      <c r="G154" s="502"/>
      <c r="H154" s="779"/>
      <c r="I154" s="26"/>
      <c r="J154" s="228"/>
      <c r="K154" s="235"/>
      <c r="L154" s="779"/>
      <c r="M154" s="26"/>
      <c r="N154" s="25"/>
    </row>
    <row r="155" spans="1:14" x14ac:dyDescent="0.25">
      <c r="A155" s="48"/>
      <c r="B155" s="493"/>
      <c r="C155" s="493"/>
      <c r="D155" s="493"/>
      <c r="E155" s="776"/>
      <c r="F155" s="788"/>
      <c r="G155" s="502"/>
      <c r="H155" s="26"/>
      <c r="I155" s="26"/>
      <c r="J155" s="228"/>
      <c r="K155" s="235"/>
      <c r="L155" s="779"/>
      <c r="M155" s="26"/>
      <c r="N155" s="25"/>
    </row>
    <row r="156" spans="1:14" x14ac:dyDescent="0.25">
      <c r="A156" s="48"/>
      <c r="B156" s="493"/>
      <c r="C156" s="493"/>
      <c r="D156" s="493"/>
      <c r="E156" s="776"/>
      <c r="F156" s="788"/>
      <c r="G156" s="502"/>
      <c r="H156" s="26"/>
      <c r="I156" s="26"/>
      <c r="J156" s="228"/>
      <c r="K156" s="235"/>
      <c r="L156" s="779"/>
      <c r="M156" s="26"/>
      <c r="N156" s="25"/>
    </row>
    <row r="157" spans="1:14" x14ac:dyDescent="0.25">
      <c r="A157" s="26"/>
      <c r="B157" s="26"/>
      <c r="C157" s="26"/>
      <c r="D157" s="26"/>
      <c r="E157" s="506"/>
      <c r="F157" s="506"/>
      <c r="G157" s="502"/>
      <c r="H157" s="26"/>
      <c r="I157" s="26"/>
      <c r="J157" s="228"/>
      <c r="K157" s="235"/>
      <c r="L157" s="779"/>
      <c r="M157" s="26"/>
      <c r="N157" s="25"/>
    </row>
    <row r="158" spans="1:14" x14ac:dyDescent="0.25">
      <c r="A158" s="26"/>
      <c r="B158" s="26"/>
      <c r="C158" s="26"/>
      <c r="D158" s="26"/>
      <c r="E158" s="506"/>
      <c r="F158" s="506"/>
      <c r="G158" s="502"/>
      <c r="H158" s="26"/>
      <c r="I158" s="26"/>
      <c r="J158" s="228"/>
      <c r="K158" s="235"/>
      <c r="L158" s="779"/>
      <c r="M158" s="26"/>
      <c r="N158" s="25"/>
    </row>
    <row r="159" spans="1:14" x14ac:dyDescent="0.25">
      <c r="A159" s="26"/>
      <c r="B159" s="26"/>
      <c r="C159" s="26"/>
      <c r="D159" s="26"/>
      <c r="E159" s="506"/>
      <c r="F159" s="506"/>
      <c r="G159" s="502"/>
      <c r="H159" s="26"/>
      <c r="I159" s="26"/>
      <c r="J159" s="228"/>
      <c r="K159" s="235"/>
      <c r="L159" s="779"/>
      <c r="M159" s="26"/>
      <c r="N159" s="25"/>
    </row>
    <row r="160" spans="1:14" x14ac:dyDescent="0.25">
      <c r="K160" s="26"/>
    </row>
    <row r="161" spans="11:11" x14ac:dyDescent="0.25">
      <c r="K161" s="26"/>
    </row>
    <row r="162" spans="11:11" x14ac:dyDescent="0.25">
      <c r="K162" s="26"/>
    </row>
    <row r="163" spans="11:11" x14ac:dyDescent="0.25">
      <c r="K163" s="26"/>
    </row>
    <row r="164" spans="11:11" x14ac:dyDescent="0.25">
      <c r="K164" s="26"/>
    </row>
    <row r="165" spans="11:11" x14ac:dyDescent="0.25">
      <c r="K165" s="26"/>
    </row>
    <row r="166" spans="11:11" x14ac:dyDescent="0.25">
      <c r="K166" s="26"/>
    </row>
  </sheetData>
  <autoFilter ref="A1:N19"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501"/>
  <sheetViews>
    <sheetView topLeftCell="C41" zoomScale="110" zoomScaleNormal="85" workbookViewId="0">
      <selection activeCell="L55" sqref="L55"/>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501" bestFit="1" customWidth="1"/>
    <col min="7" max="7" width="18.7109375" style="501" customWidth="1"/>
    <col min="8"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4" s="85" customFormat="1" ht="31.5" x14ac:dyDescent="0.25">
      <c r="A1" s="1077" t="s">
        <v>45</v>
      </c>
      <c r="B1" s="1077"/>
      <c r="C1" s="1077"/>
      <c r="D1" s="1077"/>
      <c r="E1" s="1077"/>
      <c r="F1" s="1077"/>
      <c r="G1" s="1077"/>
      <c r="H1" s="1077"/>
      <c r="I1" s="1077"/>
      <c r="J1" s="1077"/>
      <c r="K1" s="1077"/>
      <c r="L1" s="1077"/>
      <c r="M1" s="1077"/>
      <c r="N1" s="1077"/>
    </row>
    <row r="2" spans="1:14" s="85" customFormat="1" ht="18.75" x14ac:dyDescent="0.25">
      <c r="A2" s="1078" t="s">
        <v>51</v>
      </c>
      <c r="B2" s="1078"/>
      <c r="C2" s="1078"/>
      <c r="D2" s="1078"/>
      <c r="E2" s="1078"/>
      <c r="F2" s="1078"/>
      <c r="G2" s="1078"/>
      <c r="H2" s="1078"/>
      <c r="I2" s="1078"/>
      <c r="J2" s="1078"/>
      <c r="K2" s="1078"/>
      <c r="L2" s="1078"/>
      <c r="M2" s="1078"/>
      <c r="N2" s="1078"/>
    </row>
    <row r="3" spans="1:14"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4" s="23" customFormat="1" ht="27.95" customHeight="1" x14ac:dyDescent="0.25">
      <c r="A4" s="302">
        <v>44317</v>
      </c>
      <c r="B4" s="303" t="s">
        <v>154</v>
      </c>
      <c r="C4" s="313"/>
      <c r="D4" s="314"/>
      <c r="E4" s="499"/>
      <c r="F4" s="655"/>
      <c r="G4" s="652">
        <v>492000</v>
      </c>
      <c r="H4" s="653"/>
      <c r="I4" s="653" t="s">
        <v>18</v>
      </c>
      <c r="J4" s="654"/>
      <c r="K4" s="654" t="s">
        <v>125</v>
      </c>
      <c r="L4" s="654" t="s">
        <v>62</v>
      </c>
      <c r="M4" s="242"/>
      <c r="N4" s="243"/>
    </row>
    <row r="5" spans="1:14" s="23" customFormat="1" ht="21" customHeight="1" x14ac:dyDescent="0.25">
      <c r="A5" s="260">
        <v>44321</v>
      </c>
      <c r="B5" s="261" t="s">
        <v>185</v>
      </c>
      <c r="C5" s="261" t="s">
        <v>50</v>
      </c>
      <c r="D5" s="397" t="s">
        <v>186</v>
      </c>
      <c r="E5" s="265"/>
      <c r="F5" s="761">
        <v>43000</v>
      </c>
      <c r="G5" s="762">
        <f>G4-E5+F5</f>
        <v>535000</v>
      </c>
      <c r="H5" s="628" t="s">
        <v>53</v>
      </c>
      <c r="I5" s="628" t="s">
        <v>18</v>
      </c>
      <c r="J5" s="402" t="s">
        <v>221</v>
      </c>
      <c r="K5" s="402" t="s">
        <v>125</v>
      </c>
      <c r="L5" s="402" t="s">
        <v>62</v>
      </c>
      <c r="M5" s="403"/>
      <c r="N5" s="630"/>
    </row>
    <row r="6" spans="1:14" ht="17.25" customHeight="1" x14ac:dyDescent="0.25">
      <c r="A6" s="202">
        <v>44321</v>
      </c>
      <c r="B6" s="203" t="s">
        <v>68</v>
      </c>
      <c r="C6" s="203" t="s">
        <v>67</v>
      </c>
      <c r="D6" s="203" t="s">
        <v>186</v>
      </c>
      <c r="E6" s="194">
        <v>8000</v>
      </c>
      <c r="F6" s="194"/>
      <c r="G6" s="496">
        <f>G5-E6+F6</f>
        <v>527000</v>
      </c>
      <c r="H6" s="280" t="s">
        <v>53</v>
      </c>
      <c r="I6" s="280" t="s">
        <v>18</v>
      </c>
      <c r="J6" s="280" t="s">
        <v>221</v>
      </c>
      <c r="K6" s="201" t="s">
        <v>125</v>
      </c>
      <c r="L6" s="201" t="s">
        <v>62</v>
      </c>
      <c r="M6" s="201"/>
      <c r="N6" s="203" t="s">
        <v>138</v>
      </c>
    </row>
    <row r="7" spans="1:14" ht="16.5" customHeight="1" x14ac:dyDescent="0.25">
      <c r="A7" s="202">
        <v>44321</v>
      </c>
      <c r="B7" s="203" t="s">
        <v>68</v>
      </c>
      <c r="C7" s="203" t="s">
        <v>67</v>
      </c>
      <c r="D7" s="203" t="s">
        <v>186</v>
      </c>
      <c r="E7" s="194">
        <v>8000</v>
      </c>
      <c r="F7" s="194"/>
      <c r="G7" s="211">
        <f>G6-E7+F7</f>
        <v>519000</v>
      </c>
      <c r="H7" s="280" t="s">
        <v>53</v>
      </c>
      <c r="I7" s="280" t="s">
        <v>18</v>
      </c>
      <c r="J7" s="280" t="s">
        <v>221</v>
      </c>
      <c r="K7" s="201" t="s">
        <v>125</v>
      </c>
      <c r="L7" s="201" t="s">
        <v>62</v>
      </c>
      <c r="M7" s="201"/>
      <c r="N7" s="203" t="s">
        <v>222</v>
      </c>
    </row>
    <row r="8" spans="1:14" ht="16.5" customHeight="1" x14ac:dyDescent="0.25">
      <c r="A8" s="202">
        <v>44321</v>
      </c>
      <c r="B8" s="203" t="s">
        <v>68</v>
      </c>
      <c r="C8" s="203" t="s">
        <v>67</v>
      </c>
      <c r="D8" s="203" t="s">
        <v>186</v>
      </c>
      <c r="E8" s="194">
        <v>9000</v>
      </c>
      <c r="F8" s="194"/>
      <c r="G8" s="211">
        <f t="shared" ref="G8:G13" si="0">G7-E8+F8</f>
        <v>510000</v>
      </c>
      <c r="H8" s="280" t="s">
        <v>53</v>
      </c>
      <c r="I8" s="280" t="s">
        <v>18</v>
      </c>
      <c r="J8" s="280" t="s">
        <v>221</v>
      </c>
      <c r="K8" s="201" t="s">
        <v>125</v>
      </c>
      <c r="L8" s="201" t="s">
        <v>62</v>
      </c>
      <c r="M8" s="201"/>
      <c r="N8" s="203" t="s">
        <v>139</v>
      </c>
    </row>
    <row r="9" spans="1:14" ht="16.5" customHeight="1" x14ac:dyDescent="0.25">
      <c r="A9" s="698">
        <v>44322</v>
      </c>
      <c r="B9" s="261" t="s">
        <v>107</v>
      </c>
      <c r="C9" s="261" t="s">
        <v>50</v>
      </c>
      <c r="D9" s="397" t="s">
        <v>52</v>
      </c>
      <c r="E9" s="821"/>
      <c r="F9" s="265">
        <v>160000</v>
      </c>
      <c r="G9" s="268">
        <f t="shared" si="0"/>
        <v>670000</v>
      </c>
      <c r="H9" s="412" t="s">
        <v>53</v>
      </c>
      <c r="I9" s="412" t="s">
        <v>18</v>
      </c>
      <c r="J9" s="412" t="s">
        <v>271</v>
      </c>
      <c r="K9" s="262" t="s">
        <v>125</v>
      </c>
      <c r="L9" s="262" t="s">
        <v>62</v>
      </c>
      <c r="M9" s="262"/>
      <c r="N9" s="261"/>
    </row>
    <row r="10" spans="1:14" ht="16.5" customHeight="1" x14ac:dyDescent="0.25">
      <c r="A10" s="240">
        <v>44322</v>
      </c>
      <c r="B10" s="203" t="s">
        <v>68</v>
      </c>
      <c r="C10" s="203" t="s">
        <v>67</v>
      </c>
      <c r="D10" s="203" t="s">
        <v>52</v>
      </c>
      <c r="E10" s="194">
        <v>15000</v>
      </c>
      <c r="F10" s="194"/>
      <c r="G10" s="211">
        <f t="shared" si="0"/>
        <v>655000</v>
      </c>
      <c r="H10" s="280" t="s">
        <v>53</v>
      </c>
      <c r="I10" s="280" t="s">
        <v>18</v>
      </c>
      <c r="J10" s="280" t="s">
        <v>271</v>
      </c>
      <c r="K10" s="201" t="s">
        <v>125</v>
      </c>
      <c r="L10" s="201" t="s">
        <v>62</v>
      </c>
      <c r="M10" s="201"/>
      <c r="N10" s="203" t="s">
        <v>264</v>
      </c>
    </row>
    <row r="11" spans="1:14" ht="23.25" customHeight="1" x14ac:dyDescent="0.25">
      <c r="A11" s="240">
        <v>44322</v>
      </c>
      <c r="B11" s="203" t="s">
        <v>268</v>
      </c>
      <c r="C11" s="203" t="s">
        <v>67</v>
      </c>
      <c r="D11" s="203" t="s">
        <v>52</v>
      </c>
      <c r="E11" s="194">
        <v>35000</v>
      </c>
      <c r="F11" s="194"/>
      <c r="G11" s="211">
        <f t="shared" si="0"/>
        <v>620000</v>
      </c>
      <c r="H11" s="280" t="s">
        <v>53</v>
      </c>
      <c r="I11" s="280" t="s">
        <v>18</v>
      </c>
      <c r="J11" s="280" t="s">
        <v>271</v>
      </c>
      <c r="K11" s="201" t="s">
        <v>125</v>
      </c>
      <c r="L11" s="201" t="s">
        <v>62</v>
      </c>
      <c r="M11" s="201"/>
      <c r="N11" s="203" t="s">
        <v>265</v>
      </c>
    </row>
    <row r="12" spans="1:14" ht="16.5" customHeight="1" x14ac:dyDescent="0.25">
      <c r="A12" s="240">
        <v>44322</v>
      </c>
      <c r="B12" s="203" t="s">
        <v>68</v>
      </c>
      <c r="C12" s="203" t="s">
        <v>67</v>
      </c>
      <c r="D12" s="203" t="s">
        <v>52</v>
      </c>
      <c r="E12" s="194">
        <v>15000</v>
      </c>
      <c r="F12" s="194"/>
      <c r="G12" s="211">
        <f t="shared" si="0"/>
        <v>605000</v>
      </c>
      <c r="H12" s="280" t="s">
        <v>53</v>
      </c>
      <c r="I12" s="280" t="s">
        <v>18</v>
      </c>
      <c r="J12" s="280" t="s">
        <v>271</v>
      </c>
      <c r="K12" s="201" t="s">
        <v>125</v>
      </c>
      <c r="L12" s="201" t="s">
        <v>62</v>
      </c>
      <c r="M12" s="201"/>
      <c r="N12" s="203" t="s">
        <v>266</v>
      </c>
    </row>
    <row r="13" spans="1:14" x14ac:dyDescent="0.25">
      <c r="A13" s="240">
        <v>44322</v>
      </c>
      <c r="B13" s="203" t="s">
        <v>68</v>
      </c>
      <c r="C13" s="203" t="s">
        <v>67</v>
      </c>
      <c r="D13" s="203" t="s">
        <v>52</v>
      </c>
      <c r="E13" s="211">
        <v>10000</v>
      </c>
      <c r="F13" s="211"/>
      <c r="G13" s="211">
        <f t="shared" si="0"/>
        <v>595000</v>
      </c>
      <c r="H13" s="280" t="s">
        <v>53</v>
      </c>
      <c r="I13" s="280" t="s">
        <v>18</v>
      </c>
      <c r="J13" s="280" t="s">
        <v>271</v>
      </c>
      <c r="K13" s="201" t="s">
        <v>125</v>
      </c>
      <c r="L13" s="201" t="s">
        <v>62</v>
      </c>
      <c r="M13" s="201"/>
      <c r="N13" s="203" t="s">
        <v>267</v>
      </c>
    </row>
    <row r="14" spans="1:14" ht="15" customHeight="1" x14ac:dyDescent="0.25">
      <c r="A14" s="240">
        <v>44322</v>
      </c>
      <c r="B14" s="203" t="s">
        <v>273</v>
      </c>
      <c r="C14" s="203" t="s">
        <v>67</v>
      </c>
      <c r="D14" s="203" t="s">
        <v>52</v>
      </c>
      <c r="E14" s="658">
        <v>35000</v>
      </c>
      <c r="F14" s="658"/>
      <c r="G14" s="255">
        <f t="shared" ref="G14:G49" si="1">G13-E14+F14</f>
        <v>560000</v>
      </c>
      <c r="H14" s="632" t="s">
        <v>53</v>
      </c>
      <c r="I14" s="258" t="s">
        <v>18</v>
      </c>
      <c r="J14" s="280" t="s">
        <v>271</v>
      </c>
      <c r="K14" s="258" t="s">
        <v>125</v>
      </c>
      <c r="L14" s="258" t="s">
        <v>62</v>
      </c>
      <c r="M14" s="258"/>
      <c r="N14" s="259" t="s">
        <v>272</v>
      </c>
    </row>
    <row r="15" spans="1:14" ht="15" customHeight="1" x14ac:dyDescent="0.25">
      <c r="A15" s="240">
        <v>44322</v>
      </c>
      <c r="B15" s="203" t="s">
        <v>269</v>
      </c>
      <c r="C15" s="203" t="s">
        <v>67</v>
      </c>
      <c r="D15" s="203" t="s">
        <v>52</v>
      </c>
      <c r="E15" s="267">
        <v>35000</v>
      </c>
      <c r="F15" s="217"/>
      <c r="G15" s="211">
        <f t="shared" si="1"/>
        <v>525000</v>
      </c>
      <c r="H15" s="201" t="s">
        <v>53</v>
      </c>
      <c r="I15" s="201" t="s">
        <v>18</v>
      </c>
      <c r="J15" s="280" t="s">
        <v>271</v>
      </c>
      <c r="K15" s="201" t="s">
        <v>125</v>
      </c>
      <c r="L15" s="201" t="s">
        <v>62</v>
      </c>
      <c r="M15" s="201"/>
      <c r="N15" s="203"/>
    </row>
    <row r="16" spans="1:14" ht="15" customHeight="1" x14ac:dyDescent="0.25">
      <c r="A16" s="240">
        <v>44322</v>
      </c>
      <c r="B16" s="203" t="s">
        <v>270</v>
      </c>
      <c r="C16" s="203" t="s">
        <v>274</v>
      </c>
      <c r="D16" s="203" t="s">
        <v>52</v>
      </c>
      <c r="E16" s="210">
        <v>15000</v>
      </c>
      <c r="F16" s="213"/>
      <c r="G16" s="211">
        <f t="shared" si="1"/>
        <v>510000</v>
      </c>
      <c r="H16" s="201" t="s">
        <v>53</v>
      </c>
      <c r="I16" s="201" t="s">
        <v>18</v>
      </c>
      <c r="J16" s="280" t="s">
        <v>271</v>
      </c>
      <c r="K16" s="201" t="s">
        <v>125</v>
      </c>
      <c r="L16" s="201" t="s">
        <v>62</v>
      </c>
      <c r="M16" s="201"/>
      <c r="N16" s="203"/>
    </row>
    <row r="17" spans="1:14" ht="15" customHeight="1" x14ac:dyDescent="0.25">
      <c r="A17" s="698">
        <v>44323</v>
      </c>
      <c r="B17" s="261" t="s">
        <v>298</v>
      </c>
      <c r="C17" s="261" t="s">
        <v>50</v>
      </c>
      <c r="D17" s="261" t="s">
        <v>52</v>
      </c>
      <c r="E17" s="268"/>
      <c r="F17" s="268">
        <v>220000</v>
      </c>
      <c r="G17" s="268">
        <f t="shared" si="1"/>
        <v>730000</v>
      </c>
      <c r="H17" s="696" t="s">
        <v>53</v>
      </c>
      <c r="I17" s="262" t="s">
        <v>18</v>
      </c>
      <c r="J17" s="412" t="s">
        <v>305</v>
      </c>
      <c r="K17" s="262" t="s">
        <v>125</v>
      </c>
      <c r="L17" s="262" t="s">
        <v>62</v>
      </c>
      <c r="M17" s="262"/>
      <c r="N17" s="261"/>
    </row>
    <row r="18" spans="1:14" ht="15" customHeight="1" x14ac:dyDescent="0.25">
      <c r="A18" s="240">
        <v>44323</v>
      </c>
      <c r="B18" s="203" t="s">
        <v>68</v>
      </c>
      <c r="C18" s="203" t="s">
        <v>308</v>
      </c>
      <c r="D18" s="209" t="s">
        <v>52</v>
      </c>
      <c r="E18" s="251">
        <v>15000</v>
      </c>
      <c r="F18" s="251"/>
      <c r="G18" s="211">
        <f t="shared" si="1"/>
        <v>715000</v>
      </c>
      <c r="H18" s="218" t="s">
        <v>53</v>
      </c>
      <c r="I18" s="201" t="s">
        <v>18</v>
      </c>
      <c r="J18" s="280" t="s">
        <v>305</v>
      </c>
      <c r="K18" s="201" t="s">
        <v>125</v>
      </c>
      <c r="L18" s="201" t="s">
        <v>62</v>
      </c>
      <c r="M18" s="201"/>
      <c r="N18" s="203" t="s">
        <v>299</v>
      </c>
    </row>
    <row r="19" spans="1:14" ht="15" customHeight="1" x14ac:dyDescent="0.25">
      <c r="A19" s="240">
        <v>44323</v>
      </c>
      <c r="B19" s="203" t="s">
        <v>307</v>
      </c>
      <c r="C19" s="203" t="s">
        <v>308</v>
      </c>
      <c r="D19" s="203" t="s">
        <v>52</v>
      </c>
      <c r="E19" s="426">
        <v>15000</v>
      </c>
      <c r="F19" s="211"/>
      <c r="G19" s="211">
        <f t="shared" si="1"/>
        <v>700000</v>
      </c>
      <c r="H19" s="218" t="s">
        <v>53</v>
      </c>
      <c r="I19" s="201" t="s">
        <v>18</v>
      </c>
      <c r="J19" s="280" t="s">
        <v>305</v>
      </c>
      <c r="K19" s="201" t="s">
        <v>125</v>
      </c>
      <c r="L19" s="201" t="s">
        <v>62</v>
      </c>
      <c r="M19" s="201"/>
      <c r="N19" s="203" t="s">
        <v>300</v>
      </c>
    </row>
    <row r="20" spans="1:14" ht="15" customHeight="1" x14ac:dyDescent="0.25">
      <c r="A20" s="240">
        <v>44323</v>
      </c>
      <c r="B20" s="203" t="s">
        <v>68</v>
      </c>
      <c r="C20" s="203" t="s">
        <v>308</v>
      </c>
      <c r="D20" s="203" t="s">
        <v>52</v>
      </c>
      <c r="E20" s="426">
        <v>65000</v>
      </c>
      <c r="F20" s="194"/>
      <c r="G20" s="211">
        <f t="shared" si="1"/>
        <v>635000</v>
      </c>
      <c r="H20" s="218" t="s">
        <v>53</v>
      </c>
      <c r="I20" s="201" t="s">
        <v>18</v>
      </c>
      <c r="J20" s="280" t="s">
        <v>306</v>
      </c>
      <c r="K20" s="201" t="s">
        <v>125</v>
      </c>
      <c r="L20" s="201" t="s">
        <v>62</v>
      </c>
      <c r="M20" s="201"/>
      <c r="N20" s="203" t="s">
        <v>301</v>
      </c>
    </row>
    <row r="21" spans="1:14" ht="15" customHeight="1" x14ac:dyDescent="0.25">
      <c r="A21" s="240">
        <v>44323</v>
      </c>
      <c r="B21" s="203" t="s">
        <v>68</v>
      </c>
      <c r="C21" s="203" t="s">
        <v>308</v>
      </c>
      <c r="D21" s="209" t="s">
        <v>52</v>
      </c>
      <c r="E21" s="211">
        <v>65000</v>
      </c>
      <c r="F21" s="194"/>
      <c r="G21" s="211">
        <f t="shared" si="1"/>
        <v>570000</v>
      </c>
      <c r="H21" s="218" t="s">
        <v>53</v>
      </c>
      <c r="I21" s="201" t="s">
        <v>18</v>
      </c>
      <c r="J21" s="280" t="s">
        <v>306</v>
      </c>
      <c r="K21" s="201" t="s">
        <v>125</v>
      </c>
      <c r="L21" s="201" t="s">
        <v>62</v>
      </c>
      <c r="M21" s="201"/>
      <c r="N21" s="203" t="s">
        <v>302</v>
      </c>
    </row>
    <row r="22" spans="1:14" ht="15" customHeight="1" x14ac:dyDescent="0.25">
      <c r="A22" s="240">
        <v>44323</v>
      </c>
      <c r="B22" s="203" t="s">
        <v>309</v>
      </c>
      <c r="C22" s="203" t="s">
        <v>308</v>
      </c>
      <c r="D22" s="209" t="s">
        <v>52</v>
      </c>
      <c r="E22" s="211">
        <v>15000</v>
      </c>
      <c r="F22" s="194"/>
      <c r="G22" s="211">
        <f t="shared" si="1"/>
        <v>555000</v>
      </c>
      <c r="H22" s="218" t="s">
        <v>53</v>
      </c>
      <c r="I22" s="201" t="s">
        <v>18</v>
      </c>
      <c r="J22" s="280" t="s">
        <v>305</v>
      </c>
      <c r="K22" s="201" t="s">
        <v>125</v>
      </c>
      <c r="L22" s="201" t="s">
        <v>62</v>
      </c>
      <c r="M22" s="201"/>
      <c r="N22" s="203" t="s">
        <v>303</v>
      </c>
    </row>
    <row r="23" spans="1:14" ht="15" customHeight="1" x14ac:dyDescent="0.25">
      <c r="A23" s="240">
        <v>44323</v>
      </c>
      <c r="B23" s="203" t="s">
        <v>68</v>
      </c>
      <c r="C23" s="203" t="s">
        <v>67</v>
      </c>
      <c r="D23" s="209" t="s">
        <v>52</v>
      </c>
      <c r="E23" s="211">
        <v>30000</v>
      </c>
      <c r="F23" s="194"/>
      <c r="G23" s="211">
        <f t="shared" si="1"/>
        <v>525000</v>
      </c>
      <c r="H23" s="218" t="s">
        <v>53</v>
      </c>
      <c r="I23" s="201" t="s">
        <v>18</v>
      </c>
      <c r="J23" s="280" t="s">
        <v>305</v>
      </c>
      <c r="K23" s="201" t="s">
        <v>125</v>
      </c>
      <c r="L23" s="201" t="s">
        <v>62</v>
      </c>
      <c r="M23" s="201"/>
      <c r="N23" s="203" t="s">
        <v>304</v>
      </c>
    </row>
    <row r="24" spans="1:14" ht="15" customHeight="1" x14ac:dyDescent="0.25">
      <c r="A24" s="240">
        <v>44323</v>
      </c>
      <c r="B24" s="203" t="s">
        <v>270</v>
      </c>
      <c r="C24" s="203" t="s">
        <v>274</v>
      </c>
      <c r="D24" s="209" t="s">
        <v>52</v>
      </c>
      <c r="E24" s="211">
        <v>15000</v>
      </c>
      <c r="F24" s="194"/>
      <c r="G24" s="211">
        <f t="shared" si="1"/>
        <v>510000</v>
      </c>
      <c r="H24" s="218" t="s">
        <v>53</v>
      </c>
      <c r="I24" s="201" t="s">
        <v>18</v>
      </c>
      <c r="J24" s="280" t="s">
        <v>305</v>
      </c>
      <c r="K24" s="201" t="s">
        <v>125</v>
      </c>
      <c r="L24" s="201" t="s">
        <v>62</v>
      </c>
      <c r="M24" s="201"/>
      <c r="N24" s="203"/>
    </row>
    <row r="25" spans="1:14" ht="15" customHeight="1" x14ac:dyDescent="0.25">
      <c r="A25" s="260">
        <v>44333</v>
      </c>
      <c r="B25" s="261" t="s">
        <v>107</v>
      </c>
      <c r="C25" s="261" t="s">
        <v>50</v>
      </c>
      <c r="D25" s="261" t="s">
        <v>52</v>
      </c>
      <c r="E25" s="732"/>
      <c r="F25" s="268">
        <v>93000</v>
      </c>
      <c r="G25" s="268">
        <f t="shared" si="1"/>
        <v>603000</v>
      </c>
      <c r="H25" s="696" t="s">
        <v>53</v>
      </c>
      <c r="I25" s="262" t="s">
        <v>18</v>
      </c>
      <c r="J25" s="412" t="s">
        <v>391</v>
      </c>
      <c r="K25" s="262" t="s">
        <v>125</v>
      </c>
      <c r="L25" s="262" t="s">
        <v>62</v>
      </c>
      <c r="M25" s="262"/>
      <c r="N25" s="261"/>
    </row>
    <row r="26" spans="1:14" ht="15" customHeight="1" x14ac:dyDescent="0.25">
      <c r="A26" s="48">
        <v>44333</v>
      </c>
      <c r="B26" s="203" t="s">
        <v>68</v>
      </c>
      <c r="C26" s="203" t="s">
        <v>67</v>
      </c>
      <c r="D26" s="493" t="s">
        <v>52</v>
      </c>
      <c r="E26" s="251">
        <v>9000</v>
      </c>
      <c r="F26" s="194"/>
      <c r="G26" s="211">
        <f t="shared" si="1"/>
        <v>594000</v>
      </c>
      <c r="H26" s="201" t="s">
        <v>53</v>
      </c>
      <c r="I26" s="201" t="s">
        <v>18</v>
      </c>
      <c r="J26" s="280" t="s">
        <v>391</v>
      </c>
      <c r="K26" s="201" t="s">
        <v>125</v>
      </c>
      <c r="L26" s="201" t="s">
        <v>62</v>
      </c>
      <c r="M26" s="201"/>
      <c r="N26" s="203" t="s">
        <v>392</v>
      </c>
    </row>
    <row r="27" spans="1:14" ht="15" customHeight="1" x14ac:dyDescent="0.25">
      <c r="A27" s="48">
        <v>44333</v>
      </c>
      <c r="B27" s="203" t="s">
        <v>68</v>
      </c>
      <c r="C27" s="203" t="s">
        <v>67</v>
      </c>
      <c r="D27" s="493" t="s">
        <v>52</v>
      </c>
      <c r="E27" s="427">
        <v>10000</v>
      </c>
      <c r="F27" s="194"/>
      <c r="G27" s="211">
        <f t="shared" si="1"/>
        <v>584000</v>
      </c>
      <c r="H27" s="201" t="s">
        <v>53</v>
      </c>
      <c r="I27" s="201" t="s">
        <v>18</v>
      </c>
      <c r="J27" s="280" t="s">
        <v>391</v>
      </c>
      <c r="K27" s="201" t="s">
        <v>125</v>
      </c>
      <c r="L27" s="201" t="s">
        <v>62</v>
      </c>
      <c r="M27" s="201"/>
      <c r="N27" s="203" t="s">
        <v>393</v>
      </c>
    </row>
    <row r="28" spans="1:14" ht="15" customHeight="1" x14ac:dyDescent="0.25">
      <c r="A28" s="202">
        <v>44333</v>
      </c>
      <c r="B28" s="203" t="s">
        <v>68</v>
      </c>
      <c r="C28" s="203" t="s">
        <v>67</v>
      </c>
      <c r="D28" s="493" t="s">
        <v>52</v>
      </c>
      <c r="E28" s="251">
        <v>9000</v>
      </c>
      <c r="F28" s="194"/>
      <c r="G28" s="211">
        <f t="shared" si="1"/>
        <v>575000</v>
      </c>
      <c r="H28" s="201" t="s">
        <v>53</v>
      </c>
      <c r="I28" s="201" t="s">
        <v>18</v>
      </c>
      <c r="J28" s="280" t="s">
        <v>391</v>
      </c>
      <c r="K28" s="201" t="s">
        <v>125</v>
      </c>
      <c r="L28" s="201" t="s">
        <v>62</v>
      </c>
      <c r="M28" s="201"/>
      <c r="N28" s="203" t="s">
        <v>392</v>
      </c>
    </row>
    <row r="29" spans="1:14" ht="15" customHeight="1" x14ac:dyDescent="0.25">
      <c r="A29" s="48">
        <v>44333</v>
      </c>
      <c r="B29" s="203" t="s">
        <v>68</v>
      </c>
      <c r="C29" s="203" t="s">
        <v>67</v>
      </c>
      <c r="D29" s="493" t="s">
        <v>52</v>
      </c>
      <c r="E29" s="427">
        <v>10000</v>
      </c>
      <c r="F29" s="194"/>
      <c r="G29" s="211">
        <f t="shared" si="1"/>
        <v>565000</v>
      </c>
      <c r="H29" s="201" t="s">
        <v>53</v>
      </c>
      <c r="I29" s="201" t="s">
        <v>18</v>
      </c>
      <c r="J29" s="280" t="s">
        <v>391</v>
      </c>
      <c r="K29" s="201" t="s">
        <v>125</v>
      </c>
      <c r="L29" s="201" t="s">
        <v>62</v>
      </c>
      <c r="M29" s="201"/>
      <c r="N29" s="203" t="s">
        <v>393</v>
      </c>
    </row>
    <row r="30" spans="1:14" ht="15" customHeight="1" x14ac:dyDescent="0.25">
      <c r="A30" s="202">
        <v>44334</v>
      </c>
      <c r="B30" s="203" t="s">
        <v>68</v>
      </c>
      <c r="C30" s="203" t="s">
        <v>67</v>
      </c>
      <c r="D30" s="493" t="s">
        <v>52</v>
      </c>
      <c r="E30" s="251">
        <v>9000</v>
      </c>
      <c r="F30" s="194"/>
      <c r="G30" s="211">
        <f t="shared" si="1"/>
        <v>556000</v>
      </c>
      <c r="H30" s="201" t="s">
        <v>53</v>
      </c>
      <c r="I30" s="201" t="s">
        <v>18</v>
      </c>
      <c r="J30" s="280" t="s">
        <v>391</v>
      </c>
      <c r="K30" s="201" t="s">
        <v>125</v>
      </c>
      <c r="L30" s="201" t="s">
        <v>62</v>
      </c>
      <c r="M30" s="201"/>
      <c r="N30" s="203" t="s">
        <v>392</v>
      </c>
    </row>
    <row r="31" spans="1:14" ht="15" customHeight="1" x14ac:dyDescent="0.25">
      <c r="A31" s="202">
        <v>44334</v>
      </c>
      <c r="B31" s="203" t="s">
        <v>68</v>
      </c>
      <c r="C31" s="203" t="s">
        <v>67</v>
      </c>
      <c r="D31" s="493" t="s">
        <v>52</v>
      </c>
      <c r="E31" s="251">
        <v>10000</v>
      </c>
      <c r="F31" s="194"/>
      <c r="G31" s="211">
        <f t="shared" si="1"/>
        <v>546000</v>
      </c>
      <c r="H31" s="201" t="s">
        <v>53</v>
      </c>
      <c r="I31" s="201" t="s">
        <v>18</v>
      </c>
      <c r="J31" s="280" t="s">
        <v>391</v>
      </c>
      <c r="K31" s="201" t="s">
        <v>125</v>
      </c>
      <c r="L31" s="201" t="s">
        <v>62</v>
      </c>
      <c r="M31" s="201"/>
      <c r="N31" s="203" t="s">
        <v>393</v>
      </c>
    </row>
    <row r="32" spans="1:14" ht="15" customHeight="1" x14ac:dyDescent="0.25">
      <c r="A32" s="507">
        <v>44335</v>
      </c>
      <c r="B32" s="203" t="s">
        <v>68</v>
      </c>
      <c r="C32" s="203" t="s">
        <v>67</v>
      </c>
      <c r="D32" s="493" t="s">
        <v>52</v>
      </c>
      <c r="E32" s="776">
        <v>9000</v>
      </c>
      <c r="F32" s="194"/>
      <c r="G32" s="211">
        <f t="shared" si="1"/>
        <v>537000</v>
      </c>
      <c r="H32" s="201" t="s">
        <v>53</v>
      </c>
      <c r="I32" s="201" t="s">
        <v>18</v>
      </c>
      <c r="J32" s="280" t="s">
        <v>391</v>
      </c>
      <c r="K32" s="201" t="s">
        <v>125</v>
      </c>
      <c r="L32" s="201" t="s">
        <v>62</v>
      </c>
      <c r="M32" s="201"/>
      <c r="N32" s="203" t="s">
        <v>394</v>
      </c>
    </row>
    <row r="33" spans="1:14" ht="15" customHeight="1" x14ac:dyDescent="0.25">
      <c r="A33" s="507">
        <v>44335</v>
      </c>
      <c r="B33" s="203" t="s">
        <v>68</v>
      </c>
      <c r="C33" s="203" t="s">
        <v>67</v>
      </c>
      <c r="D33" s="493" t="s">
        <v>52</v>
      </c>
      <c r="E33" s="251">
        <v>25000</v>
      </c>
      <c r="F33" s="194"/>
      <c r="G33" s="211">
        <f t="shared" si="1"/>
        <v>512000</v>
      </c>
      <c r="H33" s="201" t="s">
        <v>53</v>
      </c>
      <c r="I33" s="201" t="s">
        <v>18</v>
      </c>
      <c r="J33" s="280" t="s">
        <v>391</v>
      </c>
      <c r="K33" s="201" t="s">
        <v>125</v>
      </c>
      <c r="L33" s="201" t="s">
        <v>62</v>
      </c>
      <c r="M33" s="201"/>
      <c r="N33" s="203" t="s">
        <v>395</v>
      </c>
    </row>
    <row r="34" spans="1:14" ht="15" customHeight="1" x14ac:dyDescent="0.25">
      <c r="A34" s="507">
        <v>44335</v>
      </c>
      <c r="B34" s="203" t="s">
        <v>68</v>
      </c>
      <c r="C34" s="203" t="s">
        <v>67</v>
      </c>
      <c r="D34" s="493" t="s">
        <v>52</v>
      </c>
      <c r="E34" s="251">
        <v>28000</v>
      </c>
      <c r="F34" s="194"/>
      <c r="G34" s="211">
        <f t="shared" si="1"/>
        <v>484000</v>
      </c>
      <c r="H34" s="201" t="s">
        <v>53</v>
      </c>
      <c r="I34" s="201" t="s">
        <v>18</v>
      </c>
      <c r="J34" s="280" t="s">
        <v>391</v>
      </c>
      <c r="K34" s="201" t="s">
        <v>125</v>
      </c>
      <c r="L34" s="201" t="s">
        <v>62</v>
      </c>
      <c r="M34" s="201"/>
      <c r="N34" s="203" t="s">
        <v>396</v>
      </c>
    </row>
    <row r="35" spans="1:14" ht="15" customHeight="1" x14ac:dyDescent="0.25">
      <c r="A35" s="260">
        <v>44336</v>
      </c>
      <c r="B35" s="261" t="s">
        <v>107</v>
      </c>
      <c r="C35" s="261" t="s">
        <v>50</v>
      </c>
      <c r="D35" s="261" t="s">
        <v>52</v>
      </c>
      <c r="E35" s="732"/>
      <c r="F35" s="265">
        <v>54000</v>
      </c>
      <c r="G35" s="268">
        <f t="shared" si="1"/>
        <v>538000</v>
      </c>
      <c r="H35" s="262" t="s">
        <v>53</v>
      </c>
      <c r="I35" s="262" t="s">
        <v>18</v>
      </c>
      <c r="J35" s="412" t="s">
        <v>507</v>
      </c>
      <c r="K35" s="262" t="s">
        <v>125</v>
      </c>
      <c r="L35" s="262" t="s">
        <v>62</v>
      </c>
      <c r="M35" s="262"/>
      <c r="N35" s="261"/>
    </row>
    <row r="36" spans="1:14" ht="15" customHeight="1" x14ac:dyDescent="0.25">
      <c r="A36" s="507">
        <v>44336</v>
      </c>
      <c r="B36" s="203" t="s">
        <v>68</v>
      </c>
      <c r="C36" s="276" t="s">
        <v>67</v>
      </c>
      <c r="D36" s="209" t="s">
        <v>52</v>
      </c>
      <c r="E36" s="251">
        <v>9000</v>
      </c>
      <c r="F36" s="194"/>
      <c r="G36" s="211">
        <f t="shared" si="1"/>
        <v>529000</v>
      </c>
      <c r="H36" s="201" t="s">
        <v>53</v>
      </c>
      <c r="I36" s="201" t="s">
        <v>18</v>
      </c>
      <c r="J36" s="280" t="s">
        <v>507</v>
      </c>
      <c r="K36" s="201" t="s">
        <v>73</v>
      </c>
      <c r="L36" s="201" t="s">
        <v>62</v>
      </c>
      <c r="M36" s="201"/>
      <c r="N36" s="203" t="s">
        <v>508</v>
      </c>
    </row>
    <row r="37" spans="1:14" ht="15" customHeight="1" x14ac:dyDescent="0.25">
      <c r="A37" s="507">
        <v>44336</v>
      </c>
      <c r="B37" s="203" t="s">
        <v>68</v>
      </c>
      <c r="C37" s="276" t="s">
        <v>67</v>
      </c>
      <c r="D37" s="209" t="s">
        <v>52</v>
      </c>
      <c r="E37" s="251">
        <v>10000</v>
      </c>
      <c r="F37" s="194"/>
      <c r="G37" s="211">
        <f t="shared" si="1"/>
        <v>519000</v>
      </c>
      <c r="H37" s="201" t="s">
        <v>53</v>
      </c>
      <c r="I37" s="201" t="s">
        <v>18</v>
      </c>
      <c r="J37" s="280" t="s">
        <v>507</v>
      </c>
      <c r="K37" s="201" t="s">
        <v>73</v>
      </c>
      <c r="L37" s="201" t="s">
        <v>62</v>
      </c>
      <c r="M37" s="201"/>
      <c r="N37" s="203" t="s">
        <v>509</v>
      </c>
    </row>
    <row r="38" spans="1:14" ht="15" customHeight="1" x14ac:dyDescent="0.25">
      <c r="A38" s="260">
        <v>44341</v>
      </c>
      <c r="B38" s="261" t="s">
        <v>107</v>
      </c>
      <c r="C38" s="397" t="s">
        <v>50</v>
      </c>
      <c r="D38" s="896" t="s">
        <v>52</v>
      </c>
      <c r="E38" s="914"/>
      <c r="F38" s="265">
        <v>135000</v>
      </c>
      <c r="G38" s="268">
        <f t="shared" si="1"/>
        <v>654000</v>
      </c>
      <c r="H38" s="262" t="s">
        <v>53</v>
      </c>
      <c r="I38" s="262" t="s">
        <v>18</v>
      </c>
      <c r="J38" s="412" t="s">
        <v>512</v>
      </c>
      <c r="K38" s="262" t="s">
        <v>73</v>
      </c>
      <c r="L38" s="262" t="s">
        <v>62</v>
      </c>
      <c r="M38" s="262"/>
      <c r="N38" s="261"/>
    </row>
    <row r="39" spans="1:14" ht="15" customHeight="1" x14ac:dyDescent="0.25">
      <c r="A39" s="507">
        <v>44341</v>
      </c>
      <c r="B39" s="203" t="s">
        <v>68</v>
      </c>
      <c r="C39" s="276" t="s">
        <v>67</v>
      </c>
      <c r="D39" s="209" t="s">
        <v>52</v>
      </c>
      <c r="E39" s="251">
        <v>15000</v>
      </c>
      <c r="F39" s="194"/>
      <c r="G39" s="211">
        <f t="shared" si="1"/>
        <v>639000</v>
      </c>
      <c r="H39" s="201" t="s">
        <v>53</v>
      </c>
      <c r="I39" s="201" t="s">
        <v>18</v>
      </c>
      <c r="J39" s="280" t="s">
        <v>512</v>
      </c>
      <c r="K39" s="201" t="s">
        <v>73</v>
      </c>
      <c r="L39" s="201" t="s">
        <v>62</v>
      </c>
      <c r="M39" s="201"/>
      <c r="N39" s="203" t="s">
        <v>423</v>
      </c>
    </row>
    <row r="40" spans="1:14" ht="30" x14ac:dyDescent="0.25">
      <c r="A40" s="553">
        <v>44341</v>
      </c>
      <c r="B40" s="241" t="s">
        <v>510</v>
      </c>
      <c r="C40" s="311" t="s">
        <v>67</v>
      </c>
      <c r="D40" s="241" t="s">
        <v>52</v>
      </c>
      <c r="E40" s="426">
        <v>20000</v>
      </c>
      <c r="F40" s="211"/>
      <c r="G40" s="211">
        <f t="shared" si="1"/>
        <v>619000</v>
      </c>
      <c r="H40" s="280" t="s">
        <v>53</v>
      </c>
      <c r="I40" s="280" t="s">
        <v>18</v>
      </c>
      <c r="J40" s="280" t="s">
        <v>512</v>
      </c>
      <c r="K40" s="280" t="s">
        <v>73</v>
      </c>
      <c r="L40" s="280" t="s">
        <v>62</v>
      </c>
      <c r="M40" s="280"/>
      <c r="N40" s="241" t="s">
        <v>513</v>
      </c>
    </row>
    <row r="41" spans="1:14" ht="30" x14ac:dyDescent="0.25">
      <c r="A41" s="553">
        <v>44341</v>
      </c>
      <c r="B41" s="241" t="s">
        <v>511</v>
      </c>
      <c r="C41" s="241" t="s">
        <v>67</v>
      </c>
      <c r="D41" s="241" t="s">
        <v>52</v>
      </c>
      <c r="E41" s="426">
        <v>15000</v>
      </c>
      <c r="F41" s="211"/>
      <c r="G41" s="211">
        <f t="shared" si="1"/>
        <v>604000</v>
      </c>
      <c r="H41" s="280" t="s">
        <v>53</v>
      </c>
      <c r="I41" s="280" t="s">
        <v>18</v>
      </c>
      <c r="J41" s="280" t="s">
        <v>512</v>
      </c>
      <c r="K41" s="280" t="s">
        <v>73</v>
      </c>
      <c r="L41" s="280" t="s">
        <v>62</v>
      </c>
      <c r="M41" s="280"/>
      <c r="N41" s="241" t="s">
        <v>514</v>
      </c>
    </row>
    <row r="42" spans="1:14" ht="17.25" customHeight="1" x14ac:dyDescent="0.25">
      <c r="A42" s="507">
        <v>44341</v>
      </c>
      <c r="B42" s="203" t="s">
        <v>68</v>
      </c>
      <c r="C42" s="203" t="s">
        <v>67</v>
      </c>
      <c r="D42" s="203" t="s">
        <v>52</v>
      </c>
      <c r="E42" s="252">
        <v>15000</v>
      </c>
      <c r="F42" s="194"/>
      <c r="G42" s="211">
        <f t="shared" si="1"/>
        <v>589000</v>
      </c>
      <c r="H42" s="201" t="s">
        <v>53</v>
      </c>
      <c r="I42" s="201" t="s">
        <v>18</v>
      </c>
      <c r="J42" s="280" t="s">
        <v>512</v>
      </c>
      <c r="K42" s="201" t="s">
        <v>73</v>
      </c>
      <c r="L42" s="201" t="s">
        <v>62</v>
      </c>
      <c r="M42" s="201"/>
      <c r="N42" s="203" t="s">
        <v>515</v>
      </c>
    </row>
    <row r="43" spans="1:14" ht="17.25" customHeight="1" x14ac:dyDescent="0.25">
      <c r="A43" s="507">
        <v>44341</v>
      </c>
      <c r="B43" s="203" t="s">
        <v>68</v>
      </c>
      <c r="C43" s="203" t="s">
        <v>67</v>
      </c>
      <c r="D43" s="203" t="s">
        <v>52</v>
      </c>
      <c r="E43" s="252">
        <v>10000</v>
      </c>
      <c r="F43" s="194"/>
      <c r="G43" s="211">
        <f t="shared" si="1"/>
        <v>579000</v>
      </c>
      <c r="H43" s="201" t="s">
        <v>53</v>
      </c>
      <c r="I43" s="201" t="s">
        <v>18</v>
      </c>
      <c r="J43" s="280" t="s">
        <v>512</v>
      </c>
      <c r="K43" s="201" t="s">
        <v>73</v>
      </c>
      <c r="L43" s="201" t="s">
        <v>62</v>
      </c>
      <c r="M43" s="201"/>
      <c r="N43" s="203" t="s">
        <v>516</v>
      </c>
    </row>
    <row r="44" spans="1:14" ht="21.75" customHeight="1" x14ac:dyDescent="0.25">
      <c r="A44" s="507">
        <v>44341</v>
      </c>
      <c r="B44" s="203" t="s">
        <v>521</v>
      </c>
      <c r="C44" s="203" t="s">
        <v>67</v>
      </c>
      <c r="D44" s="203" t="s">
        <v>52</v>
      </c>
      <c r="E44" s="194">
        <v>15000</v>
      </c>
      <c r="F44" s="194"/>
      <c r="G44" s="211">
        <f t="shared" si="1"/>
        <v>564000</v>
      </c>
      <c r="H44" s="201" t="s">
        <v>53</v>
      </c>
      <c r="I44" s="201" t="s">
        <v>18</v>
      </c>
      <c r="J44" s="280" t="s">
        <v>512</v>
      </c>
      <c r="K44" s="201" t="s">
        <v>73</v>
      </c>
      <c r="L44" s="201" t="s">
        <v>62</v>
      </c>
      <c r="M44" s="201"/>
      <c r="N44" s="203" t="s">
        <v>517</v>
      </c>
    </row>
    <row r="45" spans="1:14" ht="30" x14ac:dyDescent="0.25">
      <c r="A45" s="507">
        <v>44341</v>
      </c>
      <c r="B45" s="203" t="s">
        <v>520</v>
      </c>
      <c r="C45" s="203" t="s">
        <v>67</v>
      </c>
      <c r="D45" s="203" t="s">
        <v>52</v>
      </c>
      <c r="E45" s="210">
        <v>20000</v>
      </c>
      <c r="F45" s="194"/>
      <c r="G45" s="211">
        <f t="shared" si="1"/>
        <v>544000</v>
      </c>
      <c r="H45" s="201" t="s">
        <v>53</v>
      </c>
      <c r="I45" s="201" t="s">
        <v>18</v>
      </c>
      <c r="J45" s="280" t="s">
        <v>512</v>
      </c>
      <c r="K45" s="201" t="s">
        <v>73</v>
      </c>
      <c r="L45" s="201" t="s">
        <v>62</v>
      </c>
      <c r="M45" s="280"/>
      <c r="N45" s="241" t="s">
        <v>518</v>
      </c>
    </row>
    <row r="46" spans="1:14" ht="15.75" customHeight="1" x14ac:dyDescent="0.25">
      <c r="A46" s="507">
        <v>44341</v>
      </c>
      <c r="B46" s="203" t="s">
        <v>519</v>
      </c>
      <c r="C46" s="203" t="s">
        <v>67</v>
      </c>
      <c r="D46" s="203" t="s">
        <v>52</v>
      </c>
      <c r="E46" s="255">
        <v>30000</v>
      </c>
      <c r="F46" s="255"/>
      <c r="G46" s="211">
        <f t="shared" si="1"/>
        <v>514000</v>
      </c>
      <c r="H46" s="280" t="s">
        <v>53</v>
      </c>
      <c r="I46" s="280" t="s">
        <v>18</v>
      </c>
      <c r="J46" s="280" t="s">
        <v>512</v>
      </c>
      <c r="K46" s="280" t="s">
        <v>73</v>
      </c>
      <c r="L46" s="280" t="s">
        <v>62</v>
      </c>
      <c r="M46" s="673"/>
      <c r="N46" s="715" t="s">
        <v>519</v>
      </c>
    </row>
    <row r="47" spans="1:14" ht="15.75" customHeight="1" x14ac:dyDescent="0.25">
      <c r="A47" s="507">
        <v>44341</v>
      </c>
      <c r="B47" s="203" t="s">
        <v>270</v>
      </c>
      <c r="C47" s="203" t="s">
        <v>274</v>
      </c>
      <c r="D47" s="203" t="s">
        <v>52</v>
      </c>
      <c r="E47" s="658">
        <v>15000</v>
      </c>
      <c r="F47" s="252"/>
      <c r="G47" s="211">
        <f t="shared" si="1"/>
        <v>499000</v>
      </c>
      <c r="H47" s="201" t="s">
        <v>53</v>
      </c>
      <c r="I47" s="201" t="s">
        <v>18</v>
      </c>
      <c r="J47" s="280" t="s">
        <v>512</v>
      </c>
      <c r="K47" s="201" t="s">
        <v>73</v>
      </c>
      <c r="L47" s="201" t="s">
        <v>62</v>
      </c>
      <c r="M47" s="258"/>
      <c r="N47" s="259"/>
    </row>
    <row r="48" spans="1:14" ht="16.5" customHeight="1" x14ac:dyDescent="0.25">
      <c r="A48" s="260">
        <v>44342</v>
      </c>
      <c r="B48" s="261" t="s">
        <v>107</v>
      </c>
      <c r="C48" s="261" t="s">
        <v>50</v>
      </c>
      <c r="D48" s="261" t="s">
        <v>52</v>
      </c>
      <c r="E48" s="905"/>
      <c r="F48" s="689">
        <v>14000</v>
      </c>
      <c r="G48" s="268">
        <f>G47-E48+F48</f>
        <v>513000</v>
      </c>
      <c r="H48" s="903" t="s">
        <v>53</v>
      </c>
      <c r="I48" s="903" t="s">
        <v>18</v>
      </c>
      <c r="J48" s="412" t="s">
        <v>597</v>
      </c>
      <c r="K48" s="903" t="s">
        <v>73</v>
      </c>
      <c r="L48" s="903" t="s">
        <v>62</v>
      </c>
      <c r="M48" s="903"/>
      <c r="N48" s="904"/>
    </row>
    <row r="49" spans="1:14" x14ac:dyDescent="0.25">
      <c r="A49" s="202">
        <v>44312</v>
      </c>
      <c r="B49" s="203" t="s">
        <v>68</v>
      </c>
      <c r="C49" s="203" t="s">
        <v>67</v>
      </c>
      <c r="D49" s="276" t="s">
        <v>52</v>
      </c>
      <c r="E49" s="758">
        <v>9000</v>
      </c>
      <c r="F49" s="741"/>
      <c r="G49" s="211">
        <f t="shared" si="1"/>
        <v>504000</v>
      </c>
      <c r="H49" s="711" t="s">
        <v>53</v>
      </c>
      <c r="I49" s="280" t="s">
        <v>18</v>
      </c>
      <c r="J49" s="280" t="s">
        <v>597</v>
      </c>
      <c r="K49" s="280" t="s">
        <v>73</v>
      </c>
      <c r="L49" s="280" t="s">
        <v>62</v>
      </c>
      <c r="M49" s="280"/>
      <c r="N49" s="241" t="s">
        <v>138</v>
      </c>
    </row>
    <row r="50" spans="1:14" ht="15.75" thickBot="1" x14ac:dyDescent="0.3">
      <c r="A50" s="202">
        <v>44312</v>
      </c>
      <c r="B50" s="203" t="s">
        <v>68</v>
      </c>
      <c r="C50" s="203" t="s">
        <v>67</v>
      </c>
      <c r="D50" s="276" t="s">
        <v>52</v>
      </c>
      <c r="E50" s="945">
        <v>8000</v>
      </c>
      <c r="F50" s="737"/>
      <c r="G50" s="210">
        <f>G49-E50+F50</f>
        <v>496000</v>
      </c>
      <c r="H50" s="711" t="s">
        <v>53</v>
      </c>
      <c r="I50" s="280" t="s">
        <v>18</v>
      </c>
      <c r="J50" s="280" t="s">
        <v>597</v>
      </c>
      <c r="K50" s="280" t="s">
        <v>73</v>
      </c>
      <c r="L50" s="280" t="s">
        <v>62</v>
      </c>
      <c r="M50" s="280"/>
      <c r="N50" s="241" t="s">
        <v>128</v>
      </c>
    </row>
    <row r="51" spans="1:14" ht="15.75" thickBot="1" x14ac:dyDescent="0.3">
      <c r="A51" s="202"/>
      <c r="B51" s="203"/>
      <c r="C51" s="203"/>
      <c r="D51" s="276"/>
      <c r="E51" s="947">
        <f>SUM(E4:E50)</f>
        <v>715000</v>
      </c>
      <c r="F51" s="948">
        <f>SUM(F4:F50)+G4</f>
        <v>1211000</v>
      </c>
      <c r="G51" s="949">
        <f>F51-E51</f>
        <v>496000</v>
      </c>
      <c r="H51" s="711"/>
      <c r="I51" s="280"/>
      <c r="J51" s="280"/>
      <c r="K51" s="280"/>
      <c r="L51" s="280"/>
      <c r="M51" s="280"/>
      <c r="N51" s="241"/>
    </row>
    <row r="52" spans="1:14" x14ac:dyDescent="0.25">
      <c r="A52" s="202"/>
      <c r="B52" s="203"/>
      <c r="C52" s="203"/>
      <c r="D52" s="276"/>
      <c r="E52" s="946"/>
      <c r="F52" s="217"/>
      <c r="G52" s="251"/>
      <c r="H52" s="218"/>
      <c r="I52" s="201"/>
      <c r="J52" s="280"/>
      <c r="K52" s="201"/>
      <c r="L52" s="201"/>
      <c r="M52" s="201"/>
      <c r="N52" s="203"/>
    </row>
    <row r="53" spans="1:14" x14ac:dyDescent="0.25">
      <c r="A53" s="202"/>
      <c r="B53" s="203"/>
      <c r="C53" s="203"/>
      <c r="D53" s="203"/>
      <c r="E53" s="426"/>
      <c r="F53" s="223"/>
      <c r="G53" s="211"/>
      <c r="H53" s="218"/>
      <c r="I53" s="201"/>
      <c r="J53" s="280"/>
      <c r="K53" s="201"/>
      <c r="L53" s="201"/>
      <c r="M53" s="201"/>
      <c r="N53" s="203"/>
    </row>
    <row r="54" spans="1:14" x14ac:dyDescent="0.25">
      <c r="A54" s="207"/>
      <c r="B54" s="203"/>
      <c r="C54" s="241"/>
      <c r="D54" s="241"/>
      <c r="E54" s="754"/>
      <c r="F54" s="754"/>
      <c r="G54" s="211"/>
      <c r="H54" s="218"/>
      <c r="I54" s="201"/>
      <c r="J54" s="280"/>
      <c r="K54" s="201"/>
      <c r="L54" s="201"/>
      <c r="M54" s="201"/>
      <c r="N54" s="203"/>
    </row>
    <row r="55" spans="1:14" x14ac:dyDescent="0.25">
      <c r="A55" s="295"/>
      <c r="B55" s="241"/>
      <c r="C55" s="241"/>
      <c r="D55" s="241"/>
      <c r="E55" s="496"/>
      <c r="F55" s="496"/>
      <c r="G55" s="211"/>
      <c r="H55" s="218"/>
      <c r="I55" s="201"/>
      <c r="J55" s="280"/>
      <c r="K55" s="201"/>
      <c r="L55" s="201"/>
      <c r="M55" s="201"/>
      <c r="N55" s="203"/>
    </row>
    <row r="56" spans="1:14" x14ac:dyDescent="0.25">
      <c r="A56" s="207"/>
      <c r="B56" s="203"/>
      <c r="C56" s="241"/>
      <c r="D56" s="241"/>
      <c r="E56" s="498"/>
      <c r="F56" s="498"/>
      <c r="G56" s="211"/>
      <c r="H56" s="218"/>
      <c r="I56" s="201"/>
      <c r="J56" s="280"/>
      <c r="K56" s="201"/>
      <c r="L56" s="201"/>
      <c r="M56" s="201"/>
      <c r="N56" s="203"/>
    </row>
    <row r="57" spans="1:14" x14ac:dyDescent="0.25">
      <c r="A57" s="207"/>
      <c r="B57" s="203"/>
      <c r="C57" s="241"/>
      <c r="D57" s="241"/>
      <c r="E57" s="498"/>
      <c r="F57" s="498"/>
      <c r="G57" s="211"/>
      <c r="H57" s="218"/>
      <c r="I57" s="201"/>
      <c r="J57" s="280"/>
      <c r="K57" s="201"/>
      <c r="L57" s="201"/>
      <c r="M57" s="201"/>
      <c r="N57" s="203"/>
    </row>
    <row r="58" spans="1:14" x14ac:dyDescent="0.25">
      <c r="A58" s="207"/>
      <c r="B58" s="241"/>
      <c r="C58" s="241"/>
      <c r="D58" s="241"/>
      <c r="E58" s="496"/>
      <c r="F58" s="496"/>
      <c r="G58" s="211"/>
      <c r="H58" s="218"/>
      <c r="I58" s="201"/>
      <c r="J58" s="280"/>
      <c r="K58" s="201"/>
      <c r="L58" s="201"/>
      <c r="M58" s="201"/>
      <c r="N58" s="203"/>
    </row>
    <row r="59" spans="1:14" x14ac:dyDescent="0.25">
      <c r="A59" s="207"/>
      <c r="B59" s="241"/>
      <c r="C59" s="241"/>
      <c r="D59" s="241"/>
      <c r="E59" s="496"/>
      <c r="F59" s="496"/>
      <c r="G59" s="211"/>
      <c r="H59" s="218"/>
      <c r="I59" s="201"/>
      <c r="J59" s="280"/>
      <c r="K59" s="201"/>
      <c r="L59" s="201"/>
      <c r="M59" s="201"/>
      <c r="N59" s="203"/>
    </row>
    <row r="60" spans="1:14" x14ac:dyDescent="0.25">
      <c r="A60" s="207"/>
      <c r="B60" s="201"/>
      <c r="C60" s="241"/>
      <c r="D60" s="241"/>
      <c r="E60" s="498"/>
      <c r="F60" s="496"/>
      <c r="G60" s="211"/>
      <c r="H60" s="218"/>
      <c r="I60" s="201"/>
      <c r="J60" s="280"/>
      <c r="K60" s="201"/>
      <c r="L60" s="201"/>
      <c r="M60" s="201"/>
      <c r="N60" s="203"/>
    </row>
    <row r="61" spans="1:14" x14ac:dyDescent="0.25">
      <c r="A61" s="202"/>
      <c r="B61" s="203"/>
      <c r="C61" s="203"/>
      <c r="D61" s="276"/>
      <c r="E61" s="475"/>
      <c r="F61" s="217"/>
      <c r="G61" s="211"/>
      <c r="H61" s="218"/>
      <c r="I61" s="201"/>
      <c r="J61" s="280"/>
      <c r="K61" s="201"/>
      <c r="L61" s="201"/>
      <c r="M61" s="201"/>
      <c r="N61" s="203"/>
    </row>
    <row r="62" spans="1:14" x14ac:dyDescent="0.25">
      <c r="A62" s="202"/>
      <c r="B62" s="203"/>
      <c r="C62" s="203"/>
      <c r="D62" s="276"/>
      <c r="E62" s="223"/>
      <c r="F62" s="194"/>
      <c r="G62" s="211"/>
      <c r="H62" s="218"/>
      <c r="I62" s="201"/>
      <c r="J62" s="280"/>
      <c r="K62" s="201"/>
      <c r="L62" s="201"/>
      <c r="M62" s="201"/>
      <c r="N62" s="203"/>
    </row>
    <row r="63" spans="1:14" x14ac:dyDescent="0.25">
      <c r="A63" s="202"/>
      <c r="B63" s="203"/>
      <c r="C63" s="203"/>
      <c r="D63" s="276"/>
      <c r="E63" s="194"/>
      <c r="F63" s="194"/>
      <c r="G63" s="211"/>
      <c r="H63" s="218"/>
      <c r="I63" s="201"/>
      <c r="J63" s="280"/>
      <c r="K63" s="201"/>
      <c r="L63" s="201"/>
      <c r="M63" s="201"/>
      <c r="N63" s="203"/>
    </row>
    <row r="64" spans="1:14" x14ac:dyDescent="0.25">
      <c r="A64" s="202"/>
      <c r="B64" s="203"/>
      <c r="C64" s="203"/>
      <c r="D64" s="276"/>
      <c r="E64" s="194"/>
      <c r="F64" s="194"/>
      <c r="G64" s="211"/>
      <c r="H64" s="218"/>
      <c r="I64" s="201"/>
      <c r="J64" s="280"/>
      <c r="K64" s="201"/>
      <c r="L64" s="201"/>
      <c r="M64" s="201"/>
      <c r="N64" s="203"/>
    </row>
    <row r="65" spans="1:14" x14ac:dyDescent="0.25">
      <c r="A65" s="202"/>
      <c r="B65" s="203"/>
      <c r="C65" s="203"/>
      <c r="D65" s="276"/>
      <c r="E65" s="194"/>
      <c r="F65" s="194"/>
      <c r="G65" s="211"/>
      <c r="H65" s="218"/>
      <c r="I65" s="201"/>
      <c r="J65" s="280"/>
      <c r="K65" s="201"/>
      <c r="L65" s="201"/>
      <c r="M65" s="201"/>
      <c r="N65" s="203"/>
    </row>
    <row r="66" spans="1:14" x14ac:dyDescent="0.25">
      <c r="A66" s="202"/>
      <c r="B66" s="203"/>
      <c r="C66" s="203"/>
      <c r="D66" s="276"/>
      <c r="E66" s="194"/>
      <c r="F66" s="194"/>
      <c r="G66" s="211"/>
      <c r="H66" s="218"/>
      <c r="I66" s="201"/>
      <c r="J66" s="280"/>
      <c r="K66" s="201"/>
      <c r="L66" s="201"/>
      <c r="M66" s="201"/>
      <c r="N66" s="203"/>
    </row>
    <row r="67" spans="1:14" ht="15.75" customHeight="1" x14ac:dyDescent="0.25">
      <c r="A67" s="202"/>
      <c r="B67" s="203"/>
      <c r="C67" s="203"/>
      <c r="D67" s="276"/>
      <c r="E67" s="502"/>
      <c r="F67" s="502"/>
      <c r="G67" s="211"/>
      <c r="H67" s="218"/>
      <c r="I67" s="201"/>
      <c r="J67" s="280"/>
      <c r="K67" s="201"/>
      <c r="L67" s="201"/>
      <c r="M67" s="201"/>
      <c r="N67" s="203"/>
    </row>
    <row r="68" spans="1:14" ht="15.75" customHeight="1" x14ac:dyDescent="0.25">
      <c r="A68" s="202"/>
      <c r="B68" s="203"/>
      <c r="C68" s="203"/>
      <c r="D68" s="276"/>
      <c r="E68" s="502"/>
      <c r="F68" s="502"/>
      <c r="G68" s="211"/>
      <c r="H68" s="218"/>
      <c r="I68" s="201"/>
      <c r="J68" s="280"/>
      <c r="K68" s="201"/>
      <c r="L68" s="201"/>
      <c r="M68" s="201"/>
      <c r="N68" s="203"/>
    </row>
    <row r="69" spans="1:14" x14ac:dyDescent="0.25">
      <c r="A69" s="207"/>
      <c r="B69" s="201"/>
      <c r="C69" s="201"/>
      <c r="D69" s="201"/>
      <c r="E69" s="498"/>
      <c r="F69" s="498"/>
      <c r="G69" s="211"/>
      <c r="H69" s="218"/>
      <c r="I69" s="201"/>
      <c r="J69" s="280"/>
      <c r="K69" s="201"/>
      <c r="L69" s="201"/>
      <c r="M69" s="201"/>
      <c r="N69" s="203"/>
    </row>
    <row r="70" spans="1:14" x14ac:dyDescent="0.25">
      <c r="A70" s="202"/>
      <c r="B70" s="203"/>
      <c r="C70" s="203"/>
      <c r="D70" s="203"/>
      <c r="E70" s="433"/>
      <c r="F70" s="498"/>
      <c r="G70" s="211"/>
      <c r="H70" s="218"/>
      <c r="I70" s="201"/>
      <c r="J70" s="280"/>
      <c r="K70" s="201"/>
      <c r="L70" s="201"/>
      <c r="M70" s="201"/>
      <c r="N70" s="203"/>
    </row>
    <row r="71" spans="1:14" x14ac:dyDescent="0.25">
      <c r="A71" s="207"/>
      <c r="B71" s="201"/>
      <c r="C71" s="201"/>
      <c r="D71" s="201"/>
      <c r="E71" s="498"/>
      <c r="F71" s="498"/>
      <c r="G71" s="211"/>
      <c r="H71" s="218"/>
      <c r="I71" s="201"/>
      <c r="J71" s="280"/>
      <c r="K71" s="201"/>
      <c r="L71" s="201"/>
      <c r="M71" s="201"/>
      <c r="N71" s="203"/>
    </row>
    <row r="72" spans="1:14" x14ac:dyDescent="0.25">
      <c r="A72" s="207"/>
      <c r="B72" s="201"/>
      <c r="C72" s="201"/>
      <c r="D72" s="201"/>
      <c r="E72" s="498"/>
      <c r="F72" s="498"/>
      <c r="G72" s="211"/>
      <c r="H72" s="218"/>
      <c r="I72" s="201"/>
      <c r="J72" s="280"/>
      <c r="K72" s="201"/>
      <c r="L72" s="201"/>
      <c r="M72" s="201"/>
      <c r="N72" s="203"/>
    </row>
    <row r="73" spans="1:14" x14ac:dyDescent="0.25">
      <c r="A73" s="207"/>
      <c r="B73" s="201"/>
      <c r="C73" s="201"/>
      <c r="D73" s="201"/>
      <c r="E73" s="498"/>
      <c r="F73" s="498"/>
      <c r="G73" s="211"/>
      <c r="H73" s="218"/>
      <c r="I73" s="201"/>
      <c r="J73" s="280"/>
      <c r="K73" s="201"/>
      <c r="L73" s="201"/>
      <c r="M73" s="201"/>
      <c r="N73" s="203"/>
    </row>
    <row r="74" spans="1:14" x14ac:dyDescent="0.25">
      <c r="A74" s="207"/>
      <c r="B74" s="201"/>
      <c r="C74" s="201"/>
      <c r="D74" s="201"/>
      <c r="E74" s="498"/>
      <c r="F74" s="498"/>
      <c r="G74" s="211"/>
      <c r="H74" s="218"/>
      <c r="I74" s="201"/>
      <c r="J74" s="280"/>
      <c r="K74" s="201"/>
      <c r="L74" s="201"/>
      <c r="M74" s="201"/>
      <c r="N74" s="203"/>
    </row>
    <row r="75" spans="1:14" x14ac:dyDescent="0.25">
      <c r="A75" s="207"/>
      <c r="B75" s="201"/>
      <c r="C75" s="201"/>
      <c r="D75" s="201"/>
      <c r="E75" s="498"/>
      <c r="F75" s="498"/>
      <c r="G75" s="211"/>
      <c r="H75" s="218"/>
      <c r="I75" s="201"/>
      <c r="J75" s="280"/>
      <c r="K75" s="201"/>
      <c r="L75" s="201"/>
      <c r="M75" s="201"/>
      <c r="N75" s="203"/>
    </row>
    <row r="76" spans="1:14" x14ac:dyDescent="0.25">
      <c r="A76" s="202"/>
      <c r="B76" s="203"/>
      <c r="C76" s="203"/>
      <c r="D76" s="203"/>
      <c r="E76" s="223"/>
      <c r="F76" s="498"/>
      <c r="G76" s="211"/>
      <c r="H76" s="218"/>
      <c r="I76" s="201"/>
      <c r="J76" s="280"/>
      <c r="K76" s="201"/>
      <c r="L76" s="201"/>
      <c r="M76" s="201"/>
      <c r="N76" s="203"/>
    </row>
    <row r="77" spans="1:14" x14ac:dyDescent="0.25">
      <c r="A77" s="207"/>
      <c r="B77" s="201"/>
      <c r="C77" s="201"/>
      <c r="D77" s="201"/>
      <c r="E77" s="498"/>
      <c r="F77" s="498"/>
      <c r="G77" s="211"/>
      <c r="H77" s="218"/>
      <c r="I77" s="201"/>
      <c r="J77" s="280"/>
      <c r="K77" s="201"/>
      <c r="L77" s="201"/>
      <c r="M77" s="201"/>
      <c r="N77" s="203"/>
    </row>
    <row r="78" spans="1:14" x14ac:dyDescent="0.25">
      <c r="A78" s="207"/>
      <c r="B78" s="201"/>
      <c r="C78" s="201"/>
      <c r="D78" s="201"/>
      <c r="E78" s="498"/>
      <c r="F78" s="498"/>
      <c r="G78" s="211"/>
      <c r="H78" s="218"/>
      <c r="I78" s="201"/>
      <c r="J78" s="280"/>
      <c r="K78" s="201"/>
      <c r="L78" s="201"/>
      <c r="M78" s="201"/>
      <c r="N78" s="203"/>
    </row>
    <row r="79" spans="1:14" x14ac:dyDescent="0.25">
      <c r="A79" s="207"/>
      <c r="B79" s="201"/>
      <c r="C79" s="201"/>
      <c r="D79" s="201"/>
      <c r="E79" s="498"/>
      <c r="F79" s="498"/>
      <c r="G79" s="211"/>
      <c r="H79" s="218"/>
      <c r="I79" s="201"/>
      <c r="J79" s="280"/>
      <c r="K79" s="201"/>
      <c r="L79" s="201"/>
      <c r="M79" s="201"/>
      <c r="N79" s="203"/>
    </row>
    <row r="80" spans="1:14" x14ac:dyDescent="0.25">
      <c r="A80" s="207"/>
      <c r="B80" s="201"/>
      <c r="C80" s="201"/>
      <c r="D80" s="201"/>
      <c r="E80" s="498"/>
      <c r="F80" s="498"/>
      <c r="G80" s="211"/>
      <c r="H80" s="218"/>
      <c r="I80" s="201"/>
      <c r="J80" s="280"/>
      <c r="K80" s="201"/>
      <c r="L80" s="201"/>
      <c r="M80" s="201"/>
      <c r="N80" s="203"/>
    </row>
    <row r="81" spans="1:14" x14ac:dyDescent="0.25">
      <c r="A81" s="207"/>
      <c r="B81" s="201"/>
      <c r="C81" s="201"/>
      <c r="D81" s="201"/>
      <c r="E81" s="498"/>
      <c r="F81" s="498"/>
      <c r="G81" s="211"/>
      <c r="H81" s="218"/>
      <c r="I81" s="201"/>
      <c r="J81" s="280"/>
      <c r="K81" s="201"/>
      <c r="L81" s="201"/>
      <c r="M81" s="201"/>
      <c r="N81" s="203"/>
    </row>
    <row r="82" spans="1:14" x14ac:dyDescent="0.25">
      <c r="A82" s="207"/>
      <c r="B82" s="201"/>
      <c r="C82" s="201"/>
      <c r="D82" s="201"/>
      <c r="E82" s="502"/>
      <c r="F82" s="502"/>
      <c r="G82" s="211"/>
      <c r="H82" s="218"/>
      <c r="I82" s="201"/>
      <c r="J82" s="280"/>
      <c r="K82" s="201"/>
      <c r="L82" s="201"/>
      <c r="M82" s="201"/>
      <c r="N82" s="203"/>
    </row>
    <row r="83" spans="1:14" x14ac:dyDescent="0.25">
      <c r="A83" s="202"/>
      <c r="B83" s="203"/>
      <c r="C83" s="203"/>
      <c r="D83" s="203"/>
      <c r="E83" s="223"/>
      <c r="F83" s="619"/>
      <c r="G83" s="211"/>
      <c r="H83" s="218"/>
      <c r="I83" s="201"/>
      <c r="J83" s="201"/>
      <c r="K83" s="201"/>
      <c r="L83" s="201"/>
      <c r="M83" s="201"/>
      <c r="N83" s="203"/>
    </row>
    <row r="84" spans="1:14" x14ac:dyDescent="0.25">
      <c r="A84" s="202"/>
      <c r="B84" s="203"/>
      <c r="C84" s="203"/>
      <c r="D84" s="203"/>
      <c r="E84" s="223"/>
      <c r="F84" s="809"/>
      <c r="G84" s="211"/>
      <c r="H84" s="201"/>
      <c r="I84" s="201"/>
      <c r="J84" s="201"/>
      <c r="K84" s="201"/>
      <c r="L84" s="201"/>
      <c r="M84" s="201"/>
      <c r="N84" s="203"/>
    </row>
    <row r="85" spans="1:14" x14ac:dyDescent="0.25">
      <c r="A85" s="201"/>
      <c r="B85" s="201"/>
      <c r="C85" s="201"/>
      <c r="D85" s="201"/>
      <c r="E85" s="540"/>
      <c r="F85" s="619"/>
      <c r="G85" s="211"/>
      <c r="H85" s="201"/>
      <c r="I85" s="201"/>
      <c r="J85" s="201"/>
      <c r="K85" s="201"/>
      <c r="L85" s="201"/>
      <c r="M85" s="201"/>
      <c r="N85" s="203"/>
    </row>
    <row r="86" spans="1:14" x14ac:dyDescent="0.25">
      <c r="A86" s="201"/>
      <c r="B86" s="201"/>
      <c r="C86" s="201"/>
      <c r="D86" s="201"/>
      <c r="E86" s="540"/>
      <c r="F86" s="619"/>
      <c r="G86" s="211"/>
      <c r="H86" s="201"/>
      <c r="I86" s="201"/>
      <c r="J86" s="201"/>
      <c r="K86" s="201"/>
      <c r="L86" s="201"/>
      <c r="M86" s="201"/>
      <c r="N86" s="203"/>
    </row>
    <row r="87" spans="1:14" x14ac:dyDescent="0.25">
      <c r="A87" s="201"/>
      <c r="B87" s="201"/>
      <c r="C87" s="201"/>
      <c r="D87" s="201"/>
      <c r="E87" s="540"/>
      <c r="F87" s="619"/>
      <c r="G87" s="211"/>
      <c r="H87" s="187"/>
      <c r="I87" s="187"/>
      <c r="J87" s="187"/>
      <c r="K87" s="187"/>
      <c r="L87" s="187"/>
      <c r="M87" s="187"/>
      <c r="N87" s="108"/>
    </row>
    <row r="88" spans="1:14" x14ac:dyDescent="0.25">
      <c r="A88" s="201"/>
      <c r="B88" s="201"/>
      <c r="C88" s="201"/>
      <c r="D88" s="201"/>
      <c r="E88" s="540"/>
      <c r="F88" s="619"/>
      <c r="G88" s="211"/>
      <c r="H88" s="187"/>
      <c r="I88" s="187"/>
      <c r="J88" s="187"/>
      <c r="K88" s="187"/>
      <c r="L88" s="187"/>
      <c r="M88" s="187"/>
      <c r="N88" s="108"/>
    </row>
    <row r="89" spans="1:14" x14ac:dyDescent="0.25">
      <c r="A89" s="187"/>
      <c r="B89" s="187"/>
      <c r="C89" s="187"/>
      <c r="D89" s="187"/>
      <c r="E89" s="500"/>
      <c r="F89" s="500"/>
      <c r="G89" s="211"/>
      <c r="H89" s="187"/>
      <c r="I89" s="187"/>
      <c r="J89" s="187"/>
      <c r="K89" s="187"/>
      <c r="L89" s="187"/>
      <c r="M89" s="187"/>
      <c r="N89" s="108"/>
    </row>
    <row r="90" spans="1:14" x14ac:dyDescent="0.25">
      <c r="A90" s="187"/>
      <c r="B90" s="187"/>
      <c r="C90" s="187"/>
      <c r="D90" s="187"/>
      <c r="E90" s="500"/>
      <c r="F90" s="500"/>
      <c r="G90" s="500"/>
      <c r="H90" s="187"/>
      <c r="I90" s="187"/>
      <c r="J90" s="187"/>
      <c r="K90" s="187"/>
      <c r="L90" s="187"/>
      <c r="M90" s="187"/>
      <c r="N90" s="108"/>
    </row>
    <row r="91" spans="1:14" x14ac:dyDescent="0.25">
      <c r="A91" s="187"/>
      <c r="B91" s="187"/>
      <c r="C91" s="187"/>
      <c r="D91" s="187"/>
      <c r="E91" s="500"/>
      <c r="F91" s="500"/>
      <c r="G91" s="500"/>
      <c r="H91" s="187"/>
      <c r="I91" s="187"/>
      <c r="J91" s="187"/>
      <c r="K91" s="187"/>
      <c r="L91" s="187"/>
      <c r="M91" s="187"/>
      <c r="N91" s="108"/>
    </row>
    <row r="92" spans="1:14" x14ac:dyDescent="0.25">
      <c r="A92" s="187"/>
      <c r="B92" s="187"/>
      <c r="C92" s="187"/>
      <c r="D92" s="187"/>
      <c r="E92" s="500"/>
      <c r="F92" s="500"/>
      <c r="G92" s="500"/>
      <c r="H92" s="187"/>
      <c r="I92" s="187"/>
      <c r="J92" s="187"/>
      <c r="K92" s="187"/>
      <c r="L92" s="187"/>
      <c r="M92" s="187"/>
      <c r="N92" s="108"/>
    </row>
    <row r="93" spans="1:14" x14ac:dyDescent="0.25">
      <c r="A93" s="187"/>
      <c r="B93" s="187"/>
      <c r="C93" s="187"/>
      <c r="D93" s="187"/>
      <c r="E93" s="500"/>
      <c r="F93" s="500"/>
      <c r="G93" s="500"/>
      <c r="H93" s="187"/>
      <c r="I93" s="187"/>
      <c r="J93" s="187"/>
      <c r="K93" s="187"/>
      <c r="L93" s="187"/>
      <c r="M93" s="187"/>
      <c r="N93" s="108"/>
    </row>
    <row r="94" spans="1:14" x14ac:dyDescent="0.25">
      <c r="A94" s="187"/>
      <c r="B94" s="187"/>
      <c r="C94" s="187"/>
      <c r="D94" s="187"/>
      <c r="E94" s="500"/>
      <c r="F94" s="500"/>
      <c r="G94" s="500"/>
      <c r="H94" s="187"/>
      <c r="I94" s="187"/>
      <c r="J94" s="187"/>
      <c r="K94" s="187"/>
      <c r="L94" s="187"/>
      <c r="M94" s="187"/>
      <c r="N94" s="108"/>
    </row>
    <row r="95" spans="1:14" x14ac:dyDescent="0.25">
      <c r="A95" s="187"/>
      <c r="B95" s="187"/>
      <c r="C95" s="187"/>
      <c r="D95" s="187"/>
      <c r="E95" s="500"/>
      <c r="F95" s="500"/>
      <c r="G95" s="500"/>
      <c r="H95" s="187"/>
      <c r="I95" s="187"/>
      <c r="J95" s="187"/>
      <c r="K95" s="187"/>
      <c r="L95" s="187"/>
      <c r="M95" s="187"/>
      <c r="N95" s="108"/>
    </row>
    <row r="96" spans="1:14" x14ac:dyDescent="0.25">
      <c r="A96" s="187"/>
      <c r="B96" s="187"/>
      <c r="C96" s="187"/>
      <c r="D96" s="187"/>
      <c r="E96" s="500"/>
      <c r="F96" s="500"/>
      <c r="G96" s="500"/>
      <c r="H96" s="187"/>
      <c r="I96" s="187"/>
      <c r="J96" s="187"/>
      <c r="K96" s="187"/>
      <c r="L96" s="187"/>
      <c r="M96" s="187"/>
      <c r="N96" s="108"/>
    </row>
    <row r="97" spans="1:14" x14ac:dyDescent="0.25">
      <c r="A97" s="187"/>
      <c r="B97" s="187"/>
      <c r="C97" s="187"/>
      <c r="D97" s="187"/>
      <c r="E97" s="500"/>
      <c r="F97" s="500"/>
      <c r="G97" s="500"/>
      <c r="H97" s="187"/>
      <c r="I97" s="187"/>
      <c r="J97" s="187"/>
      <c r="K97" s="187"/>
      <c r="L97" s="187"/>
      <c r="M97" s="187"/>
      <c r="N97" s="108"/>
    </row>
    <row r="98" spans="1:14" x14ac:dyDescent="0.25">
      <c r="A98" s="187"/>
      <c r="B98" s="187"/>
      <c r="C98" s="187"/>
      <c r="D98" s="187"/>
      <c r="E98" s="500"/>
      <c r="F98" s="500"/>
      <c r="G98" s="500"/>
      <c r="H98" s="187"/>
      <c r="I98" s="187"/>
      <c r="J98" s="187"/>
      <c r="K98" s="187"/>
      <c r="L98" s="187"/>
      <c r="M98" s="187"/>
      <c r="N98" s="108"/>
    </row>
    <row r="99" spans="1:14" x14ac:dyDescent="0.25">
      <c r="A99" s="187"/>
      <c r="B99" s="187"/>
      <c r="C99" s="187"/>
      <c r="D99" s="187"/>
      <c r="E99" s="500"/>
      <c r="F99" s="500"/>
      <c r="G99" s="500"/>
      <c r="H99" s="187"/>
      <c r="I99" s="187"/>
      <c r="J99" s="187"/>
      <c r="K99" s="187"/>
      <c r="L99" s="187"/>
      <c r="M99" s="187"/>
      <c r="N99" s="108"/>
    </row>
    <row r="100" spans="1:14" x14ac:dyDescent="0.25">
      <c r="A100" s="187"/>
      <c r="B100" s="187"/>
      <c r="C100" s="187"/>
      <c r="D100" s="187"/>
      <c r="E100" s="500"/>
      <c r="F100" s="500"/>
      <c r="G100" s="500"/>
      <c r="H100" s="187"/>
      <c r="I100" s="187"/>
      <c r="J100" s="187"/>
      <c r="K100" s="187"/>
      <c r="L100" s="187"/>
      <c r="M100" s="187"/>
      <c r="N100" s="108"/>
    </row>
    <row r="101" spans="1:14" x14ac:dyDescent="0.25">
      <c r="A101" s="187"/>
      <c r="B101" s="187"/>
      <c r="C101" s="187"/>
      <c r="D101" s="187"/>
      <c r="E101" s="500"/>
      <c r="F101" s="500"/>
      <c r="G101" s="500"/>
      <c r="H101" s="187"/>
      <c r="I101" s="187"/>
      <c r="J101" s="187"/>
      <c r="K101" s="187"/>
      <c r="L101" s="187"/>
      <c r="M101" s="187"/>
      <c r="N101" s="108"/>
    </row>
    <row r="102" spans="1:14" x14ac:dyDescent="0.25">
      <c r="A102" s="187"/>
      <c r="B102" s="187"/>
      <c r="C102" s="187"/>
      <c r="D102" s="187"/>
      <c r="E102" s="500"/>
      <c r="F102" s="500"/>
      <c r="G102" s="500"/>
      <c r="H102" s="187"/>
      <c r="I102" s="187"/>
      <c r="J102" s="187"/>
      <c r="K102" s="187"/>
      <c r="L102" s="187"/>
      <c r="M102" s="187"/>
      <c r="N102" s="108"/>
    </row>
    <row r="103" spans="1:14" x14ac:dyDescent="0.25">
      <c r="A103" s="187"/>
      <c r="B103" s="187"/>
      <c r="C103" s="187"/>
      <c r="D103" s="187"/>
      <c r="E103" s="500"/>
      <c r="F103" s="500"/>
      <c r="G103" s="500"/>
      <c r="H103" s="187"/>
      <c r="I103" s="187"/>
      <c r="J103" s="187"/>
      <c r="K103" s="187"/>
      <c r="L103" s="187"/>
      <c r="M103" s="187"/>
      <c r="N103" s="108"/>
    </row>
    <row r="104" spans="1:14" x14ac:dyDescent="0.25">
      <c r="A104" s="187"/>
      <c r="B104" s="187"/>
      <c r="C104" s="187"/>
      <c r="D104" s="187"/>
      <c r="E104" s="500"/>
      <c r="F104" s="500"/>
      <c r="G104" s="500"/>
      <c r="H104" s="187"/>
      <c r="I104" s="187"/>
      <c r="J104" s="187"/>
      <c r="K104" s="187"/>
      <c r="L104" s="187"/>
      <c r="M104" s="187"/>
      <c r="N104" s="108"/>
    </row>
    <row r="105" spans="1:14" x14ac:dyDescent="0.25">
      <c r="A105" s="187"/>
      <c r="B105" s="187"/>
      <c r="C105" s="187"/>
      <c r="D105" s="187"/>
      <c r="E105" s="500"/>
      <c r="F105" s="500"/>
      <c r="G105" s="500"/>
      <c r="H105" s="187"/>
      <c r="I105" s="187"/>
      <c r="J105" s="187"/>
      <c r="K105" s="187"/>
      <c r="L105" s="187"/>
      <c r="M105" s="187"/>
      <c r="N105" s="108"/>
    </row>
    <row r="106" spans="1:14" x14ac:dyDescent="0.25">
      <c r="A106" s="187"/>
      <c r="B106" s="187"/>
      <c r="C106" s="187"/>
      <c r="D106" s="187"/>
      <c r="E106" s="500"/>
      <c r="F106" s="500"/>
      <c r="G106" s="500"/>
      <c r="H106" s="187"/>
      <c r="I106" s="187"/>
      <c r="J106" s="187"/>
      <c r="K106" s="187"/>
      <c r="L106" s="187"/>
      <c r="M106" s="187"/>
      <c r="N106" s="108"/>
    </row>
    <row r="107" spans="1:14" x14ac:dyDescent="0.25">
      <c r="A107" s="187"/>
      <c r="B107" s="187"/>
      <c r="C107" s="187"/>
      <c r="D107" s="187"/>
      <c r="E107" s="500"/>
      <c r="F107" s="500"/>
      <c r="G107" s="500"/>
      <c r="H107" s="187"/>
      <c r="I107" s="187"/>
      <c r="J107" s="187"/>
      <c r="K107" s="187"/>
      <c r="L107" s="187"/>
      <c r="M107" s="187"/>
      <c r="N107" s="108"/>
    </row>
    <row r="108" spans="1:14" x14ac:dyDescent="0.25">
      <c r="A108" s="187"/>
      <c r="B108" s="187"/>
      <c r="C108" s="187"/>
      <c r="D108" s="187"/>
      <c r="E108" s="500"/>
      <c r="F108" s="500"/>
      <c r="G108" s="500"/>
      <c r="H108" s="187"/>
      <c r="I108" s="187"/>
      <c r="J108" s="187"/>
      <c r="K108" s="187"/>
      <c r="L108" s="187"/>
      <c r="M108" s="187"/>
      <c r="N108" s="108"/>
    </row>
    <row r="109" spans="1:14" x14ac:dyDescent="0.25">
      <c r="A109" s="187"/>
      <c r="B109" s="187"/>
      <c r="C109" s="187"/>
      <c r="D109" s="187"/>
      <c r="E109" s="500"/>
      <c r="F109" s="500"/>
      <c r="G109" s="500"/>
      <c r="H109" s="187"/>
      <c r="I109" s="187"/>
      <c r="J109" s="187"/>
      <c r="K109" s="187"/>
      <c r="L109" s="187"/>
      <c r="M109" s="187"/>
      <c r="N109" s="108"/>
    </row>
    <row r="110" spans="1:14" x14ac:dyDescent="0.25">
      <c r="A110" s="187"/>
      <c r="B110" s="187"/>
      <c r="C110" s="187"/>
      <c r="D110" s="187"/>
      <c r="E110" s="500"/>
      <c r="F110" s="500"/>
      <c r="G110" s="500"/>
      <c r="H110" s="187"/>
      <c r="I110" s="187"/>
      <c r="J110" s="187"/>
      <c r="K110" s="187"/>
      <c r="L110" s="187"/>
      <c r="M110" s="187"/>
      <c r="N110" s="108"/>
    </row>
    <row r="111" spans="1:14" x14ac:dyDescent="0.25">
      <c r="A111" s="187"/>
      <c r="B111" s="187"/>
      <c r="C111" s="187"/>
      <c r="D111" s="187"/>
      <c r="E111" s="500"/>
      <c r="F111" s="500"/>
      <c r="G111" s="500"/>
      <c r="H111" s="187"/>
      <c r="I111" s="187"/>
      <c r="J111" s="187"/>
      <c r="K111" s="187"/>
      <c r="L111" s="187"/>
      <c r="M111" s="187"/>
      <c r="N111" s="108"/>
    </row>
    <row r="112" spans="1:14" x14ac:dyDescent="0.25">
      <c r="A112" s="187"/>
      <c r="B112" s="187"/>
      <c r="C112" s="187"/>
      <c r="D112" s="187"/>
      <c r="E112" s="500"/>
      <c r="F112" s="500"/>
      <c r="G112" s="500"/>
      <c r="H112" s="187"/>
      <c r="I112" s="187"/>
      <c r="J112" s="187"/>
      <c r="K112" s="187"/>
      <c r="L112" s="187"/>
      <c r="M112" s="187"/>
      <c r="N112" s="108"/>
    </row>
    <row r="113" spans="1:14" x14ac:dyDescent="0.25">
      <c r="A113" s="187"/>
      <c r="B113" s="187"/>
      <c r="C113" s="187"/>
      <c r="D113" s="187"/>
      <c r="E113" s="500"/>
      <c r="F113" s="500"/>
      <c r="G113" s="500"/>
      <c r="H113" s="187"/>
      <c r="I113" s="187"/>
      <c r="J113" s="187"/>
      <c r="K113" s="187"/>
      <c r="L113" s="187"/>
      <c r="M113" s="187"/>
      <c r="N113" s="108"/>
    </row>
    <row r="114" spans="1:14" x14ac:dyDescent="0.25">
      <c r="A114" s="187"/>
      <c r="B114" s="187"/>
      <c r="C114" s="187"/>
      <c r="D114" s="187"/>
      <c r="E114" s="500"/>
      <c r="F114" s="500"/>
      <c r="G114" s="500"/>
      <c r="H114" s="187"/>
      <c r="I114" s="187"/>
      <c r="J114" s="187"/>
      <c r="K114" s="187"/>
      <c r="L114" s="187"/>
      <c r="M114" s="187"/>
      <c r="N114" s="108"/>
    </row>
    <row r="115" spans="1:14" x14ac:dyDescent="0.25">
      <c r="A115" s="187"/>
      <c r="B115" s="187"/>
      <c r="C115" s="187"/>
      <c r="D115" s="187"/>
      <c r="E115" s="500"/>
      <c r="F115" s="500"/>
      <c r="G115" s="500"/>
      <c r="H115" s="187"/>
      <c r="I115" s="187"/>
      <c r="J115" s="187"/>
      <c r="K115" s="187"/>
      <c r="L115" s="187"/>
      <c r="M115" s="187"/>
      <c r="N115" s="108"/>
    </row>
    <row r="116" spans="1:14" x14ac:dyDescent="0.25">
      <c r="A116" s="187"/>
      <c r="B116" s="187"/>
      <c r="C116" s="187"/>
      <c r="D116" s="187"/>
      <c r="E116" s="500"/>
      <c r="F116" s="500"/>
      <c r="G116" s="500"/>
      <c r="H116" s="187"/>
      <c r="I116" s="187"/>
      <c r="J116" s="187"/>
      <c r="K116" s="187"/>
      <c r="L116" s="187"/>
      <c r="M116" s="187"/>
      <c r="N116" s="108"/>
    </row>
    <row r="117" spans="1:14" x14ac:dyDescent="0.25">
      <c r="A117" s="187"/>
      <c r="B117" s="187"/>
      <c r="C117" s="187"/>
      <c r="D117" s="187"/>
      <c r="E117" s="500"/>
      <c r="F117" s="500"/>
      <c r="G117" s="500"/>
      <c r="H117" s="187"/>
      <c r="I117" s="187"/>
      <c r="J117" s="187"/>
      <c r="K117" s="187"/>
      <c r="L117" s="187"/>
      <c r="M117" s="187"/>
      <c r="N117" s="108"/>
    </row>
    <row r="118" spans="1:14" x14ac:dyDescent="0.25">
      <c r="A118" s="187"/>
      <c r="B118" s="187"/>
      <c r="C118" s="187"/>
      <c r="D118" s="187"/>
      <c r="E118" s="500"/>
      <c r="F118" s="500"/>
      <c r="G118" s="500"/>
      <c r="H118" s="187"/>
      <c r="I118" s="187"/>
      <c r="J118" s="187"/>
      <c r="K118" s="187"/>
      <c r="L118" s="187"/>
      <c r="M118" s="187"/>
      <c r="N118" s="108"/>
    </row>
    <row r="119" spans="1:14" x14ac:dyDescent="0.25">
      <c r="A119" s="187"/>
      <c r="B119" s="187"/>
      <c r="C119" s="187"/>
      <c r="D119" s="187"/>
      <c r="E119" s="500"/>
      <c r="F119" s="500"/>
      <c r="G119" s="500"/>
      <c r="H119" s="187"/>
      <c r="I119" s="187"/>
      <c r="J119" s="187"/>
      <c r="K119" s="187"/>
      <c r="L119" s="187"/>
      <c r="M119" s="187"/>
      <c r="N119" s="108"/>
    </row>
    <row r="120" spans="1:14" x14ac:dyDescent="0.25">
      <c r="A120" s="187"/>
      <c r="B120" s="187"/>
      <c r="C120" s="187"/>
      <c r="D120" s="187"/>
      <c r="E120" s="500"/>
      <c r="F120" s="500"/>
      <c r="G120" s="500"/>
      <c r="H120" s="187"/>
      <c r="I120" s="187"/>
      <c r="J120" s="187"/>
      <c r="K120" s="187"/>
      <c r="L120" s="187"/>
      <c r="M120" s="187"/>
      <c r="N120" s="108"/>
    </row>
    <row r="121" spans="1:14" x14ac:dyDescent="0.25">
      <c r="A121" s="187"/>
      <c r="B121" s="187"/>
      <c r="C121" s="187"/>
      <c r="D121" s="187"/>
      <c r="E121" s="500"/>
      <c r="F121" s="500"/>
      <c r="G121" s="500"/>
      <c r="H121" s="187"/>
      <c r="I121" s="187"/>
      <c r="J121" s="187"/>
      <c r="K121" s="187"/>
      <c r="L121" s="187"/>
      <c r="M121" s="187"/>
      <c r="N121" s="108"/>
    </row>
    <row r="122" spans="1:14" x14ac:dyDescent="0.25">
      <c r="A122" s="187"/>
      <c r="B122" s="187"/>
      <c r="C122" s="187"/>
      <c r="D122" s="187"/>
      <c r="E122" s="500"/>
      <c r="F122" s="500"/>
      <c r="G122" s="500"/>
      <c r="H122" s="187"/>
      <c r="I122" s="187"/>
      <c r="J122" s="187"/>
      <c r="K122" s="187"/>
      <c r="L122" s="187"/>
      <c r="M122" s="187"/>
      <c r="N122" s="108"/>
    </row>
    <row r="123" spans="1:14" x14ac:dyDescent="0.25">
      <c r="A123" s="187"/>
      <c r="B123" s="187"/>
      <c r="C123" s="187"/>
      <c r="D123" s="187"/>
      <c r="E123" s="500"/>
      <c r="F123" s="500"/>
      <c r="G123" s="500"/>
      <c r="H123" s="187"/>
      <c r="I123" s="187"/>
      <c r="J123" s="187"/>
      <c r="K123" s="187"/>
      <c r="L123" s="187"/>
      <c r="M123" s="187"/>
      <c r="N123" s="108"/>
    </row>
    <row r="124" spans="1:14" x14ac:dyDescent="0.25">
      <c r="A124" s="187"/>
      <c r="B124" s="187"/>
      <c r="C124" s="187"/>
      <c r="D124" s="187"/>
      <c r="E124" s="500"/>
      <c r="F124" s="500"/>
      <c r="G124" s="500"/>
      <c r="H124" s="187"/>
      <c r="I124" s="187"/>
      <c r="J124" s="187"/>
      <c r="K124" s="187"/>
      <c r="L124" s="187"/>
      <c r="M124" s="187"/>
      <c r="N124" s="108"/>
    </row>
    <row r="125" spans="1:14" x14ac:dyDescent="0.25">
      <c r="A125" s="187"/>
      <c r="B125" s="187"/>
      <c r="C125" s="187"/>
      <c r="D125" s="187"/>
      <c r="E125" s="500"/>
      <c r="F125" s="500"/>
      <c r="G125" s="500"/>
      <c r="H125" s="187"/>
      <c r="I125" s="187"/>
      <c r="J125" s="187"/>
      <c r="K125" s="187"/>
      <c r="L125" s="187"/>
      <c r="M125" s="187"/>
      <c r="N125" s="108"/>
    </row>
    <row r="126" spans="1:14" x14ac:dyDescent="0.25">
      <c r="A126" s="187"/>
      <c r="B126" s="187"/>
      <c r="C126" s="187"/>
      <c r="D126" s="187"/>
      <c r="E126" s="500"/>
      <c r="F126" s="500"/>
      <c r="G126" s="500"/>
      <c r="H126" s="187"/>
      <c r="I126" s="187"/>
      <c r="J126" s="187"/>
      <c r="K126" s="187"/>
      <c r="L126" s="187"/>
      <c r="M126" s="187"/>
      <c r="N126" s="108"/>
    </row>
    <row r="127" spans="1:14" x14ac:dyDescent="0.25">
      <c r="A127" s="187"/>
      <c r="B127" s="187"/>
      <c r="C127" s="187"/>
      <c r="D127" s="187"/>
      <c r="E127" s="500"/>
      <c r="F127" s="500"/>
      <c r="G127" s="500"/>
      <c r="H127" s="187"/>
      <c r="I127" s="187"/>
      <c r="J127" s="187"/>
      <c r="K127" s="187"/>
      <c r="L127" s="187"/>
      <c r="M127" s="187"/>
      <c r="N127" s="108"/>
    </row>
    <row r="128" spans="1:14" x14ac:dyDescent="0.25">
      <c r="A128" s="187"/>
      <c r="B128" s="187"/>
      <c r="C128" s="187"/>
      <c r="D128" s="187"/>
      <c r="E128" s="500"/>
      <c r="F128" s="500"/>
      <c r="G128" s="500"/>
      <c r="H128" s="187"/>
      <c r="I128" s="187"/>
      <c r="J128" s="187"/>
      <c r="K128" s="187"/>
      <c r="L128" s="187"/>
      <c r="M128" s="187"/>
      <c r="N128" s="108"/>
    </row>
    <row r="129" spans="1:14" x14ac:dyDescent="0.25">
      <c r="A129" s="187"/>
      <c r="B129" s="187"/>
      <c r="C129" s="187"/>
      <c r="D129" s="187"/>
      <c r="E129" s="500"/>
      <c r="F129" s="500"/>
      <c r="G129" s="500"/>
      <c r="H129" s="187"/>
      <c r="I129" s="187"/>
      <c r="J129" s="187"/>
      <c r="K129" s="187"/>
      <c r="L129" s="187"/>
      <c r="M129" s="187"/>
      <c r="N129" s="108"/>
    </row>
    <row r="130" spans="1:14" x14ac:dyDescent="0.25">
      <c r="A130" s="187"/>
      <c r="B130" s="187"/>
      <c r="C130" s="187"/>
      <c r="D130" s="187"/>
      <c r="E130" s="500"/>
      <c r="F130" s="500"/>
      <c r="G130" s="500"/>
      <c r="H130" s="187"/>
      <c r="I130" s="187"/>
      <c r="J130" s="187"/>
      <c r="K130" s="187"/>
      <c r="L130" s="187"/>
      <c r="M130" s="187"/>
      <c r="N130" s="108"/>
    </row>
    <row r="131" spans="1:14" x14ac:dyDescent="0.25">
      <c r="A131" s="187"/>
      <c r="B131" s="187"/>
      <c r="C131" s="187"/>
      <c r="D131" s="187"/>
      <c r="E131" s="500"/>
      <c r="F131" s="500"/>
      <c r="G131" s="500"/>
      <c r="H131" s="187"/>
      <c r="I131" s="187"/>
      <c r="J131" s="187"/>
      <c r="K131" s="187"/>
      <c r="L131" s="187"/>
      <c r="M131" s="187"/>
      <c r="N131" s="108"/>
    </row>
    <row r="132" spans="1:14" x14ac:dyDescent="0.25">
      <c r="A132" s="187"/>
      <c r="B132" s="187"/>
      <c r="C132" s="187"/>
      <c r="D132" s="187"/>
      <c r="E132" s="500"/>
      <c r="F132" s="500"/>
      <c r="G132" s="500"/>
      <c r="H132" s="187"/>
      <c r="I132" s="187"/>
      <c r="J132" s="187"/>
      <c r="K132" s="187"/>
      <c r="L132" s="187"/>
      <c r="M132" s="187"/>
      <c r="N132" s="108"/>
    </row>
    <row r="133" spans="1:14" x14ac:dyDescent="0.25">
      <c r="A133" s="187"/>
      <c r="B133" s="187"/>
      <c r="C133" s="187"/>
      <c r="D133" s="187"/>
      <c r="E133" s="500"/>
      <c r="F133" s="500"/>
      <c r="G133" s="500"/>
      <c r="H133" s="187"/>
      <c r="I133" s="187"/>
      <c r="J133" s="187"/>
      <c r="K133" s="187"/>
      <c r="L133" s="187"/>
      <c r="M133" s="187"/>
      <c r="N133" s="108"/>
    </row>
    <row r="134" spans="1:14" x14ac:dyDescent="0.25">
      <c r="I134" s="119"/>
      <c r="J134" s="119"/>
      <c r="K134" s="119"/>
      <c r="L134" s="119"/>
    </row>
    <row r="135" spans="1:14" x14ac:dyDescent="0.25">
      <c r="I135" s="119"/>
      <c r="J135" s="119"/>
      <c r="K135" s="119"/>
      <c r="L135" s="119"/>
    </row>
    <row r="136" spans="1:14" x14ac:dyDescent="0.25">
      <c r="I136" s="119"/>
      <c r="J136" s="119"/>
      <c r="K136" s="119"/>
      <c r="L136" s="119"/>
    </row>
    <row r="137" spans="1:14" x14ac:dyDescent="0.25">
      <c r="I137" s="119"/>
      <c r="J137" s="119"/>
      <c r="K137" s="119"/>
      <c r="L137" s="119"/>
    </row>
    <row r="138" spans="1:14" x14ac:dyDescent="0.25">
      <c r="I138" s="119"/>
      <c r="J138" s="119"/>
      <c r="K138" s="119"/>
      <c r="L138" s="119"/>
    </row>
    <row r="139" spans="1:14" x14ac:dyDescent="0.25">
      <c r="I139" s="119"/>
      <c r="J139" s="119"/>
      <c r="K139" s="119"/>
      <c r="L139" s="119"/>
    </row>
    <row r="140" spans="1:14" x14ac:dyDescent="0.25">
      <c r="I140" s="119"/>
      <c r="J140" s="119"/>
      <c r="K140" s="119"/>
      <c r="L140" s="119"/>
    </row>
    <row r="141" spans="1:14" x14ac:dyDescent="0.25">
      <c r="I141" s="119"/>
      <c r="J141" s="119"/>
      <c r="K141" s="119"/>
      <c r="L141" s="119"/>
    </row>
    <row r="142" spans="1:14" x14ac:dyDescent="0.25">
      <c r="I142" s="119"/>
      <c r="J142" s="119"/>
      <c r="K142" s="119"/>
      <c r="L142" s="119"/>
    </row>
    <row r="143" spans="1:14" x14ac:dyDescent="0.25">
      <c r="I143" s="119"/>
      <c r="J143" s="119"/>
      <c r="K143" s="119"/>
      <c r="L143" s="119"/>
    </row>
    <row r="144" spans="1:14" x14ac:dyDescent="0.25">
      <c r="I144" s="119"/>
      <c r="J144" s="119"/>
      <c r="K144" s="119"/>
      <c r="L144" s="119"/>
    </row>
    <row r="145" spans="9:12" x14ac:dyDescent="0.25">
      <c r="I145" s="119"/>
      <c r="J145" s="119"/>
      <c r="K145" s="119"/>
      <c r="L145" s="119"/>
    </row>
    <row r="146" spans="9:12" x14ac:dyDescent="0.25">
      <c r="I146" s="119"/>
      <c r="J146" s="119"/>
      <c r="K146" s="119"/>
      <c r="L146" s="119"/>
    </row>
    <row r="147" spans="9:12" x14ac:dyDescent="0.25">
      <c r="I147" s="119"/>
      <c r="J147" s="119"/>
      <c r="K147" s="119"/>
      <c r="L147" s="119"/>
    </row>
    <row r="148" spans="9:12" x14ac:dyDescent="0.25">
      <c r="I148" s="119"/>
      <c r="J148" s="119"/>
      <c r="K148" s="119"/>
      <c r="L148" s="119"/>
    </row>
    <row r="149" spans="9:12" x14ac:dyDescent="0.25">
      <c r="I149" s="119"/>
      <c r="J149" s="119"/>
      <c r="K149" s="119"/>
      <c r="L149" s="119"/>
    </row>
    <row r="150" spans="9:12" x14ac:dyDescent="0.25">
      <c r="I150" s="119"/>
      <c r="J150" s="119"/>
      <c r="K150" s="119"/>
      <c r="L150" s="119"/>
    </row>
    <row r="151" spans="9:12" x14ac:dyDescent="0.25">
      <c r="I151" s="119"/>
      <c r="J151" s="119"/>
      <c r="K151" s="119"/>
      <c r="L151" s="119"/>
    </row>
    <row r="152" spans="9:12" x14ac:dyDescent="0.25">
      <c r="I152" s="119"/>
      <c r="J152" s="119"/>
      <c r="K152" s="119"/>
      <c r="L152" s="119"/>
    </row>
    <row r="153" spans="9:12" x14ac:dyDescent="0.25">
      <c r="I153" s="119"/>
      <c r="J153" s="119"/>
      <c r="K153" s="119"/>
      <c r="L153" s="119"/>
    </row>
    <row r="154" spans="9:12" x14ac:dyDescent="0.25">
      <c r="I154" s="119"/>
      <c r="J154" s="119"/>
      <c r="K154" s="119"/>
      <c r="L154" s="119"/>
    </row>
    <row r="155" spans="9:12" x14ac:dyDescent="0.25">
      <c r="I155" s="119"/>
      <c r="J155" s="119"/>
      <c r="K155" s="119"/>
      <c r="L155" s="119"/>
    </row>
    <row r="156" spans="9:12" x14ac:dyDescent="0.25">
      <c r="I156" s="119"/>
      <c r="J156" s="119"/>
      <c r="K156" s="119"/>
      <c r="L156" s="119"/>
    </row>
    <row r="157" spans="9:12" x14ac:dyDescent="0.25">
      <c r="I157" s="119"/>
      <c r="J157" s="119"/>
      <c r="K157" s="119"/>
      <c r="L157" s="119"/>
    </row>
    <row r="158" spans="9:12" x14ac:dyDescent="0.25">
      <c r="I158" s="119"/>
      <c r="J158" s="119"/>
      <c r="K158" s="119"/>
      <c r="L158" s="119"/>
    </row>
    <row r="159" spans="9:12" x14ac:dyDescent="0.25">
      <c r="I159" s="119"/>
      <c r="J159" s="119"/>
      <c r="K159" s="119"/>
      <c r="L159" s="119"/>
    </row>
    <row r="160" spans="9:12" x14ac:dyDescent="0.25">
      <c r="I160" s="119"/>
      <c r="J160" s="119"/>
      <c r="K160" s="119"/>
      <c r="L160" s="119"/>
    </row>
    <row r="161" spans="9:12" x14ac:dyDescent="0.25">
      <c r="I161" s="119"/>
      <c r="J161" s="119"/>
      <c r="K161" s="119"/>
      <c r="L161" s="119"/>
    </row>
    <row r="162" spans="9:12" x14ac:dyDescent="0.25">
      <c r="I162" s="119"/>
      <c r="J162" s="119"/>
      <c r="K162" s="119"/>
      <c r="L162" s="119"/>
    </row>
    <row r="163" spans="9:12" x14ac:dyDescent="0.25">
      <c r="I163" s="119"/>
      <c r="J163" s="119"/>
      <c r="K163" s="119"/>
      <c r="L163" s="119"/>
    </row>
    <row r="164" spans="9:12" x14ac:dyDescent="0.25">
      <c r="I164" s="119"/>
      <c r="J164" s="119"/>
      <c r="K164" s="119"/>
      <c r="L164" s="119"/>
    </row>
    <row r="165" spans="9:12" x14ac:dyDescent="0.25">
      <c r="I165" s="119"/>
      <c r="J165" s="119"/>
      <c r="K165" s="119"/>
      <c r="L165" s="119"/>
    </row>
    <row r="166" spans="9:12" x14ac:dyDescent="0.25">
      <c r="I166" s="119"/>
      <c r="J166" s="119"/>
      <c r="K166" s="119"/>
      <c r="L166" s="119"/>
    </row>
    <row r="167" spans="9:12" x14ac:dyDescent="0.25">
      <c r="I167" s="119"/>
      <c r="J167" s="119"/>
      <c r="K167" s="119"/>
      <c r="L167" s="119"/>
    </row>
    <row r="168" spans="9:12" x14ac:dyDescent="0.25">
      <c r="I168" s="119"/>
      <c r="J168" s="119"/>
      <c r="K168" s="119"/>
      <c r="L168" s="119"/>
    </row>
    <row r="169" spans="9:12" x14ac:dyDescent="0.25">
      <c r="I169" s="119"/>
      <c r="J169" s="119"/>
      <c r="K169" s="119"/>
      <c r="L169" s="119"/>
    </row>
    <row r="170" spans="9:12" x14ac:dyDescent="0.25">
      <c r="I170" s="119"/>
      <c r="J170" s="119"/>
      <c r="K170" s="119"/>
      <c r="L170" s="119"/>
    </row>
    <row r="171" spans="9:12" x14ac:dyDescent="0.25">
      <c r="I171" s="119"/>
      <c r="J171" s="119"/>
      <c r="K171" s="119"/>
      <c r="L171" s="119"/>
    </row>
    <row r="172" spans="9:12" x14ac:dyDescent="0.25">
      <c r="I172" s="119"/>
      <c r="J172" s="119"/>
      <c r="K172" s="119"/>
      <c r="L172" s="119"/>
    </row>
    <row r="173" spans="9:12" x14ac:dyDescent="0.25">
      <c r="I173" s="119"/>
      <c r="J173" s="119"/>
      <c r="K173" s="119"/>
      <c r="L173" s="119"/>
    </row>
    <row r="174" spans="9:12" x14ac:dyDescent="0.25">
      <c r="I174" s="119"/>
      <c r="J174" s="119"/>
      <c r="K174" s="119"/>
      <c r="L174" s="119"/>
    </row>
    <row r="175" spans="9:12" x14ac:dyDescent="0.25">
      <c r="I175" s="119"/>
      <c r="J175" s="119"/>
      <c r="K175" s="119"/>
      <c r="L175" s="119"/>
    </row>
    <row r="176" spans="9:12" x14ac:dyDescent="0.25">
      <c r="I176" s="119"/>
      <c r="J176" s="119"/>
      <c r="K176" s="119"/>
      <c r="L176" s="119"/>
    </row>
    <row r="177" spans="9:12" x14ac:dyDescent="0.25">
      <c r="I177" s="119"/>
      <c r="J177" s="119"/>
      <c r="K177" s="119"/>
      <c r="L177" s="119"/>
    </row>
    <row r="178" spans="9:12" x14ac:dyDescent="0.25">
      <c r="I178" s="119"/>
      <c r="J178" s="119"/>
      <c r="K178" s="119"/>
      <c r="L178" s="119"/>
    </row>
    <row r="179" spans="9:12" x14ac:dyDescent="0.25">
      <c r="I179" s="119"/>
      <c r="J179" s="119"/>
      <c r="K179" s="119"/>
      <c r="L179" s="119"/>
    </row>
    <row r="180" spans="9:12" x14ac:dyDescent="0.25">
      <c r="I180" s="119"/>
      <c r="J180" s="119"/>
      <c r="K180" s="119"/>
      <c r="L180" s="119"/>
    </row>
    <row r="181" spans="9:12" x14ac:dyDescent="0.25">
      <c r="I181" s="119"/>
      <c r="J181" s="119"/>
      <c r="K181" s="119"/>
      <c r="L181" s="119"/>
    </row>
    <row r="182" spans="9:12" x14ac:dyDescent="0.25">
      <c r="I182" s="119"/>
      <c r="J182" s="119"/>
      <c r="K182" s="119"/>
      <c r="L182" s="119"/>
    </row>
    <row r="183" spans="9:12" x14ac:dyDescent="0.25">
      <c r="I183" s="119"/>
      <c r="J183" s="119"/>
      <c r="K183" s="119"/>
      <c r="L183" s="119"/>
    </row>
    <row r="184" spans="9:12" x14ac:dyDescent="0.25">
      <c r="I184" s="119"/>
      <c r="J184" s="119"/>
      <c r="K184" s="119"/>
      <c r="L184" s="119"/>
    </row>
    <row r="185" spans="9:12" x14ac:dyDescent="0.25">
      <c r="I185" s="119"/>
      <c r="J185" s="119"/>
      <c r="K185" s="119"/>
      <c r="L185" s="119"/>
    </row>
    <row r="186" spans="9:12" x14ac:dyDescent="0.25">
      <c r="I186" s="119"/>
      <c r="J186" s="119"/>
      <c r="K186" s="119"/>
      <c r="L186" s="119"/>
    </row>
    <row r="187" spans="9:12" x14ac:dyDescent="0.25">
      <c r="I187" s="119"/>
      <c r="J187" s="119"/>
      <c r="K187" s="119"/>
      <c r="L187" s="119"/>
    </row>
    <row r="188" spans="9:12" x14ac:dyDescent="0.25">
      <c r="I188" s="119"/>
      <c r="J188" s="119"/>
      <c r="K188" s="119"/>
      <c r="L188" s="119"/>
    </row>
    <row r="189" spans="9:12" x14ac:dyDescent="0.25">
      <c r="I189" s="119"/>
      <c r="J189" s="119"/>
      <c r="K189" s="119"/>
      <c r="L189" s="119"/>
    </row>
    <row r="190" spans="9:12" x14ac:dyDescent="0.25">
      <c r="I190" s="119"/>
      <c r="J190" s="119"/>
      <c r="K190" s="119"/>
      <c r="L190" s="119"/>
    </row>
    <row r="191" spans="9:12" x14ac:dyDescent="0.25">
      <c r="I191" s="119"/>
      <c r="J191" s="119"/>
      <c r="K191" s="119"/>
      <c r="L191" s="119"/>
    </row>
    <row r="192" spans="9:12" x14ac:dyDescent="0.25">
      <c r="I192" s="119"/>
      <c r="J192" s="119"/>
      <c r="K192" s="119"/>
      <c r="L192" s="119"/>
    </row>
    <row r="193" spans="9:12" x14ac:dyDescent="0.25">
      <c r="I193" s="119"/>
      <c r="J193" s="119"/>
      <c r="K193" s="119"/>
      <c r="L193" s="119"/>
    </row>
    <row r="194" spans="9:12" x14ac:dyDescent="0.25">
      <c r="I194" s="119"/>
      <c r="J194" s="119"/>
      <c r="K194" s="119"/>
      <c r="L194" s="119"/>
    </row>
    <row r="195" spans="9:12" x14ac:dyDescent="0.25">
      <c r="I195" s="119"/>
      <c r="J195" s="119"/>
      <c r="K195" s="119"/>
      <c r="L195" s="119"/>
    </row>
    <row r="196" spans="9:12" x14ac:dyDescent="0.25">
      <c r="I196" s="119"/>
      <c r="J196" s="119"/>
      <c r="K196" s="119"/>
      <c r="L196" s="119"/>
    </row>
    <row r="197" spans="9:12" x14ac:dyDescent="0.25">
      <c r="I197" s="119"/>
      <c r="J197" s="119"/>
      <c r="K197" s="119"/>
      <c r="L197" s="119"/>
    </row>
    <row r="198" spans="9:12" x14ac:dyDescent="0.25">
      <c r="I198" s="119"/>
      <c r="J198" s="119"/>
      <c r="K198" s="119"/>
      <c r="L198" s="119"/>
    </row>
    <row r="199" spans="9:12" x14ac:dyDescent="0.25">
      <c r="I199" s="119"/>
      <c r="J199" s="119"/>
      <c r="K199" s="119"/>
      <c r="L199" s="119"/>
    </row>
    <row r="200" spans="9:12" x14ac:dyDescent="0.25">
      <c r="I200" s="119"/>
      <c r="J200" s="119"/>
      <c r="K200" s="119"/>
      <c r="L200" s="119"/>
    </row>
    <row r="201" spans="9:12" x14ac:dyDescent="0.25">
      <c r="I201" s="119"/>
      <c r="J201" s="119"/>
      <c r="K201" s="119"/>
      <c r="L201" s="119"/>
    </row>
    <row r="202" spans="9:12" x14ac:dyDescent="0.25">
      <c r="I202" s="119"/>
      <c r="J202" s="119"/>
      <c r="K202" s="119"/>
      <c r="L202" s="119"/>
    </row>
    <row r="203" spans="9:12" x14ac:dyDescent="0.25">
      <c r="I203" s="119"/>
      <c r="J203" s="119"/>
      <c r="K203" s="119"/>
      <c r="L203" s="119"/>
    </row>
    <row r="204" spans="9:12" x14ac:dyDescent="0.25">
      <c r="I204" s="119"/>
      <c r="J204" s="119"/>
      <c r="K204" s="119"/>
      <c r="L204" s="119"/>
    </row>
    <row r="205" spans="9:12" x14ac:dyDescent="0.25">
      <c r="I205" s="119"/>
      <c r="J205" s="119"/>
      <c r="K205" s="119"/>
      <c r="L205" s="119"/>
    </row>
    <row r="206" spans="9:12" x14ac:dyDescent="0.25">
      <c r="I206" s="119"/>
      <c r="J206" s="119"/>
      <c r="K206" s="119"/>
      <c r="L206" s="119"/>
    </row>
    <row r="207" spans="9:12" x14ac:dyDescent="0.25">
      <c r="I207" s="119"/>
      <c r="J207" s="119"/>
      <c r="K207" s="119"/>
      <c r="L207" s="119"/>
    </row>
    <row r="208" spans="9:12" x14ac:dyDescent="0.25">
      <c r="I208" s="119"/>
      <c r="J208" s="119"/>
      <c r="K208" s="119"/>
      <c r="L208" s="119"/>
    </row>
    <row r="209" spans="9:12" x14ac:dyDescent="0.25">
      <c r="I209" s="119"/>
      <c r="J209" s="119"/>
      <c r="K209" s="119"/>
      <c r="L209" s="119"/>
    </row>
    <row r="210" spans="9:12" x14ac:dyDescent="0.25">
      <c r="I210" s="119"/>
      <c r="J210" s="119"/>
      <c r="K210" s="119"/>
      <c r="L210" s="119"/>
    </row>
    <row r="211" spans="9:12" x14ac:dyDescent="0.25">
      <c r="I211" s="119"/>
      <c r="J211" s="119"/>
      <c r="K211" s="119"/>
      <c r="L211" s="119"/>
    </row>
    <row r="212" spans="9:12" x14ac:dyDescent="0.25">
      <c r="I212" s="119"/>
      <c r="J212" s="119"/>
      <c r="K212" s="119"/>
      <c r="L212" s="119"/>
    </row>
    <row r="213" spans="9:12" x14ac:dyDescent="0.25">
      <c r="I213" s="119"/>
      <c r="J213" s="119"/>
      <c r="K213" s="119"/>
      <c r="L213" s="119"/>
    </row>
    <row r="214" spans="9:12" x14ac:dyDescent="0.25">
      <c r="I214" s="119"/>
      <c r="J214" s="119"/>
      <c r="K214" s="119"/>
      <c r="L214" s="119"/>
    </row>
    <row r="215" spans="9:12" x14ac:dyDescent="0.25">
      <c r="I215" s="119"/>
      <c r="J215" s="119"/>
      <c r="K215" s="119"/>
      <c r="L215" s="119"/>
    </row>
    <row r="216" spans="9:12" x14ac:dyDescent="0.25">
      <c r="I216" s="119"/>
      <c r="J216" s="119"/>
      <c r="K216" s="119"/>
      <c r="L216" s="119"/>
    </row>
    <row r="217" spans="9:12" x14ac:dyDescent="0.25">
      <c r="I217" s="119"/>
      <c r="J217" s="119"/>
      <c r="K217" s="119"/>
      <c r="L217" s="119"/>
    </row>
    <row r="218" spans="9:12" x14ac:dyDescent="0.25">
      <c r="I218" s="119"/>
      <c r="J218" s="119"/>
      <c r="K218" s="119"/>
      <c r="L218" s="119"/>
    </row>
    <row r="219" spans="9:12" x14ac:dyDescent="0.25">
      <c r="I219" s="119"/>
      <c r="J219" s="119"/>
      <c r="K219" s="119"/>
      <c r="L219" s="119"/>
    </row>
    <row r="220" spans="9:12" x14ac:dyDescent="0.25">
      <c r="I220" s="119"/>
      <c r="J220" s="119"/>
      <c r="K220" s="119"/>
      <c r="L220" s="119"/>
    </row>
    <row r="221" spans="9:12" x14ac:dyDescent="0.25">
      <c r="I221" s="119"/>
      <c r="J221" s="119"/>
      <c r="K221" s="119"/>
      <c r="L221" s="119"/>
    </row>
    <row r="222" spans="9:12" x14ac:dyDescent="0.25">
      <c r="I222" s="119"/>
      <c r="J222" s="119"/>
      <c r="K222" s="119"/>
      <c r="L222" s="119"/>
    </row>
    <row r="223" spans="9:12" x14ac:dyDescent="0.25">
      <c r="I223" s="119"/>
      <c r="J223" s="119"/>
      <c r="K223" s="119"/>
      <c r="L223" s="119"/>
    </row>
    <row r="224" spans="9:12" x14ac:dyDescent="0.25">
      <c r="I224" s="119"/>
      <c r="J224" s="119"/>
      <c r="K224" s="119"/>
      <c r="L224" s="119"/>
    </row>
    <row r="225" spans="9:12" x14ac:dyDescent="0.25">
      <c r="I225" s="119"/>
      <c r="J225" s="119"/>
      <c r="K225" s="119"/>
      <c r="L225" s="119"/>
    </row>
    <row r="226" spans="9:12" x14ac:dyDescent="0.25">
      <c r="I226" s="119"/>
      <c r="J226" s="119"/>
      <c r="K226" s="119"/>
      <c r="L226" s="119"/>
    </row>
    <row r="227" spans="9:12" x14ac:dyDescent="0.25">
      <c r="I227" s="119"/>
      <c r="J227" s="119"/>
      <c r="K227" s="119"/>
      <c r="L227" s="119"/>
    </row>
    <row r="228" spans="9:12" x14ac:dyDescent="0.25">
      <c r="I228" s="119"/>
      <c r="J228" s="119"/>
      <c r="K228" s="119"/>
      <c r="L228" s="119"/>
    </row>
    <row r="229" spans="9:12" x14ac:dyDescent="0.25">
      <c r="I229" s="119"/>
      <c r="J229" s="119"/>
      <c r="K229" s="119"/>
      <c r="L229" s="119"/>
    </row>
    <row r="230" spans="9:12" x14ac:dyDescent="0.25">
      <c r="I230" s="119"/>
      <c r="J230" s="119"/>
      <c r="K230" s="119"/>
      <c r="L230" s="119"/>
    </row>
    <row r="231" spans="9:12" x14ac:dyDescent="0.25">
      <c r="I231" s="119"/>
      <c r="J231" s="119"/>
      <c r="K231" s="119"/>
      <c r="L231" s="119"/>
    </row>
    <row r="232" spans="9:12" x14ac:dyDescent="0.25">
      <c r="I232" s="119"/>
      <c r="J232" s="119"/>
      <c r="K232" s="119"/>
      <c r="L232" s="119"/>
    </row>
    <row r="233" spans="9:12" x14ac:dyDescent="0.25">
      <c r="I233" s="119"/>
      <c r="J233" s="119"/>
      <c r="K233" s="119"/>
      <c r="L233" s="119"/>
    </row>
    <row r="234" spans="9:12" x14ac:dyDescent="0.25">
      <c r="I234" s="119"/>
      <c r="J234" s="119"/>
      <c r="K234" s="119"/>
      <c r="L234" s="119"/>
    </row>
    <row r="235" spans="9:12" x14ac:dyDescent="0.25">
      <c r="I235" s="119"/>
      <c r="J235" s="119"/>
      <c r="K235" s="119"/>
      <c r="L235" s="119"/>
    </row>
    <row r="236" spans="9:12" x14ac:dyDescent="0.25">
      <c r="I236" s="119"/>
      <c r="J236" s="119"/>
      <c r="K236" s="119"/>
      <c r="L236" s="119"/>
    </row>
    <row r="237" spans="9:12" x14ac:dyDescent="0.25">
      <c r="I237" s="119"/>
      <c r="J237" s="119"/>
      <c r="K237" s="119"/>
      <c r="L237" s="119"/>
    </row>
    <row r="238" spans="9:12" x14ac:dyDescent="0.25">
      <c r="I238" s="119"/>
      <c r="J238" s="119"/>
      <c r="K238" s="119"/>
      <c r="L238" s="119"/>
    </row>
    <row r="239" spans="9:12" x14ac:dyDescent="0.25">
      <c r="I239" s="119"/>
      <c r="J239" s="119"/>
      <c r="K239" s="119"/>
      <c r="L239" s="119"/>
    </row>
    <row r="240" spans="9:12" x14ac:dyDescent="0.25">
      <c r="I240" s="119"/>
      <c r="J240" s="119"/>
      <c r="K240" s="119"/>
      <c r="L240" s="119"/>
    </row>
    <row r="241" spans="9:12" x14ac:dyDescent="0.25">
      <c r="I241" s="119"/>
      <c r="J241" s="119"/>
      <c r="K241" s="119"/>
      <c r="L241" s="119"/>
    </row>
    <row r="242" spans="9:12" x14ac:dyDescent="0.25">
      <c r="I242" s="119"/>
      <c r="J242" s="119"/>
      <c r="K242" s="119"/>
      <c r="L242" s="119"/>
    </row>
    <row r="243" spans="9:12" x14ac:dyDescent="0.25">
      <c r="I243" s="119"/>
      <c r="J243" s="119"/>
      <c r="K243" s="119"/>
      <c r="L243" s="119"/>
    </row>
    <row r="244" spans="9:12" x14ac:dyDescent="0.25">
      <c r="I244" s="119"/>
      <c r="J244" s="119"/>
      <c r="K244" s="119"/>
      <c r="L244" s="119"/>
    </row>
    <row r="245" spans="9:12" x14ac:dyDescent="0.25">
      <c r="I245" s="119"/>
      <c r="J245" s="119"/>
      <c r="K245" s="119"/>
      <c r="L245" s="119"/>
    </row>
    <row r="246" spans="9:12" x14ac:dyDescent="0.25">
      <c r="I246" s="119"/>
      <c r="J246" s="119"/>
      <c r="K246" s="119"/>
      <c r="L246" s="119"/>
    </row>
    <row r="247" spans="9:12" x14ac:dyDescent="0.25">
      <c r="I247" s="119"/>
      <c r="J247" s="119"/>
      <c r="K247" s="119"/>
      <c r="L247" s="119"/>
    </row>
    <row r="248" spans="9:12" x14ac:dyDescent="0.25">
      <c r="I248" s="119"/>
      <c r="J248" s="119"/>
      <c r="K248" s="119"/>
      <c r="L248" s="119"/>
    </row>
    <row r="249" spans="9:12" x14ac:dyDescent="0.25">
      <c r="I249" s="119"/>
      <c r="J249" s="119"/>
      <c r="K249" s="119"/>
      <c r="L249" s="119"/>
    </row>
    <row r="250" spans="9:12" x14ac:dyDescent="0.25">
      <c r="I250" s="119"/>
      <c r="J250" s="119"/>
      <c r="K250" s="119"/>
      <c r="L250" s="119"/>
    </row>
    <row r="251" spans="9:12" x14ac:dyDescent="0.25">
      <c r="I251" s="119"/>
      <c r="J251" s="119"/>
      <c r="K251" s="119"/>
      <c r="L251" s="119"/>
    </row>
    <row r="252" spans="9:12" x14ac:dyDescent="0.25">
      <c r="I252" s="119"/>
      <c r="J252" s="119"/>
      <c r="K252" s="119"/>
      <c r="L252" s="119"/>
    </row>
    <row r="253" spans="9:12" x14ac:dyDescent="0.25">
      <c r="I253" s="119"/>
      <c r="J253" s="119"/>
      <c r="K253" s="119"/>
      <c r="L253" s="119"/>
    </row>
    <row r="254" spans="9:12" x14ac:dyDescent="0.25">
      <c r="I254" s="119"/>
      <c r="J254" s="119"/>
      <c r="K254" s="119"/>
      <c r="L254" s="119"/>
    </row>
    <row r="255" spans="9:12" x14ac:dyDescent="0.25">
      <c r="I255" s="119"/>
      <c r="J255" s="119"/>
      <c r="K255" s="119"/>
      <c r="L255" s="119"/>
    </row>
    <row r="256" spans="9:12" x14ac:dyDescent="0.25">
      <c r="I256" s="119"/>
      <c r="J256" s="119"/>
      <c r="K256" s="119"/>
      <c r="L256" s="119"/>
    </row>
    <row r="257" spans="9:12" x14ac:dyDescent="0.25">
      <c r="I257" s="119"/>
      <c r="J257" s="119"/>
      <c r="K257" s="119"/>
      <c r="L257" s="119"/>
    </row>
    <row r="258" spans="9:12" x14ac:dyDescent="0.25">
      <c r="I258" s="119"/>
      <c r="J258" s="119"/>
      <c r="K258" s="119"/>
      <c r="L258" s="119"/>
    </row>
    <row r="259" spans="9:12" x14ac:dyDescent="0.25">
      <c r="I259" s="119"/>
      <c r="J259" s="119"/>
      <c r="K259" s="119"/>
      <c r="L259" s="119"/>
    </row>
    <row r="260" spans="9:12" x14ac:dyDescent="0.25">
      <c r="I260" s="119"/>
      <c r="J260" s="119"/>
      <c r="K260" s="119"/>
      <c r="L260" s="119"/>
    </row>
    <row r="261" spans="9:12" x14ac:dyDescent="0.25">
      <c r="I261" s="119"/>
      <c r="J261" s="119"/>
      <c r="K261" s="119"/>
      <c r="L261" s="119"/>
    </row>
    <row r="262" spans="9:12" x14ac:dyDescent="0.25">
      <c r="I262" s="119"/>
      <c r="J262" s="119"/>
      <c r="K262" s="119"/>
      <c r="L262" s="119"/>
    </row>
    <row r="263" spans="9:12" x14ac:dyDescent="0.25">
      <c r="I263" s="119"/>
      <c r="J263" s="119"/>
      <c r="K263" s="119"/>
      <c r="L263" s="119"/>
    </row>
    <row r="264" spans="9:12" x14ac:dyDescent="0.25">
      <c r="I264" s="119"/>
      <c r="J264" s="119"/>
      <c r="K264" s="119"/>
      <c r="L264" s="119"/>
    </row>
    <row r="265" spans="9:12" x14ac:dyDescent="0.25">
      <c r="I265" s="119"/>
      <c r="J265" s="119"/>
      <c r="K265" s="119"/>
      <c r="L265" s="119"/>
    </row>
    <row r="266" spans="9:12" x14ac:dyDescent="0.25">
      <c r="I266" s="119"/>
      <c r="J266" s="119"/>
      <c r="K266" s="119"/>
      <c r="L266" s="119"/>
    </row>
    <row r="267" spans="9:12" x14ac:dyDescent="0.25">
      <c r="I267" s="119"/>
      <c r="J267" s="119"/>
      <c r="K267" s="119"/>
      <c r="L267" s="119"/>
    </row>
    <row r="268" spans="9:12" x14ac:dyDescent="0.25">
      <c r="I268" s="119"/>
      <c r="J268" s="119"/>
      <c r="K268" s="119"/>
      <c r="L268" s="119"/>
    </row>
    <row r="269" spans="9:12" x14ac:dyDescent="0.25">
      <c r="I269" s="119"/>
      <c r="J269" s="119"/>
      <c r="K269" s="119"/>
      <c r="L269" s="119"/>
    </row>
    <row r="270" spans="9:12" x14ac:dyDescent="0.25">
      <c r="I270" s="119"/>
      <c r="J270" s="119"/>
      <c r="K270" s="119"/>
      <c r="L270" s="119"/>
    </row>
    <row r="271" spans="9:12" x14ac:dyDescent="0.25">
      <c r="I271" s="119"/>
      <c r="J271" s="119"/>
      <c r="K271" s="119"/>
      <c r="L271" s="119"/>
    </row>
    <row r="272" spans="9:12" x14ac:dyDescent="0.25">
      <c r="I272" s="119"/>
      <c r="J272" s="119"/>
      <c r="K272" s="119"/>
      <c r="L272" s="119"/>
    </row>
    <row r="273" spans="9:12" x14ac:dyDescent="0.25">
      <c r="I273" s="119"/>
      <c r="J273" s="119"/>
      <c r="K273" s="119"/>
      <c r="L273" s="119"/>
    </row>
    <row r="274" spans="9:12" x14ac:dyDescent="0.25">
      <c r="I274" s="119"/>
      <c r="J274" s="119"/>
      <c r="K274" s="119"/>
      <c r="L274" s="119"/>
    </row>
    <row r="275" spans="9:12" x14ac:dyDescent="0.25">
      <c r="I275" s="119"/>
      <c r="J275" s="119"/>
      <c r="K275" s="119"/>
      <c r="L275" s="119"/>
    </row>
    <row r="276" spans="9:12" x14ac:dyDescent="0.25">
      <c r="I276" s="119"/>
      <c r="J276" s="119"/>
      <c r="K276" s="119"/>
      <c r="L276" s="119"/>
    </row>
    <row r="277" spans="9:12" x14ac:dyDescent="0.25">
      <c r="I277" s="119"/>
      <c r="J277" s="119"/>
      <c r="K277" s="119"/>
      <c r="L277" s="119"/>
    </row>
    <row r="278" spans="9:12" x14ac:dyDescent="0.25">
      <c r="I278" s="119"/>
      <c r="J278" s="119"/>
      <c r="K278" s="119"/>
      <c r="L278" s="119"/>
    </row>
    <row r="279" spans="9:12" x14ac:dyDescent="0.25">
      <c r="I279" s="119"/>
      <c r="J279" s="119"/>
      <c r="K279" s="119"/>
      <c r="L279" s="119"/>
    </row>
    <row r="280" spans="9:12" x14ac:dyDescent="0.25">
      <c r="I280" s="119"/>
      <c r="J280" s="119"/>
      <c r="K280" s="119"/>
      <c r="L280" s="119"/>
    </row>
    <row r="281" spans="9:12" x14ac:dyDescent="0.25">
      <c r="I281" s="119"/>
      <c r="J281" s="119"/>
      <c r="K281" s="119"/>
      <c r="L281" s="119"/>
    </row>
    <row r="282" spans="9:12" x14ac:dyDescent="0.25">
      <c r="I282" s="119"/>
      <c r="J282" s="119"/>
      <c r="K282" s="119"/>
      <c r="L282" s="119"/>
    </row>
    <row r="283" spans="9:12" x14ac:dyDescent="0.25">
      <c r="I283" s="119"/>
      <c r="J283" s="119"/>
      <c r="K283" s="119"/>
      <c r="L283" s="119"/>
    </row>
    <row r="284" spans="9:12" x14ac:dyDescent="0.25">
      <c r="I284" s="119"/>
      <c r="J284" s="119"/>
      <c r="K284" s="119"/>
      <c r="L284" s="119"/>
    </row>
    <row r="285" spans="9:12" x14ac:dyDescent="0.25">
      <c r="I285" s="119"/>
      <c r="J285" s="119"/>
      <c r="K285" s="119"/>
      <c r="L285" s="119"/>
    </row>
    <row r="286" spans="9:12" x14ac:dyDescent="0.25">
      <c r="I286" s="119"/>
      <c r="J286" s="119"/>
      <c r="K286" s="119"/>
      <c r="L286" s="119"/>
    </row>
    <row r="287" spans="9:12" x14ac:dyDescent="0.25">
      <c r="I287" s="119"/>
      <c r="J287" s="119"/>
      <c r="K287" s="119"/>
      <c r="L287" s="119"/>
    </row>
    <row r="288" spans="9:12" x14ac:dyDescent="0.25">
      <c r="I288" s="119"/>
      <c r="J288" s="119"/>
      <c r="K288" s="119"/>
      <c r="L288" s="119"/>
    </row>
    <row r="289" spans="9:12" x14ac:dyDescent="0.25">
      <c r="I289" s="119"/>
      <c r="J289" s="119"/>
      <c r="K289" s="119"/>
      <c r="L289" s="119"/>
    </row>
    <row r="290" spans="9:12" x14ac:dyDescent="0.25">
      <c r="I290" s="119"/>
      <c r="J290" s="119"/>
      <c r="K290" s="119"/>
      <c r="L290" s="119"/>
    </row>
    <row r="291" spans="9:12" x14ac:dyDescent="0.25">
      <c r="I291" s="119"/>
      <c r="J291" s="119"/>
      <c r="K291" s="119"/>
      <c r="L291" s="119"/>
    </row>
    <row r="292" spans="9:12" x14ac:dyDescent="0.25">
      <c r="I292" s="119"/>
      <c r="J292" s="119"/>
      <c r="K292" s="119"/>
      <c r="L292" s="119"/>
    </row>
    <row r="293" spans="9:12" x14ac:dyDescent="0.25">
      <c r="I293" s="119"/>
      <c r="J293" s="119"/>
      <c r="K293" s="119"/>
      <c r="L293" s="119"/>
    </row>
    <row r="294" spans="9:12" x14ac:dyDescent="0.25">
      <c r="I294" s="119"/>
      <c r="J294" s="119"/>
      <c r="K294" s="119"/>
      <c r="L294" s="119"/>
    </row>
    <row r="295" spans="9:12" x14ac:dyDescent="0.25">
      <c r="I295" s="119"/>
      <c r="J295" s="119"/>
      <c r="K295" s="119"/>
      <c r="L295" s="119"/>
    </row>
    <row r="296" spans="9:12" x14ac:dyDescent="0.25">
      <c r="I296" s="119"/>
      <c r="J296" s="119"/>
      <c r="K296" s="119"/>
      <c r="L296" s="119"/>
    </row>
    <row r="297" spans="9:12" x14ac:dyDescent="0.25">
      <c r="I297" s="119"/>
      <c r="J297" s="119"/>
      <c r="K297" s="119"/>
      <c r="L297" s="119"/>
    </row>
    <row r="298" spans="9:12" x14ac:dyDescent="0.25">
      <c r="I298" s="119"/>
      <c r="J298" s="119"/>
      <c r="K298" s="119"/>
      <c r="L298" s="119"/>
    </row>
    <row r="299" spans="9:12" x14ac:dyDescent="0.25">
      <c r="I299" s="119"/>
      <c r="J299" s="119"/>
      <c r="K299" s="119"/>
      <c r="L299" s="119"/>
    </row>
    <row r="300" spans="9:12" x14ac:dyDescent="0.25">
      <c r="I300" s="119"/>
      <c r="J300" s="119"/>
      <c r="K300" s="119"/>
      <c r="L300" s="119"/>
    </row>
    <row r="301" spans="9:12" x14ac:dyDescent="0.25">
      <c r="I301" s="119"/>
      <c r="J301" s="119"/>
      <c r="K301" s="119"/>
      <c r="L301" s="119"/>
    </row>
    <row r="302" spans="9:12" x14ac:dyDescent="0.25">
      <c r="I302" s="119"/>
      <c r="J302" s="119"/>
      <c r="K302" s="119"/>
      <c r="L302" s="119"/>
    </row>
    <row r="303" spans="9:12" x14ac:dyDescent="0.25">
      <c r="I303" s="119"/>
      <c r="J303" s="119"/>
      <c r="K303" s="119"/>
      <c r="L303" s="119"/>
    </row>
    <row r="304" spans="9:12" x14ac:dyDescent="0.25">
      <c r="I304" s="119"/>
      <c r="J304" s="119"/>
      <c r="K304" s="119"/>
      <c r="L304" s="119"/>
    </row>
    <row r="305" spans="9:12" x14ac:dyDescent="0.25">
      <c r="I305" s="119"/>
      <c r="J305" s="119"/>
      <c r="K305" s="119"/>
      <c r="L305" s="119"/>
    </row>
    <row r="306" spans="9:12" x14ac:dyDescent="0.25">
      <c r="I306" s="119"/>
      <c r="J306" s="119"/>
      <c r="K306" s="119"/>
      <c r="L306" s="119"/>
    </row>
    <row r="307" spans="9:12" x14ac:dyDescent="0.25">
      <c r="I307" s="119"/>
      <c r="J307" s="119"/>
      <c r="K307" s="119"/>
      <c r="L307" s="119"/>
    </row>
    <row r="308" spans="9:12" x14ac:dyDescent="0.25">
      <c r="I308" s="119"/>
      <c r="J308" s="119"/>
      <c r="K308" s="119"/>
      <c r="L308" s="119"/>
    </row>
    <row r="309" spans="9:12" x14ac:dyDescent="0.25">
      <c r="I309" s="119"/>
      <c r="J309" s="119"/>
      <c r="K309" s="119"/>
      <c r="L309" s="119"/>
    </row>
    <row r="310" spans="9:12" x14ac:dyDescent="0.25">
      <c r="I310" s="119"/>
      <c r="J310" s="119"/>
      <c r="K310" s="119"/>
      <c r="L310" s="119"/>
    </row>
    <row r="311" spans="9:12" x14ac:dyDescent="0.25">
      <c r="I311" s="119"/>
      <c r="J311" s="119"/>
      <c r="K311" s="119"/>
      <c r="L311" s="119"/>
    </row>
    <row r="312" spans="9:12" x14ac:dyDescent="0.25">
      <c r="I312" s="119"/>
      <c r="J312" s="119"/>
      <c r="K312" s="119"/>
      <c r="L312" s="119"/>
    </row>
    <row r="313" spans="9:12" x14ac:dyDescent="0.25">
      <c r="I313" s="119"/>
      <c r="J313" s="119"/>
      <c r="K313" s="119"/>
      <c r="L313" s="119"/>
    </row>
    <row r="314" spans="9:12" x14ac:dyDescent="0.25">
      <c r="I314" s="119"/>
      <c r="J314" s="119"/>
      <c r="K314" s="119"/>
      <c r="L314" s="119"/>
    </row>
    <row r="315" spans="9:12" x14ac:dyDescent="0.25">
      <c r="I315" s="119"/>
      <c r="J315" s="119"/>
      <c r="K315" s="119"/>
      <c r="L315" s="119"/>
    </row>
    <row r="316" spans="9:12" x14ac:dyDescent="0.25">
      <c r="I316" s="119"/>
      <c r="J316" s="119"/>
      <c r="K316" s="119"/>
      <c r="L316" s="119"/>
    </row>
    <row r="317" spans="9:12" x14ac:dyDescent="0.25">
      <c r="I317" s="119"/>
      <c r="J317" s="119"/>
      <c r="K317" s="119"/>
      <c r="L317" s="119"/>
    </row>
    <row r="318" spans="9:12" x14ac:dyDescent="0.25">
      <c r="I318" s="119"/>
      <c r="J318" s="119"/>
      <c r="K318" s="119"/>
      <c r="L318" s="119"/>
    </row>
    <row r="319" spans="9:12" x14ac:dyDescent="0.25">
      <c r="I319" s="119"/>
      <c r="J319" s="119"/>
      <c r="K319" s="119"/>
      <c r="L319" s="119"/>
    </row>
    <row r="320" spans="9:12" x14ac:dyDescent="0.25">
      <c r="I320" s="119"/>
      <c r="J320" s="119"/>
      <c r="K320" s="119"/>
      <c r="L320" s="119"/>
    </row>
    <row r="321" spans="9:12" x14ac:dyDescent="0.25">
      <c r="I321" s="119"/>
      <c r="J321" s="119"/>
      <c r="K321" s="119"/>
      <c r="L321" s="119"/>
    </row>
    <row r="322" spans="9:12" x14ac:dyDescent="0.25">
      <c r="I322" s="119"/>
      <c r="J322" s="119"/>
      <c r="K322" s="119"/>
      <c r="L322" s="119"/>
    </row>
    <row r="323" spans="9:12" x14ac:dyDescent="0.25">
      <c r="I323" s="119"/>
      <c r="J323" s="119"/>
      <c r="K323" s="119"/>
      <c r="L323" s="119"/>
    </row>
    <row r="324" spans="9:12" x14ac:dyDescent="0.25">
      <c r="I324" s="119"/>
      <c r="J324" s="119"/>
      <c r="K324" s="119"/>
      <c r="L324" s="119"/>
    </row>
    <row r="325" spans="9:12" x14ac:dyDescent="0.25">
      <c r="I325" s="119"/>
      <c r="J325" s="119"/>
      <c r="K325" s="119"/>
      <c r="L325" s="119"/>
    </row>
    <row r="326" spans="9:12" x14ac:dyDescent="0.25">
      <c r="I326" s="119"/>
      <c r="J326" s="119"/>
      <c r="K326" s="119"/>
      <c r="L326" s="119"/>
    </row>
    <row r="327" spans="9:12" x14ac:dyDescent="0.25">
      <c r="I327" s="119"/>
      <c r="J327" s="119"/>
      <c r="K327" s="119"/>
      <c r="L327" s="119"/>
    </row>
    <row r="328" spans="9:12" x14ac:dyDescent="0.25">
      <c r="I328" s="119"/>
      <c r="J328" s="119"/>
      <c r="K328" s="119"/>
      <c r="L328" s="119"/>
    </row>
    <row r="329" spans="9:12" x14ac:dyDescent="0.25">
      <c r="I329" s="119"/>
      <c r="J329" s="119"/>
      <c r="K329" s="119"/>
      <c r="L329" s="119"/>
    </row>
    <row r="330" spans="9:12" x14ac:dyDescent="0.25">
      <c r="I330" s="119"/>
      <c r="J330" s="119"/>
      <c r="K330" s="119"/>
      <c r="L330" s="119"/>
    </row>
    <row r="331" spans="9:12" x14ac:dyDescent="0.25">
      <c r="I331" s="119"/>
      <c r="J331" s="119"/>
      <c r="K331" s="119"/>
      <c r="L331" s="119"/>
    </row>
    <row r="332" spans="9:12" x14ac:dyDescent="0.25">
      <c r="I332" s="119"/>
      <c r="J332" s="119"/>
      <c r="K332" s="119"/>
      <c r="L332" s="119"/>
    </row>
    <row r="333" spans="9:12" x14ac:dyDescent="0.25">
      <c r="I333" s="119"/>
      <c r="J333" s="119"/>
      <c r="K333" s="119"/>
      <c r="L333" s="119"/>
    </row>
    <row r="334" spans="9:12" x14ac:dyDescent="0.25">
      <c r="I334" s="119"/>
      <c r="J334" s="119"/>
      <c r="K334" s="119"/>
      <c r="L334" s="119"/>
    </row>
    <row r="335" spans="9:12" x14ac:dyDescent="0.25">
      <c r="I335" s="119"/>
      <c r="J335" s="119"/>
      <c r="K335" s="119"/>
      <c r="L335" s="119"/>
    </row>
    <row r="336" spans="9:12" x14ac:dyDescent="0.25">
      <c r="I336" s="119"/>
      <c r="J336" s="119"/>
      <c r="K336" s="119"/>
      <c r="L336" s="119"/>
    </row>
    <row r="337" spans="9:12" x14ac:dyDescent="0.25">
      <c r="I337" s="119"/>
      <c r="J337" s="119"/>
      <c r="K337" s="119"/>
      <c r="L337" s="119"/>
    </row>
    <row r="338" spans="9:12" x14ac:dyDescent="0.25">
      <c r="I338" s="119"/>
      <c r="J338" s="119"/>
      <c r="K338" s="119"/>
      <c r="L338" s="119"/>
    </row>
    <row r="339" spans="9:12" x14ac:dyDescent="0.25">
      <c r="I339" s="119"/>
      <c r="J339" s="119"/>
      <c r="K339" s="119"/>
      <c r="L339" s="119"/>
    </row>
    <row r="340" spans="9:12" x14ac:dyDescent="0.25">
      <c r="I340" s="119"/>
      <c r="J340" s="119"/>
      <c r="K340" s="119"/>
      <c r="L340" s="119"/>
    </row>
    <row r="341" spans="9:12" x14ac:dyDescent="0.25">
      <c r="I341" s="119"/>
      <c r="J341" s="119"/>
      <c r="K341" s="119"/>
      <c r="L341" s="119"/>
    </row>
    <row r="342" spans="9:12" x14ac:dyDescent="0.25">
      <c r="I342" s="119"/>
      <c r="J342" s="119"/>
      <c r="K342" s="119"/>
      <c r="L342" s="119"/>
    </row>
    <row r="343" spans="9:12" x14ac:dyDescent="0.25">
      <c r="I343" s="119"/>
      <c r="J343" s="119"/>
      <c r="K343" s="119"/>
      <c r="L343" s="119"/>
    </row>
    <row r="344" spans="9:12" x14ac:dyDescent="0.25">
      <c r="I344" s="119"/>
      <c r="J344" s="119"/>
      <c r="K344" s="119"/>
      <c r="L344" s="119"/>
    </row>
    <row r="345" spans="9:12" x14ac:dyDescent="0.25">
      <c r="I345" s="119"/>
      <c r="J345" s="119"/>
      <c r="K345" s="119"/>
      <c r="L345" s="119"/>
    </row>
    <row r="346" spans="9:12" x14ac:dyDescent="0.25">
      <c r="I346" s="119"/>
      <c r="J346" s="119"/>
      <c r="K346" s="119"/>
      <c r="L346" s="119"/>
    </row>
    <row r="347" spans="9:12" x14ac:dyDescent="0.25">
      <c r="I347" s="119"/>
      <c r="J347" s="119"/>
      <c r="K347" s="119"/>
      <c r="L347" s="119"/>
    </row>
    <row r="348" spans="9:12" x14ac:dyDescent="0.25">
      <c r="I348" s="119"/>
      <c r="J348" s="119"/>
      <c r="K348" s="119"/>
      <c r="L348" s="119"/>
    </row>
    <row r="349" spans="9:12" x14ac:dyDescent="0.25">
      <c r="I349" s="119"/>
      <c r="J349" s="119"/>
      <c r="K349" s="119"/>
      <c r="L349" s="119"/>
    </row>
    <row r="350" spans="9:12" x14ac:dyDescent="0.25">
      <c r="I350" s="119"/>
      <c r="J350" s="119"/>
      <c r="K350" s="119"/>
      <c r="L350" s="119"/>
    </row>
    <row r="351" spans="9:12" x14ac:dyDescent="0.25">
      <c r="I351" s="119"/>
      <c r="J351" s="119"/>
      <c r="K351" s="119"/>
      <c r="L351" s="119"/>
    </row>
    <row r="352" spans="9: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row r="4437" spans="9:12" x14ac:dyDescent="0.25">
      <c r="I4437" s="119"/>
      <c r="J4437" s="119"/>
      <c r="K4437" s="119"/>
      <c r="L4437" s="119"/>
    </row>
    <row r="4438" spans="9:12" x14ac:dyDescent="0.25">
      <c r="I4438" s="119"/>
      <c r="J4438" s="119"/>
      <c r="K4438" s="119"/>
      <c r="L4438" s="119"/>
    </row>
    <row r="4439" spans="9:12" x14ac:dyDescent="0.25">
      <c r="I4439" s="119"/>
      <c r="J4439" s="119"/>
      <c r="K4439" s="119"/>
      <c r="L4439" s="119"/>
    </row>
    <row r="4440" spans="9:12" x14ac:dyDescent="0.25">
      <c r="I4440" s="119"/>
      <c r="J4440" s="119"/>
      <c r="K4440" s="119"/>
      <c r="L4440" s="119"/>
    </row>
    <row r="4441" spans="9:12" x14ac:dyDescent="0.25">
      <c r="I4441" s="119"/>
      <c r="J4441" s="119"/>
      <c r="K4441" s="119"/>
      <c r="L4441" s="119"/>
    </row>
    <row r="4442" spans="9:12" x14ac:dyDescent="0.25">
      <c r="I4442" s="119"/>
      <c r="J4442" s="119"/>
      <c r="K4442" s="119"/>
      <c r="L4442" s="119"/>
    </row>
    <row r="4443" spans="9:12" x14ac:dyDescent="0.25">
      <c r="I4443" s="119"/>
      <c r="J4443" s="119"/>
      <c r="K4443" s="119"/>
      <c r="L4443" s="119"/>
    </row>
    <row r="4444" spans="9:12" x14ac:dyDescent="0.25">
      <c r="I4444" s="119"/>
      <c r="J4444" s="119"/>
      <c r="K4444" s="119"/>
      <c r="L4444" s="119"/>
    </row>
    <row r="4445" spans="9:12" x14ac:dyDescent="0.25">
      <c r="I4445" s="119"/>
      <c r="J4445" s="119"/>
      <c r="K4445" s="119"/>
      <c r="L4445" s="119"/>
    </row>
    <row r="4446" spans="9:12" x14ac:dyDescent="0.25">
      <c r="I4446" s="119"/>
      <c r="J4446" s="119"/>
      <c r="K4446" s="119"/>
      <c r="L4446" s="119"/>
    </row>
    <row r="4447" spans="9:12" x14ac:dyDescent="0.25">
      <c r="I4447" s="119"/>
      <c r="J4447" s="119"/>
      <c r="K4447" s="119"/>
      <c r="L4447" s="119"/>
    </row>
    <row r="4448" spans="9:12" x14ac:dyDescent="0.25">
      <c r="I4448" s="119"/>
      <c r="J4448" s="119"/>
      <c r="K4448" s="119"/>
      <c r="L4448" s="119"/>
    </row>
    <row r="4449" spans="9:12" x14ac:dyDescent="0.25">
      <c r="I4449" s="119"/>
      <c r="J4449" s="119"/>
      <c r="K4449" s="119"/>
      <c r="L4449" s="119"/>
    </row>
    <row r="4450" spans="9:12" x14ac:dyDescent="0.25">
      <c r="I4450" s="119"/>
      <c r="J4450" s="119"/>
      <c r="K4450" s="119"/>
      <c r="L4450" s="119"/>
    </row>
    <row r="4451" spans="9:12" x14ac:dyDescent="0.25">
      <c r="I4451" s="119"/>
      <c r="J4451" s="119"/>
      <c r="K4451" s="119"/>
      <c r="L4451" s="119"/>
    </row>
    <row r="4452" spans="9:12" x14ac:dyDescent="0.25">
      <c r="I4452" s="119"/>
      <c r="J4452" s="119"/>
      <c r="K4452" s="119"/>
      <c r="L4452" s="119"/>
    </row>
    <row r="4453" spans="9:12" x14ac:dyDescent="0.25">
      <c r="I4453" s="119"/>
      <c r="J4453" s="119"/>
      <c r="K4453" s="119"/>
      <c r="L4453" s="119"/>
    </row>
    <row r="4454" spans="9:12" x14ac:dyDescent="0.25">
      <c r="I4454" s="119"/>
      <c r="J4454" s="119"/>
      <c r="K4454" s="119"/>
      <c r="L4454" s="119"/>
    </row>
    <row r="4455" spans="9:12" x14ac:dyDescent="0.25">
      <c r="I4455" s="119"/>
      <c r="J4455" s="119"/>
      <c r="K4455" s="119"/>
      <c r="L4455" s="119"/>
    </row>
    <row r="4456" spans="9:12" x14ac:dyDescent="0.25">
      <c r="I4456" s="119"/>
      <c r="J4456" s="119"/>
      <c r="K4456" s="119"/>
      <c r="L4456" s="119"/>
    </row>
    <row r="4457" spans="9:12" x14ac:dyDescent="0.25">
      <c r="I4457" s="119"/>
      <c r="J4457" s="119"/>
      <c r="K4457" s="119"/>
      <c r="L4457" s="119"/>
    </row>
    <row r="4458" spans="9:12" x14ac:dyDescent="0.25">
      <c r="I4458" s="119"/>
      <c r="J4458" s="119"/>
      <c r="K4458" s="119"/>
      <c r="L4458" s="119"/>
    </row>
    <row r="4459" spans="9:12" x14ac:dyDescent="0.25">
      <c r="I4459" s="119"/>
      <c r="J4459" s="119"/>
      <c r="K4459" s="119"/>
      <c r="L4459" s="119"/>
    </row>
    <row r="4460" spans="9:12" x14ac:dyDescent="0.25">
      <c r="I4460" s="119"/>
      <c r="J4460" s="119"/>
      <c r="K4460" s="119"/>
      <c r="L4460" s="119"/>
    </row>
    <row r="4461" spans="9:12" x14ac:dyDescent="0.25">
      <c r="I4461" s="119"/>
      <c r="J4461" s="119"/>
      <c r="K4461" s="119"/>
      <c r="L4461" s="119"/>
    </row>
    <row r="4462" spans="9:12" x14ac:dyDescent="0.25">
      <c r="I4462" s="119"/>
      <c r="J4462" s="119"/>
      <c r="K4462" s="119"/>
      <c r="L4462" s="119"/>
    </row>
    <row r="4463" spans="9:12" x14ac:dyDescent="0.25">
      <c r="I4463" s="119"/>
      <c r="J4463" s="119"/>
      <c r="K4463" s="119"/>
      <c r="L4463" s="119"/>
    </row>
    <row r="4464" spans="9:12" x14ac:dyDescent="0.25">
      <c r="I4464" s="119"/>
      <c r="J4464" s="119"/>
      <c r="K4464" s="119"/>
      <c r="L4464" s="119"/>
    </row>
    <row r="4465" spans="9:12" x14ac:dyDescent="0.25">
      <c r="I4465" s="119"/>
      <c r="J4465" s="119"/>
      <c r="K4465" s="119"/>
      <c r="L4465" s="119"/>
    </row>
    <row r="4466" spans="9:12" x14ac:dyDescent="0.25">
      <c r="I4466" s="119"/>
      <c r="J4466" s="119"/>
      <c r="K4466" s="119"/>
      <c r="L4466" s="119"/>
    </row>
    <row r="4467" spans="9:12" x14ac:dyDescent="0.25">
      <c r="I4467" s="119"/>
      <c r="J4467" s="119"/>
      <c r="K4467" s="119"/>
      <c r="L4467" s="119"/>
    </row>
    <row r="4468" spans="9:12" x14ac:dyDescent="0.25">
      <c r="I4468" s="119"/>
      <c r="J4468" s="119"/>
      <c r="K4468" s="119"/>
      <c r="L4468" s="119"/>
    </row>
    <row r="4469" spans="9:12" x14ac:dyDescent="0.25">
      <c r="I4469" s="119"/>
      <c r="J4469" s="119"/>
      <c r="K4469" s="119"/>
      <c r="L4469" s="119"/>
    </row>
    <row r="4470" spans="9:12" x14ac:dyDescent="0.25">
      <c r="I4470" s="119"/>
      <c r="J4470" s="119"/>
      <c r="K4470" s="119"/>
      <c r="L4470" s="119"/>
    </row>
    <row r="4471" spans="9:12" x14ac:dyDescent="0.25">
      <c r="I4471" s="119"/>
      <c r="J4471" s="119"/>
      <c r="K4471" s="119"/>
      <c r="L4471" s="119"/>
    </row>
    <row r="4472" spans="9:12" x14ac:dyDescent="0.25">
      <c r="I4472" s="119"/>
      <c r="J4472" s="119"/>
      <c r="K4472" s="119"/>
      <c r="L4472" s="119"/>
    </row>
    <row r="4473" spans="9:12" x14ac:dyDescent="0.25">
      <c r="I4473" s="119"/>
      <c r="J4473" s="119"/>
      <c r="K4473" s="119"/>
      <c r="L4473" s="119"/>
    </row>
    <row r="4474" spans="9:12" x14ac:dyDescent="0.25">
      <c r="I4474" s="119"/>
      <c r="J4474" s="119"/>
      <c r="K4474" s="119"/>
      <c r="L4474" s="119"/>
    </row>
    <row r="4475" spans="9:12" x14ac:dyDescent="0.25">
      <c r="I4475" s="119"/>
      <c r="J4475" s="119"/>
      <c r="K4475" s="119"/>
      <c r="L4475" s="119"/>
    </row>
    <row r="4476" spans="9:12" x14ac:dyDescent="0.25">
      <c r="I4476" s="119"/>
      <c r="J4476" s="119"/>
      <c r="K4476" s="119"/>
      <c r="L4476" s="119"/>
    </row>
    <row r="4477" spans="9:12" x14ac:dyDescent="0.25">
      <c r="I4477" s="119"/>
      <c r="J4477" s="119"/>
      <c r="K4477" s="119"/>
      <c r="L4477" s="119"/>
    </row>
    <row r="4478" spans="9:12" x14ac:dyDescent="0.25">
      <c r="I4478" s="119"/>
      <c r="J4478" s="119"/>
      <c r="K4478" s="119"/>
      <c r="L4478" s="119"/>
    </row>
    <row r="4479" spans="9:12" x14ac:dyDescent="0.25">
      <c r="I4479" s="119"/>
      <c r="J4479" s="119"/>
      <c r="K4479" s="119"/>
      <c r="L4479" s="119"/>
    </row>
    <row r="4480" spans="9:12" x14ac:dyDescent="0.25">
      <c r="I4480" s="119"/>
      <c r="J4480" s="119"/>
      <c r="K4480" s="119"/>
      <c r="L4480" s="119"/>
    </row>
    <row r="4481" spans="9:12" x14ac:dyDescent="0.25">
      <c r="I4481" s="119"/>
      <c r="J4481" s="119"/>
      <c r="K4481" s="119"/>
      <c r="L4481" s="119"/>
    </row>
    <row r="4482" spans="9:12" x14ac:dyDescent="0.25">
      <c r="I4482" s="119"/>
      <c r="J4482" s="119"/>
      <c r="K4482" s="119"/>
      <c r="L4482" s="119"/>
    </row>
    <row r="4483" spans="9:12" x14ac:dyDescent="0.25">
      <c r="I4483" s="119"/>
      <c r="J4483" s="119"/>
      <c r="K4483" s="119"/>
      <c r="L4483" s="119"/>
    </row>
    <row r="4484" spans="9:12" x14ac:dyDescent="0.25">
      <c r="I4484" s="119"/>
      <c r="J4484" s="119"/>
      <c r="K4484" s="119"/>
      <c r="L4484" s="119"/>
    </row>
    <row r="4485" spans="9:12" x14ac:dyDescent="0.25">
      <c r="I4485" s="119"/>
      <c r="J4485" s="119"/>
      <c r="K4485" s="119"/>
      <c r="L4485" s="119"/>
    </row>
    <row r="4486" spans="9:12" x14ac:dyDescent="0.25">
      <c r="I4486" s="119"/>
      <c r="J4486" s="119"/>
      <c r="K4486" s="119"/>
      <c r="L4486" s="119"/>
    </row>
    <row r="4487" spans="9:12" x14ac:dyDescent="0.25">
      <c r="I4487" s="119"/>
      <c r="J4487" s="119"/>
      <c r="K4487" s="119"/>
      <c r="L4487" s="119"/>
    </row>
    <row r="4488" spans="9:12" x14ac:dyDescent="0.25">
      <c r="I4488" s="119"/>
      <c r="J4488" s="119"/>
      <c r="K4488" s="119"/>
      <c r="L4488" s="119"/>
    </row>
    <row r="4489" spans="9:12" x14ac:dyDescent="0.25">
      <c r="I4489" s="119"/>
      <c r="J4489" s="119"/>
      <c r="K4489" s="119"/>
      <c r="L4489" s="119"/>
    </row>
    <row r="4490" spans="9:12" x14ac:dyDescent="0.25">
      <c r="I4490" s="119"/>
      <c r="J4490" s="119"/>
      <c r="K4490" s="119"/>
      <c r="L4490" s="119"/>
    </row>
    <row r="4491" spans="9:12" x14ac:dyDescent="0.25">
      <c r="I4491" s="119"/>
      <c r="J4491" s="119"/>
      <c r="K4491" s="119"/>
      <c r="L4491" s="119"/>
    </row>
    <row r="4492" spans="9:12" x14ac:dyDescent="0.25">
      <c r="I4492" s="119"/>
      <c r="J4492" s="119"/>
      <c r="K4492" s="119"/>
      <c r="L4492" s="119"/>
    </row>
    <row r="4493" spans="9:12" x14ac:dyDescent="0.25">
      <c r="I4493" s="119"/>
      <c r="J4493" s="119"/>
      <c r="K4493" s="119"/>
      <c r="L4493" s="119"/>
    </row>
    <row r="4494" spans="9:12" x14ac:dyDescent="0.25">
      <c r="I4494" s="119"/>
      <c r="J4494" s="119"/>
      <c r="K4494" s="119"/>
      <c r="L4494" s="119"/>
    </row>
    <row r="4495" spans="9:12" x14ac:dyDescent="0.25">
      <c r="I4495" s="119"/>
      <c r="J4495" s="119"/>
      <c r="K4495" s="119"/>
      <c r="L4495" s="119"/>
    </row>
    <row r="4496" spans="9:12" x14ac:dyDescent="0.25">
      <c r="I4496" s="119"/>
      <c r="J4496" s="119"/>
      <c r="K4496" s="119"/>
      <c r="L4496" s="119"/>
    </row>
    <row r="4497" spans="9:12" x14ac:dyDescent="0.25">
      <c r="I4497" s="119"/>
      <c r="J4497" s="119"/>
      <c r="K4497" s="119"/>
      <c r="L4497" s="119"/>
    </row>
    <row r="4498" spans="9:12" x14ac:dyDescent="0.25">
      <c r="I4498" s="119"/>
      <c r="J4498" s="119"/>
      <c r="K4498" s="119"/>
      <c r="L4498" s="119"/>
    </row>
    <row r="4499" spans="9:12" x14ac:dyDescent="0.25">
      <c r="I4499" s="119"/>
      <c r="J4499" s="119"/>
      <c r="K4499" s="119"/>
      <c r="L4499" s="119"/>
    </row>
    <row r="4500" spans="9:12" x14ac:dyDescent="0.25">
      <c r="I4500" s="119"/>
      <c r="J4500" s="119"/>
      <c r="K4500" s="119"/>
      <c r="L4500" s="119"/>
    </row>
    <row r="4501" spans="9:12" x14ac:dyDescent="0.25">
      <c r="I4501" s="119"/>
      <c r="J4501" s="119"/>
      <c r="K4501" s="119"/>
      <c r="L4501" s="119"/>
    </row>
  </sheetData>
  <mergeCells count="2">
    <mergeCell ref="A1:N1"/>
    <mergeCell ref="A2:N2"/>
  </mergeCells>
  <pageMargins left="0.7" right="0.7" top="0.75" bottom="0.75" header="0.3" footer="0.3"/>
  <pageSetup paperSize="9"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499"/>
  <sheetViews>
    <sheetView topLeftCell="A25" zoomScale="110" zoomScaleNormal="85" workbookViewId="0">
      <selection activeCell="A39" sqref="A39"/>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501" bestFit="1" customWidth="1"/>
    <col min="7" max="7" width="18.7109375" style="501" customWidth="1"/>
    <col min="8"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5" s="85" customFormat="1" ht="31.5" x14ac:dyDescent="0.25">
      <c r="A1" s="1077" t="s">
        <v>45</v>
      </c>
      <c r="B1" s="1077"/>
      <c r="C1" s="1077"/>
      <c r="D1" s="1077"/>
      <c r="E1" s="1077"/>
      <c r="F1" s="1077"/>
      <c r="G1" s="1077"/>
      <c r="H1" s="1077"/>
      <c r="I1" s="1077"/>
      <c r="J1" s="1077"/>
      <c r="K1" s="1077"/>
      <c r="L1" s="1077"/>
      <c r="M1" s="1077"/>
      <c r="N1" s="1077"/>
    </row>
    <row r="2" spans="1:15" s="85" customFormat="1" ht="18.75" x14ac:dyDescent="0.25">
      <c r="A2" s="1078" t="s">
        <v>100</v>
      </c>
      <c r="B2" s="1078"/>
      <c r="C2" s="1078"/>
      <c r="D2" s="1078"/>
      <c r="E2" s="1078"/>
      <c r="F2" s="1078"/>
      <c r="G2" s="1078"/>
      <c r="H2" s="1078"/>
      <c r="I2" s="1078"/>
      <c r="J2" s="1078"/>
      <c r="K2" s="1078"/>
      <c r="L2" s="1078"/>
      <c r="M2" s="1078"/>
      <c r="N2" s="1078"/>
    </row>
    <row r="3" spans="1:15"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5" s="23" customFormat="1" ht="27.95" customHeight="1" x14ac:dyDescent="0.25">
      <c r="A4" s="855">
        <v>44317</v>
      </c>
      <c r="B4" s="856" t="s">
        <v>155</v>
      </c>
      <c r="C4" s="654"/>
      <c r="D4" s="857"/>
      <c r="E4" s="655">
        <v>0</v>
      </c>
      <c r="F4" s="655">
        <v>0</v>
      </c>
      <c r="G4" s="652">
        <v>0</v>
      </c>
      <c r="H4" s="801"/>
      <c r="I4" s="653" t="s">
        <v>18</v>
      </c>
      <c r="J4" s="677"/>
      <c r="K4" s="677"/>
      <c r="L4" s="677"/>
      <c r="M4" s="858"/>
      <c r="N4" s="854"/>
    </row>
    <row r="5" spans="1:15" ht="17.25" customHeight="1" x14ac:dyDescent="0.25">
      <c r="A5" s="698">
        <v>44321</v>
      </c>
      <c r="B5" s="396" t="s">
        <v>107</v>
      </c>
      <c r="C5" s="396" t="s">
        <v>50</v>
      </c>
      <c r="D5" s="760" t="s">
        <v>52</v>
      </c>
      <c r="E5" s="263"/>
      <c r="F5" s="265">
        <v>15000</v>
      </c>
      <c r="G5" s="888">
        <f t="shared" ref="G5:G68" si="0">G4-E5+F5</f>
        <v>15000</v>
      </c>
      <c r="H5" s="404" t="s">
        <v>99</v>
      </c>
      <c r="I5" s="404" t="s">
        <v>18</v>
      </c>
      <c r="J5" s="406" t="s">
        <v>220</v>
      </c>
      <c r="K5" s="406" t="s">
        <v>125</v>
      </c>
      <c r="L5" s="406" t="s">
        <v>46</v>
      </c>
      <c r="M5" s="407"/>
      <c r="N5" s="401"/>
    </row>
    <row r="6" spans="1:15" x14ac:dyDescent="0.25">
      <c r="A6" s="240">
        <v>44321</v>
      </c>
      <c r="B6" s="203" t="s">
        <v>68</v>
      </c>
      <c r="C6" s="203" t="s">
        <v>67</v>
      </c>
      <c r="D6" s="203" t="s">
        <v>52</v>
      </c>
      <c r="E6" s="426">
        <v>7500</v>
      </c>
      <c r="F6" s="194"/>
      <c r="G6" s="496">
        <f t="shared" si="0"/>
        <v>7500</v>
      </c>
      <c r="H6" s="678" t="s">
        <v>99</v>
      </c>
      <c r="I6" s="294" t="s">
        <v>18</v>
      </c>
      <c r="J6" s="410" t="s">
        <v>220</v>
      </c>
      <c r="K6" s="301" t="s">
        <v>125</v>
      </c>
      <c r="L6" s="301" t="s">
        <v>46</v>
      </c>
      <c r="M6" s="242"/>
      <c r="N6" s="250" t="s">
        <v>138</v>
      </c>
    </row>
    <row r="7" spans="1:15" x14ac:dyDescent="0.25">
      <c r="A7" s="240">
        <v>44321</v>
      </c>
      <c r="B7" s="203" t="s">
        <v>68</v>
      </c>
      <c r="C7" s="203" t="s">
        <v>67</v>
      </c>
      <c r="D7" s="203" t="s">
        <v>52</v>
      </c>
      <c r="E7" s="255">
        <v>7500</v>
      </c>
      <c r="F7" s="211"/>
      <c r="G7" s="669">
        <f t="shared" si="0"/>
        <v>0</v>
      </c>
      <c r="H7" s="280" t="s">
        <v>99</v>
      </c>
      <c r="I7" s="280" t="s">
        <v>18</v>
      </c>
      <c r="J7" s="410" t="s">
        <v>220</v>
      </c>
      <c r="K7" s="301" t="s">
        <v>125</v>
      </c>
      <c r="L7" s="301" t="s">
        <v>46</v>
      </c>
      <c r="M7" s="242"/>
      <c r="N7" s="203" t="s">
        <v>128</v>
      </c>
    </row>
    <row r="8" spans="1:15" x14ac:dyDescent="0.25">
      <c r="A8" s="698">
        <v>44322</v>
      </c>
      <c r="B8" s="261" t="s">
        <v>107</v>
      </c>
      <c r="C8" s="261" t="s">
        <v>50</v>
      </c>
      <c r="D8" s="397" t="s">
        <v>52</v>
      </c>
      <c r="E8" s="821"/>
      <c r="F8" s="268">
        <v>153000</v>
      </c>
      <c r="G8" s="889">
        <f t="shared" si="0"/>
        <v>153000</v>
      </c>
      <c r="H8" s="412" t="s">
        <v>99</v>
      </c>
      <c r="I8" s="412" t="s">
        <v>18</v>
      </c>
      <c r="J8" s="406" t="s">
        <v>277</v>
      </c>
      <c r="K8" s="406" t="s">
        <v>125</v>
      </c>
      <c r="L8" s="406" t="s">
        <v>46</v>
      </c>
      <c r="M8" s="407"/>
      <c r="N8" s="261"/>
    </row>
    <row r="9" spans="1:15" ht="15" customHeight="1" x14ac:dyDescent="0.25">
      <c r="A9" s="240">
        <v>44322</v>
      </c>
      <c r="B9" s="203" t="s">
        <v>68</v>
      </c>
      <c r="C9" s="203" t="s">
        <v>67</v>
      </c>
      <c r="D9" s="276" t="s">
        <v>52</v>
      </c>
      <c r="E9" s="267">
        <v>15000</v>
      </c>
      <c r="F9" s="498"/>
      <c r="G9" s="496">
        <f t="shared" si="0"/>
        <v>138000</v>
      </c>
      <c r="H9" s="201" t="s">
        <v>99</v>
      </c>
      <c r="I9" s="201" t="s">
        <v>18</v>
      </c>
      <c r="J9" s="410" t="s">
        <v>277</v>
      </c>
      <c r="K9" s="301" t="s">
        <v>125</v>
      </c>
      <c r="L9" s="201" t="s">
        <v>46</v>
      </c>
      <c r="M9" s="201"/>
      <c r="N9" s="203" t="s">
        <v>278</v>
      </c>
    </row>
    <row r="10" spans="1:15" ht="30" x14ac:dyDescent="0.25">
      <c r="A10" s="240">
        <v>44322</v>
      </c>
      <c r="B10" s="203" t="s">
        <v>275</v>
      </c>
      <c r="C10" s="203" t="s">
        <v>67</v>
      </c>
      <c r="D10" s="203" t="s">
        <v>52</v>
      </c>
      <c r="E10" s="498">
        <v>35000</v>
      </c>
      <c r="F10" s="498"/>
      <c r="G10" s="496">
        <f t="shared" si="0"/>
        <v>103000</v>
      </c>
      <c r="H10" s="201" t="s">
        <v>99</v>
      </c>
      <c r="I10" s="201" t="s">
        <v>18</v>
      </c>
      <c r="J10" s="410" t="s">
        <v>277</v>
      </c>
      <c r="K10" s="301" t="s">
        <v>125</v>
      </c>
      <c r="L10" s="201" t="s">
        <v>46</v>
      </c>
      <c r="M10" s="201"/>
      <c r="N10" s="203" t="s">
        <v>279</v>
      </c>
      <c r="O10" s="831"/>
    </row>
    <row r="11" spans="1:15" x14ac:dyDescent="0.25">
      <c r="A11" s="240">
        <v>44322</v>
      </c>
      <c r="B11" s="203" t="s">
        <v>68</v>
      </c>
      <c r="C11" s="203" t="s">
        <v>67</v>
      </c>
      <c r="D11" s="203" t="s">
        <v>52</v>
      </c>
      <c r="E11" s="498">
        <v>15000</v>
      </c>
      <c r="F11" s="498"/>
      <c r="G11" s="496">
        <f t="shared" si="0"/>
        <v>88000</v>
      </c>
      <c r="H11" s="201" t="s">
        <v>99</v>
      </c>
      <c r="I11" s="201" t="s">
        <v>18</v>
      </c>
      <c r="J11" s="410" t="s">
        <v>277</v>
      </c>
      <c r="K11" s="301" t="s">
        <v>125</v>
      </c>
      <c r="L11" s="201" t="s">
        <v>46</v>
      </c>
      <c r="M11" s="201"/>
      <c r="N11" s="203" t="s">
        <v>280</v>
      </c>
      <c r="O11" s="831"/>
    </row>
    <row r="12" spans="1:15" x14ac:dyDescent="0.25">
      <c r="A12" s="240">
        <v>44322</v>
      </c>
      <c r="B12" s="203" t="s">
        <v>68</v>
      </c>
      <c r="C12" s="203" t="s">
        <v>67</v>
      </c>
      <c r="D12" s="276" t="s">
        <v>52</v>
      </c>
      <c r="E12" s="267">
        <v>15000</v>
      </c>
      <c r="F12" s="757"/>
      <c r="G12" s="495">
        <f t="shared" si="0"/>
        <v>73000</v>
      </c>
      <c r="H12" s="201" t="s">
        <v>99</v>
      </c>
      <c r="I12" s="201" t="s">
        <v>18</v>
      </c>
      <c r="J12" s="410" t="s">
        <v>277</v>
      </c>
      <c r="K12" s="301" t="s">
        <v>125</v>
      </c>
      <c r="L12" s="201" t="s">
        <v>46</v>
      </c>
      <c r="M12" s="201"/>
      <c r="N12" s="203" t="s">
        <v>281</v>
      </c>
      <c r="O12" s="831"/>
    </row>
    <row r="13" spans="1:15" ht="30" x14ac:dyDescent="0.25">
      <c r="A13" s="240">
        <v>44322</v>
      </c>
      <c r="B13" s="203" t="s">
        <v>276</v>
      </c>
      <c r="C13" s="203" t="s">
        <v>67</v>
      </c>
      <c r="D13" s="276" t="s">
        <v>52</v>
      </c>
      <c r="E13" s="502">
        <v>35000</v>
      </c>
      <c r="F13" s="757"/>
      <c r="G13" s="495">
        <f t="shared" si="0"/>
        <v>38000</v>
      </c>
      <c r="H13" s="201" t="s">
        <v>99</v>
      </c>
      <c r="I13" s="201" t="s">
        <v>18</v>
      </c>
      <c r="J13" s="410" t="s">
        <v>277</v>
      </c>
      <c r="K13" s="301" t="s">
        <v>125</v>
      </c>
      <c r="L13" s="201" t="s">
        <v>46</v>
      </c>
      <c r="M13" s="212"/>
      <c r="N13" s="203" t="s">
        <v>282</v>
      </c>
      <c r="O13" s="831"/>
    </row>
    <row r="14" spans="1:15" x14ac:dyDescent="0.25">
      <c r="A14" s="240">
        <v>44322</v>
      </c>
      <c r="B14" s="203" t="s">
        <v>68</v>
      </c>
      <c r="C14" s="203" t="s">
        <v>67</v>
      </c>
      <c r="D14" s="276" t="s">
        <v>52</v>
      </c>
      <c r="E14" s="502">
        <v>28000</v>
      </c>
      <c r="F14" s="757"/>
      <c r="G14" s="495">
        <f t="shared" si="0"/>
        <v>10000</v>
      </c>
      <c r="H14" s="201" t="s">
        <v>99</v>
      </c>
      <c r="I14" s="201" t="s">
        <v>18</v>
      </c>
      <c r="J14" s="410" t="s">
        <v>277</v>
      </c>
      <c r="K14" s="301" t="s">
        <v>125</v>
      </c>
      <c r="L14" s="201" t="s">
        <v>46</v>
      </c>
      <c r="M14" s="212"/>
      <c r="N14" s="203" t="s">
        <v>269</v>
      </c>
      <c r="O14" s="831"/>
    </row>
    <row r="15" spans="1:15" x14ac:dyDescent="0.25">
      <c r="A15" s="240">
        <v>44322</v>
      </c>
      <c r="B15" s="203" t="s">
        <v>270</v>
      </c>
      <c r="C15" s="203" t="s">
        <v>274</v>
      </c>
      <c r="D15" s="276" t="s">
        <v>52</v>
      </c>
      <c r="E15" s="502">
        <v>15000</v>
      </c>
      <c r="F15" s="757"/>
      <c r="G15" s="495">
        <f t="shared" si="0"/>
        <v>-5000</v>
      </c>
      <c r="H15" s="201" t="s">
        <v>99</v>
      </c>
      <c r="I15" s="201" t="s">
        <v>18</v>
      </c>
      <c r="J15" s="410" t="s">
        <v>277</v>
      </c>
      <c r="K15" s="301" t="s">
        <v>125</v>
      </c>
      <c r="L15" s="201" t="s">
        <v>46</v>
      </c>
      <c r="M15" s="212"/>
      <c r="N15" s="203"/>
      <c r="O15" s="831"/>
    </row>
    <row r="16" spans="1:15" x14ac:dyDescent="0.25">
      <c r="A16" s="260">
        <v>44333</v>
      </c>
      <c r="B16" s="261" t="s">
        <v>107</v>
      </c>
      <c r="C16" s="261" t="s">
        <v>50</v>
      </c>
      <c r="D16" s="261" t="s">
        <v>52</v>
      </c>
      <c r="E16" s="732"/>
      <c r="F16" s="911">
        <v>18000</v>
      </c>
      <c r="G16" s="888">
        <f t="shared" si="0"/>
        <v>13000</v>
      </c>
      <c r="H16" s="262" t="s">
        <v>99</v>
      </c>
      <c r="I16" s="262" t="s">
        <v>18</v>
      </c>
      <c r="J16" s="406" t="s">
        <v>398</v>
      </c>
      <c r="K16" s="406" t="s">
        <v>125</v>
      </c>
      <c r="L16" s="262" t="s">
        <v>46</v>
      </c>
      <c r="M16" s="885"/>
      <c r="N16" s="261"/>
      <c r="O16" s="831"/>
    </row>
    <row r="17" spans="1:15" x14ac:dyDescent="0.25">
      <c r="A17" s="202">
        <v>44333</v>
      </c>
      <c r="B17" s="203" t="s">
        <v>68</v>
      </c>
      <c r="C17" s="203" t="s">
        <v>67</v>
      </c>
      <c r="D17" s="276" t="s">
        <v>52</v>
      </c>
      <c r="E17" s="502">
        <v>9000</v>
      </c>
      <c r="F17" s="757"/>
      <c r="G17" s="495">
        <f t="shared" si="0"/>
        <v>4000</v>
      </c>
      <c r="H17" s="201" t="s">
        <v>99</v>
      </c>
      <c r="I17" s="201" t="s">
        <v>18</v>
      </c>
      <c r="J17" s="410" t="s">
        <v>398</v>
      </c>
      <c r="K17" s="301" t="s">
        <v>125</v>
      </c>
      <c r="L17" s="201" t="s">
        <v>46</v>
      </c>
      <c r="M17" s="212"/>
      <c r="N17" s="203" t="s">
        <v>392</v>
      </c>
      <c r="O17" s="831"/>
    </row>
    <row r="18" spans="1:15" x14ac:dyDescent="0.25">
      <c r="A18" s="202">
        <v>44333</v>
      </c>
      <c r="B18" s="203" t="s">
        <v>68</v>
      </c>
      <c r="C18" s="203" t="s">
        <v>67</v>
      </c>
      <c r="D18" s="276" t="s">
        <v>52</v>
      </c>
      <c r="E18" s="502">
        <v>9000</v>
      </c>
      <c r="F18" s="757"/>
      <c r="G18" s="495">
        <f t="shared" si="0"/>
        <v>-5000</v>
      </c>
      <c r="H18" s="201" t="s">
        <v>99</v>
      </c>
      <c r="I18" s="201" t="s">
        <v>18</v>
      </c>
      <c r="J18" s="410" t="s">
        <v>398</v>
      </c>
      <c r="K18" s="301" t="s">
        <v>125</v>
      </c>
      <c r="L18" s="201" t="s">
        <v>46</v>
      </c>
      <c r="M18" s="212"/>
      <c r="N18" s="203" t="s">
        <v>139</v>
      </c>
      <c r="O18" s="831"/>
    </row>
    <row r="19" spans="1:15" x14ac:dyDescent="0.25">
      <c r="A19" s="260">
        <v>44335</v>
      </c>
      <c r="B19" s="261" t="s">
        <v>107</v>
      </c>
      <c r="C19" s="261" t="s">
        <v>50</v>
      </c>
      <c r="D19" s="397" t="s">
        <v>52</v>
      </c>
      <c r="E19" s="922"/>
      <c r="F19" s="911">
        <v>200000</v>
      </c>
      <c r="G19" s="888">
        <f t="shared" si="0"/>
        <v>195000</v>
      </c>
      <c r="H19" s="262" t="s">
        <v>99</v>
      </c>
      <c r="I19" s="262" t="s">
        <v>18</v>
      </c>
      <c r="J19" s="406" t="s">
        <v>429</v>
      </c>
      <c r="K19" s="406" t="s">
        <v>125</v>
      </c>
      <c r="L19" s="262" t="s">
        <v>46</v>
      </c>
      <c r="M19" s="885"/>
      <c r="N19" s="261"/>
      <c r="O19" s="831"/>
    </row>
    <row r="20" spans="1:15" x14ac:dyDescent="0.25">
      <c r="A20" s="202">
        <v>44335</v>
      </c>
      <c r="B20" s="203" t="s">
        <v>68</v>
      </c>
      <c r="C20" s="203" t="s">
        <v>67</v>
      </c>
      <c r="D20" s="276" t="s">
        <v>52</v>
      </c>
      <c r="E20" s="255">
        <v>10000</v>
      </c>
      <c r="F20" s="757"/>
      <c r="G20" s="495">
        <f t="shared" si="0"/>
        <v>185000</v>
      </c>
      <c r="H20" s="201" t="s">
        <v>99</v>
      </c>
      <c r="I20" s="201" t="s">
        <v>18</v>
      </c>
      <c r="J20" s="410" t="s">
        <v>429</v>
      </c>
      <c r="K20" s="301" t="s">
        <v>125</v>
      </c>
      <c r="L20" s="201" t="s">
        <v>46</v>
      </c>
      <c r="M20" s="212"/>
      <c r="N20" s="203" t="s">
        <v>423</v>
      </c>
      <c r="O20" s="838"/>
    </row>
    <row r="21" spans="1:15" ht="30" x14ac:dyDescent="0.25">
      <c r="A21" s="202">
        <v>44335</v>
      </c>
      <c r="B21" s="203" t="s">
        <v>422</v>
      </c>
      <c r="C21" s="203" t="s">
        <v>67</v>
      </c>
      <c r="D21" s="276" t="s">
        <v>52</v>
      </c>
      <c r="E21" s="502">
        <v>15000</v>
      </c>
      <c r="F21" s="757"/>
      <c r="G21" s="495">
        <f t="shared" si="0"/>
        <v>170000</v>
      </c>
      <c r="H21" s="201" t="s">
        <v>99</v>
      </c>
      <c r="I21" s="201" t="s">
        <v>18</v>
      </c>
      <c r="J21" s="410" t="s">
        <v>429</v>
      </c>
      <c r="K21" s="301" t="s">
        <v>125</v>
      </c>
      <c r="L21" s="201" t="s">
        <v>46</v>
      </c>
      <c r="M21" s="212"/>
      <c r="N21" s="203" t="s">
        <v>424</v>
      </c>
      <c r="O21" s="831"/>
    </row>
    <row r="22" spans="1:15" x14ac:dyDescent="0.25">
      <c r="A22" s="202">
        <v>44335</v>
      </c>
      <c r="B22" s="203" t="s">
        <v>68</v>
      </c>
      <c r="C22" s="203" t="s">
        <v>67</v>
      </c>
      <c r="D22" s="276" t="s">
        <v>52</v>
      </c>
      <c r="E22" s="502">
        <v>68000</v>
      </c>
      <c r="F22" s="757"/>
      <c r="G22" s="495">
        <f t="shared" si="0"/>
        <v>102000</v>
      </c>
      <c r="H22" s="201" t="s">
        <v>99</v>
      </c>
      <c r="I22" s="201" t="s">
        <v>18</v>
      </c>
      <c r="J22" s="410" t="s">
        <v>429</v>
      </c>
      <c r="K22" s="301" t="s">
        <v>125</v>
      </c>
      <c r="L22" s="201" t="s">
        <v>46</v>
      </c>
      <c r="M22" s="212"/>
      <c r="N22" s="203" t="s">
        <v>425</v>
      </c>
      <c r="O22" s="831"/>
    </row>
    <row r="23" spans="1:15" x14ac:dyDescent="0.25">
      <c r="A23" s="202">
        <v>44335</v>
      </c>
      <c r="B23" s="203" t="s">
        <v>68</v>
      </c>
      <c r="C23" s="203" t="s">
        <v>67</v>
      </c>
      <c r="D23" s="276" t="s">
        <v>52</v>
      </c>
      <c r="E23" s="502">
        <v>65000</v>
      </c>
      <c r="F23" s="757"/>
      <c r="G23" s="495">
        <f t="shared" si="0"/>
        <v>37000</v>
      </c>
      <c r="H23" s="201" t="s">
        <v>99</v>
      </c>
      <c r="I23" s="201" t="s">
        <v>18</v>
      </c>
      <c r="J23" s="410" t="s">
        <v>429</v>
      </c>
      <c r="K23" s="301" t="s">
        <v>125</v>
      </c>
      <c r="L23" s="201" t="s">
        <v>46</v>
      </c>
      <c r="M23" s="212"/>
      <c r="N23" s="203" t="s">
        <v>426</v>
      </c>
      <c r="O23" s="831"/>
    </row>
    <row r="24" spans="1:15" ht="30" x14ac:dyDescent="0.25">
      <c r="A24" s="202">
        <v>44335</v>
      </c>
      <c r="B24" s="203" t="s">
        <v>427</v>
      </c>
      <c r="C24" s="203" t="s">
        <v>67</v>
      </c>
      <c r="D24" s="276" t="s">
        <v>52</v>
      </c>
      <c r="E24" s="502">
        <v>14000</v>
      </c>
      <c r="F24" s="757"/>
      <c r="G24" s="495">
        <f t="shared" si="0"/>
        <v>23000</v>
      </c>
      <c r="H24" s="201" t="s">
        <v>99</v>
      </c>
      <c r="I24" s="201" t="s">
        <v>18</v>
      </c>
      <c r="J24" s="410" t="s">
        <v>429</v>
      </c>
      <c r="K24" s="301" t="s">
        <v>125</v>
      </c>
      <c r="L24" s="201" t="s">
        <v>46</v>
      </c>
      <c r="M24" s="212"/>
      <c r="N24" s="203" t="s">
        <v>430</v>
      </c>
      <c r="O24" s="832"/>
    </row>
    <row r="25" spans="1:15" x14ac:dyDescent="0.25">
      <c r="A25" s="202">
        <v>44335</v>
      </c>
      <c r="B25" s="203" t="s">
        <v>68</v>
      </c>
      <c r="C25" s="203" t="s">
        <v>67</v>
      </c>
      <c r="D25" s="276" t="s">
        <v>52</v>
      </c>
      <c r="E25" s="467">
        <v>13000</v>
      </c>
      <c r="F25" s="211"/>
      <c r="G25" s="495">
        <f t="shared" si="0"/>
        <v>10000</v>
      </c>
      <c r="H25" s="201" t="s">
        <v>99</v>
      </c>
      <c r="I25" s="201" t="s">
        <v>18</v>
      </c>
      <c r="J25" s="410" t="s">
        <v>429</v>
      </c>
      <c r="K25" s="301" t="s">
        <v>125</v>
      </c>
      <c r="L25" s="201" t="s">
        <v>46</v>
      </c>
      <c r="M25" s="242"/>
      <c r="N25" s="203" t="s">
        <v>431</v>
      </c>
      <c r="O25" s="832"/>
    </row>
    <row r="26" spans="1:15" x14ac:dyDescent="0.25">
      <c r="A26" s="202">
        <v>44335</v>
      </c>
      <c r="B26" s="203" t="s">
        <v>428</v>
      </c>
      <c r="C26" s="203" t="s">
        <v>274</v>
      </c>
      <c r="D26" s="203" t="s">
        <v>52</v>
      </c>
      <c r="E26" s="433">
        <v>15000</v>
      </c>
      <c r="F26" s="211"/>
      <c r="G26" s="495">
        <f t="shared" si="0"/>
        <v>-5000</v>
      </c>
      <c r="H26" s="201" t="s">
        <v>99</v>
      </c>
      <c r="I26" s="201" t="s">
        <v>18</v>
      </c>
      <c r="J26" s="410" t="s">
        <v>429</v>
      </c>
      <c r="K26" s="301" t="s">
        <v>125</v>
      </c>
      <c r="L26" s="201" t="s">
        <v>46</v>
      </c>
      <c r="M26" s="181"/>
      <c r="N26" s="241"/>
      <c r="O26" s="831"/>
    </row>
    <row r="27" spans="1:15" x14ac:dyDescent="0.25">
      <c r="A27" s="260">
        <v>44337</v>
      </c>
      <c r="B27" s="261" t="s">
        <v>107</v>
      </c>
      <c r="C27" s="261" t="s">
        <v>50</v>
      </c>
      <c r="D27" s="261" t="s">
        <v>52</v>
      </c>
      <c r="E27" s="712"/>
      <c r="F27" s="268">
        <v>275000</v>
      </c>
      <c r="G27" s="888">
        <f t="shared" si="0"/>
        <v>270000</v>
      </c>
      <c r="H27" s="923" t="s">
        <v>99</v>
      </c>
      <c r="I27" s="923" t="s">
        <v>18</v>
      </c>
      <c r="J27" s="406" t="s">
        <v>491</v>
      </c>
      <c r="K27" s="406" t="s">
        <v>73</v>
      </c>
      <c r="L27" s="262" t="s">
        <v>46</v>
      </c>
      <c r="M27" s="887"/>
      <c r="N27" s="261"/>
      <c r="O27" s="832"/>
    </row>
    <row r="28" spans="1:15" x14ac:dyDescent="0.25">
      <c r="A28" s="202">
        <v>44337</v>
      </c>
      <c r="B28" s="203" t="s">
        <v>68</v>
      </c>
      <c r="C28" s="203" t="s">
        <v>67</v>
      </c>
      <c r="D28" s="203"/>
      <c r="E28" s="433">
        <v>15000</v>
      </c>
      <c r="F28" s="211"/>
      <c r="G28" s="495">
        <f t="shared" si="0"/>
        <v>255000</v>
      </c>
      <c r="H28" s="711" t="s">
        <v>99</v>
      </c>
      <c r="I28" s="280" t="s">
        <v>18</v>
      </c>
      <c r="J28" s="410" t="s">
        <v>491</v>
      </c>
      <c r="K28" s="410" t="s">
        <v>73</v>
      </c>
      <c r="L28" s="201" t="s">
        <v>46</v>
      </c>
      <c r="M28" s="201"/>
      <c r="N28" s="203" t="s">
        <v>492</v>
      </c>
      <c r="O28" s="832"/>
    </row>
    <row r="29" spans="1:15" ht="30" customHeight="1" x14ac:dyDescent="0.25">
      <c r="A29" s="240">
        <v>44337</v>
      </c>
      <c r="B29" s="241" t="s">
        <v>489</v>
      </c>
      <c r="C29" s="241" t="s">
        <v>67</v>
      </c>
      <c r="D29" s="241" t="s">
        <v>52</v>
      </c>
      <c r="E29" s="477">
        <v>35000</v>
      </c>
      <c r="F29" s="211"/>
      <c r="G29" s="495">
        <f t="shared" si="0"/>
        <v>220000</v>
      </c>
      <c r="H29" s="711" t="s">
        <v>99</v>
      </c>
      <c r="I29" s="280" t="s">
        <v>18</v>
      </c>
      <c r="J29" s="410" t="s">
        <v>491</v>
      </c>
      <c r="K29" s="890" t="s">
        <v>73</v>
      </c>
      <c r="L29" s="280" t="s">
        <v>46</v>
      </c>
      <c r="M29" s="280"/>
      <c r="N29" s="241" t="s">
        <v>279</v>
      </c>
      <c r="O29" s="832"/>
    </row>
    <row r="30" spans="1:15" x14ac:dyDescent="0.25">
      <c r="A30" s="202">
        <v>44337</v>
      </c>
      <c r="B30" s="203" t="s">
        <v>68</v>
      </c>
      <c r="C30" s="203" t="s">
        <v>67</v>
      </c>
      <c r="D30" s="203" t="s">
        <v>52</v>
      </c>
      <c r="E30" s="433">
        <v>30000</v>
      </c>
      <c r="F30" s="211"/>
      <c r="G30" s="495">
        <f t="shared" si="0"/>
        <v>190000</v>
      </c>
      <c r="H30" s="711" t="s">
        <v>99</v>
      </c>
      <c r="I30" s="280" t="s">
        <v>18</v>
      </c>
      <c r="J30" s="410" t="s">
        <v>491</v>
      </c>
      <c r="K30" s="410" t="s">
        <v>73</v>
      </c>
      <c r="L30" s="201" t="s">
        <v>46</v>
      </c>
      <c r="M30" s="201"/>
      <c r="N30" s="203" t="s">
        <v>493</v>
      </c>
      <c r="O30" s="832"/>
    </row>
    <row r="31" spans="1:15" x14ac:dyDescent="0.25">
      <c r="A31" s="202">
        <v>44337</v>
      </c>
      <c r="B31" s="203" t="s">
        <v>68</v>
      </c>
      <c r="C31" s="203" t="s">
        <v>67</v>
      </c>
      <c r="D31" s="203" t="s">
        <v>52</v>
      </c>
      <c r="E31" s="426">
        <v>30000</v>
      </c>
      <c r="F31" s="211"/>
      <c r="G31" s="495">
        <f t="shared" si="0"/>
        <v>160000</v>
      </c>
      <c r="H31" s="711" t="s">
        <v>99</v>
      </c>
      <c r="I31" s="280" t="s">
        <v>18</v>
      </c>
      <c r="J31" s="410" t="s">
        <v>491</v>
      </c>
      <c r="K31" s="410" t="s">
        <v>73</v>
      </c>
      <c r="L31" s="201" t="s">
        <v>46</v>
      </c>
      <c r="M31" s="201"/>
      <c r="N31" s="203" t="s">
        <v>494</v>
      </c>
      <c r="O31" s="832"/>
    </row>
    <row r="32" spans="1:15" ht="30" x14ac:dyDescent="0.25">
      <c r="A32" s="240">
        <v>44337</v>
      </c>
      <c r="B32" s="241" t="s">
        <v>490</v>
      </c>
      <c r="C32" s="241" t="s">
        <v>67</v>
      </c>
      <c r="D32" s="241" t="s">
        <v>52</v>
      </c>
      <c r="E32" s="426">
        <v>20000</v>
      </c>
      <c r="F32" s="255"/>
      <c r="G32" s="495">
        <f t="shared" si="0"/>
        <v>140000</v>
      </c>
      <c r="H32" s="711" t="s">
        <v>99</v>
      </c>
      <c r="I32" s="280" t="s">
        <v>18</v>
      </c>
      <c r="J32" s="410" t="s">
        <v>491</v>
      </c>
      <c r="K32" s="890" t="s">
        <v>73</v>
      </c>
      <c r="L32" s="280" t="s">
        <v>46</v>
      </c>
      <c r="M32" s="280"/>
      <c r="N32" s="241" t="s">
        <v>282</v>
      </c>
      <c r="O32" s="832"/>
    </row>
    <row r="33" spans="1:15" x14ac:dyDescent="0.25">
      <c r="A33" s="202">
        <v>44337</v>
      </c>
      <c r="B33" s="203" t="s">
        <v>68</v>
      </c>
      <c r="C33" s="203" t="s">
        <v>67</v>
      </c>
      <c r="D33" s="203" t="s">
        <v>52</v>
      </c>
      <c r="E33" s="223">
        <v>15000</v>
      </c>
      <c r="F33" s="194"/>
      <c r="G33" s="495">
        <f t="shared" si="0"/>
        <v>125000</v>
      </c>
      <c r="H33" s="280" t="s">
        <v>99</v>
      </c>
      <c r="I33" s="280" t="s">
        <v>18</v>
      </c>
      <c r="J33" s="410" t="s">
        <v>491</v>
      </c>
      <c r="K33" s="410" t="s">
        <v>73</v>
      </c>
      <c r="L33" s="201" t="s">
        <v>46</v>
      </c>
      <c r="M33" s="201"/>
      <c r="N33" s="203" t="s">
        <v>495</v>
      </c>
      <c r="O33" s="832"/>
    </row>
    <row r="34" spans="1:15" x14ac:dyDescent="0.25">
      <c r="A34" s="202">
        <v>44337</v>
      </c>
      <c r="B34" s="203" t="s">
        <v>68</v>
      </c>
      <c r="C34" s="203" t="s">
        <v>67</v>
      </c>
      <c r="D34" s="203" t="s">
        <v>52</v>
      </c>
      <c r="E34" s="211">
        <v>15000</v>
      </c>
      <c r="F34" s="211"/>
      <c r="G34" s="495">
        <f t="shared" si="0"/>
        <v>110000</v>
      </c>
      <c r="H34" s="280" t="s">
        <v>99</v>
      </c>
      <c r="I34" s="280" t="s">
        <v>18</v>
      </c>
      <c r="J34" s="410" t="s">
        <v>491</v>
      </c>
      <c r="K34" s="410" t="s">
        <v>73</v>
      </c>
      <c r="L34" s="201" t="s">
        <v>46</v>
      </c>
      <c r="M34" s="201"/>
      <c r="N34" s="203" t="s">
        <v>496</v>
      </c>
      <c r="O34" s="832"/>
    </row>
    <row r="35" spans="1:15" x14ac:dyDescent="0.25">
      <c r="A35" s="202">
        <v>44337</v>
      </c>
      <c r="B35" s="241" t="s">
        <v>270</v>
      </c>
      <c r="C35" s="241" t="s">
        <v>274</v>
      </c>
      <c r="D35" s="241" t="s">
        <v>52</v>
      </c>
      <c r="E35" s="211">
        <v>15000</v>
      </c>
      <c r="F35" s="211"/>
      <c r="G35" s="495">
        <f t="shared" si="0"/>
        <v>95000</v>
      </c>
      <c r="H35" s="280" t="s">
        <v>99</v>
      </c>
      <c r="I35" s="280" t="s">
        <v>18</v>
      </c>
      <c r="J35" s="410" t="s">
        <v>491</v>
      </c>
      <c r="K35" s="890" t="s">
        <v>73</v>
      </c>
      <c r="L35" s="280" t="s">
        <v>46</v>
      </c>
      <c r="M35" s="280"/>
      <c r="N35" s="241"/>
      <c r="O35" s="832"/>
    </row>
    <row r="36" spans="1:15" ht="15.75" customHeight="1" x14ac:dyDescent="0.25">
      <c r="A36" s="240">
        <v>44340</v>
      </c>
      <c r="B36" s="241" t="s">
        <v>72</v>
      </c>
      <c r="C36" s="241" t="s">
        <v>50</v>
      </c>
      <c r="D36" s="241" t="s">
        <v>52</v>
      </c>
      <c r="E36" s="211"/>
      <c r="F36" s="211">
        <v>-100000</v>
      </c>
      <c r="G36" s="495">
        <f t="shared" si="0"/>
        <v>-5000</v>
      </c>
      <c r="H36" s="280" t="s">
        <v>99</v>
      </c>
      <c r="I36" s="280" t="s">
        <v>18</v>
      </c>
      <c r="J36" s="410" t="s">
        <v>491</v>
      </c>
      <c r="K36" s="890" t="s">
        <v>73</v>
      </c>
      <c r="L36" s="280" t="s">
        <v>46</v>
      </c>
      <c r="M36" s="280"/>
      <c r="N36" s="241"/>
      <c r="O36" s="832"/>
    </row>
    <row r="37" spans="1:15" x14ac:dyDescent="0.25">
      <c r="A37" s="698">
        <v>44342</v>
      </c>
      <c r="B37" s="396" t="s">
        <v>107</v>
      </c>
      <c r="C37" s="396" t="s">
        <v>50</v>
      </c>
      <c r="D37" s="396" t="s">
        <v>52</v>
      </c>
      <c r="E37" s="761"/>
      <c r="F37" s="761">
        <v>15000</v>
      </c>
      <c r="G37" s="888">
        <f t="shared" si="0"/>
        <v>10000</v>
      </c>
      <c r="H37" s="412" t="s">
        <v>99</v>
      </c>
      <c r="I37" s="412" t="s">
        <v>18</v>
      </c>
      <c r="J37" s="406" t="s">
        <v>596</v>
      </c>
      <c r="K37" s="773" t="s">
        <v>73</v>
      </c>
      <c r="L37" s="412" t="s">
        <v>46</v>
      </c>
      <c r="M37" s="412"/>
      <c r="N37" s="396"/>
      <c r="O37" s="832"/>
    </row>
    <row r="38" spans="1:15" x14ac:dyDescent="0.25">
      <c r="A38" s="240">
        <v>44342</v>
      </c>
      <c r="B38" s="241" t="s">
        <v>68</v>
      </c>
      <c r="C38" s="241" t="s">
        <v>67</v>
      </c>
      <c r="D38" s="241" t="s">
        <v>52</v>
      </c>
      <c r="E38" s="426">
        <v>7500</v>
      </c>
      <c r="F38" s="496"/>
      <c r="G38" s="495">
        <f t="shared" si="0"/>
        <v>2500</v>
      </c>
      <c r="H38" s="280" t="s">
        <v>99</v>
      </c>
      <c r="I38" s="280" t="s">
        <v>18</v>
      </c>
      <c r="J38" s="410" t="s">
        <v>596</v>
      </c>
      <c r="K38" s="890" t="s">
        <v>73</v>
      </c>
      <c r="L38" s="280" t="s">
        <v>46</v>
      </c>
      <c r="M38" s="280"/>
      <c r="N38" s="241" t="s">
        <v>138</v>
      </c>
      <c r="O38" s="832"/>
    </row>
    <row r="39" spans="1:15" x14ac:dyDescent="0.25">
      <c r="A39" s="240">
        <v>44342</v>
      </c>
      <c r="B39" s="241" t="s">
        <v>68</v>
      </c>
      <c r="C39" s="241" t="s">
        <v>67</v>
      </c>
      <c r="D39" s="241" t="s">
        <v>52</v>
      </c>
      <c r="E39" s="496">
        <v>7500</v>
      </c>
      <c r="F39" s="496"/>
      <c r="G39" s="495">
        <f t="shared" si="0"/>
        <v>-5000</v>
      </c>
      <c r="H39" s="280" t="s">
        <v>99</v>
      </c>
      <c r="I39" s="280" t="s">
        <v>18</v>
      </c>
      <c r="J39" s="410" t="s">
        <v>596</v>
      </c>
      <c r="K39" s="890" t="s">
        <v>73</v>
      </c>
      <c r="L39" s="280" t="s">
        <v>46</v>
      </c>
      <c r="M39" s="280"/>
      <c r="N39" s="241" t="s">
        <v>128</v>
      </c>
      <c r="O39" s="832"/>
    </row>
    <row r="40" spans="1:15" x14ac:dyDescent="0.25">
      <c r="A40" s="698">
        <v>44345</v>
      </c>
      <c r="B40" s="396" t="s">
        <v>107</v>
      </c>
      <c r="C40" s="396" t="s">
        <v>50</v>
      </c>
      <c r="D40" s="396" t="s">
        <v>52</v>
      </c>
      <c r="E40" s="761"/>
      <c r="F40" s="761">
        <v>100000</v>
      </c>
      <c r="G40" s="888">
        <f t="shared" si="0"/>
        <v>95000</v>
      </c>
      <c r="H40" s="412" t="s">
        <v>99</v>
      </c>
      <c r="I40" s="412" t="s">
        <v>18</v>
      </c>
      <c r="J40" s="406" t="s">
        <v>631</v>
      </c>
      <c r="K40" s="773" t="s">
        <v>73</v>
      </c>
      <c r="L40" s="412" t="s">
        <v>46</v>
      </c>
      <c r="M40" s="412"/>
      <c r="N40" s="396"/>
      <c r="O40" s="833"/>
    </row>
    <row r="41" spans="1:15" x14ac:dyDescent="0.25">
      <c r="A41" s="240">
        <v>44345</v>
      </c>
      <c r="B41" s="203" t="s">
        <v>68</v>
      </c>
      <c r="C41" s="203" t="s">
        <v>67</v>
      </c>
      <c r="D41" s="203" t="s">
        <v>52</v>
      </c>
      <c r="E41" s="498">
        <v>5000</v>
      </c>
      <c r="F41" s="498"/>
      <c r="G41" s="495">
        <f t="shared" si="0"/>
        <v>90000</v>
      </c>
      <c r="H41" s="201" t="s">
        <v>99</v>
      </c>
      <c r="I41" s="201" t="s">
        <v>18</v>
      </c>
      <c r="J41" s="410" t="s">
        <v>631</v>
      </c>
      <c r="K41" s="410" t="s">
        <v>73</v>
      </c>
      <c r="L41" s="201" t="s">
        <v>46</v>
      </c>
      <c r="M41" s="201"/>
      <c r="N41" s="203" t="s">
        <v>617</v>
      </c>
      <c r="O41" s="832"/>
    </row>
    <row r="42" spans="1:15" x14ac:dyDescent="0.25">
      <c r="A42" s="240">
        <v>44345</v>
      </c>
      <c r="B42" s="203" t="s">
        <v>68</v>
      </c>
      <c r="C42" s="203" t="s">
        <v>67</v>
      </c>
      <c r="D42" s="203" t="s">
        <v>52</v>
      </c>
      <c r="E42" s="498">
        <v>2500</v>
      </c>
      <c r="F42" s="498"/>
      <c r="G42" s="495">
        <f t="shared" si="0"/>
        <v>87500</v>
      </c>
      <c r="H42" s="201" t="s">
        <v>99</v>
      </c>
      <c r="I42" s="201" t="s">
        <v>18</v>
      </c>
      <c r="J42" s="410" t="s">
        <v>631</v>
      </c>
      <c r="K42" s="410" t="s">
        <v>73</v>
      </c>
      <c r="L42" s="201" t="s">
        <v>46</v>
      </c>
      <c r="M42" s="201"/>
      <c r="N42" s="203" t="s">
        <v>618</v>
      </c>
      <c r="O42" s="832"/>
    </row>
    <row r="43" spans="1:15" x14ac:dyDescent="0.25">
      <c r="A43" s="240">
        <v>44345</v>
      </c>
      <c r="B43" s="203" t="s">
        <v>68</v>
      </c>
      <c r="C43" s="203" t="s">
        <v>67</v>
      </c>
      <c r="D43" s="203" t="s">
        <v>52</v>
      </c>
      <c r="E43" s="844">
        <v>4000</v>
      </c>
      <c r="F43" s="502"/>
      <c r="G43" s="495">
        <f t="shared" si="0"/>
        <v>83500</v>
      </c>
      <c r="H43" s="201" t="s">
        <v>99</v>
      </c>
      <c r="I43" s="201" t="s">
        <v>18</v>
      </c>
      <c r="J43" s="410" t="s">
        <v>631</v>
      </c>
      <c r="K43" s="410" t="s">
        <v>73</v>
      </c>
      <c r="L43" s="201" t="s">
        <v>46</v>
      </c>
      <c r="M43" s="201"/>
      <c r="N43" s="203" t="s">
        <v>619</v>
      </c>
      <c r="O43" s="832"/>
    </row>
    <row r="44" spans="1:15" ht="16.5" customHeight="1" x14ac:dyDescent="0.25">
      <c r="A44" s="240">
        <v>44345</v>
      </c>
      <c r="B44" s="203" t="s">
        <v>68</v>
      </c>
      <c r="C44" s="203" t="s">
        <v>67</v>
      </c>
      <c r="D44" s="203" t="s">
        <v>52</v>
      </c>
      <c r="E44" s="496">
        <v>4000</v>
      </c>
      <c r="F44" s="496"/>
      <c r="G44" s="495">
        <f t="shared" si="0"/>
        <v>79500</v>
      </c>
      <c r="H44" s="711" t="s">
        <v>99</v>
      </c>
      <c r="I44" s="280" t="s">
        <v>18</v>
      </c>
      <c r="J44" s="410" t="s">
        <v>631</v>
      </c>
      <c r="K44" s="890" t="s">
        <v>73</v>
      </c>
      <c r="L44" s="280" t="s">
        <v>46</v>
      </c>
      <c r="M44" s="280"/>
      <c r="N44" s="241" t="s">
        <v>620</v>
      </c>
      <c r="O44" s="832"/>
    </row>
    <row r="45" spans="1:15" x14ac:dyDescent="0.25">
      <c r="A45" s="240">
        <v>44345</v>
      </c>
      <c r="B45" s="203" t="s">
        <v>68</v>
      </c>
      <c r="C45" s="203" t="s">
        <v>67</v>
      </c>
      <c r="D45" s="203" t="s">
        <v>52</v>
      </c>
      <c r="E45" s="754">
        <v>5000</v>
      </c>
      <c r="F45" s="754"/>
      <c r="G45" s="495">
        <f t="shared" si="0"/>
        <v>74500</v>
      </c>
      <c r="H45" s="201" t="s">
        <v>99</v>
      </c>
      <c r="I45" s="201" t="s">
        <v>18</v>
      </c>
      <c r="J45" s="410" t="s">
        <v>631</v>
      </c>
      <c r="K45" s="410" t="s">
        <v>73</v>
      </c>
      <c r="L45" s="201" t="s">
        <v>46</v>
      </c>
      <c r="M45" s="201"/>
      <c r="N45" s="203" t="s">
        <v>621</v>
      </c>
      <c r="O45" s="832"/>
    </row>
    <row r="46" spans="1:15" x14ac:dyDescent="0.25">
      <c r="A46" s="240">
        <v>44345</v>
      </c>
      <c r="B46" s="203" t="s">
        <v>68</v>
      </c>
      <c r="C46" s="203" t="s">
        <v>67</v>
      </c>
      <c r="D46" s="203" t="s">
        <v>52</v>
      </c>
      <c r="E46" s="223">
        <v>6000</v>
      </c>
      <c r="F46" s="498"/>
      <c r="G46" s="495">
        <f t="shared" si="0"/>
        <v>68500</v>
      </c>
      <c r="H46" s="201" t="s">
        <v>99</v>
      </c>
      <c r="I46" s="201" t="s">
        <v>18</v>
      </c>
      <c r="J46" s="410" t="s">
        <v>631</v>
      </c>
      <c r="K46" s="410" t="s">
        <v>73</v>
      </c>
      <c r="L46" s="201" t="s">
        <v>46</v>
      </c>
      <c r="M46" s="201"/>
      <c r="N46" s="203" t="s">
        <v>622</v>
      </c>
      <c r="O46" s="832"/>
    </row>
    <row r="47" spans="1:15" x14ac:dyDescent="0.25">
      <c r="A47" s="240">
        <v>44345</v>
      </c>
      <c r="B47" s="203" t="s">
        <v>68</v>
      </c>
      <c r="C47" s="203" t="s">
        <v>67</v>
      </c>
      <c r="D47" s="203" t="s">
        <v>52</v>
      </c>
      <c r="E47" s="502">
        <v>6000</v>
      </c>
      <c r="F47" s="502"/>
      <c r="G47" s="495">
        <f t="shared" si="0"/>
        <v>62500</v>
      </c>
      <c r="H47" s="201" t="s">
        <v>99</v>
      </c>
      <c r="I47" s="201" t="s">
        <v>18</v>
      </c>
      <c r="J47" s="410" t="s">
        <v>631</v>
      </c>
      <c r="K47" s="410" t="s">
        <v>73</v>
      </c>
      <c r="L47" s="201" t="s">
        <v>46</v>
      </c>
      <c r="M47" s="201"/>
      <c r="N47" s="203" t="s">
        <v>623</v>
      </c>
      <c r="O47" s="832"/>
    </row>
    <row r="48" spans="1:15" x14ac:dyDescent="0.25">
      <c r="A48" s="240">
        <v>44345</v>
      </c>
      <c r="B48" s="203" t="s">
        <v>68</v>
      </c>
      <c r="C48" s="203" t="s">
        <v>67</v>
      </c>
      <c r="D48" s="203" t="s">
        <v>52</v>
      </c>
      <c r="E48" s="498">
        <v>4000</v>
      </c>
      <c r="F48" s="498"/>
      <c r="G48" s="495">
        <f t="shared" si="0"/>
        <v>58500</v>
      </c>
      <c r="H48" s="201" t="s">
        <v>99</v>
      </c>
      <c r="I48" s="201" t="s">
        <v>18</v>
      </c>
      <c r="J48" s="410" t="s">
        <v>631</v>
      </c>
      <c r="K48" s="410" t="s">
        <v>73</v>
      </c>
      <c r="L48" s="201" t="s">
        <v>46</v>
      </c>
      <c r="M48" s="201"/>
      <c r="N48" s="203" t="s">
        <v>624</v>
      </c>
      <c r="O48" s="832"/>
    </row>
    <row r="49" spans="1:15" x14ac:dyDescent="0.25">
      <c r="A49" s="240">
        <v>44345</v>
      </c>
      <c r="B49" s="203" t="s">
        <v>68</v>
      </c>
      <c r="C49" s="203" t="s">
        <v>67</v>
      </c>
      <c r="D49" s="203" t="s">
        <v>52</v>
      </c>
      <c r="E49" s="754">
        <v>4000</v>
      </c>
      <c r="F49" s="754"/>
      <c r="G49" s="495">
        <f t="shared" si="0"/>
        <v>54500</v>
      </c>
      <c r="H49" s="201" t="s">
        <v>99</v>
      </c>
      <c r="I49" s="201" t="s">
        <v>18</v>
      </c>
      <c r="J49" s="410" t="s">
        <v>631</v>
      </c>
      <c r="K49" s="410" t="s">
        <v>73</v>
      </c>
      <c r="L49" s="201" t="s">
        <v>46</v>
      </c>
      <c r="M49" s="201"/>
      <c r="N49" s="203" t="s">
        <v>625</v>
      </c>
      <c r="O49" s="832"/>
    </row>
    <row r="50" spans="1:15" x14ac:dyDescent="0.25">
      <c r="A50" s="240">
        <v>44345</v>
      </c>
      <c r="B50" s="203" t="s">
        <v>68</v>
      </c>
      <c r="C50" s="203" t="s">
        <v>67</v>
      </c>
      <c r="D50" s="203" t="s">
        <v>52</v>
      </c>
      <c r="E50" s="223">
        <v>4000</v>
      </c>
      <c r="F50" s="498"/>
      <c r="G50" s="495">
        <f t="shared" si="0"/>
        <v>50500</v>
      </c>
      <c r="H50" s="201" t="s">
        <v>99</v>
      </c>
      <c r="I50" s="201" t="s">
        <v>18</v>
      </c>
      <c r="J50" s="410" t="s">
        <v>631</v>
      </c>
      <c r="K50" s="410" t="s">
        <v>73</v>
      </c>
      <c r="L50" s="201" t="s">
        <v>46</v>
      </c>
      <c r="M50" s="201"/>
      <c r="N50" s="203" t="s">
        <v>632</v>
      </c>
      <c r="O50" s="832"/>
    </row>
    <row r="51" spans="1:15" ht="16.5" customHeight="1" x14ac:dyDescent="0.25">
      <c r="A51" s="240">
        <v>44345</v>
      </c>
      <c r="B51" s="203" t="s">
        <v>68</v>
      </c>
      <c r="C51" s="203" t="s">
        <v>67</v>
      </c>
      <c r="D51" s="203" t="s">
        <v>52</v>
      </c>
      <c r="E51" s="426">
        <v>4500</v>
      </c>
      <c r="F51" s="496"/>
      <c r="G51" s="495">
        <f t="shared" si="0"/>
        <v>46000</v>
      </c>
      <c r="H51" s="201" t="s">
        <v>99</v>
      </c>
      <c r="I51" s="201" t="s">
        <v>18</v>
      </c>
      <c r="J51" s="410" t="s">
        <v>631</v>
      </c>
      <c r="K51" s="410" t="s">
        <v>73</v>
      </c>
      <c r="L51" s="201" t="s">
        <v>46</v>
      </c>
      <c r="M51" s="280"/>
      <c r="N51" s="241" t="s">
        <v>626</v>
      </c>
      <c r="O51" s="832"/>
    </row>
    <row r="52" spans="1:15" x14ac:dyDescent="0.25">
      <c r="A52" s="240">
        <v>44345</v>
      </c>
      <c r="B52" s="203" t="s">
        <v>68</v>
      </c>
      <c r="C52" s="203" t="s">
        <v>67</v>
      </c>
      <c r="D52" s="203" t="s">
        <v>52</v>
      </c>
      <c r="E52" s="498">
        <v>3500</v>
      </c>
      <c r="F52" s="498"/>
      <c r="G52" s="495">
        <f t="shared" si="0"/>
        <v>42500</v>
      </c>
      <c r="H52" s="201" t="s">
        <v>99</v>
      </c>
      <c r="I52" s="201" t="s">
        <v>18</v>
      </c>
      <c r="J52" s="410" t="s">
        <v>631</v>
      </c>
      <c r="K52" s="410" t="s">
        <v>73</v>
      </c>
      <c r="L52" s="201" t="s">
        <v>46</v>
      </c>
      <c r="M52" s="201"/>
      <c r="N52" s="203" t="s">
        <v>633</v>
      </c>
      <c r="O52" s="832"/>
    </row>
    <row r="53" spans="1:15" x14ac:dyDescent="0.25">
      <c r="A53" s="240">
        <v>44345</v>
      </c>
      <c r="B53" s="203" t="s">
        <v>68</v>
      </c>
      <c r="C53" s="203" t="s">
        <v>67</v>
      </c>
      <c r="D53" s="203" t="s">
        <v>52</v>
      </c>
      <c r="E53" s="498">
        <v>2000</v>
      </c>
      <c r="F53" s="498"/>
      <c r="G53" s="495">
        <f t="shared" si="0"/>
        <v>40500</v>
      </c>
      <c r="H53" s="201" t="s">
        <v>99</v>
      </c>
      <c r="I53" s="201" t="s">
        <v>18</v>
      </c>
      <c r="J53" s="410" t="s">
        <v>631</v>
      </c>
      <c r="K53" s="410" t="s">
        <v>73</v>
      </c>
      <c r="L53" s="201" t="s">
        <v>46</v>
      </c>
      <c r="M53" s="201"/>
      <c r="N53" s="203" t="s">
        <v>634</v>
      </c>
      <c r="O53" s="832"/>
    </row>
    <row r="54" spans="1:15" x14ac:dyDescent="0.25">
      <c r="A54" s="240">
        <v>44345</v>
      </c>
      <c r="B54" s="203" t="s">
        <v>68</v>
      </c>
      <c r="C54" s="203" t="s">
        <v>67</v>
      </c>
      <c r="D54" s="203" t="s">
        <v>52</v>
      </c>
      <c r="E54" s="433">
        <v>2000</v>
      </c>
      <c r="F54" s="498"/>
      <c r="G54" s="495">
        <f t="shared" si="0"/>
        <v>38500</v>
      </c>
      <c r="H54" s="201" t="s">
        <v>99</v>
      </c>
      <c r="I54" s="201" t="s">
        <v>18</v>
      </c>
      <c r="J54" s="410" t="s">
        <v>631</v>
      </c>
      <c r="K54" s="410" t="s">
        <v>73</v>
      </c>
      <c r="L54" s="201" t="s">
        <v>46</v>
      </c>
      <c r="M54" s="201"/>
      <c r="N54" s="203" t="s">
        <v>635</v>
      </c>
      <c r="O54" s="832"/>
    </row>
    <row r="55" spans="1:15" x14ac:dyDescent="0.25">
      <c r="A55" s="240">
        <v>44345</v>
      </c>
      <c r="B55" s="203" t="s">
        <v>68</v>
      </c>
      <c r="C55" s="203" t="s">
        <v>67</v>
      </c>
      <c r="D55" s="203" t="s">
        <v>52</v>
      </c>
      <c r="E55" s="498">
        <v>3500</v>
      </c>
      <c r="F55" s="498"/>
      <c r="G55" s="495">
        <f t="shared" si="0"/>
        <v>35000</v>
      </c>
      <c r="H55" s="201" t="s">
        <v>99</v>
      </c>
      <c r="I55" s="201" t="s">
        <v>18</v>
      </c>
      <c r="J55" s="410" t="s">
        <v>631</v>
      </c>
      <c r="K55" s="410" t="s">
        <v>73</v>
      </c>
      <c r="L55" s="201" t="s">
        <v>46</v>
      </c>
      <c r="M55" s="201"/>
      <c r="N55" s="203" t="s">
        <v>636</v>
      </c>
      <c r="O55" s="832"/>
    </row>
    <row r="56" spans="1:15" x14ac:dyDescent="0.25">
      <c r="A56" s="240">
        <v>44345</v>
      </c>
      <c r="B56" s="203" t="s">
        <v>68</v>
      </c>
      <c r="C56" s="203" t="s">
        <v>67</v>
      </c>
      <c r="D56" s="203" t="s">
        <v>52</v>
      </c>
      <c r="E56" s="498">
        <v>3000</v>
      </c>
      <c r="F56" s="498"/>
      <c r="G56" s="495">
        <f t="shared" si="0"/>
        <v>32000</v>
      </c>
      <c r="H56" s="201" t="s">
        <v>99</v>
      </c>
      <c r="I56" s="201" t="s">
        <v>18</v>
      </c>
      <c r="J56" s="410" t="s">
        <v>631</v>
      </c>
      <c r="K56" s="410" t="s">
        <v>73</v>
      </c>
      <c r="L56" s="201" t="s">
        <v>46</v>
      </c>
      <c r="M56" s="201"/>
      <c r="N56" s="203" t="s">
        <v>637</v>
      </c>
      <c r="O56" s="832"/>
    </row>
    <row r="57" spans="1:15" x14ac:dyDescent="0.25">
      <c r="A57" s="240">
        <v>44345</v>
      </c>
      <c r="B57" s="203" t="s">
        <v>68</v>
      </c>
      <c r="C57" s="203" t="s">
        <v>67</v>
      </c>
      <c r="D57" s="203" t="s">
        <v>52</v>
      </c>
      <c r="E57" s="426">
        <v>3500</v>
      </c>
      <c r="F57" s="498"/>
      <c r="G57" s="495">
        <f t="shared" si="0"/>
        <v>28500</v>
      </c>
      <c r="H57" s="201" t="s">
        <v>99</v>
      </c>
      <c r="I57" s="201" t="s">
        <v>18</v>
      </c>
      <c r="J57" s="410" t="s">
        <v>631</v>
      </c>
      <c r="K57" s="410" t="s">
        <v>73</v>
      </c>
      <c r="L57" s="201" t="s">
        <v>46</v>
      </c>
      <c r="M57" s="201"/>
      <c r="N57" s="203" t="s">
        <v>627</v>
      </c>
      <c r="O57" s="832"/>
    </row>
    <row r="58" spans="1:15" x14ac:dyDescent="0.25">
      <c r="A58" s="240">
        <v>44345</v>
      </c>
      <c r="B58" s="203" t="s">
        <v>68</v>
      </c>
      <c r="C58" s="203" t="s">
        <v>67</v>
      </c>
      <c r="D58" s="203" t="s">
        <v>52</v>
      </c>
      <c r="E58" s="223">
        <v>3500</v>
      </c>
      <c r="F58" s="498"/>
      <c r="G58" s="495">
        <f t="shared" si="0"/>
        <v>25000</v>
      </c>
      <c r="H58" s="201" t="s">
        <v>99</v>
      </c>
      <c r="I58" s="201" t="s">
        <v>18</v>
      </c>
      <c r="J58" s="410" t="s">
        <v>631</v>
      </c>
      <c r="K58" s="410" t="s">
        <v>73</v>
      </c>
      <c r="L58" s="201" t="s">
        <v>46</v>
      </c>
      <c r="M58" s="201"/>
      <c r="N58" s="203" t="s">
        <v>628</v>
      </c>
      <c r="O58" s="832"/>
    </row>
    <row r="59" spans="1:15" x14ac:dyDescent="0.25">
      <c r="A59" s="240">
        <v>44345</v>
      </c>
      <c r="B59" s="203" t="s">
        <v>68</v>
      </c>
      <c r="C59" s="203" t="s">
        <v>67</v>
      </c>
      <c r="D59" s="203" t="s">
        <v>52</v>
      </c>
      <c r="E59" s="498">
        <v>6000</v>
      </c>
      <c r="F59" s="498"/>
      <c r="G59" s="495">
        <f t="shared" si="0"/>
        <v>19000</v>
      </c>
      <c r="H59" s="201" t="s">
        <v>99</v>
      </c>
      <c r="I59" s="201" t="s">
        <v>18</v>
      </c>
      <c r="J59" s="410" t="s">
        <v>631</v>
      </c>
      <c r="K59" s="410" t="s">
        <v>73</v>
      </c>
      <c r="L59" s="201" t="s">
        <v>46</v>
      </c>
      <c r="M59" s="201"/>
      <c r="N59" s="203" t="s">
        <v>638</v>
      </c>
      <c r="O59" s="832"/>
    </row>
    <row r="60" spans="1:15" x14ac:dyDescent="0.25">
      <c r="A60" s="240">
        <v>44345</v>
      </c>
      <c r="B60" s="203" t="s">
        <v>68</v>
      </c>
      <c r="C60" s="203" t="s">
        <v>67</v>
      </c>
      <c r="D60" s="203" t="s">
        <v>52</v>
      </c>
      <c r="E60" s="498">
        <v>2000</v>
      </c>
      <c r="F60" s="498"/>
      <c r="G60" s="495">
        <f t="shared" si="0"/>
        <v>17000</v>
      </c>
      <c r="H60" s="201" t="s">
        <v>99</v>
      </c>
      <c r="I60" s="201" t="s">
        <v>18</v>
      </c>
      <c r="J60" s="410" t="s">
        <v>631</v>
      </c>
      <c r="K60" s="410" t="s">
        <v>73</v>
      </c>
      <c r="L60" s="201" t="s">
        <v>46</v>
      </c>
      <c r="M60" s="201"/>
      <c r="N60" s="203" t="s">
        <v>639</v>
      </c>
      <c r="O60" s="832"/>
    </row>
    <row r="61" spans="1:15" x14ac:dyDescent="0.25">
      <c r="A61" s="240">
        <v>44345</v>
      </c>
      <c r="B61" s="203" t="s">
        <v>68</v>
      </c>
      <c r="C61" s="203" t="s">
        <v>67</v>
      </c>
      <c r="D61" s="203" t="s">
        <v>52</v>
      </c>
      <c r="E61" s="498">
        <v>4000</v>
      </c>
      <c r="F61" s="498"/>
      <c r="G61" s="495">
        <f t="shared" si="0"/>
        <v>13000</v>
      </c>
      <c r="H61" s="201" t="s">
        <v>99</v>
      </c>
      <c r="I61" s="201" t="s">
        <v>18</v>
      </c>
      <c r="J61" s="410" t="s">
        <v>631</v>
      </c>
      <c r="K61" s="410" t="s">
        <v>73</v>
      </c>
      <c r="L61" s="201" t="s">
        <v>46</v>
      </c>
      <c r="M61" s="201"/>
      <c r="N61" s="203" t="s">
        <v>640</v>
      </c>
      <c r="O61" s="832"/>
    </row>
    <row r="62" spans="1:15" x14ac:dyDescent="0.25">
      <c r="A62" s="240">
        <v>44345</v>
      </c>
      <c r="B62" s="203" t="s">
        <v>68</v>
      </c>
      <c r="C62" s="203" t="s">
        <v>67</v>
      </c>
      <c r="D62" s="203" t="s">
        <v>52</v>
      </c>
      <c r="E62" s="498">
        <v>4000</v>
      </c>
      <c r="F62" s="498"/>
      <c r="G62" s="495">
        <f t="shared" si="0"/>
        <v>9000</v>
      </c>
      <c r="H62" s="201" t="s">
        <v>99</v>
      </c>
      <c r="I62" s="201" t="s">
        <v>18</v>
      </c>
      <c r="J62" s="410" t="s">
        <v>631</v>
      </c>
      <c r="K62" s="410" t="s">
        <v>73</v>
      </c>
      <c r="L62" s="201" t="s">
        <v>46</v>
      </c>
      <c r="M62" s="201"/>
      <c r="N62" s="203" t="s">
        <v>629</v>
      </c>
      <c r="O62" s="832"/>
    </row>
    <row r="63" spans="1:15" x14ac:dyDescent="0.25">
      <c r="A63" s="240">
        <v>44345</v>
      </c>
      <c r="B63" s="203" t="s">
        <v>68</v>
      </c>
      <c r="C63" s="203" t="s">
        <v>67</v>
      </c>
      <c r="D63" s="203" t="s">
        <v>52</v>
      </c>
      <c r="E63" s="223">
        <v>4000</v>
      </c>
      <c r="F63" s="498"/>
      <c r="G63" s="495">
        <f t="shared" si="0"/>
        <v>5000</v>
      </c>
      <c r="H63" s="201" t="s">
        <v>99</v>
      </c>
      <c r="I63" s="201" t="s">
        <v>18</v>
      </c>
      <c r="J63" s="410" t="s">
        <v>631</v>
      </c>
      <c r="K63" s="410" t="s">
        <v>73</v>
      </c>
      <c r="L63" s="201" t="s">
        <v>46</v>
      </c>
      <c r="M63" s="201"/>
      <c r="N63" s="203" t="s">
        <v>641</v>
      </c>
      <c r="O63" s="832"/>
    </row>
    <row r="64" spans="1:15" x14ac:dyDescent="0.25">
      <c r="A64" s="240">
        <v>44345</v>
      </c>
      <c r="B64" s="203" t="s">
        <v>68</v>
      </c>
      <c r="C64" s="203" t="s">
        <v>67</v>
      </c>
      <c r="D64" s="203" t="s">
        <v>52</v>
      </c>
      <c r="E64" s="498">
        <v>2000</v>
      </c>
      <c r="F64" s="498"/>
      <c r="G64" s="495">
        <f t="shared" si="0"/>
        <v>3000</v>
      </c>
      <c r="H64" s="201" t="s">
        <v>99</v>
      </c>
      <c r="I64" s="201" t="s">
        <v>18</v>
      </c>
      <c r="J64" s="410" t="s">
        <v>631</v>
      </c>
      <c r="K64" s="410" t="s">
        <v>73</v>
      </c>
      <c r="L64" s="201" t="s">
        <v>46</v>
      </c>
      <c r="M64" s="201"/>
      <c r="N64" s="203" t="s">
        <v>642</v>
      </c>
      <c r="O64" s="832"/>
    </row>
    <row r="65" spans="1:15" x14ac:dyDescent="0.25">
      <c r="A65" s="240">
        <v>44345</v>
      </c>
      <c r="B65" s="203" t="s">
        <v>68</v>
      </c>
      <c r="C65" s="203" t="s">
        <v>67</v>
      </c>
      <c r="D65" s="203" t="s">
        <v>52</v>
      </c>
      <c r="E65" s="498">
        <v>3000</v>
      </c>
      <c r="F65" s="498"/>
      <c r="G65" s="495">
        <f t="shared" si="0"/>
        <v>0</v>
      </c>
      <c r="H65" s="201" t="s">
        <v>99</v>
      </c>
      <c r="I65" s="201" t="s">
        <v>18</v>
      </c>
      <c r="J65" s="410" t="s">
        <v>631</v>
      </c>
      <c r="K65" s="410" t="s">
        <v>73</v>
      </c>
      <c r="L65" s="201" t="s">
        <v>46</v>
      </c>
      <c r="M65" s="201"/>
      <c r="N65" s="203" t="s">
        <v>643</v>
      </c>
      <c r="O65" s="832"/>
    </row>
    <row r="66" spans="1:15" x14ac:dyDescent="0.25">
      <c r="A66" s="240">
        <v>44345</v>
      </c>
      <c r="B66" s="203" t="s">
        <v>68</v>
      </c>
      <c r="C66" s="203" t="s">
        <v>67</v>
      </c>
      <c r="D66" s="203" t="s">
        <v>52</v>
      </c>
      <c r="E66" s="498">
        <v>4000</v>
      </c>
      <c r="F66" s="540"/>
      <c r="G66" s="495">
        <f t="shared" si="0"/>
        <v>-4000</v>
      </c>
      <c r="H66" s="201" t="s">
        <v>99</v>
      </c>
      <c r="I66" s="201" t="s">
        <v>18</v>
      </c>
      <c r="J66" s="410" t="s">
        <v>631</v>
      </c>
      <c r="K66" s="410" t="s">
        <v>73</v>
      </c>
      <c r="L66" s="201" t="s">
        <v>46</v>
      </c>
      <c r="M66" s="201"/>
      <c r="N66" s="203" t="s">
        <v>644</v>
      </c>
      <c r="O66" s="832"/>
    </row>
    <row r="67" spans="1:15" x14ac:dyDescent="0.25">
      <c r="A67" s="240">
        <v>44345</v>
      </c>
      <c r="B67" s="203" t="s">
        <v>68</v>
      </c>
      <c r="C67" s="203" t="s">
        <v>67</v>
      </c>
      <c r="D67" s="203" t="s">
        <v>52</v>
      </c>
      <c r="E67" s="498">
        <v>1000</v>
      </c>
      <c r="F67" s="540"/>
      <c r="G67" s="495">
        <f t="shared" si="0"/>
        <v>-5000</v>
      </c>
      <c r="H67" s="201" t="s">
        <v>99</v>
      </c>
      <c r="I67" s="201" t="s">
        <v>18</v>
      </c>
      <c r="J67" s="410" t="s">
        <v>631</v>
      </c>
      <c r="K67" s="410" t="s">
        <v>73</v>
      </c>
      <c r="L67" s="201" t="s">
        <v>46</v>
      </c>
      <c r="M67" s="201"/>
      <c r="N67" s="203" t="s">
        <v>630</v>
      </c>
      <c r="O67" s="832"/>
    </row>
    <row r="68" spans="1:15" x14ac:dyDescent="0.25">
      <c r="A68" s="260">
        <v>44346</v>
      </c>
      <c r="B68" s="261" t="s">
        <v>107</v>
      </c>
      <c r="C68" s="261" t="s">
        <v>50</v>
      </c>
      <c r="D68" s="261" t="s">
        <v>52</v>
      </c>
      <c r="E68" s="962"/>
      <c r="F68" s="963">
        <v>50000</v>
      </c>
      <c r="G68" s="888">
        <f t="shared" si="0"/>
        <v>45000</v>
      </c>
      <c r="H68" s="262" t="s">
        <v>99</v>
      </c>
      <c r="I68" s="262" t="s">
        <v>18</v>
      </c>
      <c r="J68" s="406" t="s">
        <v>655</v>
      </c>
      <c r="K68" s="406" t="s">
        <v>73</v>
      </c>
      <c r="L68" s="262" t="s">
        <v>46</v>
      </c>
      <c r="M68" s="262"/>
      <c r="N68" s="261"/>
      <c r="O68" s="832"/>
    </row>
    <row r="69" spans="1:15" x14ac:dyDescent="0.25">
      <c r="A69" s="202">
        <v>44346</v>
      </c>
      <c r="B69" s="203" t="s">
        <v>68</v>
      </c>
      <c r="C69" s="203" t="s">
        <v>67</v>
      </c>
      <c r="D69" s="203" t="s">
        <v>52</v>
      </c>
      <c r="E69" s="496">
        <v>4000</v>
      </c>
      <c r="F69" s="223"/>
      <c r="G69" s="495">
        <f t="shared" ref="G69:G89" si="1">G68-E69+F69</f>
        <v>41000</v>
      </c>
      <c r="H69" s="201" t="s">
        <v>99</v>
      </c>
      <c r="I69" s="201" t="s">
        <v>18</v>
      </c>
      <c r="J69" s="410" t="s">
        <v>655</v>
      </c>
      <c r="K69" s="410" t="s">
        <v>73</v>
      </c>
      <c r="L69" s="201" t="s">
        <v>46</v>
      </c>
      <c r="M69" s="201"/>
      <c r="N69" s="203" t="s">
        <v>557</v>
      </c>
      <c r="O69" s="832"/>
    </row>
    <row r="70" spans="1:15" x14ac:dyDescent="0.25">
      <c r="A70" s="202">
        <v>44346</v>
      </c>
      <c r="B70" s="203" t="s">
        <v>68</v>
      </c>
      <c r="C70" s="203" t="s">
        <v>67</v>
      </c>
      <c r="D70" s="203" t="s">
        <v>52</v>
      </c>
      <c r="E70" s="496">
        <v>7000</v>
      </c>
      <c r="F70" s="223"/>
      <c r="G70" s="495">
        <f t="shared" si="1"/>
        <v>34000</v>
      </c>
      <c r="H70" s="201" t="s">
        <v>99</v>
      </c>
      <c r="I70" s="201" t="s">
        <v>18</v>
      </c>
      <c r="J70" s="410" t="s">
        <v>655</v>
      </c>
      <c r="K70" s="410" t="s">
        <v>73</v>
      </c>
      <c r="L70" s="201" t="s">
        <v>46</v>
      </c>
      <c r="M70" s="201"/>
      <c r="N70" s="203" t="s">
        <v>645</v>
      </c>
      <c r="O70" s="832"/>
    </row>
    <row r="71" spans="1:15" x14ac:dyDescent="0.25">
      <c r="A71" s="202">
        <v>44346</v>
      </c>
      <c r="B71" s="203" t="s">
        <v>68</v>
      </c>
      <c r="C71" s="203" t="s">
        <v>67</v>
      </c>
      <c r="D71" s="203" t="s">
        <v>52</v>
      </c>
      <c r="E71" s="496">
        <v>4000</v>
      </c>
      <c r="F71" s="223"/>
      <c r="G71" s="495">
        <f t="shared" si="1"/>
        <v>30000</v>
      </c>
      <c r="H71" s="201" t="s">
        <v>99</v>
      </c>
      <c r="I71" s="201" t="s">
        <v>18</v>
      </c>
      <c r="J71" s="410" t="s">
        <v>655</v>
      </c>
      <c r="K71" s="410" t="s">
        <v>73</v>
      </c>
      <c r="L71" s="201" t="s">
        <v>46</v>
      </c>
      <c r="M71" s="201"/>
      <c r="N71" s="203" t="s">
        <v>646</v>
      </c>
      <c r="O71" s="832"/>
    </row>
    <row r="72" spans="1:15" x14ac:dyDescent="0.25">
      <c r="A72" s="202">
        <v>44346</v>
      </c>
      <c r="B72" s="203" t="s">
        <v>68</v>
      </c>
      <c r="C72" s="203" t="s">
        <v>67</v>
      </c>
      <c r="D72" s="203" t="s">
        <v>52</v>
      </c>
      <c r="E72" s="496">
        <v>4000</v>
      </c>
      <c r="F72" s="223"/>
      <c r="G72" s="495">
        <f t="shared" si="1"/>
        <v>26000</v>
      </c>
      <c r="H72" s="201" t="s">
        <v>99</v>
      </c>
      <c r="I72" s="201" t="s">
        <v>18</v>
      </c>
      <c r="J72" s="410" t="s">
        <v>655</v>
      </c>
      <c r="K72" s="410" t="s">
        <v>73</v>
      </c>
      <c r="L72" s="201" t="s">
        <v>46</v>
      </c>
      <c r="M72" s="201"/>
      <c r="N72" s="203" t="s">
        <v>647</v>
      </c>
      <c r="O72" s="832"/>
    </row>
    <row r="73" spans="1:15" x14ac:dyDescent="0.25">
      <c r="A73" s="202">
        <v>44346</v>
      </c>
      <c r="B73" s="203" t="s">
        <v>68</v>
      </c>
      <c r="C73" s="203" t="s">
        <v>67</v>
      </c>
      <c r="D73" s="203" t="s">
        <v>52</v>
      </c>
      <c r="E73" s="496">
        <v>4000</v>
      </c>
      <c r="F73" s="223"/>
      <c r="G73" s="495">
        <f t="shared" si="1"/>
        <v>22000</v>
      </c>
      <c r="H73" s="201" t="s">
        <v>99</v>
      </c>
      <c r="I73" s="201" t="s">
        <v>18</v>
      </c>
      <c r="J73" s="410" t="s">
        <v>655</v>
      </c>
      <c r="K73" s="410" t="s">
        <v>73</v>
      </c>
      <c r="L73" s="201" t="s">
        <v>46</v>
      </c>
      <c r="M73" s="201"/>
      <c r="N73" s="203" t="s">
        <v>648</v>
      </c>
      <c r="O73" s="832"/>
    </row>
    <row r="74" spans="1:15" x14ac:dyDescent="0.25">
      <c r="A74" s="202">
        <v>44346</v>
      </c>
      <c r="B74" s="203" t="s">
        <v>68</v>
      </c>
      <c r="C74" s="203" t="s">
        <v>67</v>
      </c>
      <c r="D74" s="203" t="s">
        <v>52</v>
      </c>
      <c r="E74" s="496">
        <v>3500</v>
      </c>
      <c r="F74" s="223"/>
      <c r="G74" s="495">
        <f t="shared" si="1"/>
        <v>18500</v>
      </c>
      <c r="H74" s="201" t="s">
        <v>99</v>
      </c>
      <c r="I74" s="201" t="s">
        <v>18</v>
      </c>
      <c r="J74" s="410" t="s">
        <v>655</v>
      </c>
      <c r="K74" s="410" t="s">
        <v>73</v>
      </c>
      <c r="L74" s="201" t="s">
        <v>46</v>
      </c>
      <c r="M74" s="201"/>
      <c r="N74" s="203" t="s">
        <v>649</v>
      </c>
      <c r="O74" s="832"/>
    </row>
    <row r="75" spans="1:15" x14ac:dyDescent="0.25">
      <c r="A75" s="202">
        <v>44346</v>
      </c>
      <c r="B75" s="203" t="s">
        <v>68</v>
      </c>
      <c r="C75" s="203" t="s">
        <v>67</v>
      </c>
      <c r="D75" s="203" t="s">
        <v>52</v>
      </c>
      <c r="E75" s="496">
        <v>4000</v>
      </c>
      <c r="F75" s="223"/>
      <c r="G75" s="495">
        <f t="shared" si="1"/>
        <v>14500</v>
      </c>
      <c r="H75" s="201" t="s">
        <v>99</v>
      </c>
      <c r="I75" s="201" t="s">
        <v>18</v>
      </c>
      <c r="J75" s="410" t="s">
        <v>655</v>
      </c>
      <c r="K75" s="410" t="s">
        <v>73</v>
      </c>
      <c r="L75" s="201" t="s">
        <v>46</v>
      </c>
      <c r="M75" s="201"/>
      <c r="N75" s="203" t="s">
        <v>650</v>
      </c>
      <c r="O75" s="832"/>
    </row>
    <row r="76" spans="1:15" x14ac:dyDescent="0.25">
      <c r="A76" s="202">
        <v>44346</v>
      </c>
      <c r="B76" s="203" t="s">
        <v>68</v>
      </c>
      <c r="C76" s="203" t="s">
        <v>67</v>
      </c>
      <c r="D76" s="203" t="s">
        <v>52</v>
      </c>
      <c r="E76" s="496">
        <v>3500</v>
      </c>
      <c r="F76" s="223"/>
      <c r="G76" s="495">
        <f t="shared" si="1"/>
        <v>11000</v>
      </c>
      <c r="H76" s="201" t="s">
        <v>99</v>
      </c>
      <c r="I76" s="201" t="s">
        <v>18</v>
      </c>
      <c r="J76" s="410" t="s">
        <v>655</v>
      </c>
      <c r="K76" s="410" t="s">
        <v>73</v>
      </c>
      <c r="L76" s="201" t="s">
        <v>46</v>
      </c>
      <c r="M76" s="201"/>
      <c r="N76" s="203" t="s">
        <v>651</v>
      </c>
      <c r="O76" s="832"/>
    </row>
    <row r="77" spans="1:15" x14ac:dyDescent="0.25">
      <c r="A77" s="202">
        <v>44346</v>
      </c>
      <c r="B77" s="203" t="s">
        <v>68</v>
      </c>
      <c r="C77" s="203" t="s">
        <v>67</v>
      </c>
      <c r="D77" s="203" t="s">
        <v>52</v>
      </c>
      <c r="E77" s="496">
        <v>8000</v>
      </c>
      <c r="F77" s="223"/>
      <c r="G77" s="495">
        <f t="shared" si="1"/>
        <v>3000</v>
      </c>
      <c r="H77" s="201" t="s">
        <v>99</v>
      </c>
      <c r="I77" s="201" t="s">
        <v>18</v>
      </c>
      <c r="J77" s="410" t="s">
        <v>655</v>
      </c>
      <c r="K77" s="410" t="s">
        <v>73</v>
      </c>
      <c r="L77" s="201" t="s">
        <v>46</v>
      </c>
      <c r="M77" s="201"/>
      <c r="N77" s="203" t="s">
        <v>652</v>
      </c>
      <c r="O77" s="832"/>
    </row>
    <row r="78" spans="1:15" x14ac:dyDescent="0.25">
      <c r="A78" s="202">
        <v>44346</v>
      </c>
      <c r="B78" s="203" t="s">
        <v>68</v>
      </c>
      <c r="C78" s="203" t="s">
        <v>67</v>
      </c>
      <c r="D78" s="203" t="s">
        <v>52</v>
      </c>
      <c r="E78" s="496">
        <v>3000</v>
      </c>
      <c r="F78" s="223"/>
      <c r="G78" s="495">
        <f t="shared" si="1"/>
        <v>0</v>
      </c>
      <c r="H78" s="201" t="s">
        <v>99</v>
      </c>
      <c r="I78" s="201" t="s">
        <v>18</v>
      </c>
      <c r="J78" s="410" t="s">
        <v>655</v>
      </c>
      <c r="K78" s="410" t="s">
        <v>73</v>
      </c>
      <c r="L78" s="201" t="s">
        <v>46</v>
      </c>
      <c r="M78" s="201"/>
      <c r="N78" s="203" t="s">
        <v>653</v>
      </c>
      <c r="O78" s="832"/>
    </row>
    <row r="79" spans="1:15" x14ac:dyDescent="0.25">
      <c r="A79" s="202">
        <v>44346</v>
      </c>
      <c r="B79" s="203" t="s">
        <v>68</v>
      </c>
      <c r="C79" s="203" t="s">
        <v>67</v>
      </c>
      <c r="D79" s="203" t="s">
        <v>52</v>
      </c>
      <c r="E79" s="496">
        <v>5000</v>
      </c>
      <c r="F79" s="223"/>
      <c r="G79" s="495">
        <f t="shared" si="1"/>
        <v>-5000</v>
      </c>
      <c r="H79" s="201" t="s">
        <v>99</v>
      </c>
      <c r="I79" s="201" t="s">
        <v>18</v>
      </c>
      <c r="J79" s="410" t="s">
        <v>655</v>
      </c>
      <c r="K79" s="410" t="s">
        <v>73</v>
      </c>
      <c r="L79" s="201" t="s">
        <v>46</v>
      </c>
      <c r="M79" s="201"/>
      <c r="N79" s="203" t="s">
        <v>654</v>
      </c>
      <c r="O79" s="832"/>
    </row>
    <row r="80" spans="1:15" x14ac:dyDescent="0.25">
      <c r="A80" s="260">
        <v>44347</v>
      </c>
      <c r="B80" s="261" t="s">
        <v>107</v>
      </c>
      <c r="C80" s="261" t="s">
        <v>50</v>
      </c>
      <c r="D80" s="261" t="s">
        <v>52</v>
      </c>
      <c r="E80" s="761"/>
      <c r="F80" s="927">
        <v>50000</v>
      </c>
      <c r="G80" s="888">
        <f t="shared" si="1"/>
        <v>45000</v>
      </c>
      <c r="H80" s="262" t="s">
        <v>99</v>
      </c>
      <c r="I80" s="262" t="s">
        <v>18</v>
      </c>
      <c r="J80" s="406" t="s">
        <v>666</v>
      </c>
      <c r="K80" s="406" t="s">
        <v>73</v>
      </c>
      <c r="L80" s="262" t="s">
        <v>46</v>
      </c>
      <c r="M80" s="262"/>
      <c r="N80" s="261"/>
      <c r="O80" s="832"/>
    </row>
    <row r="81" spans="1:15" x14ac:dyDescent="0.25">
      <c r="A81" s="202">
        <v>44347</v>
      </c>
      <c r="B81" s="203" t="s">
        <v>68</v>
      </c>
      <c r="C81" s="203" t="s">
        <v>67</v>
      </c>
      <c r="D81" s="203" t="s">
        <v>52</v>
      </c>
      <c r="E81" s="496">
        <v>7000</v>
      </c>
      <c r="F81" s="223"/>
      <c r="G81" s="495">
        <f t="shared" si="1"/>
        <v>38000</v>
      </c>
      <c r="H81" s="201" t="s">
        <v>99</v>
      </c>
      <c r="I81" s="201" t="s">
        <v>18</v>
      </c>
      <c r="J81" s="410" t="s">
        <v>666</v>
      </c>
      <c r="K81" s="410" t="s">
        <v>73</v>
      </c>
      <c r="L81" s="201" t="s">
        <v>46</v>
      </c>
      <c r="M81" s="201"/>
      <c r="N81" s="203" t="s">
        <v>413</v>
      </c>
      <c r="O81" s="832"/>
    </row>
    <row r="82" spans="1:15" x14ac:dyDescent="0.25">
      <c r="A82" s="202">
        <v>44347</v>
      </c>
      <c r="B82" s="203" t="s">
        <v>68</v>
      </c>
      <c r="C82" s="203" t="s">
        <v>67</v>
      </c>
      <c r="D82" s="203" t="s">
        <v>52</v>
      </c>
      <c r="E82" s="223">
        <v>5000</v>
      </c>
      <c r="F82" s="223"/>
      <c r="G82" s="495">
        <f t="shared" si="1"/>
        <v>33000</v>
      </c>
      <c r="H82" s="201" t="s">
        <v>99</v>
      </c>
      <c r="I82" s="201" t="s">
        <v>18</v>
      </c>
      <c r="J82" s="410" t="s">
        <v>666</v>
      </c>
      <c r="K82" s="410" t="s">
        <v>73</v>
      </c>
      <c r="L82" s="201" t="s">
        <v>46</v>
      </c>
      <c r="M82" s="201"/>
      <c r="N82" s="203" t="s">
        <v>658</v>
      </c>
      <c r="O82" s="832"/>
    </row>
    <row r="83" spans="1:15" x14ac:dyDescent="0.25">
      <c r="A83" s="202">
        <v>44347</v>
      </c>
      <c r="B83" s="203" t="s">
        <v>68</v>
      </c>
      <c r="C83" s="203" t="s">
        <v>67</v>
      </c>
      <c r="D83" s="203" t="s">
        <v>52</v>
      </c>
      <c r="E83" s="498">
        <v>8000</v>
      </c>
      <c r="F83" s="498"/>
      <c r="G83" s="495">
        <f t="shared" si="1"/>
        <v>25000</v>
      </c>
      <c r="H83" s="201" t="s">
        <v>99</v>
      </c>
      <c r="I83" s="201" t="s">
        <v>18</v>
      </c>
      <c r="J83" s="410" t="s">
        <v>666</v>
      </c>
      <c r="K83" s="410" t="s">
        <v>73</v>
      </c>
      <c r="L83" s="201" t="s">
        <v>46</v>
      </c>
      <c r="M83" s="201"/>
      <c r="N83" s="203" t="s">
        <v>659</v>
      </c>
      <c r="O83" s="832"/>
    </row>
    <row r="84" spans="1:15" x14ac:dyDescent="0.25">
      <c r="A84" s="202">
        <v>44347</v>
      </c>
      <c r="B84" s="203" t="s">
        <v>68</v>
      </c>
      <c r="C84" s="203" t="s">
        <v>67</v>
      </c>
      <c r="D84" s="203" t="s">
        <v>52</v>
      </c>
      <c r="E84" s="498">
        <v>5500</v>
      </c>
      <c r="F84" s="498"/>
      <c r="G84" s="495">
        <f t="shared" si="1"/>
        <v>19500</v>
      </c>
      <c r="H84" s="201" t="s">
        <v>99</v>
      </c>
      <c r="I84" s="201" t="s">
        <v>18</v>
      </c>
      <c r="J84" s="410" t="s">
        <v>666</v>
      </c>
      <c r="K84" s="410" t="s">
        <v>73</v>
      </c>
      <c r="L84" s="201" t="s">
        <v>46</v>
      </c>
      <c r="M84" s="201"/>
      <c r="N84" s="203" t="s">
        <v>660</v>
      </c>
      <c r="O84" s="832"/>
    </row>
    <row r="85" spans="1:15" x14ac:dyDescent="0.25">
      <c r="A85" s="202">
        <v>44347</v>
      </c>
      <c r="B85" s="203" t="s">
        <v>68</v>
      </c>
      <c r="C85" s="203" t="s">
        <v>67</v>
      </c>
      <c r="D85" s="203" t="s">
        <v>52</v>
      </c>
      <c r="E85" s="498">
        <v>4500</v>
      </c>
      <c r="F85" s="498"/>
      <c r="G85" s="495">
        <f t="shared" si="1"/>
        <v>15000</v>
      </c>
      <c r="H85" s="201" t="s">
        <v>99</v>
      </c>
      <c r="I85" s="201" t="s">
        <v>18</v>
      </c>
      <c r="J85" s="410" t="s">
        <v>666</v>
      </c>
      <c r="K85" s="410" t="s">
        <v>73</v>
      </c>
      <c r="L85" s="201" t="s">
        <v>46</v>
      </c>
      <c r="M85" s="201"/>
      <c r="N85" s="203" t="s">
        <v>661</v>
      </c>
      <c r="O85" s="832"/>
    </row>
    <row r="86" spans="1:15" x14ac:dyDescent="0.25">
      <c r="A86" s="202">
        <v>44347</v>
      </c>
      <c r="B86" s="203" t="s">
        <v>68</v>
      </c>
      <c r="C86" s="203" t="s">
        <v>67</v>
      </c>
      <c r="D86" s="203" t="s">
        <v>52</v>
      </c>
      <c r="E86" s="498">
        <v>4000</v>
      </c>
      <c r="F86" s="498"/>
      <c r="G86" s="495">
        <f t="shared" si="1"/>
        <v>11000</v>
      </c>
      <c r="H86" s="201" t="s">
        <v>99</v>
      </c>
      <c r="I86" s="201" t="s">
        <v>18</v>
      </c>
      <c r="J86" s="410" t="s">
        <v>666</v>
      </c>
      <c r="K86" s="410" t="s">
        <v>73</v>
      </c>
      <c r="L86" s="201" t="s">
        <v>46</v>
      </c>
      <c r="M86" s="201"/>
      <c r="N86" s="203" t="s">
        <v>662</v>
      </c>
      <c r="O86" s="832"/>
    </row>
    <row r="87" spans="1:15" x14ac:dyDescent="0.25">
      <c r="A87" s="202">
        <v>44347</v>
      </c>
      <c r="B87" s="203" t="s">
        <v>68</v>
      </c>
      <c r="C87" s="203" t="s">
        <v>67</v>
      </c>
      <c r="D87" s="203" t="s">
        <v>52</v>
      </c>
      <c r="E87" s="498">
        <v>4000</v>
      </c>
      <c r="F87" s="498"/>
      <c r="G87" s="495">
        <f t="shared" si="1"/>
        <v>7000</v>
      </c>
      <c r="H87" s="201" t="s">
        <v>99</v>
      </c>
      <c r="I87" s="201" t="s">
        <v>18</v>
      </c>
      <c r="J87" s="410" t="s">
        <v>666</v>
      </c>
      <c r="K87" s="410" t="s">
        <v>73</v>
      </c>
      <c r="L87" s="201" t="s">
        <v>46</v>
      </c>
      <c r="M87" s="201"/>
      <c r="N87" s="203" t="s">
        <v>663</v>
      </c>
      <c r="O87" s="832"/>
    </row>
    <row r="88" spans="1:15" x14ac:dyDescent="0.25">
      <c r="A88" s="202">
        <v>44347</v>
      </c>
      <c r="B88" s="203" t="s">
        <v>68</v>
      </c>
      <c r="C88" s="203" t="s">
        <v>67</v>
      </c>
      <c r="D88" s="203" t="s">
        <v>52</v>
      </c>
      <c r="E88" s="498">
        <v>4000</v>
      </c>
      <c r="F88" s="498"/>
      <c r="G88" s="495">
        <f t="shared" si="1"/>
        <v>3000</v>
      </c>
      <c r="H88" s="201" t="s">
        <v>99</v>
      </c>
      <c r="I88" s="201" t="s">
        <v>18</v>
      </c>
      <c r="J88" s="410" t="s">
        <v>666</v>
      </c>
      <c r="K88" s="410" t="s">
        <v>73</v>
      </c>
      <c r="L88" s="201" t="s">
        <v>46</v>
      </c>
      <c r="M88" s="201"/>
      <c r="N88" s="203" t="s">
        <v>664</v>
      </c>
      <c r="O88" s="832"/>
    </row>
    <row r="89" spans="1:15" ht="15.75" thickBot="1" x14ac:dyDescent="0.3">
      <c r="A89" s="202">
        <v>44347</v>
      </c>
      <c r="B89" s="203" t="s">
        <v>68</v>
      </c>
      <c r="C89" s="203" t="s">
        <v>67</v>
      </c>
      <c r="D89" s="203" t="s">
        <v>52</v>
      </c>
      <c r="E89" s="502">
        <v>8000</v>
      </c>
      <c r="F89" s="502"/>
      <c r="G89" s="495">
        <f t="shared" si="1"/>
        <v>-5000</v>
      </c>
      <c r="H89" s="201" t="s">
        <v>99</v>
      </c>
      <c r="I89" s="201" t="s">
        <v>18</v>
      </c>
      <c r="J89" s="410" t="s">
        <v>666</v>
      </c>
      <c r="K89" s="410" t="s">
        <v>73</v>
      </c>
      <c r="L89" s="201" t="s">
        <v>46</v>
      </c>
      <c r="M89" s="201"/>
      <c r="N89" s="203" t="s">
        <v>665</v>
      </c>
      <c r="O89" s="832"/>
    </row>
    <row r="90" spans="1:15" ht="15.75" thickBot="1" x14ac:dyDescent="0.3">
      <c r="A90" s="202"/>
      <c r="B90" s="201"/>
      <c r="C90" s="201"/>
      <c r="D90" s="216"/>
      <c r="E90" s="964">
        <f>SUM(E4:E89)</f>
        <v>781000</v>
      </c>
      <c r="F90" s="965">
        <f>SUM(F4:F89)</f>
        <v>776000</v>
      </c>
      <c r="G90" s="966">
        <f>F90-E90</f>
        <v>-5000</v>
      </c>
      <c r="H90" s="218"/>
      <c r="I90" s="201"/>
      <c r="J90" s="280"/>
      <c r="K90" s="410"/>
      <c r="L90" s="201"/>
      <c r="M90" s="201"/>
      <c r="N90" s="203"/>
      <c r="O90" s="832"/>
    </row>
    <row r="91" spans="1:15" x14ac:dyDescent="0.25">
      <c r="A91" s="202"/>
      <c r="B91" s="201"/>
      <c r="C91" s="201"/>
      <c r="D91" s="201"/>
      <c r="E91" s="754"/>
      <c r="F91" s="754"/>
      <c r="G91" s="497"/>
      <c r="H91" s="201"/>
      <c r="I91" s="201"/>
      <c r="J91" s="280"/>
      <c r="K91" s="410"/>
      <c r="L91" s="201"/>
      <c r="M91" s="201"/>
      <c r="N91" s="203"/>
      <c r="O91" s="832"/>
    </row>
    <row r="92" spans="1:15" x14ac:dyDescent="0.25">
      <c r="A92" s="202"/>
      <c r="B92" s="203"/>
      <c r="C92" s="203"/>
      <c r="D92" s="203"/>
      <c r="E92" s="223"/>
      <c r="F92" s="426"/>
      <c r="G92" s="495"/>
      <c r="H92" s="201"/>
      <c r="I92" s="201"/>
      <c r="J92" s="280"/>
      <c r="K92" s="301"/>
      <c r="L92" s="201"/>
      <c r="M92" s="201"/>
      <c r="N92" s="203"/>
      <c r="O92" s="832"/>
    </row>
    <row r="93" spans="1:15" x14ac:dyDescent="0.25">
      <c r="A93" s="201"/>
      <c r="B93" s="201"/>
      <c r="C93" s="201"/>
      <c r="D93" s="201"/>
      <c r="E93" s="223"/>
      <c r="F93" s="223"/>
      <c r="G93" s="495"/>
      <c r="H93" s="201"/>
      <c r="I93" s="201"/>
      <c r="J93" s="201"/>
      <c r="K93" s="301"/>
      <c r="L93" s="201"/>
      <c r="M93" s="201"/>
      <c r="N93" s="203"/>
      <c r="O93" s="832"/>
    </row>
    <row r="94" spans="1:15" x14ac:dyDescent="0.25">
      <c r="A94" s="201"/>
      <c r="B94" s="201"/>
      <c r="C94" s="201"/>
      <c r="D94" s="201"/>
      <c r="E94" s="540"/>
      <c r="F94" s="540"/>
      <c r="G94" s="495"/>
      <c r="H94" s="201"/>
      <c r="I94" s="201"/>
      <c r="J94" s="201"/>
      <c r="K94" s="301"/>
      <c r="L94" s="201"/>
      <c r="M94" s="201"/>
      <c r="N94" s="203"/>
      <c r="O94" s="832"/>
    </row>
    <row r="95" spans="1:15" x14ac:dyDescent="0.25">
      <c r="A95" s="201"/>
      <c r="B95" s="201"/>
      <c r="C95" s="201"/>
      <c r="D95" s="201"/>
      <c r="E95" s="540"/>
      <c r="F95" s="540"/>
      <c r="G95" s="495"/>
      <c r="H95" s="201"/>
      <c r="I95" s="201"/>
      <c r="J95" s="201"/>
      <c r="K95" s="301"/>
      <c r="L95" s="201"/>
      <c r="M95" s="201"/>
      <c r="N95" s="203"/>
      <c r="O95" s="832"/>
    </row>
    <row r="96" spans="1:15" x14ac:dyDescent="0.25">
      <c r="A96" s="201"/>
      <c r="B96" s="201"/>
      <c r="C96" s="201"/>
      <c r="D96" s="201"/>
      <c r="E96" s="540"/>
      <c r="F96" s="540"/>
      <c r="G96" s="495"/>
      <c r="H96" s="201"/>
      <c r="I96" s="201"/>
      <c r="J96" s="201"/>
      <c r="K96" s="301"/>
      <c r="L96" s="201"/>
      <c r="M96" s="201"/>
      <c r="N96" s="203"/>
      <c r="O96" s="832"/>
    </row>
    <row r="97" spans="1:15" x14ac:dyDescent="0.25">
      <c r="A97" s="618"/>
      <c r="B97" s="618"/>
      <c r="C97" s="618"/>
      <c r="D97" s="618"/>
      <c r="E97" s="503"/>
      <c r="F97" s="503"/>
      <c r="G97" s="497"/>
      <c r="H97" s="618"/>
      <c r="I97" s="618"/>
      <c r="J97" s="618"/>
      <c r="K97" s="618"/>
      <c r="L97" s="618"/>
      <c r="M97" s="618"/>
      <c r="N97" s="108"/>
      <c r="O97" s="159"/>
    </row>
    <row r="98" spans="1:15" x14ac:dyDescent="0.25">
      <c r="A98" s="187"/>
      <c r="B98" s="187"/>
      <c r="C98" s="187"/>
      <c r="D98" s="187"/>
      <c r="E98" s="500"/>
      <c r="F98" s="500"/>
      <c r="G98" s="495"/>
      <c r="H98" s="187"/>
      <c r="I98" s="187"/>
      <c r="J98" s="187"/>
      <c r="K98" s="187"/>
      <c r="L98" s="187"/>
      <c r="M98" s="187"/>
      <c r="N98" s="108"/>
      <c r="O98" s="159"/>
    </row>
    <row r="99" spans="1:15" x14ac:dyDescent="0.25">
      <c r="A99" s="187"/>
      <c r="B99" s="187"/>
      <c r="C99" s="187"/>
      <c r="D99" s="187"/>
      <c r="E99" s="500"/>
      <c r="F99" s="500"/>
      <c r="G99" s="495"/>
      <c r="H99" s="187"/>
      <c r="I99" s="187"/>
      <c r="J99" s="187"/>
      <c r="K99" s="187"/>
      <c r="L99" s="187"/>
      <c r="M99" s="187"/>
      <c r="N99" s="108"/>
      <c r="O99" s="159"/>
    </row>
    <row r="100" spans="1:15" x14ac:dyDescent="0.25">
      <c r="A100" s="187"/>
      <c r="B100" s="187"/>
      <c r="C100" s="187"/>
      <c r="D100" s="187"/>
      <c r="E100" s="500"/>
      <c r="F100" s="500"/>
      <c r="G100" s="495"/>
      <c r="H100" s="187"/>
      <c r="I100" s="187"/>
      <c r="J100" s="187"/>
      <c r="K100" s="187"/>
      <c r="L100" s="187"/>
      <c r="M100" s="187"/>
      <c r="N100" s="108"/>
      <c r="O100" s="159"/>
    </row>
    <row r="101" spans="1:15" x14ac:dyDescent="0.25">
      <c r="A101" s="187"/>
      <c r="B101" s="187"/>
      <c r="C101" s="187"/>
      <c r="D101" s="187"/>
      <c r="E101" s="500"/>
      <c r="F101" s="500"/>
      <c r="G101" s="495"/>
      <c r="H101" s="187"/>
      <c r="I101" s="187"/>
      <c r="J101" s="187"/>
      <c r="K101" s="187"/>
      <c r="L101" s="187"/>
      <c r="M101" s="187"/>
      <c r="N101" s="108"/>
      <c r="O101" s="159"/>
    </row>
    <row r="102" spans="1:15" x14ac:dyDescent="0.25">
      <c r="A102" s="187"/>
      <c r="B102" s="187"/>
      <c r="C102" s="187"/>
      <c r="D102" s="187"/>
      <c r="E102" s="500"/>
      <c r="F102" s="500"/>
      <c r="G102" s="495"/>
      <c r="H102" s="187"/>
      <c r="I102" s="187"/>
      <c r="J102" s="187"/>
      <c r="K102" s="187"/>
      <c r="L102" s="187"/>
      <c r="M102" s="187"/>
      <c r="N102" s="108"/>
      <c r="O102" s="159"/>
    </row>
    <row r="103" spans="1:15" x14ac:dyDescent="0.25">
      <c r="A103" s="187"/>
      <c r="B103" s="187"/>
      <c r="C103" s="187"/>
      <c r="D103" s="187"/>
      <c r="E103" s="500"/>
      <c r="F103" s="500"/>
      <c r="G103" s="496"/>
      <c r="H103" s="187"/>
      <c r="I103" s="187"/>
      <c r="J103" s="187"/>
      <c r="K103" s="187"/>
      <c r="L103" s="187"/>
      <c r="M103" s="187"/>
      <c r="N103" s="108"/>
      <c r="O103" s="159"/>
    </row>
    <row r="104" spans="1:15" x14ac:dyDescent="0.25">
      <c r="A104" s="187"/>
      <c r="B104" s="187"/>
      <c r="C104" s="187"/>
      <c r="D104" s="187"/>
      <c r="E104" s="500"/>
      <c r="F104" s="500"/>
      <c r="G104" s="496"/>
      <c r="H104" s="187"/>
      <c r="I104" s="187"/>
      <c r="J104" s="187"/>
      <c r="K104" s="187"/>
      <c r="L104" s="187"/>
      <c r="M104" s="187"/>
      <c r="N104" s="108"/>
      <c r="O104" s="159"/>
    </row>
    <row r="105" spans="1:15" x14ac:dyDescent="0.25">
      <c r="A105" s="187"/>
      <c r="B105" s="187"/>
      <c r="C105" s="187"/>
      <c r="D105" s="187"/>
      <c r="E105" s="500"/>
      <c r="F105" s="500"/>
      <c r="G105" s="496"/>
      <c r="H105" s="187"/>
      <c r="I105" s="187"/>
      <c r="J105" s="187"/>
      <c r="K105" s="187"/>
      <c r="L105" s="187"/>
      <c r="M105" s="187"/>
      <c r="N105" s="108"/>
      <c r="O105" s="159"/>
    </row>
    <row r="106" spans="1:15" x14ac:dyDescent="0.25">
      <c r="A106" s="187"/>
      <c r="B106" s="187"/>
      <c r="C106" s="187"/>
      <c r="D106" s="187"/>
      <c r="E106" s="500"/>
      <c r="F106" s="500"/>
      <c r="G106" s="496"/>
      <c r="H106" s="187"/>
      <c r="I106" s="187"/>
      <c r="J106" s="187"/>
      <c r="K106" s="187"/>
      <c r="L106" s="187"/>
      <c r="M106" s="187"/>
      <c r="N106" s="108"/>
      <c r="O106" s="159"/>
    </row>
    <row r="107" spans="1:15" x14ac:dyDescent="0.25">
      <c r="A107" s="187"/>
      <c r="B107" s="187"/>
      <c r="C107" s="187"/>
      <c r="D107" s="187"/>
      <c r="E107" s="500"/>
      <c r="F107" s="500"/>
      <c r="G107" s="496"/>
      <c r="H107" s="187"/>
      <c r="I107" s="187"/>
      <c r="J107" s="187"/>
      <c r="K107" s="187"/>
      <c r="L107" s="187"/>
      <c r="M107" s="187"/>
      <c r="N107" s="108"/>
      <c r="O107" s="159"/>
    </row>
    <row r="108" spans="1:15" x14ac:dyDescent="0.25">
      <c r="A108" s="187"/>
      <c r="B108" s="187"/>
      <c r="C108" s="187"/>
      <c r="D108" s="187"/>
      <c r="E108" s="500"/>
      <c r="F108" s="500"/>
      <c r="G108" s="496"/>
      <c r="H108" s="187"/>
      <c r="I108" s="187"/>
      <c r="J108" s="187"/>
      <c r="K108" s="187"/>
      <c r="L108" s="187"/>
      <c r="M108" s="187"/>
      <c r="N108" s="108"/>
      <c r="O108" s="159"/>
    </row>
    <row r="109" spans="1:15" x14ac:dyDescent="0.25">
      <c r="A109" s="187"/>
      <c r="B109" s="187"/>
      <c r="C109" s="187"/>
      <c r="D109" s="187"/>
      <c r="E109" s="500"/>
      <c r="F109" s="500"/>
      <c r="G109" s="496"/>
      <c r="H109" s="187"/>
      <c r="I109" s="187"/>
      <c r="J109" s="187"/>
      <c r="K109" s="187"/>
      <c r="L109" s="187"/>
      <c r="M109" s="187"/>
      <c r="N109" s="108"/>
      <c r="O109" s="159"/>
    </row>
    <row r="110" spans="1:15" x14ac:dyDescent="0.25">
      <c r="A110" s="187"/>
      <c r="B110" s="187"/>
      <c r="C110" s="187"/>
      <c r="D110" s="187"/>
      <c r="E110" s="500"/>
      <c r="F110" s="500"/>
      <c r="G110" s="496"/>
      <c r="H110" s="187"/>
      <c r="I110" s="187"/>
      <c r="J110" s="187"/>
      <c r="K110" s="187"/>
      <c r="L110" s="187"/>
      <c r="M110" s="187"/>
      <c r="N110" s="108"/>
      <c r="O110" s="159"/>
    </row>
    <row r="111" spans="1:15" x14ac:dyDescent="0.25">
      <c r="A111" s="187"/>
      <c r="B111" s="187"/>
      <c r="C111" s="187"/>
      <c r="D111" s="187"/>
      <c r="E111" s="500"/>
      <c r="F111" s="500"/>
      <c r="G111" s="496"/>
      <c r="H111" s="187"/>
      <c r="I111" s="187"/>
      <c r="J111" s="187"/>
      <c r="K111" s="187"/>
      <c r="L111" s="187"/>
      <c r="M111" s="187"/>
      <c r="N111" s="108"/>
      <c r="O111" s="159"/>
    </row>
    <row r="112" spans="1:15" x14ac:dyDescent="0.25">
      <c r="A112" s="187"/>
      <c r="B112" s="187"/>
      <c r="C112" s="187"/>
      <c r="D112" s="187"/>
      <c r="E112" s="500"/>
      <c r="F112" s="500"/>
      <c r="G112" s="496"/>
      <c r="H112" s="187"/>
      <c r="I112" s="187"/>
      <c r="J112" s="187"/>
      <c r="K112" s="187"/>
      <c r="L112" s="187"/>
      <c r="M112" s="187"/>
      <c r="N112" s="108"/>
      <c r="O112" s="159"/>
    </row>
    <row r="113" spans="1:15" x14ac:dyDescent="0.25">
      <c r="A113" s="187"/>
      <c r="B113" s="187"/>
      <c r="C113" s="187"/>
      <c r="D113" s="187"/>
      <c r="E113" s="500"/>
      <c r="F113" s="500"/>
      <c r="G113" s="496"/>
      <c r="H113" s="187"/>
      <c r="I113" s="187"/>
      <c r="J113" s="187"/>
      <c r="K113" s="187"/>
      <c r="L113" s="187"/>
      <c r="M113" s="187"/>
      <c r="N113" s="108"/>
      <c r="O113" s="159"/>
    </row>
    <row r="114" spans="1:15" x14ac:dyDescent="0.25">
      <c r="A114" s="187"/>
      <c r="B114" s="187"/>
      <c r="C114" s="187"/>
      <c r="D114" s="187"/>
      <c r="E114" s="500"/>
      <c r="F114" s="500"/>
      <c r="G114" s="496"/>
      <c r="H114" s="187"/>
      <c r="I114" s="187"/>
      <c r="J114" s="187"/>
      <c r="K114" s="187"/>
      <c r="L114" s="187"/>
      <c r="M114" s="187"/>
      <c r="N114" s="108"/>
      <c r="O114" s="159"/>
    </row>
    <row r="115" spans="1:15" x14ac:dyDescent="0.25">
      <c r="A115" s="187"/>
      <c r="B115" s="187"/>
      <c r="C115" s="187"/>
      <c r="D115" s="187"/>
      <c r="E115" s="500"/>
      <c r="F115" s="500"/>
      <c r="G115" s="496"/>
      <c r="H115" s="187"/>
      <c r="I115" s="187"/>
      <c r="J115" s="187"/>
      <c r="K115" s="187"/>
      <c r="L115" s="187"/>
      <c r="M115" s="187"/>
      <c r="N115" s="108"/>
      <c r="O115" s="159"/>
    </row>
    <row r="116" spans="1:15" x14ac:dyDescent="0.25">
      <c r="A116" s="187"/>
      <c r="B116" s="187"/>
      <c r="C116" s="187"/>
      <c r="D116" s="187"/>
      <c r="E116" s="500"/>
      <c r="F116" s="500"/>
      <c r="G116" s="496"/>
      <c r="H116" s="187"/>
      <c r="I116" s="187"/>
      <c r="J116" s="187"/>
      <c r="K116" s="187"/>
      <c r="L116" s="187"/>
      <c r="M116" s="187"/>
      <c r="N116" s="108"/>
      <c r="O116" s="159"/>
    </row>
    <row r="117" spans="1:15" x14ac:dyDescent="0.25">
      <c r="A117" s="187"/>
      <c r="B117" s="187"/>
      <c r="C117" s="187"/>
      <c r="D117" s="187"/>
      <c r="E117" s="500"/>
      <c r="F117" s="500"/>
      <c r="G117" s="496"/>
      <c r="H117" s="187"/>
      <c r="I117" s="187"/>
      <c r="J117" s="187"/>
      <c r="K117" s="187"/>
      <c r="L117" s="187"/>
      <c r="M117" s="187"/>
      <c r="N117" s="108"/>
      <c r="O117" s="159"/>
    </row>
    <row r="118" spans="1:15" x14ac:dyDescent="0.25">
      <c r="A118" s="187"/>
      <c r="B118" s="187"/>
      <c r="C118" s="187"/>
      <c r="D118" s="187"/>
      <c r="E118" s="500"/>
      <c r="F118" s="500"/>
      <c r="G118" s="496"/>
      <c r="H118" s="187"/>
      <c r="I118" s="187"/>
      <c r="J118" s="187"/>
      <c r="K118" s="187"/>
      <c r="L118" s="187"/>
      <c r="M118" s="187"/>
      <c r="N118" s="108"/>
      <c r="O118" s="159"/>
    </row>
    <row r="119" spans="1:15" x14ac:dyDescent="0.25">
      <c r="A119" s="187"/>
      <c r="B119" s="187"/>
      <c r="C119" s="187"/>
      <c r="D119" s="187"/>
      <c r="E119" s="500"/>
      <c r="F119" s="500"/>
      <c r="G119" s="496"/>
      <c r="H119" s="187"/>
      <c r="I119" s="187"/>
      <c r="J119" s="187"/>
      <c r="K119" s="187"/>
      <c r="L119" s="187"/>
      <c r="M119" s="187"/>
      <c r="N119" s="108"/>
      <c r="O119" s="159"/>
    </row>
    <row r="120" spans="1:15" x14ac:dyDescent="0.25">
      <c r="A120" s="187"/>
      <c r="B120" s="187"/>
      <c r="C120" s="187"/>
      <c r="D120" s="187"/>
      <c r="E120" s="500"/>
      <c r="F120" s="500"/>
      <c r="G120" s="496"/>
      <c r="H120" s="187"/>
      <c r="I120" s="187"/>
      <c r="J120" s="187"/>
      <c r="K120" s="187"/>
      <c r="L120" s="187"/>
      <c r="M120" s="187"/>
      <c r="N120" s="108"/>
      <c r="O120" s="159"/>
    </row>
    <row r="121" spans="1:15" x14ac:dyDescent="0.25">
      <c r="A121" s="187"/>
      <c r="B121" s="187"/>
      <c r="C121" s="187"/>
      <c r="D121" s="187"/>
      <c r="E121" s="500"/>
      <c r="F121" s="500"/>
      <c r="G121" s="500"/>
      <c r="H121" s="187"/>
      <c r="I121" s="187"/>
      <c r="J121" s="187"/>
      <c r="K121" s="187"/>
      <c r="L121" s="187"/>
      <c r="M121" s="187"/>
      <c r="N121" s="108"/>
      <c r="O121" s="159"/>
    </row>
    <row r="122" spans="1:15" x14ac:dyDescent="0.25">
      <c r="A122" s="187"/>
      <c r="B122" s="187"/>
      <c r="C122" s="187"/>
      <c r="D122" s="187"/>
      <c r="E122" s="500"/>
      <c r="F122" s="500"/>
      <c r="G122" s="500"/>
      <c r="H122" s="187"/>
      <c r="I122" s="187"/>
      <c r="J122" s="187"/>
      <c r="K122" s="187"/>
      <c r="L122" s="187"/>
      <c r="M122" s="187"/>
      <c r="N122" s="108"/>
      <c r="O122" s="159"/>
    </row>
    <row r="123" spans="1:15" x14ac:dyDescent="0.25">
      <c r="A123" s="187"/>
      <c r="B123" s="187"/>
      <c r="C123" s="187"/>
      <c r="D123" s="187"/>
      <c r="E123" s="500"/>
      <c r="F123" s="500"/>
      <c r="G123" s="500"/>
      <c r="H123" s="187"/>
      <c r="I123" s="187"/>
      <c r="J123" s="187"/>
      <c r="K123" s="187"/>
      <c r="L123" s="187"/>
      <c r="M123" s="187"/>
      <c r="N123" s="108"/>
      <c r="O123" s="159"/>
    </row>
    <row r="124" spans="1:15" x14ac:dyDescent="0.25">
      <c r="A124" s="187"/>
      <c r="B124" s="187"/>
      <c r="C124" s="187"/>
      <c r="D124" s="187"/>
      <c r="E124" s="500"/>
      <c r="F124" s="500"/>
      <c r="G124" s="500"/>
      <c r="H124" s="187"/>
      <c r="I124" s="187"/>
      <c r="J124" s="187"/>
      <c r="K124" s="187"/>
      <c r="L124" s="187"/>
      <c r="M124" s="187"/>
      <c r="N124" s="108"/>
      <c r="O124" s="159"/>
    </row>
    <row r="125" spans="1:15" x14ac:dyDescent="0.25">
      <c r="A125" s="187"/>
      <c r="B125" s="187"/>
      <c r="C125" s="187"/>
      <c r="D125" s="187"/>
      <c r="E125" s="500"/>
      <c r="F125" s="500"/>
      <c r="G125" s="500"/>
      <c r="H125" s="187"/>
      <c r="I125" s="187"/>
      <c r="J125" s="187"/>
      <c r="K125" s="187"/>
      <c r="L125" s="187"/>
      <c r="M125" s="187"/>
      <c r="N125" s="108"/>
      <c r="O125" s="159"/>
    </row>
    <row r="126" spans="1:15" x14ac:dyDescent="0.25">
      <c r="A126" s="187"/>
      <c r="B126" s="187"/>
      <c r="C126" s="187"/>
      <c r="D126" s="187"/>
      <c r="E126" s="500"/>
      <c r="F126" s="500"/>
      <c r="G126" s="500"/>
      <c r="H126" s="187"/>
      <c r="I126" s="187"/>
      <c r="J126" s="187"/>
      <c r="K126" s="187"/>
      <c r="L126" s="187"/>
      <c r="M126" s="187"/>
      <c r="N126" s="108"/>
      <c r="O126" s="159"/>
    </row>
    <row r="127" spans="1:15" x14ac:dyDescent="0.25">
      <c r="A127" s="187"/>
      <c r="B127" s="187"/>
      <c r="C127" s="187"/>
      <c r="D127" s="187"/>
      <c r="E127" s="500"/>
      <c r="F127" s="500"/>
      <c r="G127" s="500"/>
      <c r="H127" s="187"/>
      <c r="I127" s="187"/>
      <c r="J127" s="187"/>
      <c r="K127" s="187"/>
      <c r="L127" s="187"/>
      <c r="M127" s="187"/>
      <c r="N127" s="108"/>
      <c r="O127" s="159"/>
    </row>
    <row r="128" spans="1:15" x14ac:dyDescent="0.25">
      <c r="A128" s="187"/>
      <c r="B128" s="187"/>
      <c r="C128" s="187"/>
      <c r="D128" s="187"/>
      <c r="E128" s="500"/>
      <c r="F128" s="500"/>
      <c r="G128" s="500"/>
      <c r="H128" s="187"/>
      <c r="I128" s="187"/>
      <c r="J128" s="187"/>
      <c r="K128" s="187"/>
      <c r="L128" s="187"/>
      <c r="M128" s="187"/>
      <c r="N128" s="108"/>
      <c r="O128" s="159"/>
    </row>
    <row r="129" spans="1:15" x14ac:dyDescent="0.25">
      <c r="A129" s="187"/>
      <c r="B129" s="187"/>
      <c r="C129" s="187"/>
      <c r="D129" s="187"/>
      <c r="E129" s="500"/>
      <c r="F129" s="500"/>
      <c r="G129" s="500"/>
      <c r="H129" s="187"/>
      <c r="I129" s="187"/>
      <c r="J129" s="187"/>
      <c r="K129" s="187"/>
      <c r="L129" s="187"/>
      <c r="M129" s="187"/>
      <c r="N129" s="108"/>
      <c r="O129" s="159"/>
    </row>
    <row r="130" spans="1:15" x14ac:dyDescent="0.25">
      <c r="A130" s="187"/>
      <c r="B130" s="187"/>
      <c r="C130" s="187"/>
      <c r="D130" s="187"/>
      <c r="E130" s="500"/>
      <c r="F130" s="500"/>
      <c r="G130" s="500"/>
      <c r="H130" s="187"/>
      <c r="I130" s="187"/>
      <c r="J130" s="187"/>
      <c r="K130" s="187"/>
      <c r="L130" s="187"/>
      <c r="M130" s="187"/>
      <c r="N130" s="108"/>
      <c r="O130" s="159"/>
    </row>
    <row r="131" spans="1:15" x14ac:dyDescent="0.25">
      <c r="A131" s="187"/>
      <c r="B131" s="187"/>
      <c r="C131" s="187"/>
      <c r="D131" s="187"/>
      <c r="E131" s="500"/>
      <c r="F131" s="500"/>
      <c r="G131" s="500"/>
      <c r="H131" s="187"/>
      <c r="I131" s="187"/>
      <c r="J131" s="187"/>
      <c r="K131" s="187"/>
      <c r="L131" s="187"/>
      <c r="M131" s="187"/>
      <c r="N131" s="108"/>
      <c r="O131" s="159"/>
    </row>
    <row r="132" spans="1:15" x14ac:dyDescent="0.25">
      <c r="I132" s="119"/>
      <c r="J132" s="119"/>
      <c r="K132" s="119"/>
      <c r="L132" s="119"/>
      <c r="O132" s="159"/>
    </row>
    <row r="133" spans="1:15" x14ac:dyDescent="0.25">
      <c r="I133" s="119"/>
      <c r="J133" s="119"/>
      <c r="K133" s="119"/>
      <c r="L133" s="119"/>
      <c r="O133" s="159"/>
    </row>
    <row r="134" spans="1:15" x14ac:dyDescent="0.25">
      <c r="I134" s="119"/>
      <c r="J134" s="119"/>
      <c r="K134" s="119"/>
      <c r="L134" s="119"/>
      <c r="O134" s="159"/>
    </row>
    <row r="135" spans="1:15" x14ac:dyDescent="0.25">
      <c r="I135" s="119"/>
      <c r="J135" s="119"/>
      <c r="K135" s="119"/>
      <c r="L135" s="119"/>
      <c r="O135" s="159"/>
    </row>
    <row r="136" spans="1:15" x14ac:dyDescent="0.25">
      <c r="I136" s="119"/>
      <c r="J136" s="119"/>
      <c r="K136" s="119"/>
      <c r="L136" s="119"/>
      <c r="O136" s="159"/>
    </row>
    <row r="137" spans="1:15" x14ac:dyDescent="0.25">
      <c r="I137" s="119"/>
      <c r="J137" s="119"/>
      <c r="K137" s="119"/>
      <c r="L137" s="119"/>
      <c r="O137" s="159"/>
    </row>
    <row r="138" spans="1:15" x14ac:dyDescent="0.25">
      <c r="I138" s="119"/>
      <c r="J138" s="119"/>
      <c r="K138" s="119"/>
      <c r="L138" s="119"/>
      <c r="O138" s="159"/>
    </row>
    <row r="139" spans="1:15" x14ac:dyDescent="0.25">
      <c r="I139" s="119"/>
      <c r="J139" s="119"/>
      <c r="K139" s="119"/>
      <c r="L139" s="119"/>
      <c r="O139" s="159"/>
    </row>
    <row r="140" spans="1:15" x14ac:dyDescent="0.25">
      <c r="I140" s="119"/>
      <c r="J140" s="119"/>
      <c r="K140" s="119"/>
      <c r="L140" s="119"/>
      <c r="O140" s="159"/>
    </row>
    <row r="141" spans="1:15" x14ac:dyDescent="0.25">
      <c r="I141" s="119"/>
      <c r="J141" s="119"/>
      <c r="K141" s="119"/>
      <c r="L141" s="119"/>
      <c r="O141" s="159"/>
    </row>
    <row r="142" spans="1:15" x14ac:dyDescent="0.25">
      <c r="I142" s="119"/>
      <c r="J142" s="119"/>
      <c r="K142" s="119"/>
      <c r="L142" s="119"/>
      <c r="O142" s="159"/>
    </row>
    <row r="143" spans="1:15" x14ac:dyDescent="0.25">
      <c r="I143" s="119"/>
      <c r="J143" s="119"/>
      <c r="K143" s="119"/>
      <c r="L143" s="119"/>
      <c r="O143" s="159"/>
    </row>
    <row r="144" spans="1:15" x14ac:dyDescent="0.25">
      <c r="I144" s="119"/>
      <c r="J144" s="119"/>
      <c r="K144" s="119"/>
      <c r="L144" s="119"/>
      <c r="O144" s="159"/>
    </row>
    <row r="145" spans="9:15" x14ac:dyDescent="0.25">
      <c r="I145" s="119"/>
      <c r="J145" s="119"/>
      <c r="K145" s="119"/>
      <c r="L145" s="119"/>
      <c r="O145" s="159"/>
    </row>
    <row r="146" spans="9:15" x14ac:dyDescent="0.25">
      <c r="I146" s="119"/>
      <c r="J146" s="119"/>
      <c r="K146" s="119"/>
      <c r="L146" s="119"/>
      <c r="O146" s="159"/>
    </row>
    <row r="147" spans="9:15" x14ac:dyDescent="0.25">
      <c r="I147" s="119"/>
      <c r="J147" s="119"/>
      <c r="K147" s="119"/>
      <c r="L147" s="119"/>
      <c r="O147" s="159"/>
    </row>
    <row r="148" spans="9:15" x14ac:dyDescent="0.25">
      <c r="I148" s="119"/>
      <c r="J148" s="119"/>
      <c r="K148" s="119"/>
      <c r="L148" s="119"/>
    </row>
    <row r="149" spans="9:15" x14ac:dyDescent="0.25">
      <c r="I149" s="119"/>
      <c r="J149" s="119"/>
      <c r="K149" s="119"/>
      <c r="L149" s="119"/>
    </row>
    <row r="150" spans="9:15" x14ac:dyDescent="0.25">
      <c r="I150" s="119"/>
      <c r="J150" s="119"/>
      <c r="K150" s="119"/>
      <c r="L150" s="119"/>
    </row>
    <row r="151" spans="9:15" x14ac:dyDescent="0.25">
      <c r="I151" s="119"/>
      <c r="J151" s="119"/>
      <c r="K151" s="119"/>
      <c r="L151" s="119"/>
    </row>
    <row r="152" spans="9:15" x14ac:dyDescent="0.25">
      <c r="I152" s="119"/>
      <c r="J152" s="119"/>
      <c r="K152" s="119"/>
      <c r="L152" s="119"/>
    </row>
    <row r="153" spans="9:15" x14ac:dyDescent="0.25">
      <c r="I153" s="119"/>
      <c r="J153" s="119"/>
      <c r="K153" s="119"/>
      <c r="L153" s="119"/>
    </row>
    <row r="154" spans="9:15" x14ac:dyDescent="0.25">
      <c r="I154" s="119"/>
      <c r="J154" s="119"/>
      <c r="K154" s="119"/>
      <c r="L154" s="119"/>
    </row>
    <row r="155" spans="9:15" x14ac:dyDescent="0.25">
      <c r="I155" s="119"/>
      <c r="J155" s="119"/>
      <c r="K155" s="119"/>
      <c r="L155" s="119"/>
    </row>
    <row r="156" spans="9:15" x14ac:dyDescent="0.25">
      <c r="I156" s="119"/>
      <c r="J156" s="119"/>
      <c r="K156" s="119"/>
      <c r="L156" s="119"/>
    </row>
    <row r="157" spans="9:15" x14ac:dyDescent="0.25">
      <c r="I157" s="119"/>
      <c r="J157" s="119"/>
      <c r="K157" s="119"/>
      <c r="L157" s="119"/>
    </row>
    <row r="158" spans="9:15" x14ac:dyDescent="0.25">
      <c r="I158" s="119"/>
      <c r="J158" s="119"/>
      <c r="K158" s="119"/>
      <c r="L158" s="119"/>
    </row>
    <row r="159" spans="9:15" x14ac:dyDescent="0.25">
      <c r="I159" s="119"/>
      <c r="J159" s="119"/>
      <c r="K159" s="119"/>
      <c r="L159" s="119"/>
    </row>
    <row r="160" spans="9:15" x14ac:dyDescent="0.25">
      <c r="I160" s="119"/>
      <c r="J160" s="119"/>
      <c r="K160" s="119"/>
      <c r="L160" s="119"/>
    </row>
    <row r="161" spans="9:12" x14ac:dyDescent="0.25">
      <c r="I161" s="119"/>
      <c r="J161" s="119"/>
      <c r="K161" s="119"/>
      <c r="L161" s="119"/>
    </row>
    <row r="162" spans="9:12" x14ac:dyDescent="0.25">
      <c r="I162" s="119"/>
      <c r="J162" s="119"/>
      <c r="K162" s="119"/>
      <c r="L162" s="119"/>
    </row>
    <row r="163" spans="9:12" x14ac:dyDescent="0.25">
      <c r="I163" s="119"/>
      <c r="J163" s="119"/>
      <c r="K163" s="119"/>
      <c r="L163" s="119"/>
    </row>
    <row r="164" spans="9:12" x14ac:dyDescent="0.25">
      <c r="I164" s="119"/>
      <c r="J164" s="119"/>
      <c r="K164" s="119"/>
      <c r="L164" s="119"/>
    </row>
    <row r="165" spans="9:12" x14ac:dyDescent="0.25">
      <c r="I165" s="119"/>
      <c r="J165" s="119"/>
      <c r="K165" s="119"/>
      <c r="L165" s="119"/>
    </row>
    <row r="166" spans="9:12" x14ac:dyDescent="0.25">
      <c r="I166" s="119"/>
      <c r="J166" s="119"/>
      <c r="K166" s="119"/>
      <c r="L166" s="119"/>
    </row>
    <row r="167" spans="9:12" x14ac:dyDescent="0.25">
      <c r="I167" s="119"/>
      <c r="J167" s="119"/>
      <c r="K167" s="119"/>
      <c r="L167" s="119"/>
    </row>
    <row r="168" spans="9:12" x14ac:dyDescent="0.25">
      <c r="I168" s="119"/>
      <c r="J168" s="119"/>
      <c r="K168" s="119"/>
      <c r="L168" s="119"/>
    </row>
    <row r="169" spans="9:12" x14ac:dyDescent="0.25">
      <c r="I169" s="119"/>
      <c r="J169" s="119"/>
      <c r="K169" s="119"/>
      <c r="L169" s="119"/>
    </row>
    <row r="170" spans="9:12" x14ac:dyDescent="0.25">
      <c r="I170" s="119"/>
      <c r="J170" s="119"/>
      <c r="K170" s="119"/>
      <c r="L170" s="119"/>
    </row>
    <row r="171" spans="9:12" x14ac:dyDescent="0.25">
      <c r="I171" s="119"/>
      <c r="J171" s="119"/>
      <c r="K171" s="119"/>
      <c r="L171" s="119"/>
    </row>
    <row r="172" spans="9:12" x14ac:dyDescent="0.25">
      <c r="I172" s="119"/>
      <c r="J172" s="119"/>
      <c r="K172" s="119"/>
      <c r="L172" s="119"/>
    </row>
    <row r="173" spans="9:12" x14ac:dyDescent="0.25">
      <c r="I173" s="119"/>
      <c r="J173" s="119"/>
      <c r="K173" s="119"/>
      <c r="L173" s="119"/>
    </row>
    <row r="174" spans="9:12" x14ac:dyDescent="0.25">
      <c r="I174" s="119"/>
      <c r="J174" s="119"/>
      <c r="K174" s="119"/>
      <c r="L174" s="119"/>
    </row>
    <row r="175" spans="9:12" x14ac:dyDescent="0.25">
      <c r="I175" s="119"/>
      <c r="J175" s="119"/>
      <c r="K175" s="119"/>
      <c r="L175" s="119"/>
    </row>
    <row r="176" spans="9:12" x14ac:dyDescent="0.25">
      <c r="I176" s="119"/>
      <c r="J176" s="119"/>
      <c r="K176" s="119"/>
      <c r="L176" s="119"/>
    </row>
    <row r="177" spans="9:12" x14ac:dyDescent="0.25">
      <c r="I177" s="119"/>
      <c r="J177" s="119"/>
      <c r="K177" s="119"/>
      <c r="L177" s="119"/>
    </row>
    <row r="178" spans="9:12" x14ac:dyDescent="0.25">
      <c r="I178" s="119"/>
      <c r="J178" s="119"/>
      <c r="K178" s="119"/>
      <c r="L178" s="119"/>
    </row>
    <row r="179" spans="9:12" x14ac:dyDescent="0.25">
      <c r="I179" s="119"/>
      <c r="J179" s="119"/>
      <c r="K179" s="119"/>
      <c r="L179" s="119"/>
    </row>
    <row r="180" spans="9:12" x14ac:dyDescent="0.25">
      <c r="I180" s="119"/>
      <c r="J180" s="119"/>
      <c r="K180" s="119"/>
      <c r="L180" s="119"/>
    </row>
    <row r="181" spans="9:12" x14ac:dyDescent="0.25">
      <c r="I181" s="119"/>
      <c r="J181" s="119"/>
      <c r="K181" s="119"/>
      <c r="L181" s="119"/>
    </row>
    <row r="182" spans="9:12" x14ac:dyDescent="0.25">
      <c r="I182" s="119"/>
      <c r="J182" s="119"/>
      <c r="K182" s="119"/>
      <c r="L182" s="119"/>
    </row>
    <row r="183" spans="9:12" x14ac:dyDescent="0.25">
      <c r="I183" s="119"/>
      <c r="J183" s="119"/>
      <c r="K183" s="119"/>
      <c r="L183" s="119"/>
    </row>
    <row r="184" spans="9:12" x14ac:dyDescent="0.25">
      <c r="I184" s="119"/>
      <c r="J184" s="119"/>
      <c r="K184" s="119"/>
      <c r="L184" s="119"/>
    </row>
    <row r="185" spans="9:12" x14ac:dyDescent="0.25">
      <c r="I185" s="119"/>
      <c r="J185" s="119"/>
      <c r="K185" s="119"/>
      <c r="L185" s="119"/>
    </row>
    <row r="186" spans="9:12" x14ac:dyDescent="0.25">
      <c r="I186" s="119"/>
      <c r="J186" s="119"/>
      <c r="K186" s="119"/>
      <c r="L186" s="119"/>
    </row>
    <row r="187" spans="9:12" x14ac:dyDescent="0.25">
      <c r="I187" s="119"/>
      <c r="J187" s="119"/>
      <c r="K187" s="119"/>
      <c r="L187" s="119"/>
    </row>
    <row r="188" spans="9:12" x14ac:dyDescent="0.25">
      <c r="I188" s="119"/>
      <c r="J188" s="119"/>
      <c r="K188" s="119"/>
      <c r="L188" s="119"/>
    </row>
    <row r="189" spans="9:12" x14ac:dyDescent="0.25">
      <c r="I189" s="119"/>
      <c r="J189" s="119"/>
      <c r="K189" s="119"/>
      <c r="L189" s="119"/>
    </row>
    <row r="190" spans="9:12" x14ac:dyDescent="0.25">
      <c r="I190" s="119"/>
      <c r="J190" s="119"/>
      <c r="K190" s="119"/>
      <c r="L190" s="119"/>
    </row>
    <row r="191" spans="9:12" x14ac:dyDescent="0.25">
      <c r="I191" s="119"/>
      <c r="J191" s="119"/>
      <c r="K191" s="119"/>
      <c r="L191" s="119"/>
    </row>
    <row r="192" spans="9:12" x14ac:dyDescent="0.25">
      <c r="I192" s="119"/>
      <c r="J192" s="119"/>
      <c r="K192" s="119"/>
      <c r="L192" s="119"/>
    </row>
    <row r="193" spans="9:12" x14ac:dyDescent="0.25">
      <c r="I193" s="119"/>
      <c r="J193" s="119"/>
      <c r="K193" s="119"/>
      <c r="L193" s="119"/>
    </row>
    <row r="194" spans="9:12" x14ac:dyDescent="0.25">
      <c r="I194" s="119"/>
      <c r="J194" s="119"/>
      <c r="K194" s="119"/>
      <c r="L194" s="119"/>
    </row>
    <row r="195" spans="9:12" x14ac:dyDescent="0.25">
      <c r="I195" s="119"/>
      <c r="J195" s="119"/>
      <c r="K195" s="119"/>
      <c r="L195" s="119"/>
    </row>
    <row r="196" spans="9:12" x14ac:dyDescent="0.25">
      <c r="I196" s="119"/>
      <c r="J196" s="119"/>
      <c r="K196" s="119"/>
      <c r="L196" s="119"/>
    </row>
    <row r="197" spans="9:12" x14ac:dyDescent="0.25">
      <c r="I197" s="119"/>
      <c r="J197" s="119"/>
      <c r="K197" s="119"/>
      <c r="L197" s="119"/>
    </row>
    <row r="198" spans="9:12" x14ac:dyDescent="0.25">
      <c r="I198" s="119"/>
      <c r="J198" s="119"/>
      <c r="K198" s="119"/>
      <c r="L198" s="119"/>
    </row>
    <row r="199" spans="9:12" x14ac:dyDescent="0.25">
      <c r="I199" s="119"/>
      <c r="J199" s="119"/>
      <c r="K199" s="119"/>
      <c r="L199" s="119"/>
    </row>
    <row r="200" spans="9:12" x14ac:dyDescent="0.25">
      <c r="I200" s="119"/>
      <c r="J200" s="119"/>
      <c r="K200" s="119"/>
      <c r="L200" s="119"/>
    </row>
    <row r="201" spans="9:12" x14ac:dyDescent="0.25">
      <c r="I201" s="119"/>
      <c r="J201" s="119"/>
      <c r="K201" s="119"/>
      <c r="L201" s="119"/>
    </row>
    <row r="202" spans="9:12" x14ac:dyDescent="0.25">
      <c r="I202" s="119"/>
      <c r="J202" s="119"/>
      <c r="K202" s="119"/>
      <c r="L202" s="119"/>
    </row>
    <row r="203" spans="9:12" x14ac:dyDescent="0.25">
      <c r="I203" s="119"/>
      <c r="J203" s="119"/>
      <c r="K203" s="119"/>
      <c r="L203" s="119"/>
    </row>
    <row r="204" spans="9:12" x14ac:dyDescent="0.25">
      <c r="I204" s="119"/>
      <c r="J204" s="119"/>
      <c r="K204" s="119"/>
      <c r="L204" s="119"/>
    </row>
    <row r="205" spans="9:12" x14ac:dyDescent="0.25">
      <c r="I205" s="119"/>
      <c r="J205" s="119"/>
      <c r="K205" s="119"/>
      <c r="L205" s="119"/>
    </row>
    <row r="206" spans="9:12" x14ac:dyDescent="0.25">
      <c r="I206" s="119"/>
      <c r="J206" s="119"/>
      <c r="K206" s="119"/>
      <c r="L206" s="119"/>
    </row>
    <row r="207" spans="9:12" x14ac:dyDescent="0.25">
      <c r="I207" s="119"/>
      <c r="J207" s="119"/>
      <c r="K207" s="119"/>
      <c r="L207" s="119"/>
    </row>
    <row r="208" spans="9:12" x14ac:dyDescent="0.25">
      <c r="I208" s="119"/>
      <c r="J208" s="119"/>
      <c r="K208" s="119"/>
      <c r="L208" s="119"/>
    </row>
    <row r="209" spans="9:12" x14ac:dyDescent="0.25">
      <c r="I209" s="119"/>
      <c r="J209" s="119"/>
      <c r="K209" s="119"/>
      <c r="L209" s="119"/>
    </row>
    <row r="210" spans="9:12" x14ac:dyDescent="0.25">
      <c r="I210" s="119"/>
      <c r="J210" s="119"/>
      <c r="K210" s="119"/>
      <c r="L210" s="119"/>
    </row>
    <row r="211" spans="9:12" x14ac:dyDescent="0.25">
      <c r="I211" s="119"/>
      <c r="J211" s="119"/>
      <c r="K211" s="119"/>
      <c r="L211" s="119"/>
    </row>
    <row r="212" spans="9:12" x14ac:dyDescent="0.25">
      <c r="I212" s="119"/>
      <c r="J212" s="119"/>
      <c r="K212" s="119"/>
      <c r="L212" s="119"/>
    </row>
    <row r="213" spans="9:12" x14ac:dyDescent="0.25">
      <c r="I213" s="119"/>
      <c r="J213" s="119"/>
      <c r="K213" s="119"/>
      <c r="L213" s="119"/>
    </row>
    <row r="214" spans="9:12" x14ac:dyDescent="0.25">
      <c r="I214" s="119"/>
      <c r="J214" s="119"/>
      <c r="K214" s="119"/>
      <c r="L214" s="119"/>
    </row>
    <row r="215" spans="9:12" x14ac:dyDescent="0.25">
      <c r="I215" s="119"/>
      <c r="J215" s="119"/>
      <c r="K215" s="119"/>
      <c r="L215" s="119"/>
    </row>
    <row r="216" spans="9:12" x14ac:dyDescent="0.25">
      <c r="I216" s="119"/>
      <c r="J216" s="119"/>
      <c r="K216" s="119"/>
      <c r="L216" s="119"/>
    </row>
    <row r="217" spans="9:12" x14ac:dyDescent="0.25">
      <c r="I217" s="119"/>
      <c r="J217" s="119"/>
      <c r="K217" s="119"/>
      <c r="L217" s="119"/>
    </row>
    <row r="218" spans="9:12" x14ac:dyDescent="0.25">
      <c r="I218" s="119"/>
      <c r="J218" s="119"/>
      <c r="K218" s="119"/>
      <c r="L218" s="119"/>
    </row>
    <row r="219" spans="9:12" x14ac:dyDescent="0.25">
      <c r="I219" s="119"/>
      <c r="J219" s="119"/>
      <c r="K219" s="119"/>
      <c r="L219" s="119"/>
    </row>
    <row r="220" spans="9:12" x14ac:dyDescent="0.25">
      <c r="I220" s="119"/>
      <c r="J220" s="119"/>
      <c r="K220" s="119"/>
      <c r="L220" s="119"/>
    </row>
    <row r="221" spans="9:12" x14ac:dyDescent="0.25">
      <c r="I221" s="119"/>
      <c r="J221" s="119"/>
      <c r="K221" s="119"/>
      <c r="L221" s="119"/>
    </row>
    <row r="222" spans="9:12" x14ac:dyDescent="0.25">
      <c r="I222" s="119"/>
      <c r="J222" s="119"/>
      <c r="K222" s="119"/>
      <c r="L222" s="119"/>
    </row>
    <row r="223" spans="9:12" x14ac:dyDescent="0.25">
      <c r="I223" s="119"/>
      <c r="J223" s="119"/>
      <c r="K223" s="119"/>
      <c r="L223" s="119"/>
    </row>
    <row r="224" spans="9:12" x14ac:dyDescent="0.25">
      <c r="I224" s="119"/>
      <c r="J224" s="119"/>
      <c r="K224" s="119"/>
      <c r="L224" s="119"/>
    </row>
    <row r="225" spans="9:12" x14ac:dyDescent="0.25">
      <c r="I225" s="119"/>
      <c r="J225" s="119"/>
      <c r="K225" s="119"/>
      <c r="L225" s="119"/>
    </row>
    <row r="226" spans="9:12" x14ac:dyDescent="0.25">
      <c r="I226" s="119"/>
      <c r="J226" s="119"/>
      <c r="K226" s="119"/>
      <c r="L226" s="119"/>
    </row>
    <row r="227" spans="9:12" x14ac:dyDescent="0.25">
      <c r="I227" s="119"/>
      <c r="J227" s="119"/>
      <c r="K227" s="119"/>
      <c r="L227" s="119"/>
    </row>
    <row r="228" spans="9:12" x14ac:dyDescent="0.25">
      <c r="I228" s="119"/>
      <c r="J228" s="119"/>
      <c r="K228" s="119"/>
      <c r="L228" s="119"/>
    </row>
    <row r="229" spans="9:12" x14ac:dyDescent="0.25">
      <c r="I229" s="119"/>
      <c r="J229" s="119"/>
      <c r="K229" s="119"/>
      <c r="L229" s="119"/>
    </row>
    <row r="230" spans="9:12" x14ac:dyDescent="0.25">
      <c r="I230" s="119"/>
      <c r="J230" s="119"/>
      <c r="K230" s="119"/>
      <c r="L230" s="119"/>
    </row>
    <row r="231" spans="9:12" x14ac:dyDescent="0.25">
      <c r="I231" s="119"/>
      <c r="J231" s="119"/>
      <c r="K231" s="119"/>
      <c r="L231" s="119"/>
    </row>
    <row r="232" spans="9:12" x14ac:dyDescent="0.25">
      <c r="I232" s="119"/>
      <c r="J232" s="119"/>
      <c r="K232" s="119"/>
      <c r="L232" s="119"/>
    </row>
    <row r="233" spans="9:12" x14ac:dyDescent="0.25">
      <c r="I233" s="119"/>
      <c r="J233" s="119"/>
      <c r="K233" s="119"/>
      <c r="L233" s="119"/>
    </row>
    <row r="234" spans="9:12" x14ac:dyDescent="0.25">
      <c r="I234" s="119"/>
      <c r="J234" s="119"/>
      <c r="K234" s="119"/>
      <c r="L234" s="119"/>
    </row>
    <row r="235" spans="9:12" x14ac:dyDescent="0.25">
      <c r="I235" s="119"/>
      <c r="J235" s="119"/>
      <c r="K235" s="119"/>
      <c r="L235" s="119"/>
    </row>
    <row r="236" spans="9:12" x14ac:dyDescent="0.25">
      <c r="I236" s="119"/>
      <c r="J236" s="119"/>
      <c r="K236" s="119"/>
      <c r="L236" s="119"/>
    </row>
    <row r="237" spans="9:12" x14ac:dyDescent="0.25">
      <c r="I237" s="119"/>
      <c r="J237" s="119"/>
      <c r="K237" s="119"/>
      <c r="L237" s="119"/>
    </row>
    <row r="238" spans="9:12" x14ac:dyDescent="0.25">
      <c r="I238" s="119"/>
      <c r="J238" s="119"/>
      <c r="K238" s="119"/>
      <c r="L238" s="119"/>
    </row>
    <row r="239" spans="9:12" x14ac:dyDescent="0.25">
      <c r="I239" s="119"/>
      <c r="J239" s="119"/>
      <c r="K239" s="119"/>
      <c r="L239" s="119"/>
    </row>
    <row r="240" spans="9:12" x14ac:dyDescent="0.25">
      <c r="I240" s="119"/>
      <c r="J240" s="119"/>
      <c r="K240" s="119"/>
      <c r="L240" s="119"/>
    </row>
    <row r="241" spans="9:12" x14ac:dyDescent="0.25">
      <c r="I241" s="119"/>
      <c r="J241" s="119"/>
      <c r="K241" s="119"/>
      <c r="L241" s="119"/>
    </row>
    <row r="242" spans="9:12" x14ac:dyDescent="0.25">
      <c r="I242" s="119"/>
      <c r="J242" s="119"/>
      <c r="K242" s="119"/>
      <c r="L242" s="119"/>
    </row>
    <row r="243" spans="9:12" x14ac:dyDescent="0.25">
      <c r="I243" s="119"/>
      <c r="J243" s="119"/>
      <c r="K243" s="119"/>
      <c r="L243" s="119"/>
    </row>
    <row r="244" spans="9:12" x14ac:dyDescent="0.25">
      <c r="I244" s="119"/>
      <c r="J244" s="119"/>
      <c r="K244" s="119"/>
      <c r="L244" s="119"/>
    </row>
    <row r="245" spans="9:12" x14ac:dyDescent="0.25">
      <c r="I245" s="119"/>
      <c r="J245" s="119"/>
      <c r="K245" s="119"/>
      <c r="L245" s="119"/>
    </row>
    <row r="246" spans="9:12" x14ac:dyDescent="0.25">
      <c r="I246" s="119"/>
      <c r="J246" s="119"/>
      <c r="K246" s="119"/>
      <c r="L246" s="119"/>
    </row>
    <row r="247" spans="9:12" x14ac:dyDescent="0.25">
      <c r="I247" s="119"/>
      <c r="J247" s="119"/>
      <c r="K247" s="119"/>
      <c r="L247" s="119"/>
    </row>
    <row r="248" spans="9:12" x14ac:dyDescent="0.25">
      <c r="I248" s="119"/>
      <c r="J248" s="119"/>
      <c r="K248" s="119"/>
      <c r="L248" s="119"/>
    </row>
    <row r="249" spans="9:12" x14ac:dyDescent="0.25">
      <c r="I249" s="119"/>
      <c r="J249" s="119"/>
      <c r="K249" s="119"/>
      <c r="L249" s="119"/>
    </row>
    <row r="250" spans="9:12" x14ac:dyDescent="0.25">
      <c r="I250" s="119"/>
      <c r="J250" s="119"/>
      <c r="K250" s="119"/>
      <c r="L250" s="119"/>
    </row>
    <row r="251" spans="9:12" x14ac:dyDescent="0.25">
      <c r="I251" s="119"/>
      <c r="J251" s="119"/>
      <c r="K251" s="119"/>
      <c r="L251" s="119"/>
    </row>
    <row r="252" spans="9:12" x14ac:dyDescent="0.25">
      <c r="I252" s="119"/>
      <c r="J252" s="119"/>
      <c r="K252" s="119"/>
      <c r="L252" s="119"/>
    </row>
    <row r="253" spans="9:12" x14ac:dyDescent="0.25">
      <c r="I253" s="119"/>
      <c r="J253" s="119"/>
      <c r="K253" s="119"/>
      <c r="L253" s="119"/>
    </row>
    <row r="254" spans="9:12" x14ac:dyDescent="0.25">
      <c r="I254" s="119"/>
      <c r="J254" s="119"/>
      <c r="K254" s="119"/>
      <c r="L254" s="119"/>
    </row>
    <row r="255" spans="9:12" x14ac:dyDescent="0.25">
      <c r="I255" s="119"/>
      <c r="J255" s="119"/>
      <c r="K255" s="119"/>
      <c r="L255" s="119"/>
    </row>
    <row r="256" spans="9:12" x14ac:dyDescent="0.25">
      <c r="I256" s="119"/>
      <c r="J256" s="119"/>
      <c r="K256" s="119"/>
      <c r="L256" s="119"/>
    </row>
    <row r="257" spans="9:12" x14ac:dyDescent="0.25">
      <c r="I257" s="119"/>
      <c r="J257" s="119"/>
      <c r="K257" s="119"/>
      <c r="L257" s="119"/>
    </row>
    <row r="258" spans="9:12" x14ac:dyDescent="0.25">
      <c r="I258" s="119"/>
      <c r="J258" s="119"/>
      <c r="K258" s="119"/>
      <c r="L258" s="119"/>
    </row>
    <row r="259" spans="9:12" x14ac:dyDescent="0.25">
      <c r="I259" s="119"/>
      <c r="J259" s="119"/>
      <c r="K259" s="119"/>
      <c r="L259" s="119"/>
    </row>
    <row r="260" spans="9:12" x14ac:dyDescent="0.25">
      <c r="I260" s="119"/>
      <c r="J260" s="119"/>
      <c r="K260" s="119"/>
      <c r="L260" s="119"/>
    </row>
    <row r="261" spans="9:12" x14ac:dyDescent="0.25">
      <c r="I261" s="119"/>
      <c r="J261" s="119"/>
      <c r="K261" s="119"/>
      <c r="L261" s="119"/>
    </row>
    <row r="262" spans="9:12" x14ac:dyDescent="0.25">
      <c r="I262" s="119"/>
      <c r="J262" s="119"/>
      <c r="K262" s="119"/>
      <c r="L262" s="119"/>
    </row>
    <row r="263" spans="9:12" x14ac:dyDescent="0.25">
      <c r="I263" s="119"/>
      <c r="J263" s="119"/>
      <c r="K263" s="119"/>
      <c r="L263" s="119"/>
    </row>
    <row r="264" spans="9:12" x14ac:dyDescent="0.25">
      <c r="I264" s="119"/>
      <c r="J264" s="119"/>
      <c r="K264" s="119"/>
      <c r="L264" s="119"/>
    </row>
    <row r="265" spans="9:12" x14ac:dyDescent="0.25">
      <c r="I265" s="119"/>
      <c r="J265" s="119"/>
      <c r="K265" s="119"/>
      <c r="L265" s="119"/>
    </row>
    <row r="266" spans="9:12" x14ac:dyDescent="0.25">
      <c r="I266" s="119"/>
      <c r="J266" s="119"/>
      <c r="K266" s="119"/>
      <c r="L266" s="119"/>
    </row>
    <row r="267" spans="9:12" x14ac:dyDescent="0.25">
      <c r="I267" s="119"/>
      <c r="J267" s="119"/>
      <c r="K267" s="119"/>
      <c r="L267" s="119"/>
    </row>
    <row r="268" spans="9:12" x14ac:dyDescent="0.25">
      <c r="I268" s="119"/>
      <c r="J268" s="119"/>
      <c r="K268" s="119"/>
      <c r="L268" s="119"/>
    </row>
    <row r="269" spans="9:12" x14ac:dyDescent="0.25">
      <c r="I269" s="119"/>
      <c r="J269" s="119"/>
      <c r="K269" s="119"/>
      <c r="L269" s="119"/>
    </row>
    <row r="270" spans="9:12" x14ac:dyDescent="0.25">
      <c r="I270" s="119"/>
      <c r="J270" s="119"/>
      <c r="K270" s="119"/>
      <c r="L270" s="119"/>
    </row>
    <row r="271" spans="9:12" x14ac:dyDescent="0.25">
      <c r="I271" s="119"/>
      <c r="J271" s="119"/>
      <c r="K271" s="119"/>
      <c r="L271" s="119"/>
    </row>
    <row r="272" spans="9:12" x14ac:dyDescent="0.25">
      <c r="I272" s="119"/>
      <c r="J272" s="119"/>
      <c r="K272" s="119"/>
      <c r="L272" s="119"/>
    </row>
    <row r="273" spans="9:12" x14ac:dyDescent="0.25">
      <c r="I273" s="119"/>
      <c r="J273" s="119"/>
      <c r="K273" s="119"/>
      <c r="L273" s="119"/>
    </row>
    <row r="274" spans="9:12" x14ac:dyDescent="0.25">
      <c r="I274" s="119"/>
      <c r="J274" s="119"/>
      <c r="K274" s="119"/>
      <c r="L274" s="119"/>
    </row>
    <row r="275" spans="9:12" x14ac:dyDescent="0.25">
      <c r="I275" s="119"/>
      <c r="J275" s="119"/>
      <c r="K275" s="119"/>
      <c r="L275" s="119"/>
    </row>
    <row r="276" spans="9:12" x14ac:dyDescent="0.25">
      <c r="I276" s="119"/>
      <c r="J276" s="119"/>
      <c r="K276" s="119"/>
      <c r="L276" s="119"/>
    </row>
    <row r="277" spans="9:12" x14ac:dyDescent="0.25">
      <c r="I277" s="119"/>
      <c r="J277" s="119"/>
      <c r="K277" s="119"/>
      <c r="L277" s="119"/>
    </row>
    <row r="278" spans="9:12" x14ac:dyDescent="0.25">
      <c r="I278" s="119"/>
      <c r="J278" s="119"/>
      <c r="K278" s="119"/>
      <c r="L278" s="119"/>
    </row>
    <row r="279" spans="9:12" x14ac:dyDescent="0.25">
      <c r="I279" s="119"/>
      <c r="J279" s="119"/>
      <c r="K279" s="119"/>
      <c r="L279" s="119"/>
    </row>
    <row r="280" spans="9:12" x14ac:dyDescent="0.25">
      <c r="I280" s="119"/>
      <c r="J280" s="119"/>
      <c r="K280" s="119"/>
      <c r="L280" s="119"/>
    </row>
    <row r="281" spans="9:12" x14ac:dyDescent="0.25">
      <c r="I281" s="119"/>
      <c r="J281" s="119"/>
      <c r="K281" s="119"/>
      <c r="L281" s="119"/>
    </row>
    <row r="282" spans="9:12" x14ac:dyDescent="0.25">
      <c r="I282" s="119"/>
      <c r="J282" s="119"/>
      <c r="K282" s="119"/>
      <c r="L282" s="119"/>
    </row>
    <row r="283" spans="9:12" x14ac:dyDescent="0.25">
      <c r="I283" s="119"/>
      <c r="J283" s="119"/>
      <c r="K283" s="119"/>
      <c r="L283" s="119"/>
    </row>
    <row r="284" spans="9:12" x14ac:dyDescent="0.25">
      <c r="I284" s="119"/>
      <c r="J284" s="119"/>
      <c r="K284" s="119"/>
      <c r="L284" s="119"/>
    </row>
    <row r="285" spans="9:12" x14ac:dyDescent="0.25">
      <c r="I285" s="119"/>
      <c r="J285" s="119"/>
      <c r="K285" s="119"/>
      <c r="L285" s="119"/>
    </row>
    <row r="286" spans="9:12" x14ac:dyDescent="0.25">
      <c r="I286" s="119"/>
      <c r="J286" s="119"/>
      <c r="K286" s="119"/>
      <c r="L286" s="119"/>
    </row>
    <row r="287" spans="9:12" x14ac:dyDescent="0.25">
      <c r="I287" s="119"/>
      <c r="J287" s="119"/>
      <c r="K287" s="119"/>
      <c r="L287" s="119"/>
    </row>
    <row r="288" spans="9:12" x14ac:dyDescent="0.25">
      <c r="I288" s="119"/>
      <c r="J288" s="119"/>
      <c r="K288" s="119"/>
      <c r="L288" s="119"/>
    </row>
    <row r="289" spans="9:12" x14ac:dyDescent="0.25">
      <c r="I289" s="119"/>
      <c r="J289" s="119"/>
      <c r="K289" s="119"/>
      <c r="L289" s="119"/>
    </row>
    <row r="290" spans="9:12" x14ac:dyDescent="0.25">
      <c r="I290" s="119"/>
      <c r="J290" s="119"/>
      <c r="K290" s="119"/>
      <c r="L290" s="119"/>
    </row>
    <row r="291" spans="9:12" x14ac:dyDescent="0.25">
      <c r="I291" s="119"/>
      <c r="J291" s="119"/>
      <c r="K291" s="119"/>
      <c r="L291" s="119"/>
    </row>
    <row r="292" spans="9:12" x14ac:dyDescent="0.25">
      <c r="I292" s="119"/>
      <c r="J292" s="119"/>
      <c r="K292" s="119"/>
      <c r="L292" s="119"/>
    </row>
    <row r="293" spans="9:12" x14ac:dyDescent="0.25">
      <c r="I293" s="119"/>
      <c r="J293" s="119"/>
      <c r="K293" s="119"/>
      <c r="L293" s="119"/>
    </row>
    <row r="294" spans="9:12" x14ac:dyDescent="0.25">
      <c r="I294" s="119"/>
      <c r="J294" s="119"/>
      <c r="K294" s="119"/>
      <c r="L294" s="119"/>
    </row>
    <row r="295" spans="9:12" x14ac:dyDescent="0.25">
      <c r="I295" s="119"/>
      <c r="J295" s="119"/>
      <c r="K295" s="119"/>
      <c r="L295" s="119"/>
    </row>
    <row r="296" spans="9:12" x14ac:dyDescent="0.25">
      <c r="I296" s="119"/>
      <c r="J296" s="119"/>
      <c r="K296" s="119"/>
      <c r="L296" s="119"/>
    </row>
    <row r="297" spans="9:12" x14ac:dyDescent="0.25">
      <c r="I297" s="119"/>
      <c r="J297" s="119"/>
      <c r="K297" s="119"/>
      <c r="L297" s="119"/>
    </row>
    <row r="298" spans="9:12" x14ac:dyDescent="0.25">
      <c r="I298" s="119"/>
      <c r="J298" s="119"/>
      <c r="K298" s="119"/>
      <c r="L298" s="119"/>
    </row>
    <row r="299" spans="9:12" x14ac:dyDescent="0.25">
      <c r="I299" s="119"/>
      <c r="J299" s="119"/>
      <c r="K299" s="119"/>
      <c r="L299" s="119"/>
    </row>
    <row r="300" spans="9:12" x14ac:dyDescent="0.25">
      <c r="I300" s="119"/>
      <c r="J300" s="119"/>
      <c r="K300" s="119"/>
      <c r="L300" s="119"/>
    </row>
    <row r="301" spans="9:12" x14ac:dyDescent="0.25">
      <c r="I301" s="119"/>
      <c r="J301" s="119"/>
      <c r="K301" s="119"/>
      <c r="L301" s="119"/>
    </row>
    <row r="302" spans="9:12" x14ac:dyDescent="0.25">
      <c r="I302" s="119"/>
      <c r="J302" s="119"/>
      <c r="K302" s="119"/>
      <c r="L302" s="119"/>
    </row>
    <row r="303" spans="9:12" x14ac:dyDescent="0.25">
      <c r="I303" s="119"/>
      <c r="J303" s="119"/>
      <c r="K303" s="119"/>
      <c r="L303" s="119"/>
    </row>
    <row r="304" spans="9:12" x14ac:dyDescent="0.25">
      <c r="I304" s="119"/>
      <c r="J304" s="119"/>
      <c r="K304" s="119"/>
      <c r="L304" s="119"/>
    </row>
    <row r="305" spans="9:12" x14ac:dyDescent="0.25">
      <c r="I305" s="119"/>
      <c r="J305" s="119"/>
      <c r="K305" s="119"/>
      <c r="L305" s="119"/>
    </row>
    <row r="306" spans="9:12" x14ac:dyDescent="0.25">
      <c r="I306" s="119"/>
      <c r="J306" s="119"/>
      <c r="K306" s="119"/>
      <c r="L306" s="119"/>
    </row>
    <row r="307" spans="9:12" x14ac:dyDescent="0.25">
      <c r="I307" s="119"/>
      <c r="J307" s="119"/>
      <c r="K307" s="119"/>
      <c r="L307" s="119"/>
    </row>
    <row r="308" spans="9:12" x14ac:dyDescent="0.25">
      <c r="I308" s="119"/>
      <c r="J308" s="119"/>
      <c r="K308" s="119"/>
      <c r="L308" s="119"/>
    </row>
    <row r="309" spans="9:12" x14ac:dyDescent="0.25">
      <c r="I309" s="119"/>
      <c r="J309" s="119"/>
      <c r="K309" s="119"/>
      <c r="L309" s="119"/>
    </row>
    <row r="310" spans="9:12" x14ac:dyDescent="0.25">
      <c r="I310" s="119"/>
      <c r="J310" s="119"/>
      <c r="K310" s="119"/>
      <c r="L310" s="119"/>
    </row>
    <row r="311" spans="9:12" x14ac:dyDescent="0.25">
      <c r="I311" s="119"/>
      <c r="J311" s="119"/>
      <c r="K311" s="119"/>
      <c r="L311" s="119"/>
    </row>
    <row r="312" spans="9:12" x14ac:dyDescent="0.25">
      <c r="I312" s="119"/>
      <c r="J312" s="119"/>
      <c r="K312" s="119"/>
      <c r="L312" s="119"/>
    </row>
    <row r="313" spans="9:12" x14ac:dyDescent="0.25">
      <c r="I313" s="119"/>
      <c r="J313" s="119"/>
      <c r="K313" s="119"/>
      <c r="L313" s="119"/>
    </row>
    <row r="314" spans="9:12" x14ac:dyDescent="0.25">
      <c r="I314" s="119"/>
      <c r="J314" s="119"/>
      <c r="K314" s="119"/>
      <c r="L314" s="119"/>
    </row>
    <row r="315" spans="9:12" x14ac:dyDescent="0.25">
      <c r="I315" s="119"/>
      <c r="J315" s="119"/>
      <c r="K315" s="119"/>
      <c r="L315" s="119"/>
    </row>
    <row r="316" spans="9:12" x14ac:dyDescent="0.25">
      <c r="I316" s="119"/>
      <c r="J316" s="119"/>
      <c r="K316" s="119"/>
      <c r="L316" s="119"/>
    </row>
    <row r="317" spans="9:12" x14ac:dyDescent="0.25">
      <c r="I317" s="119"/>
      <c r="J317" s="119"/>
      <c r="K317" s="119"/>
      <c r="L317" s="119"/>
    </row>
    <row r="318" spans="9:12" x14ac:dyDescent="0.25">
      <c r="I318" s="119"/>
      <c r="J318" s="119"/>
      <c r="K318" s="119"/>
      <c r="L318" s="119"/>
    </row>
    <row r="319" spans="9:12" x14ac:dyDescent="0.25">
      <c r="I319" s="119"/>
      <c r="J319" s="119"/>
      <c r="K319" s="119"/>
      <c r="L319" s="119"/>
    </row>
    <row r="320" spans="9:12" x14ac:dyDescent="0.25">
      <c r="I320" s="119"/>
      <c r="J320" s="119"/>
      <c r="K320" s="119"/>
      <c r="L320" s="119"/>
    </row>
    <row r="321" spans="9:12" x14ac:dyDescent="0.25">
      <c r="I321" s="119"/>
      <c r="J321" s="119"/>
      <c r="K321" s="119"/>
      <c r="L321" s="119"/>
    </row>
    <row r="322" spans="9:12" x14ac:dyDescent="0.25">
      <c r="I322" s="119"/>
      <c r="J322" s="119"/>
      <c r="K322" s="119"/>
      <c r="L322" s="119"/>
    </row>
    <row r="323" spans="9:12" x14ac:dyDescent="0.25">
      <c r="I323" s="119"/>
      <c r="J323" s="119"/>
      <c r="K323" s="119"/>
      <c r="L323" s="119"/>
    </row>
    <row r="324" spans="9:12" x14ac:dyDescent="0.25">
      <c r="I324" s="119"/>
      <c r="J324" s="119"/>
      <c r="K324" s="119"/>
      <c r="L324" s="119"/>
    </row>
    <row r="325" spans="9:12" x14ac:dyDescent="0.25">
      <c r="I325" s="119"/>
      <c r="J325" s="119"/>
      <c r="K325" s="119"/>
      <c r="L325" s="119"/>
    </row>
    <row r="326" spans="9:12" x14ac:dyDescent="0.25">
      <c r="I326" s="119"/>
      <c r="J326" s="119"/>
      <c r="K326" s="119"/>
      <c r="L326" s="119"/>
    </row>
    <row r="327" spans="9:12" x14ac:dyDescent="0.25">
      <c r="I327" s="119"/>
      <c r="J327" s="119"/>
      <c r="K327" s="119"/>
      <c r="L327" s="119"/>
    </row>
    <row r="328" spans="9:12" x14ac:dyDescent="0.25">
      <c r="I328" s="119"/>
      <c r="J328" s="119"/>
      <c r="K328" s="119"/>
      <c r="L328" s="119"/>
    </row>
    <row r="329" spans="9:12" x14ac:dyDescent="0.25">
      <c r="I329" s="119"/>
      <c r="J329" s="119"/>
      <c r="K329" s="119"/>
      <c r="L329" s="119"/>
    </row>
    <row r="330" spans="9:12" x14ac:dyDescent="0.25">
      <c r="I330" s="119"/>
      <c r="J330" s="119"/>
      <c r="K330" s="119"/>
      <c r="L330" s="119"/>
    </row>
    <row r="331" spans="9:12" x14ac:dyDescent="0.25">
      <c r="I331" s="119"/>
      <c r="J331" s="119"/>
      <c r="K331" s="119"/>
      <c r="L331" s="119"/>
    </row>
    <row r="332" spans="9:12" x14ac:dyDescent="0.25">
      <c r="I332" s="119"/>
      <c r="J332" s="119"/>
      <c r="K332" s="119"/>
      <c r="L332" s="119"/>
    </row>
    <row r="333" spans="9:12" x14ac:dyDescent="0.25">
      <c r="I333" s="119"/>
      <c r="J333" s="119"/>
      <c r="K333" s="119"/>
      <c r="L333" s="119"/>
    </row>
    <row r="334" spans="9:12" x14ac:dyDescent="0.25">
      <c r="I334" s="119"/>
      <c r="J334" s="119"/>
      <c r="K334" s="119"/>
      <c r="L334" s="119"/>
    </row>
    <row r="335" spans="9:12" x14ac:dyDescent="0.25">
      <c r="I335" s="119"/>
      <c r="J335" s="119"/>
      <c r="K335" s="119"/>
      <c r="L335" s="119"/>
    </row>
    <row r="336" spans="9:12" x14ac:dyDescent="0.25">
      <c r="I336" s="119"/>
      <c r="J336" s="119"/>
      <c r="K336" s="119"/>
      <c r="L336" s="119"/>
    </row>
    <row r="337" spans="9:12" x14ac:dyDescent="0.25">
      <c r="I337" s="119"/>
      <c r="J337" s="119"/>
      <c r="K337" s="119"/>
      <c r="L337" s="119"/>
    </row>
    <row r="338" spans="9:12" x14ac:dyDescent="0.25">
      <c r="I338" s="119"/>
      <c r="J338" s="119"/>
      <c r="K338" s="119"/>
      <c r="L338" s="119"/>
    </row>
    <row r="339" spans="9:12" x14ac:dyDescent="0.25">
      <c r="I339" s="119"/>
      <c r="J339" s="119"/>
      <c r="K339" s="119"/>
      <c r="L339" s="119"/>
    </row>
    <row r="340" spans="9:12" x14ac:dyDescent="0.25">
      <c r="I340" s="119"/>
      <c r="J340" s="119"/>
      <c r="K340" s="119"/>
      <c r="L340" s="119"/>
    </row>
    <row r="341" spans="9:12" x14ac:dyDescent="0.25">
      <c r="I341" s="119"/>
      <c r="J341" s="119"/>
      <c r="K341" s="119"/>
      <c r="L341" s="119"/>
    </row>
    <row r="342" spans="9:12" x14ac:dyDescent="0.25">
      <c r="I342" s="119"/>
      <c r="J342" s="119"/>
      <c r="K342" s="119"/>
      <c r="L342" s="119"/>
    </row>
    <row r="343" spans="9:12" x14ac:dyDescent="0.25">
      <c r="I343" s="119"/>
      <c r="J343" s="119"/>
      <c r="K343" s="119"/>
      <c r="L343" s="119"/>
    </row>
    <row r="344" spans="9:12" x14ac:dyDescent="0.25">
      <c r="I344" s="119"/>
      <c r="J344" s="119"/>
      <c r="K344" s="119"/>
      <c r="L344" s="119"/>
    </row>
    <row r="345" spans="9:12" x14ac:dyDescent="0.25">
      <c r="I345" s="119"/>
      <c r="J345" s="119"/>
      <c r="K345" s="119"/>
      <c r="L345" s="119"/>
    </row>
    <row r="346" spans="9:12" x14ac:dyDescent="0.25">
      <c r="I346" s="119"/>
      <c r="J346" s="119"/>
      <c r="K346" s="119"/>
      <c r="L346" s="119"/>
    </row>
    <row r="347" spans="9:12" x14ac:dyDescent="0.25">
      <c r="I347" s="119"/>
      <c r="J347" s="119"/>
      <c r="K347" s="119"/>
      <c r="L347" s="119"/>
    </row>
    <row r="348" spans="9:12" x14ac:dyDescent="0.25">
      <c r="I348" s="119"/>
      <c r="J348" s="119"/>
      <c r="K348" s="119"/>
      <c r="L348" s="119"/>
    </row>
    <row r="349" spans="9:12" x14ac:dyDescent="0.25">
      <c r="I349" s="119"/>
      <c r="J349" s="119"/>
      <c r="K349" s="119"/>
      <c r="L349" s="119"/>
    </row>
    <row r="350" spans="9:12" x14ac:dyDescent="0.25">
      <c r="I350" s="119"/>
      <c r="J350" s="119"/>
      <c r="K350" s="119"/>
      <c r="L350" s="119"/>
    </row>
    <row r="351" spans="9:12" x14ac:dyDescent="0.25">
      <c r="I351" s="119"/>
      <c r="J351" s="119"/>
      <c r="K351" s="119"/>
      <c r="L351" s="119"/>
    </row>
    <row r="352" spans="9: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row r="4437" spans="9:12" x14ac:dyDescent="0.25">
      <c r="I4437" s="119"/>
      <c r="J4437" s="119"/>
      <c r="K4437" s="119"/>
      <c r="L4437" s="119"/>
    </row>
    <row r="4438" spans="9:12" x14ac:dyDescent="0.25">
      <c r="I4438" s="119"/>
      <c r="J4438" s="119"/>
      <c r="K4438" s="119"/>
      <c r="L4438" s="119"/>
    </row>
    <row r="4439" spans="9:12" x14ac:dyDescent="0.25">
      <c r="I4439" s="119"/>
      <c r="J4439" s="119"/>
      <c r="K4439" s="119"/>
      <c r="L4439" s="119"/>
    </row>
    <row r="4440" spans="9:12" x14ac:dyDescent="0.25">
      <c r="I4440" s="119"/>
      <c r="J4440" s="119"/>
      <c r="K4440" s="119"/>
      <c r="L4440" s="119"/>
    </row>
    <row r="4441" spans="9:12" x14ac:dyDescent="0.25">
      <c r="I4441" s="119"/>
      <c r="J4441" s="119"/>
      <c r="K4441" s="119"/>
      <c r="L4441" s="119"/>
    </row>
    <row r="4442" spans="9:12" x14ac:dyDescent="0.25">
      <c r="I4442" s="119"/>
      <c r="J4442" s="119"/>
      <c r="K4442" s="119"/>
      <c r="L4442" s="119"/>
    </row>
    <row r="4443" spans="9:12" x14ac:dyDescent="0.25">
      <c r="I4443" s="119"/>
      <c r="J4443" s="119"/>
      <c r="K4443" s="119"/>
      <c r="L4443" s="119"/>
    </row>
    <row r="4444" spans="9:12" x14ac:dyDescent="0.25">
      <c r="I4444" s="119"/>
      <c r="J4444" s="119"/>
      <c r="K4444" s="119"/>
      <c r="L4444" s="119"/>
    </row>
    <row r="4445" spans="9:12" x14ac:dyDescent="0.25">
      <c r="I4445" s="119"/>
      <c r="J4445" s="119"/>
      <c r="K4445" s="119"/>
      <c r="L4445" s="119"/>
    </row>
    <row r="4446" spans="9:12" x14ac:dyDescent="0.25">
      <c r="I4446" s="119"/>
      <c r="J4446" s="119"/>
      <c r="K4446" s="119"/>
      <c r="L4446" s="119"/>
    </row>
    <row r="4447" spans="9:12" x14ac:dyDescent="0.25">
      <c r="I4447" s="119"/>
      <c r="J4447" s="119"/>
      <c r="K4447" s="119"/>
      <c r="L4447" s="119"/>
    </row>
    <row r="4448" spans="9:12" x14ac:dyDescent="0.25">
      <c r="I4448" s="119"/>
      <c r="J4448" s="119"/>
      <c r="K4448" s="119"/>
      <c r="L4448" s="119"/>
    </row>
    <row r="4449" spans="9:12" x14ac:dyDescent="0.25">
      <c r="I4449" s="119"/>
      <c r="J4449" s="119"/>
      <c r="K4449" s="119"/>
      <c r="L4449" s="119"/>
    </row>
    <row r="4450" spans="9:12" x14ac:dyDescent="0.25">
      <c r="I4450" s="119"/>
      <c r="J4450" s="119"/>
      <c r="K4450" s="119"/>
      <c r="L4450" s="119"/>
    </row>
    <row r="4451" spans="9:12" x14ac:dyDescent="0.25">
      <c r="I4451" s="119"/>
      <c r="J4451" s="119"/>
      <c r="K4451" s="119"/>
      <c r="L4451" s="119"/>
    </row>
    <row r="4452" spans="9:12" x14ac:dyDescent="0.25">
      <c r="I4452" s="119"/>
      <c r="J4452" s="119"/>
      <c r="K4452" s="119"/>
      <c r="L4452" s="119"/>
    </row>
    <row r="4453" spans="9:12" x14ac:dyDescent="0.25">
      <c r="I4453" s="119"/>
      <c r="J4453" s="119"/>
      <c r="K4453" s="119"/>
      <c r="L4453" s="119"/>
    </row>
    <row r="4454" spans="9:12" x14ac:dyDescent="0.25">
      <c r="I4454" s="119"/>
      <c r="J4454" s="119"/>
      <c r="K4454" s="119"/>
      <c r="L4454" s="119"/>
    </row>
    <row r="4455" spans="9:12" x14ac:dyDescent="0.25">
      <c r="I4455" s="119"/>
      <c r="J4455" s="119"/>
      <c r="K4455" s="119"/>
      <c r="L4455" s="119"/>
    </row>
    <row r="4456" spans="9:12" x14ac:dyDescent="0.25">
      <c r="I4456" s="119"/>
      <c r="J4456" s="119"/>
      <c r="K4456" s="119"/>
      <c r="L4456" s="119"/>
    </row>
    <row r="4457" spans="9:12" x14ac:dyDescent="0.25">
      <c r="I4457" s="119"/>
      <c r="J4457" s="119"/>
      <c r="K4457" s="119"/>
      <c r="L4457" s="119"/>
    </row>
    <row r="4458" spans="9:12" x14ac:dyDescent="0.25">
      <c r="I4458" s="119"/>
      <c r="J4458" s="119"/>
      <c r="K4458" s="119"/>
      <c r="L4458" s="119"/>
    </row>
    <row r="4459" spans="9:12" x14ac:dyDescent="0.25">
      <c r="I4459" s="119"/>
      <c r="J4459" s="119"/>
      <c r="K4459" s="119"/>
      <c r="L4459" s="119"/>
    </row>
    <row r="4460" spans="9:12" x14ac:dyDescent="0.25">
      <c r="I4460" s="119"/>
      <c r="J4460" s="119"/>
      <c r="K4460" s="119"/>
      <c r="L4460" s="119"/>
    </row>
    <row r="4461" spans="9:12" x14ac:dyDescent="0.25">
      <c r="I4461" s="119"/>
      <c r="J4461" s="119"/>
      <c r="K4461" s="119"/>
      <c r="L4461" s="119"/>
    </row>
    <row r="4462" spans="9:12" x14ac:dyDescent="0.25">
      <c r="I4462" s="119"/>
      <c r="J4462" s="119"/>
      <c r="K4462" s="119"/>
      <c r="L4462" s="119"/>
    </row>
    <row r="4463" spans="9:12" x14ac:dyDescent="0.25">
      <c r="I4463" s="119"/>
      <c r="J4463" s="119"/>
      <c r="K4463" s="119"/>
      <c r="L4463" s="119"/>
    </row>
    <row r="4464" spans="9:12" x14ac:dyDescent="0.25">
      <c r="I4464" s="119"/>
      <c r="J4464" s="119"/>
      <c r="K4464" s="119"/>
      <c r="L4464" s="119"/>
    </row>
    <row r="4465" spans="9:12" x14ac:dyDescent="0.25">
      <c r="I4465" s="119"/>
      <c r="J4465" s="119"/>
      <c r="K4465" s="119"/>
      <c r="L4465" s="119"/>
    </row>
    <row r="4466" spans="9:12" x14ac:dyDescent="0.25">
      <c r="I4466" s="119"/>
      <c r="J4466" s="119"/>
      <c r="K4466" s="119"/>
      <c r="L4466" s="119"/>
    </row>
    <row r="4467" spans="9:12" x14ac:dyDescent="0.25">
      <c r="I4467" s="119"/>
      <c r="J4467" s="119"/>
      <c r="K4467" s="119"/>
      <c r="L4467" s="119"/>
    </row>
    <row r="4468" spans="9:12" x14ac:dyDescent="0.25">
      <c r="I4468" s="119"/>
      <c r="J4468" s="119"/>
      <c r="K4468" s="119"/>
      <c r="L4468" s="119"/>
    </row>
    <row r="4469" spans="9:12" x14ac:dyDescent="0.25">
      <c r="I4469" s="119"/>
      <c r="J4469" s="119"/>
      <c r="K4469" s="119"/>
      <c r="L4469" s="119"/>
    </row>
    <row r="4470" spans="9:12" x14ac:dyDescent="0.25">
      <c r="I4470" s="119"/>
      <c r="J4470" s="119"/>
      <c r="K4470" s="119"/>
      <c r="L4470" s="119"/>
    </row>
    <row r="4471" spans="9:12" x14ac:dyDescent="0.25">
      <c r="I4471" s="119"/>
      <c r="J4471" s="119"/>
      <c r="K4471" s="119"/>
      <c r="L4471" s="119"/>
    </row>
    <row r="4472" spans="9:12" x14ac:dyDescent="0.25">
      <c r="I4472" s="119"/>
      <c r="J4472" s="119"/>
      <c r="K4472" s="119"/>
      <c r="L4472" s="119"/>
    </row>
    <row r="4473" spans="9:12" x14ac:dyDescent="0.25">
      <c r="I4473" s="119"/>
      <c r="J4473" s="119"/>
      <c r="K4473" s="119"/>
      <c r="L4473" s="119"/>
    </row>
    <row r="4474" spans="9:12" x14ac:dyDescent="0.25">
      <c r="I4474" s="119"/>
      <c r="J4474" s="119"/>
      <c r="K4474" s="119"/>
      <c r="L4474" s="119"/>
    </row>
    <row r="4475" spans="9:12" x14ac:dyDescent="0.25">
      <c r="I4475" s="119"/>
      <c r="J4475" s="119"/>
      <c r="K4475" s="119"/>
      <c r="L4475" s="119"/>
    </row>
    <row r="4476" spans="9:12" x14ac:dyDescent="0.25">
      <c r="I4476" s="119"/>
      <c r="J4476" s="119"/>
      <c r="K4476" s="119"/>
      <c r="L4476" s="119"/>
    </row>
    <row r="4477" spans="9:12" x14ac:dyDescent="0.25">
      <c r="I4477" s="119"/>
      <c r="J4477" s="119"/>
      <c r="K4477" s="119"/>
      <c r="L4477" s="119"/>
    </row>
    <row r="4478" spans="9:12" x14ac:dyDescent="0.25">
      <c r="I4478" s="119"/>
      <c r="J4478" s="119"/>
      <c r="K4478" s="119"/>
      <c r="L4478" s="119"/>
    </row>
    <row r="4479" spans="9:12" x14ac:dyDescent="0.25">
      <c r="I4479" s="119"/>
      <c r="J4479" s="119"/>
      <c r="K4479" s="119"/>
      <c r="L4479" s="119"/>
    </row>
    <row r="4480" spans="9:12" x14ac:dyDescent="0.25">
      <c r="I4480" s="119"/>
      <c r="J4480" s="119"/>
      <c r="K4480" s="119"/>
      <c r="L4480" s="119"/>
    </row>
    <row r="4481" spans="9:12" x14ac:dyDescent="0.25">
      <c r="I4481" s="119"/>
      <c r="J4481" s="119"/>
      <c r="K4481" s="119"/>
      <c r="L4481" s="119"/>
    </row>
    <row r="4482" spans="9:12" x14ac:dyDescent="0.25">
      <c r="I4482" s="119"/>
      <c r="J4482" s="119"/>
      <c r="K4482" s="119"/>
      <c r="L4482" s="119"/>
    </row>
    <row r="4483" spans="9:12" x14ac:dyDescent="0.25">
      <c r="I4483" s="119"/>
      <c r="J4483" s="119"/>
      <c r="K4483" s="119"/>
      <c r="L4483" s="119"/>
    </row>
    <row r="4484" spans="9:12" x14ac:dyDescent="0.25">
      <c r="I4484" s="119"/>
      <c r="J4484" s="119"/>
      <c r="K4484" s="119"/>
      <c r="L4484" s="119"/>
    </row>
    <row r="4485" spans="9:12" x14ac:dyDescent="0.25">
      <c r="I4485" s="119"/>
      <c r="J4485" s="119"/>
      <c r="K4485" s="119"/>
      <c r="L4485" s="119"/>
    </row>
    <row r="4486" spans="9:12" x14ac:dyDescent="0.25">
      <c r="I4486" s="119"/>
      <c r="J4486" s="119"/>
      <c r="K4486" s="119"/>
      <c r="L4486" s="119"/>
    </row>
    <row r="4487" spans="9:12" x14ac:dyDescent="0.25">
      <c r="I4487" s="119"/>
      <c r="J4487" s="119"/>
      <c r="K4487" s="119"/>
      <c r="L4487" s="119"/>
    </row>
    <row r="4488" spans="9:12" x14ac:dyDescent="0.25">
      <c r="I4488" s="119"/>
      <c r="J4488" s="119"/>
      <c r="K4488" s="119"/>
      <c r="L4488" s="119"/>
    </row>
    <row r="4489" spans="9:12" x14ac:dyDescent="0.25">
      <c r="I4489" s="119"/>
      <c r="J4489" s="119"/>
      <c r="K4489" s="119"/>
      <c r="L4489" s="119"/>
    </row>
    <row r="4490" spans="9:12" x14ac:dyDescent="0.25">
      <c r="I4490" s="119"/>
      <c r="J4490" s="119"/>
      <c r="K4490" s="119"/>
      <c r="L4490" s="119"/>
    </row>
    <row r="4491" spans="9:12" x14ac:dyDescent="0.25">
      <c r="I4491" s="119"/>
      <c r="J4491" s="119"/>
      <c r="K4491" s="119"/>
      <c r="L4491" s="119"/>
    </row>
    <row r="4492" spans="9:12" x14ac:dyDescent="0.25">
      <c r="I4492" s="119"/>
      <c r="J4492" s="119"/>
      <c r="K4492" s="119"/>
      <c r="L4492" s="119"/>
    </row>
    <row r="4493" spans="9:12" x14ac:dyDescent="0.25">
      <c r="I4493" s="119"/>
      <c r="J4493" s="119"/>
      <c r="K4493" s="119"/>
      <c r="L4493" s="119"/>
    </row>
    <row r="4494" spans="9:12" x14ac:dyDescent="0.25">
      <c r="I4494" s="119"/>
      <c r="J4494" s="119"/>
      <c r="K4494" s="119"/>
      <c r="L4494" s="119"/>
    </row>
    <row r="4495" spans="9:12" x14ac:dyDescent="0.25">
      <c r="I4495" s="119"/>
      <c r="J4495" s="119"/>
      <c r="K4495" s="119"/>
      <c r="L4495" s="119"/>
    </row>
    <row r="4496" spans="9:12" x14ac:dyDescent="0.25">
      <c r="I4496" s="119"/>
      <c r="J4496" s="119"/>
      <c r="K4496" s="119"/>
      <c r="L4496" s="119"/>
    </row>
    <row r="4497" spans="9:12" x14ac:dyDescent="0.25">
      <c r="I4497" s="119"/>
      <c r="J4497" s="119"/>
      <c r="K4497" s="119"/>
      <c r="L4497" s="119"/>
    </row>
    <row r="4498" spans="9:12" x14ac:dyDescent="0.25">
      <c r="I4498" s="119"/>
      <c r="J4498" s="119"/>
      <c r="K4498" s="119"/>
      <c r="L4498" s="119"/>
    </row>
    <row r="4499" spans="9:12" x14ac:dyDescent="0.25">
      <c r="I4499" s="119"/>
      <c r="J4499" s="119"/>
      <c r="K4499" s="119"/>
      <c r="L4499" s="119"/>
    </row>
  </sheetData>
  <mergeCells count="2">
    <mergeCell ref="A1:N1"/>
    <mergeCell ref="A2:N2"/>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14"/>
  <sheetViews>
    <sheetView workbookViewId="0">
      <selection activeCell="H20" sqref="H20"/>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1079" t="s">
        <v>119</v>
      </c>
      <c r="E1" s="1079"/>
      <c r="F1" s="1079"/>
      <c r="G1" s="1079"/>
      <c r="H1" s="1079"/>
      <c r="I1" s="1079"/>
      <c r="J1" s="1079"/>
    </row>
    <row r="2" spans="1:14" ht="15" customHeight="1" x14ac:dyDescent="0.25">
      <c r="D2" s="1079"/>
      <c r="E2" s="1079"/>
      <c r="F2" s="1079"/>
      <c r="G2" s="1079"/>
      <c r="H2" s="1079"/>
      <c r="I2" s="1079"/>
      <c r="J2" s="1079"/>
    </row>
    <row r="4" spans="1:14" x14ac:dyDescent="0.25">
      <c r="A4" s="458"/>
      <c r="B4" s="443"/>
      <c r="C4" s="1080"/>
      <c r="D4" s="1080"/>
      <c r="E4" s="1080"/>
      <c r="F4" s="1080"/>
      <c r="G4" s="1080"/>
      <c r="H4" s="1080"/>
      <c r="I4" s="1080"/>
      <c r="J4" s="1080"/>
      <c r="K4" s="1080"/>
      <c r="L4" s="1080"/>
      <c r="M4" s="1080"/>
      <c r="N4" s="1081"/>
    </row>
    <row r="5" spans="1:14" x14ac:dyDescent="0.25">
      <c r="A5" s="459" t="s">
        <v>2</v>
      </c>
      <c r="B5" s="444"/>
      <c r="C5" s="445" t="s">
        <v>231</v>
      </c>
      <c r="D5" s="445" t="s">
        <v>232</v>
      </c>
      <c r="E5" s="445" t="s">
        <v>233</v>
      </c>
      <c r="F5" s="445" t="s">
        <v>234</v>
      </c>
      <c r="G5" s="445" t="s">
        <v>153</v>
      </c>
      <c r="H5" s="445" t="s">
        <v>235</v>
      </c>
      <c r="I5" s="445" t="s">
        <v>236</v>
      </c>
      <c r="J5" s="445" t="s">
        <v>237</v>
      </c>
      <c r="K5" s="445" t="s">
        <v>238</v>
      </c>
      <c r="L5" s="445" t="s">
        <v>239</v>
      </c>
      <c r="M5" s="445" t="s">
        <v>240</v>
      </c>
      <c r="N5" s="445" t="s">
        <v>241</v>
      </c>
    </row>
    <row r="6" spans="1:14" x14ac:dyDescent="0.25">
      <c r="A6" s="460"/>
      <c r="B6" s="446" t="s">
        <v>101</v>
      </c>
      <c r="C6" s="447"/>
      <c r="D6" s="448"/>
      <c r="E6" s="449"/>
      <c r="F6" s="448"/>
      <c r="G6" s="448">
        <v>7000000</v>
      </c>
      <c r="H6" s="448">
        <v>0</v>
      </c>
      <c r="I6" s="478"/>
      <c r="J6" s="448"/>
      <c r="K6" s="448"/>
      <c r="L6" s="448"/>
      <c r="M6" s="448"/>
      <c r="N6" s="448"/>
    </row>
    <row r="7" spans="1:14" x14ac:dyDescent="0.25">
      <c r="A7" s="461" t="s">
        <v>42</v>
      </c>
      <c r="B7" s="450" t="s">
        <v>102</v>
      </c>
      <c r="C7" s="451"/>
      <c r="D7" s="451"/>
      <c r="E7" s="451"/>
      <c r="F7" s="451"/>
      <c r="G7" s="451"/>
      <c r="H7" s="451"/>
      <c r="I7" s="451"/>
      <c r="J7" s="451"/>
      <c r="K7" s="451"/>
      <c r="L7" s="451"/>
      <c r="M7" s="451"/>
      <c r="N7" s="451"/>
    </row>
    <row r="8" spans="1:14" x14ac:dyDescent="0.25">
      <c r="A8" s="462"/>
      <c r="B8" s="452" t="s">
        <v>41</v>
      </c>
      <c r="C8" s="453"/>
      <c r="D8" s="454">
        <f>D6+C8-D7</f>
        <v>0</v>
      </c>
      <c r="E8" s="454">
        <f t="shared" ref="E8:N8" si="0">E6+D8-E7</f>
        <v>0</v>
      </c>
      <c r="F8" s="454">
        <f t="shared" si="0"/>
        <v>0</v>
      </c>
      <c r="G8" s="454">
        <f t="shared" si="0"/>
        <v>7000000</v>
      </c>
      <c r="H8" s="454">
        <f t="shared" si="0"/>
        <v>7000000</v>
      </c>
      <c r="I8" s="454">
        <f t="shared" si="0"/>
        <v>7000000</v>
      </c>
      <c r="J8" s="454">
        <f t="shared" si="0"/>
        <v>7000000</v>
      </c>
      <c r="K8" s="454">
        <f t="shared" si="0"/>
        <v>7000000</v>
      </c>
      <c r="L8" s="454">
        <f t="shared" si="0"/>
        <v>7000000</v>
      </c>
      <c r="M8" s="454">
        <f t="shared" si="0"/>
        <v>7000000</v>
      </c>
      <c r="N8" s="454">
        <f t="shared" si="0"/>
        <v>7000000</v>
      </c>
    </row>
    <row r="9" spans="1:14" x14ac:dyDescent="0.25">
      <c r="A9" s="459"/>
      <c r="B9" s="455" t="s">
        <v>101</v>
      </c>
      <c r="C9" s="456"/>
      <c r="D9" s="456"/>
      <c r="E9" s="457"/>
      <c r="F9" s="457">
        <v>5000000</v>
      </c>
      <c r="G9" s="456"/>
      <c r="H9" s="456">
        <v>0</v>
      </c>
      <c r="I9" s="457"/>
      <c r="J9" s="456"/>
      <c r="K9" s="456"/>
      <c r="L9" s="456"/>
      <c r="M9" s="456"/>
      <c r="N9" s="456"/>
    </row>
    <row r="10" spans="1:14" x14ac:dyDescent="0.25">
      <c r="A10" s="461" t="s">
        <v>53</v>
      </c>
      <c r="B10" s="450" t="s">
        <v>102</v>
      </c>
      <c r="C10" s="451"/>
      <c r="D10" s="451"/>
      <c r="E10" s="451"/>
      <c r="F10" s="451">
        <v>555500</v>
      </c>
      <c r="G10" s="451">
        <v>555500</v>
      </c>
      <c r="H10" s="451">
        <v>0</v>
      </c>
      <c r="I10" s="451">
        <v>0</v>
      </c>
      <c r="J10" s="451"/>
      <c r="K10" s="451"/>
      <c r="L10" s="451">
        <v>0</v>
      </c>
      <c r="M10" s="451">
        <v>0</v>
      </c>
      <c r="N10" s="451"/>
    </row>
    <row r="11" spans="1:14" x14ac:dyDescent="0.25">
      <c r="A11" s="462"/>
      <c r="B11" s="452" t="s">
        <v>41</v>
      </c>
      <c r="C11" s="454"/>
      <c r="D11" s="454">
        <f>D9+C11-D10</f>
        <v>0</v>
      </c>
      <c r="E11" s="454">
        <f t="shared" ref="E11:N11" si="1">E9+D11-E10</f>
        <v>0</v>
      </c>
      <c r="F11" s="454">
        <f t="shared" si="1"/>
        <v>4444500</v>
      </c>
      <c r="G11" s="454">
        <f t="shared" si="1"/>
        <v>3889000</v>
      </c>
      <c r="H11" s="454">
        <f t="shared" si="1"/>
        <v>3889000</v>
      </c>
      <c r="I11" s="454">
        <f t="shared" si="1"/>
        <v>3889000</v>
      </c>
      <c r="J11" s="454">
        <f t="shared" si="1"/>
        <v>3889000</v>
      </c>
      <c r="K11" s="454">
        <f t="shared" si="1"/>
        <v>3889000</v>
      </c>
      <c r="L11" s="454">
        <f t="shared" si="1"/>
        <v>3889000</v>
      </c>
      <c r="M11" s="454">
        <f t="shared" si="1"/>
        <v>3889000</v>
      </c>
      <c r="N11" s="454">
        <f t="shared" si="1"/>
        <v>3889000</v>
      </c>
    </row>
    <row r="12" spans="1:14" x14ac:dyDescent="0.25">
      <c r="A12" s="459"/>
      <c r="B12" s="455"/>
      <c r="C12" s="456"/>
      <c r="D12" s="456"/>
      <c r="E12" s="457"/>
      <c r="F12" s="457"/>
      <c r="G12" s="456"/>
      <c r="H12" s="456"/>
      <c r="I12" s="457"/>
      <c r="J12" s="456"/>
      <c r="K12" s="456"/>
      <c r="L12" s="456"/>
      <c r="M12" s="456"/>
      <c r="N12" s="456"/>
    </row>
    <row r="13" spans="1:14" x14ac:dyDescent="0.25">
      <c r="A13" s="461"/>
      <c r="B13" s="450"/>
      <c r="C13" s="451"/>
      <c r="D13" s="451"/>
      <c r="E13" s="451"/>
      <c r="F13" s="451"/>
      <c r="G13" s="451"/>
      <c r="H13" s="451"/>
      <c r="I13" s="451"/>
      <c r="J13" s="451"/>
      <c r="K13" s="451"/>
      <c r="L13" s="451"/>
      <c r="M13" s="451"/>
      <c r="N13" s="451"/>
    </row>
    <row r="14" spans="1:14" x14ac:dyDescent="0.25">
      <c r="A14" s="462"/>
      <c r="B14" s="452"/>
      <c r="C14" s="454"/>
      <c r="D14" s="454"/>
      <c r="E14" s="454"/>
      <c r="F14" s="454"/>
      <c r="G14" s="454"/>
      <c r="H14" s="454"/>
      <c r="I14" s="454"/>
      <c r="J14" s="454"/>
      <c r="K14" s="454"/>
      <c r="L14" s="454"/>
      <c r="M14" s="454"/>
      <c r="N14" s="454"/>
    </row>
  </sheetData>
  <mergeCells count="2">
    <mergeCell ref="D1:J2"/>
    <mergeCell ref="C4:N4"/>
  </mergeCell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597"/>
  <sheetViews>
    <sheetView topLeftCell="A140" zoomScale="110" zoomScaleNormal="85" workbookViewId="0">
      <selection activeCell="A146" sqref="A146"/>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5" s="85" customFormat="1" ht="31.5" x14ac:dyDescent="0.25">
      <c r="A1" s="1077" t="s">
        <v>45</v>
      </c>
      <c r="B1" s="1077"/>
      <c r="C1" s="1077"/>
      <c r="D1" s="1077"/>
      <c r="E1" s="1077"/>
      <c r="F1" s="1077"/>
      <c r="G1" s="1077"/>
      <c r="H1" s="1077"/>
      <c r="I1" s="1077"/>
      <c r="J1" s="1077"/>
      <c r="K1" s="1077"/>
      <c r="L1" s="1077"/>
      <c r="M1" s="1077"/>
      <c r="N1" s="1077"/>
    </row>
    <row r="2" spans="1:15" s="85" customFormat="1" ht="18.75" x14ac:dyDescent="0.25">
      <c r="A2" s="1078" t="s">
        <v>108</v>
      </c>
      <c r="B2" s="1078"/>
      <c r="C2" s="1078"/>
      <c r="D2" s="1078"/>
      <c r="E2" s="1078"/>
      <c r="F2" s="1078"/>
      <c r="G2" s="1078"/>
      <c r="H2" s="1078"/>
      <c r="I2" s="1078"/>
      <c r="J2" s="1078"/>
      <c r="K2" s="1078"/>
      <c r="L2" s="1078"/>
      <c r="M2" s="1078"/>
      <c r="N2" s="1078"/>
    </row>
    <row r="3" spans="1:15" s="85" customFormat="1" ht="45" hidden="1" x14ac:dyDescent="0.25">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5" s="85" customFormat="1" ht="45.75" thickBot="1" x14ac:dyDescent="0.3">
      <c r="A4" s="437" t="s">
        <v>0</v>
      </c>
      <c r="B4" s="438" t="s">
        <v>5</v>
      </c>
      <c r="C4" s="438" t="s">
        <v>10</v>
      </c>
      <c r="D4" s="439" t="s">
        <v>8</v>
      </c>
      <c r="E4" s="439" t="s">
        <v>13</v>
      </c>
      <c r="F4" s="442" t="s">
        <v>34</v>
      </c>
      <c r="G4" s="441" t="s">
        <v>41</v>
      </c>
      <c r="H4" s="439" t="s">
        <v>2</v>
      </c>
      <c r="I4" s="439" t="s">
        <v>3</v>
      </c>
      <c r="J4" s="438" t="s">
        <v>9</v>
      </c>
      <c r="K4" s="438" t="s">
        <v>1</v>
      </c>
      <c r="L4" s="438" t="s">
        <v>4</v>
      </c>
      <c r="M4" s="438" t="s">
        <v>12</v>
      </c>
      <c r="N4" s="440" t="s">
        <v>11</v>
      </c>
    </row>
    <row r="5" spans="1:15" s="23" customFormat="1" ht="27.95" customHeight="1" thickBot="1" x14ac:dyDescent="0.3">
      <c r="A5" s="288">
        <v>44317</v>
      </c>
      <c r="B5" s="289" t="s">
        <v>151</v>
      </c>
      <c r="C5" s="232"/>
      <c r="D5" s="233"/>
      <c r="E5" s="319"/>
      <c r="F5" s="319"/>
      <c r="G5" s="648">
        <v>30500</v>
      </c>
      <c r="H5" s="69"/>
      <c r="I5" s="409" t="s">
        <v>18</v>
      </c>
      <c r="J5" s="296"/>
      <c r="K5" s="647" t="s">
        <v>125</v>
      </c>
      <c r="L5" s="296" t="s">
        <v>62</v>
      </c>
      <c r="M5" s="101"/>
      <c r="N5" s="102"/>
    </row>
    <row r="6" spans="1:15" s="23" customFormat="1" ht="24.75" customHeight="1" x14ac:dyDescent="0.25">
      <c r="A6" s="234">
        <v>44317</v>
      </c>
      <c r="B6" s="645" t="s">
        <v>72</v>
      </c>
      <c r="C6" s="645" t="s">
        <v>50</v>
      </c>
      <c r="D6" s="853" t="s">
        <v>93</v>
      </c>
      <c r="E6" s="194"/>
      <c r="F6" s="194">
        <v>-4000</v>
      </c>
      <c r="G6" s="194">
        <f>G5-E6+F6</f>
        <v>26500</v>
      </c>
      <c r="H6" s="294" t="s">
        <v>70</v>
      </c>
      <c r="I6" s="294" t="s">
        <v>18</v>
      </c>
      <c r="J6" s="246"/>
      <c r="K6" s="301" t="s">
        <v>125</v>
      </c>
      <c r="L6" s="301" t="s">
        <v>62</v>
      </c>
      <c r="M6" s="242"/>
      <c r="N6" s="243"/>
    </row>
    <row r="7" spans="1:15" s="23" customFormat="1" ht="15" customHeight="1" x14ac:dyDescent="0.25">
      <c r="A7" s="260">
        <v>44319</v>
      </c>
      <c r="B7" s="261" t="s">
        <v>107</v>
      </c>
      <c r="C7" s="261" t="s">
        <v>50</v>
      </c>
      <c r="D7" s="261" t="s">
        <v>93</v>
      </c>
      <c r="E7" s="732"/>
      <c r="F7" s="703">
        <v>61000</v>
      </c>
      <c r="G7" s="265">
        <f t="shared" ref="G7:G22" si="0">G6-E7+F7</f>
        <v>87500</v>
      </c>
      <c r="H7" s="404" t="s">
        <v>70</v>
      </c>
      <c r="I7" s="404" t="s">
        <v>18</v>
      </c>
      <c r="J7" s="405" t="s">
        <v>168</v>
      </c>
      <c r="K7" s="406" t="s">
        <v>125</v>
      </c>
      <c r="L7" s="406" t="s">
        <v>62</v>
      </c>
      <c r="M7" s="407"/>
      <c r="N7" s="408"/>
    </row>
    <row r="8" spans="1:15" s="23" customFormat="1" ht="15" customHeight="1" x14ac:dyDescent="0.25">
      <c r="A8" s="202">
        <v>44289</v>
      </c>
      <c r="B8" s="203" t="s">
        <v>68</v>
      </c>
      <c r="C8" s="203" t="s">
        <v>67</v>
      </c>
      <c r="D8" s="203" t="s">
        <v>93</v>
      </c>
      <c r="E8" s="426">
        <v>16000</v>
      </c>
      <c r="F8" s="213"/>
      <c r="G8" s="194">
        <f t="shared" si="0"/>
        <v>71500</v>
      </c>
      <c r="H8" s="294" t="s">
        <v>70</v>
      </c>
      <c r="I8" s="294" t="s">
        <v>18</v>
      </c>
      <c r="J8" s="411" t="s">
        <v>168</v>
      </c>
      <c r="K8" s="301" t="s">
        <v>125</v>
      </c>
      <c r="L8" s="301" t="s">
        <v>62</v>
      </c>
      <c r="M8" s="242"/>
      <c r="N8" s="243" t="s">
        <v>165</v>
      </c>
    </row>
    <row r="9" spans="1:15" s="97" customFormat="1" x14ac:dyDescent="0.25">
      <c r="A9" s="202">
        <v>44289</v>
      </c>
      <c r="B9" s="203" t="s">
        <v>68</v>
      </c>
      <c r="C9" s="203" t="s">
        <v>67</v>
      </c>
      <c r="D9" s="203" t="s">
        <v>93</v>
      </c>
      <c r="E9" s="211">
        <v>14000</v>
      </c>
      <c r="F9" s="210"/>
      <c r="G9" s="194">
        <f t="shared" si="0"/>
        <v>57500</v>
      </c>
      <c r="H9" s="294" t="s">
        <v>70</v>
      </c>
      <c r="I9" s="294" t="s">
        <v>18</v>
      </c>
      <c r="J9" s="411" t="s">
        <v>168</v>
      </c>
      <c r="K9" s="301" t="s">
        <v>125</v>
      </c>
      <c r="L9" s="301" t="s">
        <v>62</v>
      </c>
      <c r="M9" s="238"/>
      <c r="N9" s="239" t="s">
        <v>166</v>
      </c>
    </row>
    <row r="10" spans="1:15" s="97" customFormat="1" x14ac:dyDescent="0.25">
      <c r="A10" s="202">
        <v>44289</v>
      </c>
      <c r="B10" s="203" t="s">
        <v>68</v>
      </c>
      <c r="C10" s="203" t="s">
        <v>67</v>
      </c>
      <c r="D10" s="203" t="s">
        <v>93</v>
      </c>
      <c r="E10" s="237">
        <v>19000</v>
      </c>
      <c r="F10" s="213"/>
      <c r="G10" s="194">
        <f t="shared" si="0"/>
        <v>38500</v>
      </c>
      <c r="H10" s="294" t="s">
        <v>70</v>
      </c>
      <c r="I10" s="294" t="s">
        <v>18</v>
      </c>
      <c r="J10" s="411" t="s">
        <v>168</v>
      </c>
      <c r="K10" s="301" t="s">
        <v>125</v>
      </c>
      <c r="L10" s="301" t="s">
        <v>62</v>
      </c>
      <c r="M10" s="214"/>
      <c r="N10" s="215" t="s">
        <v>167</v>
      </c>
    </row>
    <row r="11" spans="1:15" ht="16.5" customHeight="1" x14ac:dyDescent="0.25">
      <c r="A11" s="202">
        <v>44289</v>
      </c>
      <c r="B11" s="235" t="s">
        <v>95</v>
      </c>
      <c r="C11" s="235" t="s">
        <v>95</v>
      </c>
      <c r="D11" s="236" t="s">
        <v>93</v>
      </c>
      <c r="E11" s="194">
        <v>5500</v>
      </c>
      <c r="F11" s="194"/>
      <c r="G11" s="194">
        <f t="shared" si="0"/>
        <v>33000</v>
      </c>
      <c r="H11" s="294" t="s">
        <v>70</v>
      </c>
      <c r="I11" s="294" t="s">
        <v>18</v>
      </c>
      <c r="J11" s="411" t="s">
        <v>168</v>
      </c>
      <c r="K11" s="301" t="s">
        <v>125</v>
      </c>
      <c r="L11" s="301" t="s">
        <v>62</v>
      </c>
      <c r="M11" s="201"/>
      <c r="N11" s="203"/>
    </row>
    <row r="12" spans="1:15" ht="15.75" customHeight="1" x14ac:dyDescent="0.25">
      <c r="A12" s="202">
        <v>44289</v>
      </c>
      <c r="B12" s="235" t="s">
        <v>95</v>
      </c>
      <c r="C12" s="235" t="s">
        <v>95</v>
      </c>
      <c r="D12" s="236" t="s">
        <v>93</v>
      </c>
      <c r="E12" s="255">
        <v>1500</v>
      </c>
      <c r="F12" s="255"/>
      <c r="G12" s="255">
        <f t="shared" si="0"/>
        <v>31500</v>
      </c>
      <c r="H12" s="682" t="s">
        <v>70</v>
      </c>
      <c r="I12" s="682" t="s">
        <v>18</v>
      </c>
      <c r="J12" s="713" t="s">
        <v>168</v>
      </c>
      <c r="K12" s="714" t="s">
        <v>125</v>
      </c>
      <c r="L12" s="714" t="s">
        <v>62</v>
      </c>
      <c r="M12" s="673"/>
      <c r="N12" s="715"/>
    </row>
    <row r="13" spans="1:15" ht="15" customHeight="1" x14ac:dyDescent="0.25">
      <c r="A13" s="202">
        <v>44289</v>
      </c>
      <c r="B13" s="235" t="s">
        <v>95</v>
      </c>
      <c r="C13" s="235" t="s">
        <v>95</v>
      </c>
      <c r="D13" s="236" t="s">
        <v>93</v>
      </c>
      <c r="E13" s="251">
        <v>3000</v>
      </c>
      <c r="F13" s="211"/>
      <c r="G13" s="255">
        <f t="shared" si="0"/>
        <v>28500</v>
      </c>
      <c r="H13" s="294" t="s">
        <v>70</v>
      </c>
      <c r="I13" s="294" t="s">
        <v>18</v>
      </c>
      <c r="J13" s="713" t="s">
        <v>168</v>
      </c>
      <c r="K13" s="301" t="s">
        <v>125</v>
      </c>
      <c r="L13" s="301" t="s">
        <v>62</v>
      </c>
      <c r="M13" s="280"/>
      <c r="N13" s="241"/>
      <c r="O13" s="271"/>
    </row>
    <row r="14" spans="1:15" ht="15" customHeight="1" x14ac:dyDescent="0.25">
      <c r="A14" s="202">
        <v>44290</v>
      </c>
      <c r="B14" s="235" t="s">
        <v>72</v>
      </c>
      <c r="C14" s="235" t="s">
        <v>50</v>
      </c>
      <c r="D14" s="236" t="s">
        <v>93</v>
      </c>
      <c r="E14" s="251"/>
      <c r="F14" s="210">
        <v>-2000</v>
      </c>
      <c r="G14" s="255">
        <f t="shared" si="0"/>
        <v>26500</v>
      </c>
      <c r="H14" s="294" t="s">
        <v>70</v>
      </c>
      <c r="I14" s="294" t="s">
        <v>18</v>
      </c>
      <c r="J14" s="713" t="s">
        <v>168</v>
      </c>
      <c r="K14" s="301" t="s">
        <v>125</v>
      </c>
      <c r="L14" s="301" t="s">
        <v>62</v>
      </c>
      <c r="M14" s="280"/>
      <c r="N14" s="241"/>
      <c r="O14" s="271"/>
    </row>
    <row r="15" spans="1:15" ht="15.75" customHeight="1" x14ac:dyDescent="0.25">
      <c r="A15" s="260">
        <v>44320</v>
      </c>
      <c r="B15" s="396" t="s">
        <v>107</v>
      </c>
      <c r="C15" s="396" t="s">
        <v>50</v>
      </c>
      <c r="D15" s="760" t="s">
        <v>93</v>
      </c>
      <c r="E15" s="268"/>
      <c r="F15" s="703">
        <v>66000</v>
      </c>
      <c r="G15" s="689">
        <f t="shared" si="0"/>
        <v>92500</v>
      </c>
      <c r="H15" s="404" t="s">
        <v>70</v>
      </c>
      <c r="I15" s="262" t="s">
        <v>18</v>
      </c>
      <c r="J15" s="716" t="s">
        <v>191</v>
      </c>
      <c r="K15" s="773" t="s">
        <v>125</v>
      </c>
      <c r="L15" s="773" t="s">
        <v>62</v>
      </c>
      <c r="M15" s="262"/>
      <c r="N15" s="261"/>
    </row>
    <row r="16" spans="1:15" x14ac:dyDescent="0.25">
      <c r="A16" s="202">
        <v>44320</v>
      </c>
      <c r="B16" s="203" t="s">
        <v>68</v>
      </c>
      <c r="C16" s="203" t="s">
        <v>67</v>
      </c>
      <c r="D16" s="276" t="s">
        <v>93</v>
      </c>
      <c r="E16" s="217">
        <v>14000</v>
      </c>
      <c r="F16" s="211"/>
      <c r="G16" s="255">
        <f t="shared" si="0"/>
        <v>78500</v>
      </c>
      <c r="H16" s="678" t="s">
        <v>70</v>
      </c>
      <c r="I16" s="201" t="s">
        <v>18</v>
      </c>
      <c r="J16" s="713" t="s">
        <v>191</v>
      </c>
      <c r="K16" s="677" t="s">
        <v>125</v>
      </c>
      <c r="L16" s="677" t="s">
        <v>62</v>
      </c>
      <c r="M16" s="201"/>
      <c r="N16" s="203" t="s">
        <v>192</v>
      </c>
    </row>
    <row r="17" spans="1:15" ht="17.25" customHeight="1" x14ac:dyDescent="0.25">
      <c r="A17" s="202">
        <v>44320</v>
      </c>
      <c r="B17" s="203" t="s">
        <v>68</v>
      </c>
      <c r="C17" s="203" t="s">
        <v>67</v>
      </c>
      <c r="D17" s="276" t="s">
        <v>93</v>
      </c>
      <c r="E17" s="426">
        <v>15000</v>
      </c>
      <c r="F17" s="230"/>
      <c r="G17" s="194">
        <f t="shared" si="0"/>
        <v>63500</v>
      </c>
      <c r="H17" s="678" t="s">
        <v>70</v>
      </c>
      <c r="I17" s="201" t="s">
        <v>18</v>
      </c>
      <c r="J17" s="713" t="s">
        <v>191</v>
      </c>
      <c r="K17" s="677" t="s">
        <v>125</v>
      </c>
      <c r="L17" s="677" t="s">
        <v>62</v>
      </c>
      <c r="M17" s="201"/>
      <c r="N17" s="203" t="s">
        <v>193</v>
      </c>
    </row>
    <row r="18" spans="1:15" x14ac:dyDescent="0.25">
      <c r="A18" s="202">
        <v>44320</v>
      </c>
      <c r="B18" s="203" t="s">
        <v>68</v>
      </c>
      <c r="C18" s="203" t="s">
        <v>67</v>
      </c>
      <c r="D18" s="276" t="s">
        <v>93</v>
      </c>
      <c r="E18" s="210">
        <v>14000</v>
      </c>
      <c r="F18" s="213"/>
      <c r="G18" s="194">
        <f t="shared" si="0"/>
        <v>49500</v>
      </c>
      <c r="H18" s="678" t="s">
        <v>70</v>
      </c>
      <c r="I18" s="201" t="s">
        <v>18</v>
      </c>
      <c r="J18" s="713" t="s">
        <v>191</v>
      </c>
      <c r="K18" s="677" t="s">
        <v>125</v>
      </c>
      <c r="L18" s="677" t="s">
        <v>62</v>
      </c>
      <c r="M18" s="201"/>
      <c r="N18" s="203" t="s">
        <v>194</v>
      </c>
    </row>
    <row r="19" spans="1:15" x14ac:dyDescent="0.25">
      <c r="A19" s="202">
        <v>44320</v>
      </c>
      <c r="B19" s="203" t="s">
        <v>68</v>
      </c>
      <c r="C19" s="203" t="s">
        <v>67</v>
      </c>
      <c r="D19" s="276" t="s">
        <v>93</v>
      </c>
      <c r="E19" s="194">
        <v>11000</v>
      </c>
      <c r="F19" s="194"/>
      <c r="G19" s="194">
        <f t="shared" si="0"/>
        <v>38500</v>
      </c>
      <c r="H19" s="678" t="s">
        <v>70</v>
      </c>
      <c r="I19" s="201" t="s">
        <v>18</v>
      </c>
      <c r="J19" s="713" t="s">
        <v>191</v>
      </c>
      <c r="K19" s="677" t="s">
        <v>125</v>
      </c>
      <c r="L19" s="677" t="s">
        <v>62</v>
      </c>
      <c r="M19" s="201"/>
      <c r="N19" s="203" t="s">
        <v>195</v>
      </c>
    </row>
    <row r="20" spans="1:15" ht="16.5" customHeight="1" x14ac:dyDescent="0.25">
      <c r="A20" s="202">
        <v>44320</v>
      </c>
      <c r="B20" s="203" t="s">
        <v>95</v>
      </c>
      <c r="C20" s="203" t="s">
        <v>95</v>
      </c>
      <c r="D20" s="203" t="s">
        <v>93</v>
      </c>
      <c r="E20" s="426">
        <v>4000</v>
      </c>
      <c r="F20" s="251"/>
      <c r="G20" s="211">
        <f t="shared" si="0"/>
        <v>34500</v>
      </c>
      <c r="H20" s="799" t="s">
        <v>70</v>
      </c>
      <c r="I20" s="280" t="s">
        <v>18</v>
      </c>
      <c r="J20" s="713" t="s">
        <v>191</v>
      </c>
      <c r="K20" s="677" t="s">
        <v>125</v>
      </c>
      <c r="L20" s="677" t="s">
        <v>62</v>
      </c>
      <c r="M20" s="280"/>
      <c r="N20" s="241"/>
    </row>
    <row r="21" spans="1:15" ht="15.75" customHeight="1" x14ac:dyDescent="0.25">
      <c r="A21" s="202">
        <v>44320</v>
      </c>
      <c r="B21" s="203" t="s">
        <v>95</v>
      </c>
      <c r="C21" s="203" t="s">
        <v>95</v>
      </c>
      <c r="D21" s="203" t="s">
        <v>93</v>
      </c>
      <c r="E21" s="426">
        <v>2000</v>
      </c>
      <c r="F21" s="210"/>
      <c r="G21" s="211">
        <f t="shared" si="0"/>
        <v>32500</v>
      </c>
      <c r="H21" s="678" t="s">
        <v>70</v>
      </c>
      <c r="I21" s="201" t="s">
        <v>18</v>
      </c>
      <c r="J21" s="713" t="s">
        <v>191</v>
      </c>
      <c r="K21" s="677" t="s">
        <v>125</v>
      </c>
      <c r="L21" s="677" t="s">
        <v>62</v>
      </c>
      <c r="M21" s="201"/>
      <c r="N21" s="203"/>
    </row>
    <row r="22" spans="1:15" x14ac:dyDescent="0.25">
      <c r="A22" s="202">
        <v>44320</v>
      </c>
      <c r="B22" s="203" t="s">
        <v>95</v>
      </c>
      <c r="C22" s="203" t="s">
        <v>95</v>
      </c>
      <c r="D22" s="203" t="s">
        <v>93</v>
      </c>
      <c r="E22" s="267">
        <v>2000</v>
      </c>
      <c r="F22" s="210"/>
      <c r="G22" s="213">
        <f t="shared" si="0"/>
        <v>30500</v>
      </c>
      <c r="H22" s="678" t="s">
        <v>70</v>
      </c>
      <c r="I22" s="201" t="s">
        <v>18</v>
      </c>
      <c r="J22" s="713" t="s">
        <v>191</v>
      </c>
      <c r="K22" s="677" t="s">
        <v>125</v>
      </c>
      <c r="L22" s="677" t="s">
        <v>62</v>
      </c>
      <c r="M22" s="280"/>
      <c r="N22" s="241"/>
    </row>
    <row r="23" spans="1:15" ht="15" customHeight="1" x14ac:dyDescent="0.25">
      <c r="A23" s="202">
        <v>44321</v>
      </c>
      <c r="B23" s="235" t="s">
        <v>72</v>
      </c>
      <c r="C23" s="235" t="s">
        <v>50</v>
      </c>
      <c r="D23" s="236" t="s">
        <v>93</v>
      </c>
      <c r="E23" s="255"/>
      <c r="F23" s="211">
        <v>-4000</v>
      </c>
      <c r="G23" s="211">
        <f>G22-E23+F23</f>
        <v>26500</v>
      </c>
      <c r="H23" s="678" t="s">
        <v>70</v>
      </c>
      <c r="I23" s="201" t="s">
        <v>18</v>
      </c>
      <c r="J23" s="713" t="s">
        <v>191</v>
      </c>
      <c r="K23" s="677" t="s">
        <v>125</v>
      </c>
      <c r="L23" s="677" t="s">
        <v>62</v>
      </c>
      <c r="M23" s="280"/>
      <c r="N23" s="241"/>
      <c r="O23" s="421"/>
    </row>
    <row r="24" spans="1:15" x14ac:dyDescent="0.25">
      <c r="A24" s="260">
        <v>44321</v>
      </c>
      <c r="B24" s="261" t="s">
        <v>107</v>
      </c>
      <c r="C24" s="261" t="s">
        <v>50</v>
      </c>
      <c r="D24" s="397" t="s">
        <v>93</v>
      </c>
      <c r="E24" s="883"/>
      <c r="F24" s="884">
        <v>66000</v>
      </c>
      <c r="G24" s="263">
        <f t="shared" ref="G24" si="1">G23-E24+F24</f>
        <v>92500</v>
      </c>
      <c r="H24" s="404" t="s">
        <v>70</v>
      </c>
      <c r="I24" s="885" t="s">
        <v>18</v>
      </c>
      <c r="J24" s="716" t="s">
        <v>210</v>
      </c>
      <c r="K24" s="406" t="s">
        <v>125</v>
      </c>
      <c r="L24" s="406" t="s">
        <v>62</v>
      </c>
      <c r="M24" s="885"/>
      <c r="N24" s="886"/>
      <c r="O24" s="421"/>
    </row>
    <row r="25" spans="1:15" ht="14.25" customHeight="1" x14ac:dyDescent="0.25">
      <c r="A25" s="202">
        <v>44321</v>
      </c>
      <c r="B25" s="203" t="s">
        <v>68</v>
      </c>
      <c r="C25" s="203" t="s">
        <v>67</v>
      </c>
      <c r="D25" s="203" t="s">
        <v>93</v>
      </c>
      <c r="E25" s="211">
        <v>14000</v>
      </c>
      <c r="F25" s="211"/>
      <c r="G25" s="211">
        <f>G24-E25+F25</f>
        <v>78500</v>
      </c>
      <c r="H25" s="678" t="s">
        <v>70</v>
      </c>
      <c r="I25" s="212" t="s">
        <v>18</v>
      </c>
      <c r="J25" s="713" t="s">
        <v>210</v>
      </c>
      <c r="K25" s="301" t="s">
        <v>125</v>
      </c>
      <c r="L25" s="301" t="s">
        <v>62</v>
      </c>
      <c r="M25" s="201"/>
      <c r="N25" s="203" t="s">
        <v>211</v>
      </c>
      <c r="O25" s="421"/>
    </row>
    <row r="26" spans="1:15" ht="15" customHeight="1" x14ac:dyDescent="0.25">
      <c r="A26" s="202">
        <v>44321</v>
      </c>
      <c r="B26" s="203" t="s">
        <v>68</v>
      </c>
      <c r="C26" s="203" t="s">
        <v>67</v>
      </c>
      <c r="D26" s="203" t="s">
        <v>93</v>
      </c>
      <c r="E26" s="251">
        <v>18000</v>
      </c>
      <c r="F26" s="251"/>
      <c r="G26" s="211">
        <f t="shared" ref="G26:G40" si="2">G25-E26+F26</f>
        <v>60500</v>
      </c>
      <c r="H26" s="799" t="s">
        <v>70</v>
      </c>
      <c r="I26" s="425" t="s">
        <v>18</v>
      </c>
      <c r="J26" s="713" t="s">
        <v>210</v>
      </c>
      <c r="K26" s="677" t="s">
        <v>125</v>
      </c>
      <c r="L26" s="677" t="s">
        <v>62</v>
      </c>
      <c r="M26" s="423"/>
      <c r="N26" s="627" t="s">
        <v>212</v>
      </c>
      <c r="O26" s="421"/>
    </row>
    <row r="27" spans="1:15" x14ac:dyDescent="0.25">
      <c r="A27" s="202">
        <v>44321</v>
      </c>
      <c r="B27" s="203" t="s">
        <v>68</v>
      </c>
      <c r="C27" s="203" t="s">
        <v>67</v>
      </c>
      <c r="D27" s="203" t="s">
        <v>93</v>
      </c>
      <c r="E27" s="426">
        <v>12000</v>
      </c>
      <c r="F27" s="217"/>
      <c r="G27" s="211">
        <f>G26-E27+F27</f>
        <v>48500</v>
      </c>
      <c r="H27" s="678" t="s">
        <v>70</v>
      </c>
      <c r="I27" s="212" t="s">
        <v>18</v>
      </c>
      <c r="J27" s="713" t="s">
        <v>210</v>
      </c>
      <c r="K27" s="301" t="s">
        <v>125</v>
      </c>
      <c r="L27" s="301" t="s">
        <v>62</v>
      </c>
      <c r="M27" s="208"/>
      <c r="N27" s="209" t="s">
        <v>213</v>
      </c>
      <c r="O27" s="421"/>
    </row>
    <row r="28" spans="1:15" ht="15" customHeight="1" x14ac:dyDescent="0.25">
      <c r="A28" s="202">
        <v>44321</v>
      </c>
      <c r="B28" s="203" t="s">
        <v>68</v>
      </c>
      <c r="C28" s="203" t="s">
        <v>67</v>
      </c>
      <c r="D28" s="203" t="s">
        <v>93</v>
      </c>
      <c r="E28" s="210">
        <v>8000</v>
      </c>
      <c r="F28" s="272"/>
      <c r="G28" s="210">
        <f t="shared" si="2"/>
        <v>40500</v>
      </c>
      <c r="H28" s="799" t="s">
        <v>70</v>
      </c>
      <c r="I28" s="425" t="s">
        <v>18</v>
      </c>
      <c r="J28" s="713" t="s">
        <v>210</v>
      </c>
      <c r="K28" s="677" t="s">
        <v>125</v>
      </c>
      <c r="L28" s="677" t="s">
        <v>62</v>
      </c>
      <c r="M28" s="686"/>
      <c r="N28" s="687" t="s">
        <v>214</v>
      </c>
      <c r="O28" s="421"/>
    </row>
    <row r="29" spans="1:15" ht="13.5" customHeight="1" x14ac:dyDescent="0.25">
      <c r="A29" s="202">
        <v>44321</v>
      </c>
      <c r="B29" s="203" t="s">
        <v>95</v>
      </c>
      <c r="C29" s="203" t="s">
        <v>95</v>
      </c>
      <c r="D29" s="203" t="s">
        <v>93</v>
      </c>
      <c r="E29" s="426">
        <v>6000</v>
      </c>
      <c r="F29" s="211"/>
      <c r="G29" s="211">
        <f>G28-E29+F29</f>
        <v>34500</v>
      </c>
      <c r="H29" s="472" t="s">
        <v>70</v>
      </c>
      <c r="I29" s="201" t="s">
        <v>18</v>
      </c>
      <c r="J29" s="713" t="s">
        <v>210</v>
      </c>
      <c r="K29" s="645" t="s">
        <v>125</v>
      </c>
      <c r="L29" s="645" t="s">
        <v>62</v>
      </c>
      <c r="M29" s="201"/>
      <c r="N29" s="203"/>
      <c r="O29" s="421"/>
    </row>
    <row r="30" spans="1:15" ht="16.5" customHeight="1" x14ac:dyDescent="0.25">
      <c r="A30" s="202">
        <v>44321</v>
      </c>
      <c r="B30" s="203" t="s">
        <v>95</v>
      </c>
      <c r="C30" s="203" t="s">
        <v>95</v>
      </c>
      <c r="D30" s="203" t="s">
        <v>93</v>
      </c>
      <c r="E30" s="251">
        <v>4000</v>
      </c>
      <c r="F30" s="217"/>
      <c r="G30" s="251">
        <f t="shared" si="2"/>
        <v>30500</v>
      </c>
      <c r="H30" s="800" t="s">
        <v>70</v>
      </c>
      <c r="I30" s="688" t="s">
        <v>18</v>
      </c>
      <c r="J30" s="713" t="s">
        <v>210</v>
      </c>
      <c r="K30" s="756" t="s">
        <v>125</v>
      </c>
      <c r="L30" s="756" t="s">
        <v>62</v>
      </c>
      <c r="M30" s="208"/>
      <c r="N30" s="209"/>
      <c r="O30" s="421"/>
    </row>
    <row r="31" spans="1:15" ht="18" customHeight="1" x14ac:dyDescent="0.25">
      <c r="A31" s="202">
        <v>44322</v>
      </c>
      <c r="B31" s="235" t="s">
        <v>72</v>
      </c>
      <c r="C31" s="235" t="s">
        <v>50</v>
      </c>
      <c r="D31" s="236" t="s">
        <v>93</v>
      </c>
      <c r="E31" s="213"/>
      <c r="F31" s="230">
        <v>-4000</v>
      </c>
      <c r="G31" s="211">
        <f t="shared" si="2"/>
        <v>26500</v>
      </c>
      <c r="H31" s="678" t="s">
        <v>70</v>
      </c>
      <c r="I31" s="201" t="s">
        <v>18</v>
      </c>
      <c r="J31" s="713" t="s">
        <v>210</v>
      </c>
      <c r="K31" s="301" t="s">
        <v>125</v>
      </c>
      <c r="L31" s="301" t="s">
        <v>62</v>
      </c>
      <c r="M31" s="208"/>
      <c r="N31" s="209"/>
      <c r="O31" s="421"/>
    </row>
    <row r="32" spans="1:15" x14ac:dyDescent="0.25">
      <c r="A32" s="698">
        <v>44322</v>
      </c>
      <c r="B32" s="261" t="s">
        <v>107</v>
      </c>
      <c r="C32" s="261" t="s">
        <v>50</v>
      </c>
      <c r="D32" s="397" t="s">
        <v>93</v>
      </c>
      <c r="E32" s="689"/>
      <c r="F32" s="265">
        <v>61000</v>
      </c>
      <c r="G32" s="268">
        <f t="shared" si="2"/>
        <v>87500</v>
      </c>
      <c r="H32" s="404" t="s">
        <v>70</v>
      </c>
      <c r="I32" s="887" t="s">
        <v>18</v>
      </c>
      <c r="J32" s="716" t="s">
        <v>254</v>
      </c>
      <c r="K32" s="773" t="s">
        <v>125</v>
      </c>
      <c r="L32" s="773" t="s">
        <v>62</v>
      </c>
      <c r="M32" s="262"/>
      <c r="N32" s="261"/>
      <c r="O32" s="421"/>
    </row>
    <row r="33" spans="1:15" ht="14.25" customHeight="1" x14ac:dyDescent="0.25">
      <c r="A33" s="240">
        <v>44322</v>
      </c>
      <c r="B33" s="627" t="s">
        <v>68</v>
      </c>
      <c r="C33" s="627" t="s">
        <v>67</v>
      </c>
      <c r="D33" s="627" t="s">
        <v>93</v>
      </c>
      <c r="E33" s="251">
        <v>6000</v>
      </c>
      <c r="F33" s="251"/>
      <c r="G33" s="211">
        <f t="shared" si="2"/>
        <v>81500</v>
      </c>
      <c r="H33" s="801" t="s">
        <v>70</v>
      </c>
      <c r="I33" s="423" t="s">
        <v>18</v>
      </c>
      <c r="J33" s="713" t="s">
        <v>254</v>
      </c>
      <c r="K33" s="677" t="s">
        <v>125</v>
      </c>
      <c r="L33" s="677" t="s">
        <v>62</v>
      </c>
      <c r="M33" s="280"/>
      <c r="N33" s="241" t="s">
        <v>255</v>
      </c>
      <c r="O33" s="421"/>
    </row>
    <row r="34" spans="1:15" x14ac:dyDescent="0.25">
      <c r="A34" s="240">
        <v>44322</v>
      </c>
      <c r="B34" s="627" t="s">
        <v>68</v>
      </c>
      <c r="C34" s="627" t="s">
        <v>67</v>
      </c>
      <c r="D34" s="627" t="s">
        <v>93</v>
      </c>
      <c r="E34" s="255">
        <v>14000</v>
      </c>
      <c r="F34" s="217"/>
      <c r="G34" s="211">
        <f t="shared" si="2"/>
        <v>67500</v>
      </c>
      <c r="H34" s="294" t="s">
        <v>70</v>
      </c>
      <c r="I34" s="208" t="s">
        <v>18</v>
      </c>
      <c r="J34" s="713" t="s">
        <v>254</v>
      </c>
      <c r="K34" s="677" t="s">
        <v>125</v>
      </c>
      <c r="L34" s="677" t="s">
        <v>62</v>
      </c>
      <c r="M34" s="201"/>
      <c r="N34" s="203" t="s">
        <v>256</v>
      </c>
      <c r="O34" s="421"/>
    </row>
    <row r="35" spans="1:15" ht="15.75" customHeight="1" x14ac:dyDescent="0.25">
      <c r="A35" s="240">
        <v>44322</v>
      </c>
      <c r="B35" s="627" t="s">
        <v>68</v>
      </c>
      <c r="C35" s="627" t="s">
        <v>67</v>
      </c>
      <c r="D35" s="627" t="s">
        <v>93</v>
      </c>
      <c r="E35" s="210">
        <v>17000</v>
      </c>
      <c r="F35" s="211"/>
      <c r="G35" s="211">
        <f t="shared" si="2"/>
        <v>50500</v>
      </c>
      <c r="H35" s="294" t="s">
        <v>70</v>
      </c>
      <c r="I35" s="208" t="s">
        <v>18</v>
      </c>
      <c r="J35" s="713" t="s">
        <v>254</v>
      </c>
      <c r="K35" s="677" t="s">
        <v>125</v>
      </c>
      <c r="L35" s="677" t="s">
        <v>62</v>
      </c>
      <c r="M35" s="280"/>
      <c r="N35" s="241" t="s">
        <v>257</v>
      </c>
      <c r="O35" s="421"/>
    </row>
    <row r="36" spans="1:15" ht="16.5" customHeight="1" x14ac:dyDescent="0.25">
      <c r="A36" s="240">
        <v>44322</v>
      </c>
      <c r="B36" s="627" t="s">
        <v>68</v>
      </c>
      <c r="C36" s="627" t="s">
        <v>67</v>
      </c>
      <c r="D36" s="627" t="s">
        <v>93</v>
      </c>
      <c r="E36" s="426">
        <v>10000</v>
      </c>
      <c r="F36" s="251"/>
      <c r="G36" s="211">
        <f t="shared" si="2"/>
        <v>40500</v>
      </c>
      <c r="H36" s="294" t="s">
        <v>70</v>
      </c>
      <c r="I36" s="208" t="s">
        <v>18</v>
      </c>
      <c r="J36" s="713" t="s">
        <v>254</v>
      </c>
      <c r="K36" s="677" t="s">
        <v>125</v>
      </c>
      <c r="L36" s="677" t="s">
        <v>62</v>
      </c>
      <c r="M36" s="201"/>
      <c r="N36" s="203" t="s">
        <v>258</v>
      </c>
      <c r="O36" s="421"/>
    </row>
    <row r="37" spans="1:15" ht="14.25" customHeight="1" x14ac:dyDescent="0.25">
      <c r="A37" s="240">
        <v>44322</v>
      </c>
      <c r="B37" s="209" t="s">
        <v>95</v>
      </c>
      <c r="C37" s="209" t="s">
        <v>95</v>
      </c>
      <c r="D37" s="209" t="s">
        <v>93</v>
      </c>
      <c r="E37" s="267">
        <v>5000</v>
      </c>
      <c r="F37" s="256"/>
      <c r="G37" s="211">
        <f t="shared" si="2"/>
        <v>35500</v>
      </c>
      <c r="H37" s="682" t="s">
        <v>70</v>
      </c>
      <c r="I37" s="660" t="s">
        <v>18</v>
      </c>
      <c r="J37" s="713" t="s">
        <v>254</v>
      </c>
      <c r="K37" s="683" t="s">
        <v>125</v>
      </c>
      <c r="L37" s="683" t="s">
        <v>62</v>
      </c>
      <c r="M37" s="258"/>
      <c r="N37" s="259"/>
      <c r="O37" s="421"/>
    </row>
    <row r="38" spans="1:15" ht="14.25" customHeight="1" x14ac:dyDescent="0.25">
      <c r="A38" s="240">
        <v>44322</v>
      </c>
      <c r="B38" s="209" t="s">
        <v>95</v>
      </c>
      <c r="C38" s="209" t="s">
        <v>95</v>
      </c>
      <c r="D38" s="209" t="s">
        <v>93</v>
      </c>
      <c r="E38" s="255">
        <v>1000</v>
      </c>
      <c r="F38" s="255"/>
      <c r="G38" s="211">
        <f t="shared" si="2"/>
        <v>34500</v>
      </c>
      <c r="H38" s="310" t="s">
        <v>70</v>
      </c>
      <c r="I38" s="201" t="s">
        <v>18</v>
      </c>
      <c r="J38" s="713" t="s">
        <v>254</v>
      </c>
      <c r="K38" s="683" t="s">
        <v>125</v>
      </c>
      <c r="L38" s="683" t="s">
        <v>62</v>
      </c>
      <c r="M38" s="201"/>
      <c r="N38" s="203"/>
      <c r="O38" s="421"/>
    </row>
    <row r="39" spans="1:15" x14ac:dyDescent="0.25">
      <c r="A39" s="240">
        <v>44322</v>
      </c>
      <c r="B39" s="209" t="s">
        <v>95</v>
      </c>
      <c r="C39" s="209" t="s">
        <v>95</v>
      </c>
      <c r="D39" s="209" t="s">
        <v>93</v>
      </c>
      <c r="E39" s="658">
        <v>4000</v>
      </c>
      <c r="F39" s="264"/>
      <c r="G39" s="255">
        <f t="shared" si="2"/>
        <v>30500</v>
      </c>
      <c r="H39" s="774" t="s">
        <v>70</v>
      </c>
      <c r="I39" s="258" t="s">
        <v>18</v>
      </c>
      <c r="J39" s="713" t="s">
        <v>254</v>
      </c>
      <c r="K39" s="683" t="s">
        <v>125</v>
      </c>
      <c r="L39" s="683" t="s">
        <v>62</v>
      </c>
      <c r="M39" s="258"/>
      <c r="N39" s="259"/>
      <c r="O39" s="421"/>
    </row>
    <row r="40" spans="1:15" ht="15" customHeight="1" x14ac:dyDescent="0.25">
      <c r="A40" s="240">
        <v>44323</v>
      </c>
      <c r="B40" s="209" t="s">
        <v>72</v>
      </c>
      <c r="C40" s="209" t="s">
        <v>50</v>
      </c>
      <c r="D40" s="209" t="s">
        <v>93</v>
      </c>
      <c r="E40" s="211"/>
      <c r="F40" s="211">
        <v>-4000</v>
      </c>
      <c r="G40" s="211">
        <f t="shared" si="2"/>
        <v>26500</v>
      </c>
      <c r="H40" s="472" t="s">
        <v>70</v>
      </c>
      <c r="I40" s="201" t="s">
        <v>18</v>
      </c>
      <c r="J40" s="713" t="s">
        <v>254</v>
      </c>
      <c r="K40" s="683" t="s">
        <v>125</v>
      </c>
      <c r="L40" s="683" t="s">
        <v>62</v>
      </c>
      <c r="M40" s="201"/>
      <c r="N40" s="203"/>
      <c r="O40" s="421"/>
    </row>
    <row r="41" spans="1:15" x14ac:dyDescent="0.25">
      <c r="A41" s="894">
        <v>44323</v>
      </c>
      <c r="B41" s="891" t="s">
        <v>107</v>
      </c>
      <c r="C41" s="891" t="s">
        <v>50</v>
      </c>
      <c r="D41" s="892" t="s">
        <v>93</v>
      </c>
      <c r="E41" s="703"/>
      <c r="F41" s="703">
        <v>54000</v>
      </c>
      <c r="G41" s="268">
        <f>G40-E41+F41</f>
        <v>80500</v>
      </c>
      <c r="H41" s="399" t="s">
        <v>70</v>
      </c>
      <c r="I41" s="262" t="s">
        <v>18</v>
      </c>
      <c r="J41" s="716" t="s">
        <v>290</v>
      </c>
      <c r="K41" s="893" t="s">
        <v>125</v>
      </c>
      <c r="L41" s="893" t="s">
        <v>62</v>
      </c>
      <c r="M41" s="262"/>
      <c r="N41" s="261"/>
      <c r="O41" s="421"/>
    </row>
    <row r="42" spans="1:15" ht="16.5" customHeight="1" x14ac:dyDescent="0.25">
      <c r="A42" s="667">
        <v>44323</v>
      </c>
      <c r="B42" s="259" t="s">
        <v>68</v>
      </c>
      <c r="C42" s="259" t="s">
        <v>67</v>
      </c>
      <c r="D42" s="672" t="s">
        <v>93</v>
      </c>
      <c r="E42" s="211">
        <v>11000</v>
      </c>
      <c r="F42" s="210"/>
      <c r="G42" s="211">
        <f>G41-E42+F42</f>
        <v>69500</v>
      </c>
      <c r="H42" s="717" t="s">
        <v>70</v>
      </c>
      <c r="I42" s="280" t="s">
        <v>18</v>
      </c>
      <c r="J42" s="713" t="s">
        <v>290</v>
      </c>
      <c r="K42" s="683" t="s">
        <v>125</v>
      </c>
      <c r="L42" s="683" t="s">
        <v>62</v>
      </c>
      <c r="M42" s="280"/>
      <c r="N42" s="241" t="s">
        <v>291</v>
      </c>
      <c r="O42" s="421"/>
    </row>
    <row r="43" spans="1:15" x14ac:dyDescent="0.25">
      <c r="A43" s="667">
        <v>44323</v>
      </c>
      <c r="B43" s="259" t="s">
        <v>68</v>
      </c>
      <c r="C43" s="259" t="s">
        <v>67</v>
      </c>
      <c r="D43" s="672" t="s">
        <v>93</v>
      </c>
      <c r="E43" s="758">
        <v>10000</v>
      </c>
      <c r="F43" s="194"/>
      <c r="G43" s="211">
        <f>G42-E43+F43</f>
        <v>59500</v>
      </c>
      <c r="H43" s="310" t="s">
        <v>70</v>
      </c>
      <c r="I43" s="201" t="s">
        <v>18</v>
      </c>
      <c r="J43" s="713" t="s">
        <v>290</v>
      </c>
      <c r="K43" s="201" t="s">
        <v>125</v>
      </c>
      <c r="L43" s="201" t="s">
        <v>62</v>
      </c>
      <c r="M43" s="201"/>
      <c r="N43" s="203" t="s">
        <v>292</v>
      </c>
      <c r="O43" s="421"/>
    </row>
    <row r="44" spans="1:15" ht="15" customHeight="1" x14ac:dyDescent="0.25">
      <c r="A44" s="667">
        <v>44323</v>
      </c>
      <c r="B44" s="259" t="s">
        <v>68</v>
      </c>
      <c r="C44" s="259" t="s">
        <v>67</v>
      </c>
      <c r="D44" s="672" t="s">
        <v>93</v>
      </c>
      <c r="E44" s="217">
        <v>19000</v>
      </c>
      <c r="F44" s="217"/>
      <c r="G44" s="211">
        <f t="shared" ref="G44:G107" si="3">G43-E44+F44</f>
        <v>40500</v>
      </c>
      <c r="H44" s="472" t="s">
        <v>70</v>
      </c>
      <c r="I44" s="201" t="s">
        <v>18</v>
      </c>
      <c r="J44" s="713" t="s">
        <v>290</v>
      </c>
      <c r="K44" s="201" t="s">
        <v>125</v>
      </c>
      <c r="L44" s="201" t="s">
        <v>62</v>
      </c>
      <c r="M44" s="201"/>
      <c r="N44" s="203" t="s">
        <v>293</v>
      </c>
      <c r="O44" s="421"/>
    </row>
    <row r="45" spans="1:15" x14ac:dyDescent="0.25">
      <c r="A45" s="667">
        <v>44323</v>
      </c>
      <c r="B45" s="203" t="s">
        <v>95</v>
      </c>
      <c r="C45" s="203" t="s">
        <v>95</v>
      </c>
      <c r="D45" s="276" t="s">
        <v>93</v>
      </c>
      <c r="E45" s="267">
        <v>5000</v>
      </c>
      <c r="F45" s="194"/>
      <c r="G45" s="211">
        <f t="shared" si="3"/>
        <v>35500</v>
      </c>
      <c r="H45" s="472" t="s">
        <v>70</v>
      </c>
      <c r="I45" s="201" t="s">
        <v>18</v>
      </c>
      <c r="J45" s="713" t="s">
        <v>290</v>
      </c>
      <c r="K45" s="201" t="s">
        <v>125</v>
      </c>
      <c r="L45" s="201" t="s">
        <v>62</v>
      </c>
      <c r="M45" s="201"/>
      <c r="N45" s="203"/>
      <c r="O45" s="421"/>
    </row>
    <row r="46" spans="1:15" ht="15" customHeight="1" x14ac:dyDescent="0.25">
      <c r="A46" s="667">
        <v>44323</v>
      </c>
      <c r="B46" s="203" t="s">
        <v>95</v>
      </c>
      <c r="C46" s="203" t="s">
        <v>95</v>
      </c>
      <c r="D46" s="276" t="s">
        <v>93</v>
      </c>
      <c r="E46" s="210">
        <v>2000</v>
      </c>
      <c r="F46" s="210"/>
      <c r="G46" s="210">
        <f t="shared" si="3"/>
        <v>33500</v>
      </c>
      <c r="H46" s="472" t="s">
        <v>70</v>
      </c>
      <c r="I46" s="201" t="s">
        <v>18</v>
      </c>
      <c r="J46" s="713" t="s">
        <v>290</v>
      </c>
      <c r="K46" s="201" t="s">
        <v>125</v>
      </c>
      <c r="L46" s="201" t="s">
        <v>62</v>
      </c>
      <c r="M46" s="280"/>
      <c r="N46" s="241"/>
      <c r="O46" s="421"/>
    </row>
    <row r="47" spans="1:15" x14ac:dyDescent="0.25">
      <c r="A47" s="667">
        <v>44323</v>
      </c>
      <c r="B47" s="203" t="s">
        <v>95</v>
      </c>
      <c r="C47" s="203" t="s">
        <v>95</v>
      </c>
      <c r="D47" s="276" t="s">
        <v>93</v>
      </c>
      <c r="E47" s="211">
        <v>3000</v>
      </c>
      <c r="F47" s="211"/>
      <c r="G47" s="210">
        <f t="shared" si="3"/>
        <v>30500</v>
      </c>
      <c r="H47" s="310" t="s">
        <v>70</v>
      </c>
      <c r="I47" s="201" t="s">
        <v>18</v>
      </c>
      <c r="J47" s="713" t="s">
        <v>290</v>
      </c>
      <c r="K47" s="201" t="s">
        <v>125</v>
      </c>
      <c r="L47" s="201" t="s">
        <v>62</v>
      </c>
      <c r="M47" s="208"/>
      <c r="N47" s="209"/>
      <c r="O47" s="421"/>
    </row>
    <row r="48" spans="1:15" ht="15.75" customHeight="1" x14ac:dyDescent="0.25">
      <c r="A48" s="671">
        <v>44324</v>
      </c>
      <c r="B48" s="203" t="s">
        <v>72</v>
      </c>
      <c r="C48" s="203" t="s">
        <v>50</v>
      </c>
      <c r="D48" s="276" t="s">
        <v>93</v>
      </c>
      <c r="E48" s="545"/>
      <c r="F48" s="251">
        <v>-4000</v>
      </c>
      <c r="G48" s="210">
        <f t="shared" si="3"/>
        <v>26500</v>
      </c>
      <c r="H48" s="310" t="s">
        <v>70</v>
      </c>
      <c r="I48" s="201" t="s">
        <v>18</v>
      </c>
      <c r="J48" s="713" t="s">
        <v>290</v>
      </c>
      <c r="K48" s="201" t="s">
        <v>125</v>
      </c>
      <c r="L48" s="201" t="s">
        <v>62</v>
      </c>
      <c r="M48" s="280"/>
      <c r="N48" s="241"/>
      <c r="O48" s="421"/>
    </row>
    <row r="49" spans="1:15" ht="18.75" customHeight="1" x14ac:dyDescent="0.25">
      <c r="A49" s="898">
        <v>44326</v>
      </c>
      <c r="B49" s="261" t="s">
        <v>107</v>
      </c>
      <c r="C49" s="261" t="s">
        <v>50</v>
      </c>
      <c r="D49" s="397" t="s">
        <v>93</v>
      </c>
      <c r="E49" s="268"/>
      <c r="F49" s="265">
        <v>62000</v>
      </c>
      <c r="G49" s="263">
        <f t="shared" si="3"/>
        <v>88500</v>
      </c>
      <c r="H49" s="417" t="s">
        <v>70</v>
      </c>
      <c r="I49" s="262" t="s">
        <v>18</v>
      </c>
      <c r="J49" s="716" t="s">
        <v>328</v>
      </c>
      <c r="K49" s="262" t="s">
        <v>125</v>
      </c>
      <c r="L49" s="262" t="s">
        <v>62</v>
      </c>
      <c r="M49" s="262"/>
      <c r="N49" s="261"/>
      <c r="O49" s="421"/>
    </row>
    <row r="50" spans="1:15" ht="15" customHeight="1" x14ac:dyDescent="0.25">
      <c r="A50" s="671">
        <v>44326</v>
      </c>
      <c r="B50" s="203" t="s">
        <v>68</v>
      </c>
      <c r="C50" s="203" t="s">
        <v>67</v>
      </c>
      <c r="D50" s="276" t="s">
        <v>93</v>
      </c>
      <c r="E50" s="251">
        <v>14000</v>
      </c>
      <c r="F50" s="210"/>
      <c r="G50" s="210">
        <f t="shared" si="3"/>
        <v>74500</v>
      </c>
      <c r="H50" s="310" t="s">
        <v>70</v>
      </c>
      <c r="I50" s="201" t="s">
        <v>18</v>
      </c>
      <c r="J50" s="713" t="s">
        <v>328</v>
      </c>
      <c r="K50" s="201" t="s">
        <v>125</v>
      </c>
      <c r="L50" s="201" t="s">
        <v>62</v>
      </c>
      <c r="M50" s="280"/>
      <c r="N50" s="241" t="s">
        <v>329</v>
      </c>
      <c r="O50" s="421"/>
    </row>
    <row r="51" spans="1:15" ht="16.5" customHeight="1" x14ac:dyDescent="0.25">
      <c r="A51" s="671">
        <v>44326</v>
      </c>
      <c r="B51" s="203" t="s">
        <v>68</v>
      </c>
      <c r="C51" s="203" t="s">
        <v>67</v>
      </c>
      <c r="D51" s="276" t="s">
        <v>93</v>
      </c>
      <c r="E51" s="433">
        <v>15000</v>
      </c>
      <c r="F51" s="213"/>
      <c r="G51" s="210">
        <f t="shared" si="3"/>
        <v>59500</v>
      </c>
      <c r="H51" s="310" t="s">
        <v>70</v>
      </c>
      <c r="I51" s="201" t="s">
        <v>18</v>
      </c>
      <c r="J51" s="713" t="s">
        <v>328</v>
      </c>
      <c r="K51" s="201" t="s">
        <v>125</v>
      </c>
      <c r="L51" s="201" t="s">
        <v>62</v>
      </c>
      <c r="M51" s="201"/>
      <c r="N51" s="203" t="s">
        <v>330</v>
      </c>
      <c r="O51" s="421"/>
    </row>
    <row r="52" spans="1:15" ht="17.25" customHeight="1" x14ac:dyDescent="0.25">
      <c r="A52" s="671">
        <v>44326</v>
      </c>
      <c r="B52" s="203" t="s">
        <v>68</v>
      </c>
      <c r="C52" s="203" t="s">
        <v>67</v>
      </c>
      <c r="D52" s="276" t="s">
        <v>93</v>
      </c>
      <c r="E52" s="194">
        <v>11000</v>
      </c>
      <c r="F52" s="194"/>
      <c r="G52" s="210">
        <f t="shared" si="3"/>
        <v>48500</v>
      </c>
      <c r="H52" s="310" t="s">
        <v>70</v>
      </c>
      <c r="I52" s="201" t="s">
        <v>18</v>
      </c>
      <c r="J52" s="713" t="s">
        <v>328</v>
      </c>
      <c r="K52" s="201" t="s">
        <v>125</v>
      </c>
      <c r="L52" s="201" t="s">
        <v>62</v>
      </c>
      <c r="M52" s="201"/>
      <c r="N52" s="203" t="s">
        <v>331</v>
      </c>
      <c r="O52" s="421"/>
    </row>
    <row r="53" spans="1:15" ht="15.75" customHeight="1" x14ac:dyDescent="0.25">
      <c r="A53" s="671">
        <v>44326</v>
      </c>
      <c r="B53" s="203" t="s">
        <v>68</v>
      </c>
      <c r="C53" s="203" t="s">
        <v>67</v>
      </c>
      <c r="D53" s="276" t="s">
        <v>93</v>
      </c>
      <c r="E53" s="426">
        <v>9000</v>
      </c>
      <c r="F53" s="230"/>
      <c r="G53" s="210">
        <f t="shared" si="3"/>
        <v>39500</v>
      </c>
      <c r="H53" s="310" t="s">
        <v>70</v>
      </c>
      <c r="I53" s="201" t="s">
        <v>18</v>
      </c>
      <c r="J53" s="713" t="s">
        <v>328</v>
      </c>
      <c r="K53" s="201" t="s">
        <v>125</v>
      </c>
      <c r="L53" s="201" t="s">
        <v>62</v>
      </c>
      <c r="M53" s="201"/>
      <c r="N53" s="203" t="s">
        <v>332</v>
      </c>
      <c r="O53" s="421"/>
    </row>
    <row r="54" spans="1:15" ht="16.5" customHeight="1" x14ac:dyDescent="0.25">
      <c r="A54" s="671">
        <v>44326</v>
      </c>
      <c r="B54" s="203" t="s">
        <v>95</v>
      </c>
      <c r="C54" s="203" t="s">
        <v>95</v>
      </c>
      <c r="D54" s="276" t="s">
        <v>93</v>
      </c>
      <c r="E54" s="658">
        <v>5000</v>
      </c>
      <c r="F54" s="211"/>
      <c r="G54" s="210">
        <f t="shared" si="3"/>
        <v>34500</v>
      </c>
      <c r="H54" s="310" t="s">
        <v>70</v>
      </c>
      <c r="I54" s="201" t="s">
        <v>18</v>
      </c>
      <c r="J54" s="713" t="s">
        <v>328</v>
      </c>
      <c r="K54" s="201" t="s">
        <v>125</v>
      </c>
      <c r="L54" s="201" t="s">
        <v>62</v>
      </c>
      <c r="M54" s="280"/>
      <c r="N54" s="241"/>
      <c r="O54" s="421"/>
    </row>
    <row r="55" spans="1:15" x14ac:dyDescent="0.25">
      <c r="A55" s="671">
        <v>44326</v>
      </c>
      <c r="B55" s="203" t="s">
        <v>95</v>
      </c>
      <c r="C55" s="203" t="s">
        <v>95</v>
      </c>
      <c r="D55" s="276" t="s">
        <v>93</v>
      </c>
      <c r="E55" s="255">
        <v>4000</v>
      </c>
      <c r="F55" s="217"/>
      <c r="G55" s="210">
        <f t="shared" si="3"/>
        <v>30500</v>
      </c>
      <c r="H55" s="294" t="s">
        <v>70</v>
      </c>
      <c r="I55" s="280" t="s">
        <v>18</v>
      </c>
      <c r="J55" s="713" t="s">
        <v>328</v>
      </c>
      <c r="K55" s="201" t="s">
        <v>125</v>
      </c>
      <c r="L55" s="201" t="s">
        <v>62</v>
      </c>
      <c r="M55" s="201"/>
      <c r="N55" s="203"/>
      <c r="O55" s="421"/>
    </row>
    <row r="56" spans="1:15" x14ac:dyDescent="0.25">
      <c r="A56" s="671">
        <v>44326</v>
      </c>
      <c r="B56" s="203" t="s">
        <v>95</v>
      </c>
      <c r="C56" s="203" t="s">
        <v>95</v>
      </c>
      <c r="D56" s="276" t="s">
        <v>93</v>
      </c>
      <c r="E56" s="194">
        <v>1000</v>
      </c>
      <c r="F56" s="194"/>
      <c r="G56" s="210">
        <f t="shared" si="3"/>
        <v>29500</v>
      </c>
      <c r="H56" s="294" t="s">
        <v>70</v>
      </c>
      <c r="I56" s="280" t="s">
        <v>18</v>
      </c>
      <c r="J56" s="713" t="s">
        <v>328</v>
      </c>
      <c r="K56" s="280" t="s">
        <v>125</v>
      </c>
      <c r="L56" s="280" t="s">
        <v>62</v>
      </c>
      <c r="M56" s="201"/>
      <c r="N56" s="203"/>
      <c r="O56" s="421"/>
    </row>
    <row r="57" spans="1:15" ht="13.5" customHeight="1" x14ac:dyDescent="0.25">
      <c r="A57" s="671">
        <v>44327</v>
      </c>
      <c r="B57" s="241" t="s">
        <v>72</v>
      </c>
      <c r="C57" s="203" t="s">
        <v>50</v>
      </c>
      <c r="D57" s="276" t="s">
        <v>93</v>
      </c>
      <c r="E57" s="194"/>
      <c r="F57" s="194">
        <v>-3000</v>
      </c>
      <c r="G57" s="210">
        <f t="shared" si="3"/>
        <v>26500</v>
      </c>
      <c r="H57" s="294" t="s">
        <v>70</v>
      </c>
      <c r="I57" s="280" t="s">
        <v>18</v>
      </c>
      <c r="J57" s="713" t="s">
        <v>328</v>
      </c>
      <c r="K57" s="280" t="s">
        <v>125</v>
      </c>
      <c r="L57" s="280" t="s">
        <v>62</v>
      </c>
      <c r="M57" s="201"/>
      <c r="N57" s="203"/>
      <c r="O57" s="421"/>
    </row>
    <row r="58" spans="1:15" x14ac:dyDescent="0.25">
      <c r="A58" s="698">
        <v>44327</v>
      </c>
      <c r="B58" s="396" t="s">
        <v>107</v>
      </c>
      <c r="C58" s="261" t="s">
        <v>50</v>
      </c>
      <c r="D58" s="397" t="s">
        <v>93</v>
      </c>
      <c r="E58" s="905"/>
      <c r="F58" s="268">
        <v>66000</v>
      </c>
      <c r="G58" s="263">
        <f t="shared" si="3"/>
        <v>92500</v>
      </c>
      <c r="H58" s="404" t="s">
        <v>70</v>
      </c>
      <c r="I58" s="412" t="s">
        <v>18</v>
      </c>
      <c r="J58" s="716" t="s">
        <v>354</v>
      </c>
      <c r="K58" s="412" t="s">
        <v>125</v>
      </c>
      <c r="L58" s="412" t="s">
        <v>62</v>
      </c>
      <c r="M58" s="262"/>
      <c r="N58" s="261"/>
      <c r="O58" s="421"/>
    </row>
    <row r="59" spans="1:15" x14ac:dyDescent="0.25">
      <c r="A59" s="240">
        <v>44327</v>
      </c>
      <c r="B59" s="241" t="s">
        <v>68</v>
      </c>
      <c r="C59" s="203" t="s">
        <v>67</v>
      </c>
      <c r="D59" s="276" t="s">
        <v>93</v>
      </c>
      <c r="E59" s="210">
        <v>11000</v>
      </c>
      <c r="F59" s="213"/>
      <c r="G59" s="210">
        <f t="shared" si="3"/>
        <v>81500</v>
      </c>
      <c r="H59" s="294" t="s">
        <v>70</v>
      </c>
      <c r="I59" s="280" t="s">
        <v>18</v>
      </c>
      <c r="J59" s="713" t="s">
        <v>354</v>
      </c>
      <c r="K59" s="280" t="s">
        <v>125</v>
      </c>
      <c r="L59" s="280" t="s">
        <v>62</v>
      </c>
      <c r="M59" s="201"/>
      <c r="N59" s="203" t="s">
        <v>355</v>
      </c>
      <c r="O59" s="421"/>
    </row>
    <row r="60" spans="1:15" ht="16.5" customHeight="1" x14ac:dyDescent="0.25">
      <c r="A60" s="240">
        <v>44327</v>
      </c>
      <c r="B60" s="241" t="s">
        <v>68</v>
      </c>
      <c r="C60" s="203" t="s">
        <v>67</v>
      </c>
      <c r="D60" s="276" t="s">
        <v>93</v>
      </c>
      <c r="E60" s="194">
        <v>15000</v>
      </c>
      <c r="F60" s="194"/>
      <c r="G60" s="210">
        <f t="shared" si="3"/>
        <v>66500</v>
      </c>
      <c r="H60" s="294" t="s">
        <v>70</v>
      </c>
      <c r="I60" s="280" t="s">
        <v>18</v>
      </c>
      <c r="J60" s="713" t="s">
        <v>354</v>
      </c>
      <c r="K60" s="280" t="s">
        <v>125</v>
      </c>
      <c r="L60" s="280" t="s">
        <v>62</v>
      </c>
      <c r="M60" s="201"/>
      <c r="N60" s="203" t="s">
        <v>356</v>
      </c>
      <c r="O60" s="421"/>
    </row>
    <row r="61" spans="1:15" ht="15" customHeight="1" x14ac:dyDescent="0.25">
      <c r="A61" s="240">
        <v>44327</v>
      </c>
      <c r="B61" s="241" t="s">
        <v>68</v>
      </c>
      <c r="C61" s="203" t="s">
        <v>67</v>
      </c>
      <c r="D61" s="276" t="s">
        <v>93</v>
      </c>
      <c r="E61" s="433">
        <v>12000</v>
      </c>
      <c r="F61" s="217"/>
      <c r="G61" s="210">
        <f t="shared" si="3"/>
        <v>54500</v>
      </c>
      <c r="H61" s="294" t="s">
        <v>70</v>
      </c>
      <c r="I61" s="280" t="s">
        <v>18</v>
      </c>
      <c r="J61" s="713" t="s">
        <v>354</v>
      </c>
      <c r="K61" s="280" t="s">
        <v>125</v>
      </c>
      <c r="L61" s="280" t="s">
        <v>62</v>
      </c>
      <c r="M61" s="201"/>
      <c r="N61" s="203" t="s">
        <v>357</v>
      </c>
      <c r="O61" s="421"/>
    </row>
    <row r="62" spans="1:15" ht="18" customHeight="1" x14ac:dyDescent="0.25">
      <c r="A62" s="240">
        <v>44327</v>
      </c>
      <c r="B62" s="241" t="s">
        <v>68</v>
      </c>
      <c r="C62" s="203" t="s">
        <v>67</v>
      </c>
      <c r="D62" s="276" t="s">
        <v>93</v>
      </c>
      <c r="E62" s="251">
        <v>14000</v>
      </c>
      <c r="F62" s="211"/>
      <c r="G62" s="210">
        <f t="shared" si="3"/>
        <v>40500</v>
      </c>
      <c r="H62" s="294" t="s">
        <v>70</v>
      </c>
      <c r="I62" s="280" t="s">
        <v>18</v>
      </c>
      <c r="J62" s="713" t="s">
        <v>354</v>
      </c>
      <c r="K62" s="280" t="s">
        <v>125</v>
      </c>
      <c r="L62" s="280" t="s">
        <v>62</v>
      </c>
      <c r="M62" s="280"/>
      <c r="N62" s="241" t="s">
        <v>358</v>
      </c>
      <c r="O62" s="421"/>
    </row>
    <row r="63" spans="1:15" ht="16.5" customHeight="1" x14ac:dyDescent="0.25">
      <c r="A63" s="240">
        <v>44327</v>
      </c>
      <c r="B63" s="203" t="s">
        <v>95</v>
      </c>
      <c r="C63" s="203" t="s">
        <v>95</v>
      </c>
      <c r="D63" s="276" t="s">
        <v>93</v>
      </c>
      <c r="E63" s="272">
        <v>5500</v>
      </c>
      <c r="F63" s="211"/>
      <c r="G63" s="210">
        <f t="shared" si="3"/>
        <v>35000</v>
      </c>
      <c r="H63" s="294" t="s">
        <v>70</v>
      </c>
      <c r="I63" s="280" t="s">
        <v>18</v>
      </c>
      <c r="J63" s="713" t="s">
        <v>354</v>
      </c>
      <c r="K63" s="280" t="s">
        <v>125</v>
      </c>
      <c r="L63" s="280" t="s">
        <v>62</v>
      </c>
      <c r="M63" s="201"/>
      <c r="N63" s="203"/>
      <c r="O63" s="421"/>
    </row>
    <row r="64" spans="1:15" ht="15" customHeight="1" x14ac:dyDescent="0.25">
      <c r="A64" s="240">
        <v>44327</v>
      </c>
      <c r="B64" s="203" t="s">
        <v>95</v>
      </c>
      <c r="C64" s="203" t="s">
        <v>95</v>
      </c>
      <c r="D64" s="276" t="s">
        <v>93</v>
      </c>
      <c r="E64" s="210">
        <v>1500</v>
      </c>
      <c r="F64" s="211"/>
      <c r="G64" s="210">
        <f t="shared" si="3"/>
        <v>33500</v>
      </c>
      <c r="H64" s="801" t="s">
        <v>70</v>
      </c>
      <c r="I64" s="280" t="s">
        <v>18</v>
      </c>
      <c r="J64" s="713" t="s">
        <v>354</v>
      </c>
      <c r="K64" s="280" t="s">
        <v>125</v>
      </c>
      <c r="L64" s="280" t="s">
        <v>62</v>
      </c>
      <c r="M64" s="280"/>
      <c r="N64" s="241"/>
      <c r="O64" s="421"/>
    </row>
    <row r="65" spans="1:15" x14ac:dyDescent="0.25">
      <c r="A65" s="240">
        <v>44327</v>
      </c>
      <c r="B65" s="203" t="s">
        <v>95</v>
      </c>
      <c r="C65" s="203" t="s">
        <v>95</v>
      </c>
      <c r="D65" s="276" t="s">
        <v>93</v>
      </c>
      <c r="E65" s="194">
        <v>3000</v>
      </c>
      <c r="F65" s="194"/>
      <c r="G65" s="210">
        <f t="shared" si="3"/>
        <v>30500</v>
      </c>
      <c r="H65" s="294" t="s">
        <v>70</v>
      </c>
      <c r="I65" s="201" t="s">
        <v>18</v>
      </c>
      <c r="J65" s="713" t="s">
        <v>354</v>
      </c>
      <c r="K65" s="280" t="s">
        <v>125</v>
      </c>
      <c r="L65" s="280" t="s">
        <v>62</v>
      </c>
      <c r="M65" s="201"/>
      <c r="N65" s="203"/>
      <c r="O65" s="421"/>
    </row>
    <row r="66" spans="1:15" ht="16.5" customHeight="1" x14ac:dyDescent="0.25">
      <c r="A66" s="202">
        <v>44330</v>
      </c>
      <c r="B66" s="241" t="s">
        <v>72</v>
      </c>
      <c r="C66" s="203" t="s">
        <v>50</v>
      </c>
      <c r="D66" s="276" t="s">
        <v>93</v>
      </c>
      <c r="E66" s="194"/>
      <c r="F66" s="194">
        <v>-4000</v>
      </c>
      <c r="G66" s="210">
        <f t="shared" si="3"/>
        <v>26500</v>
      </c>
      <c r="H66" s="294" t="s">
        <v>70</v>
      </c>
      <c r="I66" s="201" t="s">
        <v>18</v>
      </c>
      <c r="J66" s="713" t="s">
        <v>354</v>
      </c>
      <c r="K66" s="280" t="s">
        <v>125</v>
      </c>
      <c r="L66" s="280" t="s">
        <v>62</v>
      </c>
      <c r="M66" s="201"/>
      <c r="N66" s="203"/>
      <c r="O66" s="421"/>
    </row>
    <row r="67" spans="1:15" ht="18" customHeight="1" x14ac:dyDescent="0.25">
      <c r="A67" s="260">
        <v>44330</v>
      </c>
      <c r="B67" s="396" t="s">
        <v>107</v>
      </c>
      <c r="C67" s="261" t="s">
        <v>50</v>
      </c>
      <c r="D67" s="397" t="s">
        <v>93</v>
      </c>
      <c r="E67" s="265"/>
      <c r="F67" s="265">
        <v>65000</v>
      </c>
      <c r="G67" s="263">
        <f t="shared" si="3"/>
        <v>91500</v>
      </c>
      <c r="H67" s="404" t="s">
        <v>70</v>
      </c>
      <c r="I67" s="262" t="s">
        <v>18</v>
      </c>
      <c r="J67" s="716" t="s">
        <v>380</v>
      </c>
      <c r="K67" s="412" t="s">
        <v>125</v>
      </c>
      <c r="L67" s="412" t="s">
        <v>62</v>
      </c>
      <c r="M67" s="262"/>
      <c r="N67" s="261"/>
      <c r="O67" s="421"/>
    </row>
    <row r="68" spans="1:15" ht="17.25" customHeight="1" x14ac:dyDescent="0.25">
      <c r="A68" s="202">
        <v>44330</v>
      </c>
      <c r="B68" s="241" t="s">
        <v>68</v>
      </c>
      <c r="C68" s="203" t="s">
        <v>67</v>
      </c>
      <c r="D68" s="276" t="s">
        <v>93</v>
      </c>
      <c r="E68" s="433">
        <v>14000</v>
      </c>
      <c r="F68" s="194"/>
      <c r="G68" s="210">
        <f t="shared" si="3"/>
        <v>77500</v>
      </c>
      <c r="H68" s="294" t="s">
        <v>70</v>
      </c>
      <c r="I68" s="201" t="s">
        <v>18</v>
      </c>
      <c r="J68" s="713" t="s">
        <v>380</v>
      </c>
      <c r="K68" s="280" t="s">
        <v>125</v>
      </c>
      <c r="L68" s="280" t="s">
        <v>62</v>
      </c>
      <c r="M68" s="201"/>
      <c r="N68" s="203" t="s">
        <v>381</v>
      </c>
      <c r="O68" s="421"/>
    </row>
    <row r="69" spans="1:15" x14ac:dyDescent="0.25">
      <c r="A69" s="202">
        <v>44330</v>
      </c>
      <c r="B69" s="241" t="s">
        <v>68</v>
      </c>
      <c r="C69" s="203" t="s">
        <v>67</v>
      </c>
      <c r="D69" s="276" t="s">
        <v>93</v>
      </c>
      <c r="E69" s="256">
        <v>19000</v>
      </c>
      <c r="F69" s="194"/>
      <c r="G69" s="210">
        <f t="shared" si="3"/>
        <v>58500</v>
      </c>
      <c r="H69" s="294" t="s">
        <v>70</v>
      </c>
      <c r="I69" s="201" t="s">
        <v>18</v>
      </c>
      <c r="J69" s="713" t="s">
        <v>380</v>
      </c>
      <c r="K69" s="280" t="s">
        <v>125</v>
      </c>
      <c r="L69" s="280" t="s">
        <v>62</v>
      </c>
      <c r="M69" s="201"/>
      <c r="N69" s="203" t="s">
        <v>382</v>
      </c>
      <c r="O69" s="421"/>
    </row>
    <row r="70" spans="1:15" ht="14.25" customHeight="1" x14ac:dyDescent="0.25">
      <c r="A70" s="202">
        <v>44330</v>
      </c>
      <c r="B70" s="241" t="s">
        <v>68</v>
      </c>
      <c r="C70" s="203" t="s">
        <v>67</v>
      </c>
      <c r="D70" s="276" t="s">
        <v>93</v>
      </c>
      <c r="E70" s="194">
        <v>19000</v>
      </c>
      <c r="F70" s="194"/>
      <c r="G70" s="210">
        <f t="shared" si="3"/>
        <v>39500</v>
      </c>
      <c r="H70" s="294" t="s">
        <v>70</v>
      </c>
      <c r="I70" s="201" t="s">
        <v>18</v>
      </c>
      <c r="J70" s="713" t="s">
        <v>380</v>
      </c>
      <c r="K70" s="280" t="s">
        <v>125</v>
      </c>
      <c r="L70" s="280" t="s">
        <v>62</v>
      </c>
      <c r="M70" s="201"/>
      <c r="N70" s="203" t="s">
        <v>383</v>
      </c>
      <c r="O70" s="421"/>
    </row>
    <row r="71" spans="1:15" x14ac:dyDescent="0.25">
      <c r="A71" s="202">
        <v>44330</v>
      </c>
      <c r="B71" s="203" t="s">
        <v>95</v>
      </c>
      <c r="C71" s="203" t="s">
        <v>95</v>
      </c>
      <c r="D71" s="276" t="s">
        <v>93</v>
      </c>
      <c r="E71" s="217">
        <v>5000</v>
      </c>
      <c r="F71" s="230"/>
      <c r="G71" s="210">
        <f t="shared" si="3"/>
        <v>34500</v>
      </c>
      <c r="H71" s="294" t="s">
        <v>70</v>
      </c>
      <c r="I71" s="201" t="s">
        <v>18</v>
      </c>
      <c r="J71" s="713" t="s">
        <v>380</v>
      </c>
      <c r="K71" s="280" t="s">
        <v>125</v>
      </c>
      <c r="L71" s="280" t="s">
        <v>62</v>
      </c>
      <c r="M71" s="201"/>
      <c r="N71" s="203"/>
      <c r="O71" s="421"/>
    </row>
    <row r="72" spans="1:15" ht="17.25" customHeight="1" x14ac:dyDescent="0.25">
      <c r="A72" s="202">
        <v>44330</v>
      </c>
      <c r="B72" s="203" t="s">
        <v>95</v>
      </c>
      <c r="C72" s="203" t="s">
        <v>95</v>
      </c>
      <c r="D72" s="276" t="s">
        <v>93</v>
      </c>
      <c r="E72" s="267">
        <v>2000</v>
      </c>
      <c r="F72" s="211"/>
      <c r="G72" s="210">
        <f t="shared" si="3"/>
        <v>32500</v>
      </c>
      <c r="H72" s="294" t="s">
        <v>70</v>
      </c>
      <c r="I72" s="201" t="s">
        <v>18</v>
      </c>
      <c r="J72" s="713" t="s">
        <v>380</v>
      </c>
      <c r="K72" s="280" t="s">
        <v>125</v>
      </c>
      <c r="L72" s="280" t="s">
        <v>62</v>
      </c>
      <c r="M72" s="201"/>
      <c r="N72" s="241"/>
      <c r="O72" s="421"/>
    </row>
    <row r="73" spans="1:15" ht="17.25" customHeight="1" x14ac:dyDescent="0.25">
      <c r="A73" s="202">
        <v>44330</v>
      </c>
      <c r="B73" s="203" t="s">
        <v>95</v>
      </c>
      <c r="C73" s="203" t="s">
        <v>95</v>
      </c>
      <c r="D73" s="276" t="s">
        <v>93</v>
      </c>
      <c r="E73" s="213">
        <v>3000</v>
      </c>
      <c r="F73" s="217"/>
      <c r="G73" s="210">
        <f t="shared" si="3"/>
        <v>29500</v>
      </c>
      <c r="H73" s="294" t="s">
        <v>70</v>
      </c>
      <c r="I73" s="201" t="s">
        <v>18</v>
      </c>
      <c r="J73" s="713" t="s">
        <v>380</v>
      </c>
      <c r="K73" s="280" t="s">
        <v>125</v>
      </c>
      <c r="L73" s="280" t="s">
        <v>62</v>
      </c>
      <c r="M73" s="201"/>
      <c r="N73" s="203"/>
      <c r="O73" s="421"/>
    </row>
    <row r="74" spans="1:15" ht="15.75" customHeight="1" x14ac:dyDescent="0.25">
      <c r="A74" s="202">
        <v>44333</v>
      </c>
      <c r="B74" s="241" t="s">
        <v>72</v>
      </c>
      <c r="C74" s="203" t="s">
        <v>50</v>
      </c>
      <c r="D74" s="203" t="s">
        <v>93</v>
      </c>
      <c r="E74" s="426"/>
      <c r="F74" s="194">
        <v>-3000</v>
      </c>
      <c r="G74" s="210">
        <f t="shared" si="3"/>
        <v>26500</v>
      </c>
      <c r="H74" s="294" t="s">
        <v>70</v>
      </c>
      <c r="I74" s="201" t="s">
        <v>18</v>
      </c>
      <c r="J74" s="713" t="s">
        <v>380</v>
      </c>
      <c r="K74" s="280" t="s">
        <v>125</v>
      </c>
      <c r="L74" s="280" t="s">
        <v>62</v>
      </c>
      <c r="M74" s="201"/>
      <c r="N74" s="203"/>
      <c r="O74" s="421"/>
    </row>
    <row r="75" spans="1:15" x14ac:dyDescent="0.25">
      <c r="A75" s="260">
        <v>44333</v>
      </c>
      <c r="B75" s="261" t="s">
        <v>107</v>
      </c>
      <c r="C75" s="261" t="s">
        <v>50</v>
      </c>
      <c r="D75" s="261" t="s">
        <v>93</v>
      </c>
      <c r="E75" s="732"/>
      <c r="F75" s="265">
        <v>64000</v>
      </c>
      <c r="G75" s="263">
        <f t="shared" si="3"/>
        <v>90500</v>
      </c>
      <c r="H75" s="404" t="s">
        <v>70</v>
      </c>
      <c r="I75" s="262" t="s">
        <v>18</v>
      </c>
      <c r="J75" s="716" t="s">
        <v>386</v>
      </c>
      <c r="K75" s="412" t="s">
        <v>125</v>
      </c>
      <c r="L75" s="412" t="s">
        <v>62</v>
      </c>
      <c r="M75" s="262"/>
      <c r="N75" s="261"/>
      <c r="O75" s="421"/>
    </row>
    <row r="76" spans="1:15" ht="16.5" customHeight="1" x14ac:dyDescent="0.25">
      <c r="A76" s="48">
        <v>44333</v>
      </c>
      <c r="B76" s="203" t="s">
        <v>68</v>
      </c>
      <c r="C76" s="203" t="s">
        <v>67</v>
      </c>
      <c r="D76" s="276" t="s">
        <v>93</v>
      </c>
      <c r="E76" s="252">
        <v>9000</v>
      </c>
      <c r="F76" s="210"/>
      <c r="G76" s="210">
        <f t="shared" si="3"/>
        <v>81500</v>
      </c>
      <c r="H76" s="294" t="s">
        <v>70</v>
      </c>
      <c r="I76" s="201" t="s">
        <v>18</v>
      </c>
      <c r="J76" s="713" t="s">
        <v>386</v>
      </c>
      <c r="K76" s="280" t="s">
        <v>125</v>
      </c>
      <c r="L76" s="280" t="s">
        <v>62</v>
      </c>
      <c r="M76" s="201"/>
      <c r="N76" s="203" t="s">
        <v>387</v>
      </c>
      <c r="O76" s="421"/>
    </row>
    <row r="77" spans="1:15" x14ac:dyDescent="0.25">
      <c r="A77" s="48">
        <v>44333</v>
      </c>
      <c r="B77" s="203" t="s">
        <v>68</v>
      </c>
      <c r="C77" s="203" t="s">
        <v>67</v>
      </c>
      <c r="D77" s="276" t="s">
        <v>93</v>
      </c>
      <c r="E77" s="700">
        <v>10000</v>
      </c>
      <c r="F77" s="194"/>
      <c r="G77" s="210">
        <f t="shared" si="3"/>
        <v>71500</v>
      </c>
      <c r="H77" s="294" t="s">
        <v>70</v>
      </c>
      <c r="I77" s="201" t="s">
        <v>18</v>
      </c>
      <c r="J77" s="713" t="s">
        <v>386</v>
      </c>
      <c r="K77" s="280" t="s">
        <v>125</v>
      </c>
      <c r="L77" s="280" t="s">
        <v>62</v>
      </c>
      <c r="M77" s="201"/>
      <c r="N77" s="203" t="s">
        <v>388</v>
      </c>
      <c r="O77" s="421"/>
    </row>
    <row r="78" spans="1:15" ht="15.75" customHeight="1" x14ac:dyDescent="0.25">
      <c r="A78" s="48">
        <v>44333</v>
      </c>
      <c r="B78" s="203" t="s">
        <v>68</v>
      </c>
      <c r="C78" s="203" t="s">
        <v>67</v>
      </c>
      <c r="D78" s="276" t="s">
        <v>93</v>
      </c>
      <c r="E78" s="217">
        <v>17000</v>
      </c>
      <c r="F78" s="217"/>
      <c r="G78" s="210">
        <f t="shared" si="3"/>
        <v>54500</v>
      </c>
      <c r="H78" s="294" t="s">
        <v>70</v>
      </c>
      <c r="I78" s="201" t="s">
        <v>18</v>
      </c>
      <c r="J78" s="713" t="s">
        <v>386</v>
      </c>
      <c r="K78" s="280" t="s">
        <v>125</v>
      </c>
      <c r="L78" s="280" t="s">
        <v>62</v>
      </c>
      <c r="M78" s="201"/>
      <c r="N78" s="203" t="s">
        <v>389</v>
      </c>
      <c r="O78" s="421"/>
    </row>
    <row r="79" spans="1:15" x14ac:dyDescent="0.25">
      <c r="A79" s="48">
        <v>44333</v>
      </c>
      <c r="B79" s="203" t="s">
        <v>68</v>
      </c>
      <c r="C79" s="203" t="s">
        <v>67</v>
      </c>
      <c r="D79" s="276" t="s">
        <v>93</v>
      </c>
      <c r="E79" s="194">
        <v>14000</v>
      </c>
      <c r="F79" s="194"/>
      <c r="G79" s="210">
        <f t="shared" si="3"/>
        <v>40500</v>
      </c>
      <c r="H79" s="294" t="s">
        <v>70</v>
      </c>
      <c r="I79" s="201" t="s">
        <v>18</v>
      </c>
      <c r="J79" s="713" t="s">
        <v>386</v>
      </c>
      <c r="K79" s="280" t="s">
        <v>125</v>
      </c>
      <c r="L79" s="280" t="s">
        <v>62</v>
      </c>
      <c r="M79" s="201"/>
      <c r="N79" s="203" t="s">
        <v>390</v>
      </c>
      <c r="O79" s="421"/>
    </row>
    <row r="80" spans="1:15" x14ac:dyDescent="0.25">
      <c r="A80" s="48">
        <v>44333</v>
      </c>
      <c r="B80" s="201" t="s">
        <v>95</v>
      </c>
      <c r="C80" s="201" t="s">
        <v>95</v>
      </c>
      <c r="D80" s="216" t="s">
        <v>93</v>
      </c>
      <c r="E80" s="267">
        <v>6000</v>
      </c>
      <c r="F80" s="213"/>
      <c r="G80" s="210">
        <f t="shared" si="3"/>
        <v>34500</v>
      </c>
      <c r="H80" s="294" t="s">
        <v>70</v>
      </c>
      <c r="I80" s="201" t="s">
        <v>18</v>
      </c>
      <c r="J80" s="713" t="s">
        <v>386</v>
      </c>
      <c r="K80" s="280" t="s">
        <v>125</v>
      </c>
      <c r="L80" s="280" t="s">
        <v>62</v>
      </c>
      <c r="M80" s="201"/>
      <c r="N80" s="203"/>
      <c r="O80" s="421"/>
    </row>
    <row r="81" spans="1:15" x14ac:dyDescent="0.25">
      <c r="A81" s="48">
        <v>44333</v>
      </c>
      <c r="B81" s="201" t="s">
        <v>95</v>
      </c>
      <c r="C81" s="201" t="s">
        <v>95</v>
      </c>
      <c r="D81" s="216" t="s">
        <v>93</v>
      </c>
      <c r="E81" s="194">
        <v>4000</v>
      </c>
      <c r="F81" s="194"/>
      <c r="G81" s="210">
        <f t="shared" si="3"/>
        <v>30500</v>
      </c>
      <c r="H81" s="294" t="s">
        <v>70</v>
      </c>
      <c r="I81" s="201" t="s">
        <v>18</v>
      </c>
      <c r="J81" s="713" t="s">
        <v>386</v>
      </c>
      <c r="K81" s="280" t="s">
        <v>125</v>
      </c>
      <c r="L81" s="280" t="s">
        <v>62</v>
      </c>
      <c r="M81" s="201"/>
      <c r="N81" s="203"/>
      <c r="O81" s="421"/>
    </row>
    <row r="82" spans="1:15" ht="15" customHeight="1" x14ac:dyDescent="0.25">
      <c r="A82" s="202">
        <v>44334</v>
      </c>
      <c r="B82" s="203" t="s">
        <v>72</v>
      </c>
      <c r="C82" s="203" t="s">
        <v>50</v>
      </c>
      <c r="D82" s="203" t="s">
        <v>93</v>
      </c>
      <c r="E82" s="426"/>
      <c r="F82" s="217">
        <v>-4000</v>
      </c>
      <c r="G82" s="210">
        <f t="shared" si="3"/>
        <v>26500</v>
      </c>
      <c r="H82" s="294" t="s">
        <v>70</v>
      </c>
      <c r="I82" s="201" t="s">
        <v>18</v>
      </c>
      <c r="J82" s="713" t="s">
        <v>386</v>
      </c>
      <c r="K82" s="280" t="s">
        <v>125</v>
      </c>
      <c r="L82" s="280" t="s">
        <v>62</v>
      </c>
      <c r="M82" s="201"/>
      <c r="N82" s="203"/>
      <c r="O82" s="421"/>
    </row>
    <row r="83" spans="1:15" ht="15" customHeight="1" x14ac:dyDescent="0.25">
      <c r="A83" s="260">
        <v>44334</v>
      </c>
      <c r="B83" s="261" t="s">
        <v>107</v>
      </c>
      <c r="C83" s="261" t="s">
        <v>50</v>
      </c>
      <c r="D83" s="261" t="s">
        <v>93</v>
      </c>
      <c r="E83" s="732"/>
      <c r="F83" s="915">
        <v>59000</v>
      </c>
      <c r="G83" s="263">
        <f t="shared" si="3"/>
        <v>85500</v>
      </c>
      <c r="H83" s="404" t="s">
        <v>70</v>
      </c>
      <c r="I83" s="262" t="s">
        <v>18</v>
      </c>
      <c r="J83" s="716" t="s">
        <v>412</v>
      </c>
      <c r="K83" s="412" t="s">
        <v>125</v>
      </c>
      <c r="L83" s="412" t="s">
        <v>62</v>
      </c>
      <c r="M83" s="262"/>
      <c r="N83" s="261"/>
      <c r="O83" s="421"/>
    </row>
    <row r="84" spans="1:15" x14ac:dyDescent="0.25">
      <c r="A84" s="202">
        <v>44334</v>
      </c>
      <c r="B84" s="203" t="s">
        <v>68</v>
      </c>
      <c r="C84" s="203" t="s">
        <v>67</v>
      </c>
      <c r="D84" s="203" t="s">
        <v>93</v>
      </c>
      <c r="E84" s="194">
        <v>9000</v>
      </c>
      <c r="F84" s="194"/>
      <c r="G84" s="210">
        <f t="shared" si="3"/>
        <v>76500</v>
      </c>
      <c r="H84" s="294" t="s">
        <v>70</v>
      </c>
      <c r="I84" s="201" t="s">
        <v>18</v>
      </c>
      <c r="J84" s="713" t="s">
        <v>412</v>
      </c>
      <c r="K84" s="280" t="s">
        <v>125</v>
      </c>
      <c r="L84" s="280" t="s">
        <v>62</v>
      </c>
      <c r="M84" s="201"/>
      <c r="N84" s="203" t="s">
        <v>413</v>
      </c>
      <c r="O84" s="421"/>
    </row>
    <row r="85" spans="1:15" x14ac:dyDescent="0.25">
      <c r="A85" s="202">
        <v>44334</v>
      </c>
      <c r="B85" s="203" t="s">
        <v>68</v>
      </c>
      <c r="C85" s="203" t="s">
        <v>67</v>
      </c>
      <c r="D85" s="203" t="s">
        <v>93</v>
      </c>
      <c r="E85" s="433">
        <v>10000</v>
      </c>
      <c r="F85" s="230"/>
      <c r="G85" s="210">
        <f t="shared" si="3"/>
        <v>66500</v>
      </c>
      <c r="H85" s="294" t="s">
        <v>70</v>
      </c>
      <c r="I85" s="201" t="s">
        <v>18</v>
      </c>
      <c r="J85" s="713" t="s">
        <v>412</v>
      </c>
      <c r="K85" s="280" t="s">
        <v>125</v>
      </c>
      <c r="L85" s="280" t="s">
        <v>62</v>
      </c>
      <c r="M85" s="201"/>
      <c r="N85" s="203" t="s">
        <v>414</v>
      </c>
      <c r="O85" s="421"/>
    </row>
    <row r="86" spans="1:15" x14ac:dyDescent="0.25">
      <c r="A86" s="202">
        <v>44334</v>
      </c>
      <c r="B86" s="203" t="s">
        <v>68</v>
      </c>
      <c r="C86" s="203" t="s">
        <v>67</v>
      </c>
      <c r="D86" s="203" t="s">
        <v>93</v>
      </c>
      <c r="E86" s="223">
        <v>14000</v>
      </c>
      <c r="F86" s="194"/>
      <c r="G86" s="210">
        <f t="shared" si="3"/>
        <v>52500</v>
      </c>
      <c r="H86" s="294" t="s">
        <v>70</v>
      </c>
      <c r="I86" s="201" t="s">
        <v>18</v>
      </c>
      <c r="J86" s="713" t="s">
        <v>412</v>
      </c>
      <c r="K86" s="280" t="s">
        <v>125</v>
      </c>
      <c r="L86" s="280" t="s">
        <v>62</v>
      </c>
      <c r="M86" s="201"/>
      <c r="N86" s="203" t="s">
        <v>415</v>
      </c>
      <c r="O86" s="421"/>
    </row>
    <row r="87" spans="1:15" x14ac:dyDescent="0.25">
      <c r="A87" s="202">
        <v>44334</v>
      </c>
      <c r="B87" s="203" t="s">
        <v>68</v>
      </c>
      <c r="C87" s="203" t="s">
        <v>67</v>
      </c>
      <c r="D87" s="203" t="s">
        <v>93</v>
      </c>
      <c r="E87" s="210">
        <v>15000</v>
      </c>
      <c r="F87" s="272"/>
      <c r="G87" s="210">
        <f t="shared" si="3"/>
        <v>37500</v>
      </c>
      <c r="H87" s="294" t="s">
        <v>70</v>
      </c>
      <c r="I87" s="201" t="s">
        <v>18</v>
      </c>
      <c r="J87" s="713" t="s">
        <v>412</v>
      </c>
      <c r="K87" s="280" t="s">
        <v>125</v>
      </c>
      <c r="L87" s="280" t="s">
        <v>62</v>
      </c>
      <c r="M87" s="280"/>
      <c r="N87" s="203" t="s">
        <v>416</v>
      </c>
      <c r="O87" s="421"/>
    </row>
    <row r="88" spans="1:15" ht="15.75" customHeight="1" x14ac:dyDescent="0.25">
      <c r="A88" s="202">
        <v>44334</v>
      </c>
      <c r="B88" s="241" t="s">
        <v>95</v>
      </c>
      <c r="C88" s="241" t="s">
        <v>95</v>
      </c>
      <c r="D88" s="311" t="s">
        <v>93</v>
      </c>
      <c r="E88" s="194">
        <v>4000</v>
      </c>
      <c r="F88" s="194"/>
      <c r="G88" s="210">
        <f t="shared" si="3"/>
        <v>33500</v>
      </c>
      <c r="H88" s="294" t="s">
        <v>70</v>
      </c>
      <c r="I88" s="201" t="s">
        <v>18</v>
      </c>
      <c r="J88" s="713" t="s">
        <v>412</v>
      </c>
      <c r="K88" s="280" t="s">
        <v>125</v>
      </c>
      <c r="L88" s="280" t="s">
        <v>62</v>
      </c>
      <c r="M88" s="201"/>
      <c r="N88" s="241"/>
      <c r="O88" s="421"/>
    </row>
    <row r="89" spans="1:15" x14ac:dyDescent="0.25">
      <c r="A89" s="202">
        <v>44334</v>
      </c>
      <c r="B89" s="241" t="s">
        <v>95</v>
      </c>
      <c r="C89" s="241" t="s">
        <v>95</v>
      </c>
      <c r="D89" s="311" t="s">
        <v>93</v>
      </c>
      <c r="E89" s="217">
        <v>3000</v>
      </c>
      <c r="F89" s="217"/>
      <c r="G89" s="210">
        <f t="shared" si="3"/>
        <v>30500</v>
      </c>
      <c r="H89" s="294" t="s">
        <v>70</v>
      </c>
      <c r="I89" s="201" t="s">
        <v>18</v>
      </c>
      <c r="J89" s="713" t="s">
        <v>412</v>
      </c>
      <c r="K89" s="280" t="s">
        <v>125</v>
      </c>
      <c r="L89" s="280" t="s">
        <v>62</v>
      </c>
      <c r="M89" s="201"/>
      <c r="N89" s="203"/>
      <c r="O89" s="421"/>
    </row>
    <row r="90" spans="1:15" x14ac:dyDescent="0.25">
      <c r="A90" s="202">
        <v>44334</v>
      </c>
      <c r="B90" s="241" t="s">
        <v>95</v>
      </c>
      <c r="C90" s="241" t="s">
        <v>95</v>
      </c>
      <c r="D90" s="311" t="s">
        <v>93</v>
      </c>
      <c r="E90" s="213">
        <v>2000</v>
      </c>
      <c r="F90" s="213"/>
      <c r="G90" s="210">
        <f t="shared" si="3"/>
        <v>28500</v>
      </c>
      <c r="H90" s="294" t="s">
        <v>70</v>
      </c>
      <c r="I90" s="201" t="s">
        <v>18</v>
      </c>
      <c r="J90" s="713" t="s">
        <v>412</v>
      </c>
      <c r="K90" s="280" t="s">
        <v>125</v>
      </c>
      <c r="L90" s="280" t="s">
        <v>62</v>
      </c>
      <c r="M90" s="201"/>
      <c r="N90" s="203"/>
      <c r="O90" s="421"/>
    </row>
    <row r="91" spans="1:15" x14ac:dyDescent="0.25">
      <c r="A91" s="202">
        <v>44335</v>
      </c>
      <c r="B91" s="201" t="s">
        <v>72</v>
      </c>
      <c r="C91" s="201" t="s">
        <v>50</v>
      </c>
      <c r="D91" s="216" t="s">
        <v>93</v>
      </c>
      <c r="E91" s="223"/>
      <c r="F91" s="194">
        <v>-2000</v>
      </c>
      <c r="G91" s="210">
        <f t="shared" si="3"/>
        <v>26500</v>
      </c>
      <c r="H91" s="678" t="s">
        <v>70</v>
      </c>
      <c r="I91" s="201" t="s">
        <v>18</v>
      </c>
      <c r="J91" s="713" t="s">
        <v>412</v>
      </c>
      <c r="K91" s="201" t="s">
        <v>125</v>
      </c>
      <c r="L91" s="201" t="s">
        <v>62</v>
      </c>
      <c r="M91" s="201"/>
      <c r="N91" s="203"/>
      <c r="O91" s="421"/>
    </row>
    <row r="92" spans="1:15" ht="15.75" x14ac:dyDescent="0.25">
      <c r="A92" s="260">
        <v>44335</v>
      </c>
      <c r="B92" s="261" t="s">
        <v>107</v>
      </c>
      <c r="C92" s="261" t="s">
        <v>50</v>
      </c>
      <c r="D92" s="261" t="s">
        <v>93</v>
      </c>
      <c r="E92" s="732"/>
      <c r="F92" s="916">
        <v>63000</v>
      </c>
      <c r="G92" s="263">
        <f t="shared" si="3"/>
        <v>89500</v>
      </c>
      <c r="H92" s="917" t="s">
        <v>70</v>
      </c>
      <c r="I92" s="262" t="s">
        <v>18</v>
      </c>
      <c r="J92" s="716" t="s">
        <v>441</v>
      </c>
      <c r="K92" s="262" t="s">
        <v>125</v>
      </c>
      <c r="L92" s="262" t="s">
        <v>62</v>
      </c>
      <c r="M92" s="918"/>
      <c r="N92" s="919"/>
      <c r="O92" s="421"/>
    </row>
    <row r="93" spans="1:15" x14ac:dyDescent="0.25">
      <c r="A93" s="202">
        <v>44335</v>
      </c>
      <c r="B93" s="201" t="s">
        <v>68</v>
      </c>
      <c r="C93" s="201" t="s">
        <v>67</v>
      </c>
      <c r="D93" s="216" t="s">
        <v>93</v>
      </c>
      <c r="E93" s="433">
        <v>14000</v>
      </c>
      <c r="F93" s="217"/>
      <c r="G93" s="210">
        <f t="shared" si="3"/>
        <v>75500</v>
      </c>
      <c r="H93" s="678" t="s">
        <v>70</v>
      </c>
      <c r="I93" s="201" t="s">
        <v>18</v>
      </c>
      <c r="J93" s="713" t="s">
        <v>441</v>
      </c>
      <c r="K93" s="201" t="s">
        <v>125</v>
      </c>
      <c r="L93" s="201" t="s">
        <v>62</v>
      </c>
      <c r="M93" s="201"/>
      <c r="N93" s="203" t="s">
        <v>192</v>
      </c>
      <c r="O93" s="421"/>
    </row>
    <row r="94" spans="1:15" x14ac:dyDescent="0.25">
      <c r="A94" s="202">
        <v>44335</v>
      </c>
      <c r="B94" s="201" t="s">
        <v>68</v>
      </c>
      <c r="C94" s="201" t="s">
        <v>67</v>
      </c>
      <c r="D94" s="216" t="s">
        <v>93</v>
      </c>
      <c r="E94" s="194">
        <v>13000</v>
      </c>
      <c r="F94" s="194"/>
      <c r="G94" s="210">
        <f t="shared" si="3"/>
        <v>62500</v>
      </c>
      <c r="H94" s="678" t="s">
        <v>70</v>
      </c>
      <c r="I94" s="201" t="s">
        <v>18</v>
      </c>
      <c r="J94" s="713" t="s">
        <v>441</v>
      </c>
      <c r="K94" s="201" t="s">
        <v>125</v>
      </c>
      <c r="L94" s="201" t="s">
        <v>62</v>
      </c>
      <c r="M94" s="201"/>
      <c r="N94" s="203" t="s">
        <v>442</v>
      </c>
      <c r="O94" s="421"/>
    </row>
    <row r="95" spans="1:15" ht="15" customHeight="1" x14ac:dyDescent="0.25">
      <c r="A95" s="202">
        <v>44335</v>
      </c>
      <c r="B95" s="201" t="s">
        <v>68</v>
      </c>
      <c r="C95" s="201" t="s">
        <v>67</v>
      </c>
      <c r="D95" s="216" t="s">
        <v>93</v>
      </c>
      <c r="E95" s="474">
        <v>12000</v>
      </c>
      <c r="F95" s="213"/>
      <c r="G95" s="210">
        <f t="shared" si="3"/>
        <v>50500</v>
      </c>
      <c r="H95" s="678" t="s">
        <v>70</v>
      </c>
      <c r="I95" s="201" t="s">
        <v>18</v>
      </c>
      <c r="J95" s="713" t="s">
        <v>441</v>
      </c>
      <c r="K95" s="201" t="s">
        <v>125</v>
      </c>
      <c r="L95" s="201" t="s">
        <v>62</v>
      </c>
      <c r="M95" s="201"/>
      <c r="N95" s="203" t="s">
        <v>443</v>
      </c>
      <c r="O95" s="421"/>
    </row>
    <row r="96" spans="1:15" x14ac:dyDescent="0.25">
      <c r="A96" s="202">
        <v>44335</v>
      </c>
      <c r="B96" s="201" t="s">
        <v>68</v>
      </c>
      <c r="C96" s="201" t="s">
        <v>67</v>
      </c>
      <c r="D96" s="216" t="s">
        <v>93</v>
      </c>
      <c r="E96" s="426">
        <v>9000</v>
      </c>
      <c r="F96" s="426"/>
      <c r="G96" s="210">
        <f t="shared" si="3"/>
        <v>41500</v>
      </c>
      <c r="H96" s="678" t="s">
        <v>70</v>
      </c>
      <c r="I96" s="201" t="s">
        <v>18</v>
      </c>
      <c r="J96" s="713" t="s">
        <v>441</v>
      </c>
      <c r="K96" s="201" t="s">
        <v>125</v>
      </c>
      <c r="L96" s="201" t="s">
        <v>62</v>
      </c>
      <c r="M96" s="201"/>
      <c r="N96" s="203" t="s">
        <v>444</v>
      </c>
      <c r="O96" s="421"/>
    </row>
    <row r="97" spans="1:15" ht="17.25" customHeight="1" x14ac:dyDescent="0.25">
      <c r="A97" s="202">
        <v>44335</v>
      </c>
      <c r="B97" s="241" t="s">
        <v>95</v>
      </c>
      <c r="C97" s="241" t="s">
        <v>95</v>
      </c>
      <c r="D97" s="311" t="s">
        <v>93</v>
      </c>
      <c r="E97" s="217">
        <v>6000</v>
      </c>
      <c r="F97" s="217"/>
      <c r="G97" s="210">
        <f t="shared" si="3"/>
        <v>35500</v>
      </c>
      <c r="H97" s="678" t="s">
        <v>70</v>
      </c>
      <c r="I97" s="201" t="s">
        <v>18</v>
      </c>
      <c r="J97" s="713" t="s">
        <v>441</v>
      </c>
      <c r="K97" s="201" t="s">
        <v>125</v>
      </c>
      <c r="L97" s="201" t="s">
        <v>62</v>
      </c>
      <c r="M97" s="201"/>
      <c r="N97" s="203"/>
      <c r="O97" s="421"/>
    </row>
    <row r="98" spans="1:15" x14ac:dyDescent="0.25">
      <c r="A98" s="202">
        <v>44335</v>
      </c>
      <c r="B98" s="241" t="s">
        <v>95</v>
      </c>
      <c r="C98" s="241" t="s">
        <v>95</v>
      </c>
      <c r="D98" s="311" t="s">
        <v>93</v>
      </c>
      <c r="E98" s="211">
        <v>2000</v>
      </c>
      <c r="F98" s="626"/>
      <c r="G98" s="210">
        <f t="shared" si="3"/>
        <v>33500</v>
      </c>
      <c r="H98" s="678" t="s">
        <v>70</v>
      </c>
      <c r="I98" s="201" t="s">
        <v>18</v>
      </c>
      <c r="J98" s="713" t="s">
        <v>441</v>
      </c>
      <c r="K98" s="201" t="s">
        <v>125</v>
      </c>
      <c r="L98" s="201" t="s">
        <v>62</v>
      </c>
      <c r="M98" s="201"/>
      <c r="N98" s="203"/>
      <c r="O98" s="421"/>
    </row>
    <row r="99" spans="1:15" ht="15.75" customHeight="1" x14ac:dyDescent="0.25">
      <c r="A99" s="202">
        <v>44335</v>
      </c>
      <c r="B99" s="241" t="s">
        <v>95</v>
      </c>
      <c r="C99" s="241" t="s">
        <v>95</v>
      </c>
      <c r="D99" s="311" t="s">
        <v>93</v>
      </c>
      <c r="E99" s="223">
        <v>2000</v>
      </c>
      <c r="F99" s="194"/>
      <c r="G99" s="210">
        <f t="shared" si="3"/>
        <v>31500</v>
      </c>
      <c r="H99" s="678" t="s">
        <v>70</v>
      </c>
      <c r="I99" s="201" t="s">
        <v>18</v>
      </c>
      <c r="J99" s="713" t="s">
        <v>441</v>
      </c>
      <c r="K99" s="201" t="s">
        <v>125</v>
      </c>
      <c r="L99" s="201" t="s">
        <v>62</v>
      </c>
      <c r="M99" s="201"/>
      <c r="N99" s="203"/>
      <c r="O99" s="421"/>
    </row>
    <row r="100" spans="1:15" ht="18" customHeight="1" x14ac:dyDescent="0.25">
      <c r="A100" s="202">
        <v>44336</v>
      </c>
      <c r="B100" s="203" t="s">
        <v>72</v>
      </c>
      <c r="C100" s="203" t="s">
        <v>50</v>
      </c>
      <c r="D100" s="203" t="s">
        <v>93</v>
      </c>
      <c r="E100" s="477"/>
      <c r="F100" s="211">
        <v>-5000</v>
      </c>
      <c r="G100" s="210">
        <f t="shared" si="3"/>
        <v>26500</v>
      </c>
      <c r="H100" s="799" t="s">
        <v>70</v>
      </c>
      <c r="I100" s="201" t="s">
        <v>18</v>
      </c>
      <c r="J100" s="713" t="s">
        <v>441</v>
      </c>
      <c r="K100" s="201" t="s">
        <v>125</v>
      </c>
      <c r="L100" s="201" t="s">
        <v>62</v>
      </c>
      <c r="M100" s="280"/>
      <c r="N100" s="241"/>
      <c r="O100" s="421"/>
    </row>
    <row r="101" spans="1:15" ht="14.25" customHeight="1" x14ac:dyDescent="0.25">
      <c r="A101" s="260">
        <v>44336</v>
      </c>
      <c r="B101" s="261" t="s">
        <v>107</v>
      </c>
      <c r="C101" s="261" t="s">
        <v>50</v>
      </c>
      <c r="D101" s="261" t="s">
        <v>93</v>
      </c>
      <c r="E101" s="732"/>
      <c r="F101" s="268">
        <v>66000</v>
      </c>
      <c r="G101" s="263">
        <f t="shared" si="3"/>
        <v>92500</v>
      </c>
      <c r="H101" s="920" t="s">
        <v>70</v>
      </c>
      <c r="I101" s="262" t="s">
        <v>18</v>
      </c>
      <c r="J101" s="716" t="s">
        <v>457</v>
      </c>
      <c r="K101" s="262" t="s">
        <v>73</v>
      </c>
      <c r="L101" s="262" t="s">
        <v>62</v>
      </c>
      <c r="M101" s="412"/>
      <c r="N101" s="396"/>
      <c r="O101" s="421"/>
    </row>
    <row r="102" spans="1:15" x14ac:dyDescent="0.25">
      <c r="A102" s="48">
        <v>44336</v>
      </c>
      <c r="B102" s="203" t="s">
        <v>68</v>
      </c>
      <c r="C102" s="203" t="s">
        <v>67</v>
      </c>
      <c r="D102" s="203" t="s">
        <v>93</v>
      </c>
      <c r="E102" s="213">
        <v>10000</v>
      </c>
      <c r="F102" s="213"/>
      <c r="G102" s="210">
        <f t="shared" si="3"/>
        <v>82500</v>
      </c>
      <c r="H102" s="799" t="s">
        <v>70</v>
      </c>
      <c r="I102" s="201" t="s">
        <v>18</v>
      </c>
      <c r="J102" s="713" t="s">
        <v>457</v>
      </c>
      <c r="K102" s="201" t="s">
        <v>73</v>
      </c>
      <c r="L102" s="201" t="s">
        <v>62</v>
      </c>
      <c r="M102" s="201"/>
      <c r="N102" s="203" t="s">
        <v>458</v>
      </c>
      <c r="O102" s="421"/>
    </row>
    <row r="103" spans="1:15" ht="13.5" customHeight="1" x14ac:dyDescent="0.25">
      <c r="A103" s="48">
        <v>44336</v>
      </c>
      <c r="B103" s="203" t="s">
        <v>68</v>
      </c>
      <c r="C103" s="203" t="s">
        <v>67</v>
      </c>
      <c r="D103" s="203" t="s">
        <v>93</v>
      </c>
      <c r="E103" s="211">
        <v>18000</v>
      </c>
      <c r="F103" s="211"/>
      <c r="G103" s="210">
        <f t="shared" si="3"/>
        <v>64500</v>
      </c>
      <c r="H103" s="799" t="s">
        <v>70</v>
      </c>
      <c r="I103" s="280" t="s">
        <v>18</v>
      </c>
      <c r="J103" s="713" t="s">
        <v>457</v>
      </c>
      <c r="K103" s="280" t="s">
        <v>73</v>
      </c>
      <c r="L103" s="280" t="s">
        <v>62</v>
      </c>
      <c r="M103" s="280"/>
      <c r="N103" s="241" t="s">
        <v>459</v>
      </c>
      <c r="O103" s="421"/>
    </row>
    <row r="104" spans="1:15" x14ac:dyDescent="0.25">
      <c r="A104" s="48">
        <v>44336</v>
      </c>
      <c r="B104" s="203" t="s">
        <v>68</v>
      </c>
      <c r="C104" s="203" t="s">
        <v>67</v>
      </c>
      <c r="D104" s="203" t="s">
        <v>93</v>
      </c>
      <c r="E104" s="223">
        <v>13000</v>
      </c>
      <c r="F104" s="217"/>
      <c r="G104" s="210">
        <f t="shared" si="3"/>
        <v>51500</v>
      </c>
      <c r="H104" s="799" t="s">
        <v>70</v>
      </c>
      <c r="I104" s="201" t="s">
        <v>18</v>
      </c>
      <c r="J104" s="713" t="s">
        <v>457</v>
      </c>
      <c r="K104" s="201" t="s">
        <v>73</v>
      </c>
      <c r="L104" s="201" t="s">
        <v>62</v>
      </c>
      <c r="M104" s="201"/>
      <c r="N104" s="203" t="s">
        <v>460</v>
      </c>
      <c r="O104" s="421"/>
    </row>
    <row r="105" spans="1:15" x14ac:dyDescent="0.25">
      <c r="A105" s="48">
        <v>44336</v>
      </c>
      <c r="B105" s="203" t="s">
        <v>68</v>
      </c>
      <c r="C105" s="203" t="s">
        <v>67</v>
      </c>
      <c r="D105" s="203" t="s">
        <v>93</v>
      </c>
      <c r="E105" s="194">
        <v>13000</v>
      </c>
      <c r="F105" s="194"/>
      <c r="G105" s="210">
        <f t="shared" si="3"/>
        <v>38500</v>
      </c>
      <c r="H105" s="678" t="s">
        <v>70</v>
      </c>
      <c r="I105" s="201" t="s">
        <v>18</v>
      </c>
      <c r="J105" s="713" t="s">
        <v>457</v>
      </c>
      <c r="K105" s="201" t="s">
        <v>73</v>
      </c>
      <c r="L105" s="201" t="s">
        <v>62</v>
      </c>
      <c r="M105" s="201"/>
      <c r="N105" s="203" t="s">
        <v>461</v>
      </c>
      <c r="O105" s="421"/>
    </row>
    <row r="106" spans="1:15" x14ac:dyDescent="0.25">
      <c r="A106" s="48">
        <v>44336</v>
      </c>
      <c r="B106" s="203" t="s">
        <v>95</v>
      </c>
      <c r="C106" s="203" t="s">
        <v>95</v>
      </c>
      <c r="D106" s="276" t="s">
        <v>93</v>
      </c>
      <c r="E106" s="194">
        <v>2000</v>
      </c>
      <c r="F106" s="194"/>
      <c r="G106" s="210">
        <f t="shared" si="3"/>
        <v>36500</v>
      </c>
      <c r="H106" s="678" t="s">
        <v>70</v>
      </c>
      <c r="I106" s="201" t="s">
        <v>18</v>
      </c>
      <c r="J106" s="713" t="s">
        <v>457</v>
      </c>
      <c r="K106" s="201" t="s">
        <v>73</v>
      </c>
      <c r="L106" s="201" t="s">
        <v>62</v>
      </c>
      <c r="M106" s="201"/>
      <c r="N106" s="203"/>
      <c r="O106" s="421"/>
    </row>
    <row r="107" spans="1:15" x14ac:dyDescent="0.25">
      <c r="A107" s="48">
        <v>44336</v>
      </c>
      <c r="B107" s="203" t="s">
        <v>95</v>
      </c>
      <c r="C107" s="203" t="s">
        <v>95</v>
      </c>
      <c r="D107" s="276" t="s">
        <v>93</v>
      </c>
      <c r="E107" s="426">
        <v>6000</v>
      </c>
      <c r="F107" s="194"/>
      <c r="G107" s="210">
        <f t="shared" si="3"/>
        <v>30500</v>
      </c>
      <c r="H107" s="472" t="s">
        <v>70</v>
      </c>
      <c r="I107" s="201" t="s">
        <v>18</v>
      </c>
      <c r="J107" s="713" t="s">
        <v>457</v>
      </c>
      <c r="K107" s="201" t="s">
        <v>73</v>
      </c>
      <c r="L107" s="201" t="s">
        <v>62</v>
      </c>
      <c r="M107" s="201"/>
      <c r="N107" s="203"/>
      <c r="O107" s="421"/>
    </row>
    <row r="108" spans="1:15" ht="15" customHeight="1" x14ac:dyDescent="0.25">
      <c r="A108" s="48">
        <v>44336</v>
      </c>
      <c r="B108" s="203" t="s">
        <v>95</v>
      </c>
      <c r="C108" s="203" t="s">
        <v>95</v>
      </c>
      <c r="D108" s="276" t="s">
        <v>93</v>
      </c>
      <c r="E108" s="223">
        <v>2000</v>
      </c>
      <c r="F108" s="194"/>
      <c r="G108" s="210">
        <f t="shared" ref="G108:G155" si="4">G107-E108+F108</f>
        <v>28500</v>
      </c>
      <c r="H108" s="472" t="s">
        <v>70</v>
      </c>
      <c r="I108" s="201" t="s">
        <v>18</v>
      </c>
      <c r="J108" s="713" t="s">
        <v>457</v>
      </c>
      <c r="K108" s="201" t="s">
        <v>73</v>
      </c>
      <c r="L108" s="201" t="s">
        <v>62</v>
      </c>
      <c r="M108" s="201"/>
      <c r="N108" s="203"/>
      <c r="O108" s="421"/>
    </row>
    <row r="109" spans="1:15" ht="18" customHeight="1" x14ac:dyDescent="0.25">
      <c r="A109" s="48">
        <v>44337</v>
      </c>
      <c r="B109" s="203" t="s">
        <v>72</v>
      </c>
      <c r="C109" s="203" t="s">
        <v>50</v>
      </c>
      <c r="D109" s="203" t="s">
        <v>93</v>
      </c>
      <c r="E109" s="758"/>
      <c r="F109" s="230">
        <v>-2000</v>
      </c>
      <c r="G109" s="210">
        <f t="shared" si="4"/>
        <v>26500</v>
      </c>
      <c r="H109" s="472" t="s">
        <v>70</v>
      </c>
      <c r="I109" s="201" t="s">
        <v>18</v>
      </c>
      <c r="J109" s="713" t="s">
        <v>457</v>
      </c>
      <c r="K109" s="201" t="s">
        <v>73</v>
      </c>
      <c r="L109" s="201" t="s">
        <v>62</v>
      </c>
      <c r="M109" s="208"/>
      <c r="N109" s="209"/>
      <c r="O109" s="421"/>
    </row>
    <row r="110" spans="1:15" x14ac:dyDescent="0.25">
      <c r="A110" s="260">
        <v>44337</v>
      </c>
      <c r="B110" s="262" t="s">
        <v>107</v>
      </c>
      <c r="C110" s="262" t="s">
        <v>50</v>
      </c>
      <c r="D110" s="262" t="s">
        <v>93</v>
      </c>
      <c r="E110" s="263"/>
      <c r="F110" s="703">
        <v>59000</v>
      </c>
      <c r="G110" s="263">
        <f t="shared" si="4"/>
        <v>85500</v>
      </c>
      <c r="H110" s="399" t="s">
        <v>70</v>
      </c>
      <c r="I110" s="262" t="s">
        <v>18</v>
      </c>
      <c r="J110" s="716" t="s">
        <v>485</v>
      </c>
      <c r="K110" s="262" t="s">
        <v>73</v>
      </c>
      <c r="L110" s="262" t="s">
        <v>62</v>
      </c>
      <c r="M110" s="262"/>
      <c r="N110" s="261" t="s">
        <v>486</v>
      </c>
      <c r="O110" s="421"/>
    </row>
    <row r="111" spans="1:15" x14ac:dyDescent="0.25">
      <c r="A111" s="202">
        <v>44337</v>
      </c>
      <c r="B111" s="201" t="s">
        <v>68</v>
      </c>
      <c r="C111" s="201" t="s">
        <v>67</v>
      </c>
      <c r="D111" s="201" t="s">
        <v>93</v>
      </c>
      <c r="E111" s="223">
        <v>14000</v>
      </c>
      <c r="F111" s="213"/>
      <c r="G111" s="210">
        <f t="shared" si="4"/>
        <v>71500</v>
      </c>
      <c r="H111" s="472" t="s">
        <v>70</v>
      </c>
      <c r="I111" s="201" t="s">
        <v>18</v>
      </c>
      <c r="J111" s="713" t="s">
        <v>485</v>
      </c>
      <c r="K111" s="201" t="s">
        <v>73</v>
      </c>
      <c r="L111" s="201" t="s">
        <v>62</v>
      </c>
      <c r="M111" s="201"/>
      <c r="N111" s="203" t="s">
        <v>487</v>
      </c>
      <c r="O111" s="421"/>
    </row>
    <row r="112" spans="1:15" x14ac:dyDescent="0.25">
      <c r="A112" s="202">
        <v>44337</v>
      </c>
      <c r="B112" s="201" t="s">
        <v>68</v>
      </c>
      <c r="C112" s="201" t="s">
        <v>67</v>
      </c>
      <c r="D112" s="201" t="s">
        <v>93</v>
      </c>
      <c r="E112" s="223">
        <v>18000</v>
      </c>
      <c r="F112" s="213"/>
      <c r="G112" s="210">
        <f t="shared" si="4"/>
        <v>53500</v>
      </c>
      <c r="H112" s="472" t="s">
        <v>70</v>
      </c>
      <c r="I112" s="201" t="s">
        <v>18</v>
      </c>
      <c r="J112" s="713" t="s">
        <v>485</v>
      </c>
      <c r="K112" s="201" t="s">
        <v>73</v>
      </c>
      <c r="L112" s="201" t="s">
        <v>62</v>
      </c>
      <c r="M112" s="201"/>
      <c r="N112" s="203" t="s">
        <v>488</v>
      </c>
      <c r="O112" s="421"/>
    </row>
    <row r="113" spans="1:15" x14ac:dyDescent="0.25">
      <c r="A113" s="202">
        <v>44337</v>
      </c>
      <c r="B113" s="201" t="s">
        <v>68</v>
      </c>
      <c r="C113" s="201" t="s">
        <v>67</v>
      </c>
      <c r="D113" s="201" t="s">
        <v>93</v>
      </c>
      <c r="E113" s="194">
        <v>15000</v>
      </c>
      <c r="F113" s="213"/>
      <c r="G113" s="210">
        <f t="shared" si="4"/>
        <v>38500</v>
      </c>
      <c r="H113" s="472" t="s">
        <v>70</v>
      </c>
      <c r="I113" s="201" t="s">
        <v>18</v>
      </c>
      <c r="J113" s="713" t="s">
        <v>485</v>
      </c>
      <c r="K113" s="201" t="s">
        <v>73</v>
      </c>
      <c r="L113" s="201" t="s">
        <v>62</v>
      </c>
      <c r="M113" s="201"/>
      <c r="N113" s="203"/>
      <c r="O113" s="421"/>
    </row>
    <row r="114" spans="1:15" x14ac:dyDescent="0.25">
      <c r="A114" s="202">
        <v>44337</v>
      </c>
      <c r="B114" s="201" t="s">
        <v>95</v>
      </c>
      <c r="C114" s="201" t="s">
        <v>95</v>
      </c>
      <c r="D114" s="201" t="s">
        <v>93</v>
      </c>
      <c r="E114" s="194">
        <v>6000</v>
      </c>
      <c r="F114" s="213"/>
      <c r="G114" s="210">
        <f t="shared" si="4"/>
        <v>32500</v>
      </c>
      <c r="H114" s="472" t="s">
        <v>70</v>
      </c>
      <c r="I114" s="201" t="s">
        <v>18</v>
      </c>
      <c r="J114" s="713" t="s">
        <v>485</v>
      </c>
      <c r="K114" s="201" t="s">
        <v>73</v>
      </c>
      <c r="L114" s="201" t="s">
        <v>62</v>
      </c>
      <c r="M114" s="201"/>
      <c r="N114" s="203"/>
      <c r="O114" s="421"/>
    </row>
    <row r="115" spans="1:15" x14ac:dyDescent="0.25">
      <c r="A115" s="202">
        <v>44337</v>
      </c>
      <c r="B115" s="201" t="s">
        <v>95</v>
      </c>
      <c r="C115" s="201" t="s">
        <v>95</v>
      </c>
      <c r="D115" s="201" t="s">
        <v>93</v>
      </c>
      <c r="E115" s="194">
        <v>1000</v>
      </c>
      <c r="F115" s="194"/>
      <c r="G115" s="210">
        <f t="shared" si="4"/>
        <v>31500</v>
      </c>
      <c r="H115" s="472" t="s">
        <v>70</v>
      </c>
      <c r="I115" s="201" t="s">
        <v>18</v>
      </c>
      <c r="J115" s="713" t="s">
        <v>485</v>
      </c>
      <c r="K115" s="201" t="s">
        <v>73</v>
      </c>
      <c r="L115" s="201" t="s">
        <v>62</v>
      </c>
      <c r="M115" s="201"/>
      <c r="N115" s="203"/>
      <c r="O115" s="421"/>
    </row>
    <row r="116" spans="1:15" x14ac:dyDescent="0.25">
      <c r="A116" s="202">
        <v>44337</v>
      </c>
      <c r="B116" s="201" t="s">
        <v>95</v>
      </c>
      <c r="C116" s="201" t="s">
        <v>95</v>
      </c>
      <c r="D116" s="201" t="s">
        <v>93</v>
      </c>
      <c r="E116" s="433">
        <v>3000</v>
      </c>
      <c r="F116" s="194"/>
      <c r="G116" s="210">
        <f t="shared" si="4"/>
        <v>28500</v>
      </c>
      <c r="H116" s="678" t="s">
        <v>70</v>
      </c>
      <c r="I116" s="201" t="s">
        <v>18</v>
      </c>
      <c r="J116" s="713" t="s">
        <v>485</v>
      </c>
      <c r="K116" s="201" t="s">
        <v>73</v>
      </c>
      <c r="L116" s="201" t="s">
        <v>62</v>
      </c>
      <c r="M116" s="201"/>
      <c r="N116" s="203"/>
      <c r="O116" s="421"/>
    </row>
    <row r="117" spans="1:15" x14ac:dyDescent="0.25">
      <c r="A117" s="202">
        <v>44338</v>
      </c>
      <c r="B117" s="201" t="s">
        <v>72</v>
      </c>
      <c r="C117" s="201" t="s">
        <v>50</v>
      </c>
      <c r="D117" s="216" t="s">
        <v>93</v>
      </c>
      <c r="E117" s="474"/>
      <c r="F117" s="213">
        <v>-2000</v>
      </c>
      <c r="G117" s="210">
        <f t="shared" si="4"/>
        <v>26500</v>
      </c>
      <c r="H117" s="678" t="s">
        <v>70</v>
      </c>
      <c r="I117" s="201" t="s">
        <v>18</v>
      </c>
      <c r="J117" s="713" t="s">
        <v>485</v>
      </c>
      <c r="K117" s="201" t="s">
        <v>73</v>
      </c>
      <c r="L117" s="201" t="s">
        <v>62</v>
      </c>
      <c r="M117" s="201"/>
      <c r="N117" s="203"/>
      <c r="O117" s="421"/>
    </row>
    <row r="118" spans="1:15" x14ac:dyDescent="0.25">
      <c r="A118" s="924">
        <v>44340</v>
      </c>
      <c r="B118" s="262" t="s">
        <v>107</v>
      </c>
      <c r="C118" s="262" t="s">
        <v>50</v>
      </c>
      <c r="D118" s="925" t="s">
        <v>93</v>
      </c>
      <c r="E118" s="265"/>
      <c r="F118" s="265">
        <v>68000</v>
      </c>
      <c r="G118" s="263">
        <f t="shared" si="4"/>
        <v>94500</v>
      </c>
      <c r="H118" s="399" t="s">
        <v>70</v>
      </c>
      <c r="I118" s="262" t="s">
        <v>18</v>
      </c>
      <c r="J118" s="716" t="s">
        <v>497</v>
      </c>
      <c r="K118" s="262" t="s">
        <v>73</v>
      </c>
      <c r="L118" s="262" t="s">
        <v>62</v>
      </c>
      <c r="M118" s="262"/>
      <c r="N118" s="261"/>
      <c r="O118" s="421"/>
    </row>
    <row r="119" spans="1:15" x14ac:dyDescent="0.25">
      <c r="A119" s="207">
        <v>44340</v>
      </c>
      <c r="B119" s="201" t="s">
        <v>68</v>
      </c>
      <c r="C119" s="201" t="s">
        <v>67</v>
      </c>
      <c r="D119" s="216" t="s">
        <v>93</v>
      </c>
      <c r="E119" s="217">
        <v>14000</v>
      </c>
      <c r="F119" s="217"/>
      <c r="G119" s="210">
        <f t="shared" si="4"/>
        <v>80500</v>
      </c>
      <c r="H119" s="472" t="s">
        <v>70</v>
      </c>
      <c r="I119" s="201" t="s">
        <v>18</v>
      </c>
      <c r="J119" s="713" t="s">
        <v>497</v>
      </c>
      <c r="K119" s="201" t="s">
        <v>73</v>
      </c>
      <c r="L119" s="201" t="s">
        <v>62</v>
      </c>
      <c r="M119" s="201"/>
      <c r="N119" s="203" t="s">
        <v>498</v>
      </c>
      <c r="O119" s="421"/>
    </row>
    <row r="120" spans="1:15" x14ac:dyDescent="0.25">
      <c r="A120" s="207">
        <v>44340</v>
      </c>
      <c r="B120" s="201" t="s">
        <v>68</v>
      </c>
      <c r="C120" s="201" t="s">
        <v>67</v>
      </c>
      <c r="D120" s="216" t="s">
        <v>93</v>
      </c>
      <c r="E120" s="223">
        <v>12000</v>
      </c>
      <c r="F120" s="230"/>
      <c r="G120" s="210">
        <f t="shared" si="4"/>
        <v>68500</v>
      </c>
      <c r="H120" s="472" t="s">
        <v>70</v>
      </c>
      <c r="I120" s="201" t="s">
        <v>18</v>
      </c>
      <c r="J120" s="713" t="s">
        <v>497</v>
      </c>
      <c r="K120" s="201" t="s">
        <v>73</v>
      </c>
      <c r="L120" s="201" t="s">
        <v>62</v>
      </c>
      <c r="M120" s="201"/>
      <c r="N120" s="203" t="s">
        <v>499</v>
      </c>
      <c r="O120" s="421"/>
    </row>
    <row r="121" spans="1:15" x14ac:dyDescent="0.25">
      <c r="A121" s="207">
        <v>44340</v>
      </c>
      <c r="B121" s="201" t="s">
        <v>68</v>
      </c>
      <c r="C121" s="201" t="s">
        <v>67</v>
      </c>
      <c r="D121" s="216" t="s">
        <v>93</v>
      </c>
      <c r="E121" s="213">
        <v>14000</v>
      </c>
      <c r="F121" s="213"/>
      <c r="G121" s="210">
        <f t="shared" si="4"/>
        <v>54500</v>
      </c>
      <c r="H121" s="472" t="s">
        <v>70</v>
      </c>
      <c r="I121" s="201" t="s">
        <v>18</v>
      </c>
      <c r="J121" s="713" t="s">
        <v>497</v>
      </c>
      <c r="K121" s="201" t="s">
        <v>73</v>
      </c>
      <c r="L121" s="201" t="s">
        <v>62</v>
      </c>
      <c r="M121" s="201"/>
      <c r="N121" s="203" t="s">
        <v>500</v>
      </c>
      <c r="O121" s="421"/>
    </row>
    <row r="122" spans="1:15" x14ac:dyDescent="0.25">
      <c r="A122" s="207">
        <v>44340</v>
      </c>
      <c r="B122" s="201" t="s">
        <v>68</v>
      </c>
      <c r="C122" s="201" t="s">
        <v>67</v>
      </c>
      <c r="D122" s="216" t="s">
        <v>93</v>
      </c>
      <c r="E122" s="213">
        <v>14000</v>
      </c>
      <c r="F122" s="213"/>
      <c r="G122" s="210">
        <f t="shared" si="4"/>
        <v>40500</v>
      </c>
      <c r="H122" s="472" t="s">
        <v>70</v>
      </c>
      <c r="I122" s="201" t="s">
        <v>18</v>
      </c>
      <c r="J122" s="713" t="s">
        <v>497</v>
      </c>
      <c r="K122" s="201" t="s">
        <v>73</v>
      </c>
      <c r="L122" s="201" t="s">
        <v>62</v>
      </c>
      <c r="M122" s="201"/>
      <c r="N122" s="203" t="s">
        <v>501</v>
      </c>
      <c r="O122" s="421"/>
    </row>
    <row r="123" spans="1:15" x14ac:dyDescent="0.25">
      <c r="A123" s="207">
        <v>44340</v>
      </c>
      <c r="B123" s="201" t="s">
        <v>95</v>
      </c>
      <c r="C123" s="201" t="s">
        <v>95</v>
      </c>
      <c r="D123" s="216" t="s">
        <v>93</v>
      </c>
      <c r="E123" s="211">
        <v>4000</v>
      </c>
      <c r="F123" s="211"/>
      <c r="G123" s="210">
        <f t="shared" si="4"/>
        <v>36500</v>
      </c>
      <c r="H123" s="472" t="s">
        <v>70</v>
      </c>
      <c r="I123" s="201" t="s">
        <v>18</v>
      </c>
      <c r="J123" s="713" t="s">
        <v>497</v>
      </c>
      <c r="K123" s="201" t="s">
        <v>73</v>
      </c>
      <c r="L123" s="201" t="s">
        <v>62</v>
      </c>
      <c r="M123" s="201"/>
      <c r="N123" s="203"/>
      <c r="O123" s="421"/>
    </row>
    <row r="124" spans="1:15" x14ac:dyDescent="0.25">
      <c r="A124" s="207">
        <v>44340</v>
      </c>
      <c r="B124" s="201" t="s">
        <v>95</v>
      </c>
      <c r="C124" s="201" t="s">
        <v>95</v>
      </c>
      <c r="D124" s="216" t="s">
        <v>93</v>
      </c>
      <c r="E124" s="211">
        <v>2000</v>
      </c>
      <c r="F124" s="251"/>
      <c r="G124" s="210">
        <f t="shared" si="4"/>
        <v>34500</v>
      </c>
      <c r="H124" s="472"/>
      <c r="I124" s="201" t="s">
        <v>18</v>
      </c>
      <c r="J124" s="713" t="s">
        <v>497</v>
      </c>
      <c r="K124" s="201" t="s">
        <v>73</v>
      </c>
      <c r="L124" s="201" t="s">
        <v>62</v>
      </c>
      <c r="M124" s="201"/>
      <c r="N124" s="203"/>
      <c r="O124" s="421"/>
    </row>
    <row r="125" spans="1:15" x14ac:dyDescent="0.25">
      <c r="A125" s="207">
        <v>44340</v>
      </c>
      <c r="B125" s="201" t="s">
        <v>95</v>
      </c>
      <c r="C125" s="201" t="s">
        <v>95</v>
      </c>
      <c r="D125" s="216" t="s">
        <v>93</v>
      </c>
      <c r="E125" s="426">
        <v>4000</v>
      </c>
      <c r="F125" s="217"/>
      <c r="G125" s="210">
        <f t="shared" si="4"/>
        <v>30500</v>
      </c>
      <c r="H125" s="472" t="s">
        <v>70</v>
      </c>
      <c r="I125" s="201" t="s">
        <v>18</v>
      </c>
      <c r="J125" s="713" t="s">
        <v>497</v>
      </c>
      <c r="K125" s="201" t="s">
        <v>73</v>
      </c>
      <c r="L125" s="201" t="s">
        <v>62</v>
      </c>
      <c r="M125" s="201"/>
      <c r="N125" s="203"/>
      <c r="O125" s="421"/>
    </row>
    <row r="126" spans="1:15" ht="15" customHeight="1" x14ac:dyDescent="0.25">
      <c r="A126" s="207">
        <v>44341</v>
      </c>
      <c r="B126" s="203" t="s">
        <v>72</v>
      </c>
      <c r="C126" s="203" t="s">
        <v>50</v>
      </c>
      <c r="D126" s="276" t="s">
        <v>93</v>
      </c>
      <c r="E126" s="700"/>
      <c r="F126" s="194">
        <v>-4000</v>
      </c>
      <c r="G126" s="210">
        <f t="shared" si="4"/>
        <v>26500</v>
      </c>
      <c r="H126" s="472" t="s">
        <v>70</v>
      </c>
      <c r="I126" s="201" t="s">
        <v>18</v>
      </c>
      <c r="J126" s="713" t="s">
        <v>497</v>
      </c>
      <c r="K126" s="201" t="s">
        <v>73</v>
      </c>
      <c r="L126" s="201" t="s">
        <v>62</v>
      </c>
      <c r="M126" s="201"/>
      <c r="N126" s="203"/>
      <c r="O126" s="421"/>
    </row>
    <row r="127" spans="1:15" x14ac:dyDescent="0.25">
      <c r="A127" s="260">
        <v>44341</v>
      </c>
      <c r="B127" s="261" t="s">
        <v>107</v>
      </c>
      <c r="C127" s="261" t="s">
        <v>50</v>
      </c>
      <c r="D127" s="261" t="s">
        <v>93</v>
      </c>
      <c r="E127" s="926"/>
      <c r="F127" s="703">
        <v>250000</v>
      </c>
      <c r="G127" s="263">
        <f t="shared" si="4"/>
        <v>276500</v>
      </c>
      <c r="H127" s="399" t="s">
        <v>70</v>
      </c>
      <c r="I127" s="262" t="s">
        <v>18</v>
      </c>
      <c r="J127" s="716" t="s">
        <v>593</v>
      </c>
      <c r="K127" s="262" t="s">
        <v>73</v>
      </c>
      <c r="L127" s="262" t="s">
        <v>62</v>
      </c>
      <c r="M127" s="262"/>
      <c r="N127" s="261"/>
      <c r="O127" s="421"/>
    </row>
    <row r="128" spans="1:15" x14ac:dyDescent="0.25">
      <c r="A128" s="202">
        <v>44341</v>
      </c>
      <c r="B128" s="203" t="s">
        <v>68</v>
      </c>
      <c r="C128" s="203" t="s">
        <v>67</v>
      </c>
      <c r="D128" s="203" t="s">
        <v>93</v>
      </c>
      <c r="E128" s="194">
        <v>11000</v>
      </c>
      <c r="F128" s="194"/>
      <c r="G128" s="210">
        <f t="shared" si="4"/>
        <v>265500</v>
      </c>
      <c r="H128" s="310" t="s">
        <v>70</v>
      </c>
      <c r="I128" s="201" t="s">
        <v>18</v>
      </c>
      <c r="J128" s="880" t="s">
        <v>593</v>
      </c>
      <c r="K128" s="201" t="s">
        <v>73</v>
      </c>
      <c r="L128" s="201" t="s">
        <v>62</v>
      </c>
      <c r="M128" s="201"/>
      <c r="N128" s="203" t="s">
        <v>423</v>
      </c>
      <c r="O128" s="421"/>
    </row>
    <row r="129" spans="1:15" ht="30" x14ac:dyDescent="0.25">
      <c r="A129" s="240">
        <v>44341</v>
      </c>
      <c r="B129" s="241" t="s">
        <v>591</v>
      </c>
      <c r="C129" s="241" t="s">
        <v>67</v>
      </c>
      <c r="D129" s="241" t="s">
        <v>93</v>
      </c>
      <c r="E129" s="943">
        <v>20000</v>
      </c>
      <c r="F129" s="749"/>
      <c r="G129" s="210">
        <f t="shared" si="4"/>
        <v>245500</v>
      </c>
      <c r="H129" s="479" t="s">
        <v>70</v>
      </c>
      <c r="I129" s="280" t="s">
        <v>18</v>
      </c>
      <c r="J129" s="880" t="s">
        <v>761</v>
      </c>
      <c r="K129" s="280" t="s">
        <v>73</v>
      </c>
      <c r="L129" s="280" t="s">
        <v>62</v>
      </c>
      <c r="M129" s="280"/>
      <c r="N129" s="241" t="s">
        <v>594</v>
      </c>
      <c r="O129" s="421"/>
    </row>
    <row r="130" spans="1:15" x14ac:dyDescent="0.25">
      <c r="A130" s="202">
        <v>44341</v>
      </c>
      <c r="B130" s="203" t="s">
        <v>68</v>
      </c>
      <c r="C130" s="203" t="s">
        <v>67</v>
      </c>
      <c r="D130" s="203" t="s">
        <v>93</v>
      </c>
      <c r="E130" s="217">
        <v>8000</v>
      </c>
      <c r="F130" s="217"/>
      <c r="G130" s="210">
        <f>G129-E130+F130</f>
        <v>237500</v>
      </c>
      <c r="H130" s="310" t="s">
        <v>70</v>
      </c>
      <c r="I130" s="201" t="s">
        <v>18</v>
      </c>
      <c r="J130" s="880" t="s">
        <v>593</v>
      </c>
      <c r="K130" s="201" t="s">
        <v>73</v>
      </c>
      <c r="L130" s="201" t="s">
        <v>62</v>
      </c>
      <c r="M130" s="201"/>
      <c r="N130" s="203" t="s">
        <v>595</v>
      </c>
      <c r="O130" s="421"/>
    </row>
    <row r="131" spans="1:15" x14ac:dyDescent="0.25">
      <c r="A131" s="240">
        <v>44341</v>
      </c>
      <c r="B131" s="241" t="s">
        <v>95</v>
      </c>
      <c r="C131" s="241" t="s">
        <v>95</v>
      </c>
      <c r="D131" s="241" t="s">
        <v>93</v>
      </c>
      <c r="E131" s="251">
        <v>3000</v>
      </c>
      <c r="F131" s="217"/>
      <c r="G131" s="210">
        <f t="shared" ref="G131:G136" si="5">G130-E131+F131</f>
        <v>234500</v>
      </c>
      <c r="H131" s="429" t="s">
        <v>70</v>
      </c>
      <c r="I131" s="201" t="s">
        <v>18</v>
      </c>
      <c r="J131" s="880" t="s">
        <v>762</v>
      </c>
      <c r="K131" s="201" t="s">
        <v>73</v>
      </c>
      <c r="L131" s="201" t="s">
        <v>62</v>
      </c>
      <c r="M131" s="201"/>
      <c r="N131" s="203"/>
      <c r="O131" s="421"/>
    </row>
    <row r="132" spans="1:15" x14ac:dyDescent="0.25">
      <c r="A132" s="240">
        <v>44341</v>
      </c>
      <c r="B132" s="241" t="s">
        <v>95</v>
      </c>
      <c r="C132" s="241" t="s">
        <v>95</v>
      </c>
      <c r="D132" s="241" t="s">
        <v>93</v>
      </c>
      <c r="E132" s="251">
        <v>7000</v>
      </c>
      <c r="F132" s="217"/>
      <c r="G132" s="210">
        <f t="shared" si="5"/>
        <v>227500</v>
      </c>
      <c r="H132" s="429" t="s">
        <v>70</v>
      </c>
      <c r="I132" s="201" t="s">
        <v>18</v>
      </c>
      <c r="J132" s="880" t="s">
        <v>762</v>
      </c>
      <c r="K132" s="201" t="s">
        <v>73</v>
      </c>
      <c r="L132" s="201" t="s">
        <v>62</v>
      </c>
      <c r="M132" s="201"/>
      <c r="N132" s="203"/>
      <c r="O132" s="421"/>
    </row>
    <row r="133" spans="1:15" x14ac:dyDescent="0.25">
      <c r="A133" s="240">
        <v>44341</v>
      </c>
      <c r="B133" s="241" t="s">
        <v>95</v>
      </c>
      <c r="C133" s="241" t="s">
        <v>95</v>
      </c>
      <c r="D133" s="241" t="s">
        <v>93</v>
      </c>
      <c r="E133" s="251">
        <v>10000</v>
      </c>
      <c r="F133" s="217"/>
      <c r="G133" s="210">
        <f t="shared" si="5"/>
        <v>217500</v>
      </c>
      <c r="H133" s="429" t="s">
        <v>70</v>
      </c>
      <c r="I133" s="201" t="s">
        <v>18</v>
      </c>
      <c r="J133" s="880" t="s">
        <v>762</v>
      </c>
      <c r="K133" s="201" t="s">
        <v>73</v>
      </c>
      <c r="L133" s="201" t="s">
        <v>62</v>
      </c>
      <c r="M133" s="201"/>
      <c r="N133" s="203"/>
      <c r="O133" s="421"/>
    </row>
    <row r="134" spans="1:15" x14ac:dyDescent="0.25">
      <c r="A134" s="240">
        <v>44341</v>
      </c>
      <c r="B134" s="241" t="s">
        <v>95</v>
      </c>
      <c r="C134" s="241" t="s">
        <v>95</v>
      </c>
      <c r="D134" s="241" t="s">
        <v>93</v>
      </c>
      <c r="E134" s="251">
        <v>1000</v>
      </c>
      <c r="F134" s="217"/>
      <c r="G134" s="210">
        <f t="shared" si="5"/>
        <v>216500</v>
      </c>
      <c r="H134" s="429" t="s">
        <v>70</v>
      </c>
      <c r="I134" s="201" t="s">
        <v>18</v>
      </c>
      <c r="J134" s="880" t="s">
        <v>762</v>
      </c>
      <c r="K134" s="201" t="s">
        <v>73</v>
      </c>
      <c r="L134" s="201" t="s">
        <v>62</v>
      </c>
      <c r="M134" s="201"/>
      <c r="N134" s="203"/>
      <c r="O134" s="421"/>
    </row>
    <row r="135" spans="1:15" x14ac:dyDescent="0.25">
      <c r="A135" s="202">
        <v>44341</v>
      </c>
      <c r="B135" s="203" t="s">
        <v>564</v>
      </c>
      <c r="C135" s="203" t="s">
        <v>592</v>
      </c>
      <c r="D135" s="203" t="s">
        <v>93</v>
      </c>
      <c r="E135" s="217">
        <v>24000</v>
      </c>
      <c r="F135" s="217"/>
      <c r="G135" s="210">
        <f t="shared" si="5"/>
        <v>192500</v>
      </c>
      <c r="H135" s="429" t="s">
        <v>70</v>
      </c>
      <c r="I135" s="201" t="s">
        <v>18</v>
      </c>
      <c r="J135" s="880" t="s">
        <v>593</v>
      </c>
      <c r="K135" s="201" t="s">
        <v>73</v>
      </c>
      <c r="L135" s="201" t="s">
        <v>62</v>
      </c>
      <c r="M135" s="201"/>
      <c r="N135" s="203"/>
      <c r="O135" s="421"/>
    </row>
    <row r="136" spans="1:15" x14ac:dyDescent="0.25">
      <c r="A136" s="202">
        <v>44341</v>
      </c>
      <c r="B136" s="203" t="s">
        <v>570</v>
      </c>
      <c r="C136" s="203" t="s">
        <v>592</v>
      </c>
      <c r="D136" s="203" t="s">
        <v>93</v>
      </c>
      <c r="E136" s="217">
        <v>35000</v>
      </c>
      <c r="F136" s="217"/>
      <c r="G136" s="210">
        <f t="shared" si="5"/>
        <v>157500</v>
      </c>
      <c r="H136" s="429" t="s">
        <v>70</v>
      </c>
      <c r="I136" s="201" t="s">
        <v>18</v>
      </c>
      <c r="J136" s="880" t="s">
        <v>763</v>
      </c>
      <c r="K136" s="201" t="s">
        <v>73</v>
      </c>
      <c r="L136" s="201" t="s">
        <v>62</v>
      </c>
      <c r="M136" s="201"/>
      <c r="N136" s="203"/>
      <c r="O136" s="421"/>
    </row>
    <row r="137" spans="1:15" x14ac:dyDescent="0.25">
      <c r="A137" s="260">
        <v>44342</v>
      </c>
      <c r="B137" s="262" t="s">
        <v>529</v>
      </c>
      <c r="C137" s="262" t="s">
        <v>50</v>
      </c>
      <c r="D137" s="261" t="s">
        <v>93</v>
      </c>
      <c r="E137" s="265"/>
      <c r="F137" s="265">
        <v>110000</v>
      </c>
      <c r="G137" s="263">
        <f t="shared" si="4"/>
        <v>267500</v>
      </c>
      <c r="H137" s="417" t="s">
        <v>70</v>
      </c>
      <c r="I137" s="262" t="s">
        <v>18</v>
      </c>
      <c r="J137" s="1031" t="s">
        <v>593</v>
      </c>
      <c r="K137" s="262" t="s">
        <v>73</v>
      </c>
      <c r="L137" s="262" t="s">
        <v>62</v>
      </c>
      <c r="M137" s="262"/>
      <c r="N137" s="261"/>
      <c r="O137" s="421"/>
    </row>
    <row r="138" spans="1:15" x14ac:dyDescent="0.25">
      <c r="A138" s="202">
        <v>44342</v>
      </c>
      <c r="B138" s="201" t="s">
        <v>68</v>
      </c>
      <c r="C138" s="201" t="s">
        <v>67</v>
      </c>
      <c r="D138" s="203" t="s">
        <v>93</v>
      </c>
      <c r="E138" s="194">
        <v>15000</v>
      </c>
      <c r="F138" s="194"/>
      <c r="G138" s="210">
        <f t="shared" si="4"/>
        <v>252500</v>
      </c>
      <c r="H138" s="310" t="s">
        <v>70</v>
      </c>
      <c r="I138" s="201" t="s">
        <v>18</v>
      </c>
      <c r="J138" s="880" t="s">
        <v>593</v>
      </c>
      <c r="K138" s="201" t="s">
        <v>73</v>
      </c>
      <c r="L138" s="201" t="s">
        <v>62</v>
      </c>
      <c r="M138" s="201"/>
      <c r="N138" s="203"/>
      <c r="O138" s="421"/>
    </row>
    <row r="139" spans="1:15" x14ac:dyDescent="0.25">
      <c r="A139" s="202">
        <v>44342</v>
      </c>
      <c r="B139" s="201" t="s">
        <v>68</v>
      </c>
      <c r="C139" s="201" t="s">
        <v>67</v>
      </c>
      <c r="D139" s="203" t="s">
        <v>93</v>
      </c>
      <c r="E139" s="194">
        <v>15000</v>
      </c>
      <c r="F139" s="194"/>
      <c r="G139" s="210">
        <f t="shared" si="4"/>
        <v>237500</v>
      </c>
      <c r="H139" s="310" t="s">
        <v>70</v>
      </c>
      <c r="I139" s="201" t="s">
        <v>18</v>
      </c>
      <c r="J139" s="880" t="s">
        <v>593</v>
      </c>
      <c r="K139" s="201" t="s">
        <v>73</v>
      </c>
      <c r="L139" s="201" t="s">
        <v>62</v>
      </c>
      <c r="M139" s="201"/>
      <c r="N139" s="203"/>
      <c r="O139" s="421"/>
    </row>
    <row r="140" spans="1:15" x14ac:dyDescent="0.25">
      <c r="A140" s="202">
        <v>44342</v>
      </c>
      <c r="B140" s="203" t="s">
        <v>68</v>
      </c>
      <c r="C140" s="201" t="s">
        <v>67</v>
      </c>
      <c r="D140" s="203" t="s">
        <v>93</v>
      </c>
      <c r="E140" s="700">
        <v>6000</v>
      </c>
      <c r="F140" s="194"/>
      <c r="G140" s="210">
        <f t="shared" si="4"/>
        <v>231500</v>
      </c>
      <c r="H140" s="310" t="s">
        <v>70</v>
      </c>
      <c r="I140" s="201" t="s">
        <v>18</v>
      </c>
      <c r="J140" s="880" t="s">
        <v>593</v>
      </c>
      <c r="K140" s="201" t="s">
        <v>73</v>
      </c>
      <c r="L140" s="201" t="s">
        <v>62</v>
      </c>
      <c r="M140" s="201"/>
      <c r="N140" s="203"/>
      <c r="O140" s="421"/>
    </row>
    <row r="141" spans="1:15" x14ac:dyDescent="0.25">
      <c r="A141" s="202">
        <v>44342</v>
      </c>
      <c r="B141" s="201" t="s">
        <v>95</v>
      </c>
      <c r="C141" s="201" t="s">
        <v>95</v>
      </c>
      <c r="D141" s="203" t="s">
        <v>93</v>
      </c>
      <c r="E141" s="474">
        <v>7000</v>
      </c>
      <c r="F141" s="194"/>
      <c r="G141" s="210">
        <f t="shared" si="4"/>
        <v>224500</v>
      </c>
      <c r="H141" s="310" t="s">
        <v>70</v>
      </c>
      <c r="I141" s="201" t="s">
        <v>18</v>
      </c>
      <c r="J141" s="880" t="s">
        <v>593</v>
      </c>
      <c r="K141" s="201" t="s">
        <v>73</v>
      </c>
      <c r="L141" s="201" t="s">
        <v>62</v>
      </c>
      <c r="M141" s="201"/>
      <c r="N141" s="203"/>
      <c r="O141" s="421"/>
    </row>
    <row r="142" spans="1:15" x14ac:dyDescent="0.25">
      <c r="A142" s="202">
        <v>44342</v>
      </c>
      <c r="B142" s="201" t="s">
        <v>564</v>
      </c>
      <c r="C142" s="201" t="s">
        <v>592</v>
      </c>
      <c r="D142" s="203" t="s">
        <v>93</v>
      </c>
      <c r="E142" s="194">
        <v>25000</v>
      </c>
      <c r="F142" s="217"/>
      <c r="G142" s="210">
        <f t="shared" si="4"/>
        <v>199500</v>
      </c>
      <c r="H142" s="310" t="s">
        <v>70</v>
      </c>
      <c r="I142" s="201" t="s">
        <v>18</v>
      </c>
      <c r="J142" s="880" t="s">
        <v>593</v>
      </c>
      <c r="K142" s="201" t="s">
        <v>73</v>
      </c>
      <c r="L142" s="201" t="s">
        <v>62</v>
      </c>
      <c r="M142" s="201"/>
      <c r="N142" s="203"/>
      <c r="O142" s="421"/>
    </row>
    <row r="143" spans="1:15" x14ac:dyDescent="0.25">
      <c r="A143" s="202">
        <v>44342</v>
      </c>
      <c r="B143" s="201" t="s">
        <v>570</v>
      </c>
      <c r="C143" s="201" t="s">
        <v>592</v>
      </c>
      <c r="D143" s="203" t="s">
        <v>93</v>
      </c>
      <c r="E143" s="213">
        <v>35000</v>
      </c>
      <c r="F143" s="230"/>
      <c r="G143" s="210">
        <f t="shared" si="4"/>
        <v>164500</v>
      </c>
      <c r="H143" s="429" t="s">
        <v>70</v>
      </c>
      <c r="I143" s="201" t="s">
        <v>18</v>
      </c>
      <c r="J143" s="880" t="s">
        <v>763</v>
      </c>
      <c r="K143" s="201" t="s">
        <v>73</v>
      </c>
      <c r="L143" s="201"/>
      <c r="M143" s="201"/>
      <c r="N143" s="203"/>
      <c r="O143" s="421"/>
    </row>
    <row r="144" spans="1:15" x14ac:dyDescent="0.25">
      <c r="A144" s="202">
        <v>44343</v>
      </c>
      <c r="B144" s="201" t="s">
        <v>68</v>
      </c>
      <c r="C144" s="201" t="s">
        <v>67</v>
      </c>
      <c r="D144" s="203" t="s">
        <v>93</v>
      </c>
      <c r="E144" s="213">
        <v>10000</v>
      </c>
      <c r="F144" s="213"/>
      <c r="G144" s="210">
        <f t="shared" si="4"/>
        <v>154500</v>
      </c>
      <c r="H144" s="310" t="s">
        <v>70</v>
      </c>
      <c r="I144" s="201" t="s">
        <v>18</v>
      </c>
      <c r="J144" s="280" t="s">
        <v>593</v>
      </c>
      <c r="K144" s="201" t="s">
        <v>73</v>
      </c>
      <c r="L144" s="201" t="s">
        <v>62</v>
      </c>
      <c r="M144" s="201"/>
      <c r="N144" s="203"/>
      <c r="O144" s="421"/>
    </row>
    <row r="145" spans="1:15" x14ac:dyDescent="0.25">
      <c r="A145" s="202">
        <v>44343</v>
      </c>
      <c r="B145" s="201" t="s">
        <v>68</v>
      </c>
      <c r="C145" s="201" t="s">
        <v>67</v>
      </c>
      <c r="D145" s="203" t="s">
        <v>93</v>
      </c>
      <c r="E145" s="194">
        <v>10000</v>
      </c>
      <c r="F145" s="194"/>
      <c r="G145" s="210">
        <f t="shared" si="4"/>
        <v>144500</v>
      </c>
      <c r="H145" s="310" t="s">
        <v>70</v>
      </c>
      <c r="I145" s="201" t="s">
        <v>18</v>
      </c>
      <c r="J145" s="280" t="s">
        <v>593</v>
      </c>
      <c r="K145" s="201" t="s">
        <v>73</v>
      </c>
      <c r="L145" s="201" t="s">
        <v>62</v>
      </c>
      <c r="M145" s="201"/>
      <c r="N145" s="203"/>
      <c r="O145" s="421"/>
    </row>
    <row r="146" spans="1:15" x14ac:dyDescent="0.25">
      <c r="A146" s="202">
        <v>44343</v>
      </c>
      <c r="B146" s="201" t="s">
        <v>68</v>
      </c>
      <c r="C146" s="201" t="s">
        <v>67</v>
      </c>
      <c r="D146" s="203" t="s">
        <v>93</v>
      </c>
      <c r="E146" s="266">
        <v>8000</v>
      </c>
      <c r="F146" s="217"/>
      <c r="G146" s="210">
        <f t="shared" si="4"/>
        <v>136500</v>
      </c>
      <c r="H146" s="310" t="s">
        <v>70</v>
      </c>
      <c r="I146" s="201" t="s">
        <v>18</v>
      </c>
      <c r="J146" s="280" t="s">
        <v>593</v>
      </c>
      <c r="K146" s="201" t="s">
        <v>73</v>
      </c>
      <c r="L146" s="201" t="s">
        <v>62</v>
      </c>
      <c r="M146" s="201"/>
      <c r="N146" s="203"/>
      <c r="O146" s="421"/>
    </row>
    <row r="147" spans="1:15" x14ac:dyDescent="0.25">
      <c r="A147" s="202">
        <v>44343</v>
      </c>
      <c r="B147" s="201" t="s">
        <v>68</v>
      </c>
      <c r="C147" s="201" t="s">
        <v>67</v>
      </c>
      <c r="D147" s="203" t="s">
        <v>93</v>
      </c>
      <c r="E147" s="467">
        <v>18000</v>
      </c>
      <c r="F147" s="213"/>
      <c r="G147" s="210">
        <f t="shared" si="4"/>
        <v>118500</v>
      </c>
      <c r="H147" s="310" t="s">
        <v>70</v>
      </c>
      <c r="I147" s="201" t="s">
        <v>18</v>
      </c>
      <c r="J147" s="280" t="s">
        <v>593</v>
      </c>
      <c r="K147" s="201" t="s">
        <v>73</v>
      </c>
      <c r="L147" s="201" t="s">
        <v>62</v>
      </c>
      <c r="M147" s="201"/>
      <c r="N147" s="203"/>
      <c r="O147" s="421"/>
    </row>
    <row r="148" spans="1:15" x14ac:dyDescent="0.25">
      <c r="A148" s="202">
        <v>44343</v>
      </c>
      <c r="B148" s="201" t="s">
        <v>564</v>
      </c>
      <c r="C148" s="201" t="s">
        <v>592</v>
      </c>
      <c r="D148" s="203" t="s">
        <v>93</v>
      </c>
      <c r="E148" s="194">
        <v>16000</v>
      </c>
      <c r="F148" s="194"/>
      <c r="G148" s="210">
        <f t="shared" si="4"/>
        <v>102500</v>
      </c>
      <c r="H148" s="310" t="s">
        <v>70</v>
      </c>
      <c r="I148" s="201" t="s">
        <v>18</v>
      </c>
      <c r="J148" s="280" t="s">
        <v>774</v>
      </c>
      <c r="K148" s="201" t="s">
        <v>73</v>
      </c>
      <c r="L148" s="201" t="s">
        <v>62</v>
      </c>
      <c r="M148" s="201"/>
      <c r="N148" s="203"/>
      <c r="O148" s="421"/>
    </row>
    <row r="149" spans="1:15" ht="30" x14ac:dyDescent="0.25">
      <c r="A149" s="202">
        <v>44343</v>
      </c>
      <c r="B149" s="203" t="s">
        <v>598</v>
      </c>
      <c r="C149" s="241" t="s">
        <v>67</v>
      </c>
      <c r="D149" s="241" t="s">
        <v>93</v>
      </c>
      <c r="E149" s="426">
        <v>20000</v>
      </c>
      <c r="F149" s="251"/>
      <c r="G149" s="210">
        <f t="shared" si="4"/>
        <v>82500</v>
      </c>
      <c r="H149" s="479" t="s">
        <v>70</v>
      </c>
      <c r="I149" s="280" t="s">
        <v>18</v>
      </c>
      <c r="J149" s="280" t="s">
        <v>775</v>
      </c>
      <c r="K149" s="280" t="s">
        <v>73</v>
      </c>
      <c r="L149" s="280" t="s">
        <v>62</v>
      </c>
      <c r="M149" s="280"/>
      <c r="N149" s="241"/>
      <c r="O149" s="421"/>
    </row>
    <row r="150" spans="1:15" x14ac:dyDescent="0.25">
      <c r="A150" s="202">
        <v>44343</v>
      </c>
      <c r="B150" s="201" t="s">
        <v>68</v>
      </c>
      <c r="C150" s="201" t="s">
        <v>67</v>
      </c>
      <c r="D150" s="203" t="s">
        <v>93</v>
      </c>
      <c r="E150" s="223">
        <v>12000</v>
      </c>
      <c r="F150" s="213"/>
      <c r="G150" s="210">
        <f t="shared" si="4"/>
        <v>70500</v>
      </c>
      <c r="H150" s="310" t="s">
        <v>70</v>
      </c>
      <c r="I150" s="201" t="s">
        <v>18</v>
      </c>
      <c r="J150" s="771"/>
      <c r="K150" s="201" t="s">
        <v>73</v>
      </c>
      <c r="L150" s="201" t="s">
        <v>62</v>
      </c>
      <c r="M150" s="201"/>
      <c r="N150" s="203"/>
      <c r="O150" s="421"/>
    </row>
    <row r="151" spans="1:15" ht="14.25" customHeight="1" x14ac:dyDescent="0.25">
      <c r="A151" s="260">
        <v>44344</v>
      </c>
      <c r="B151" s="262" t="s">
        <v>107</v>
      </c>
      <c r="C151" s="262" t="s">
        <v>50</v>
      </c>
      <c r="D151" s="262" t="s">
        <v>93</v>
      </c>
      <c r="E151" s="265"/>
      <c r="F151" s="265">
        <v>61000</v>
      </c>
      <c r="G151" s="263">
        <f t="shared" si="4"/>
        <v>131500</v>
      </c>
      <c r="H151" s="417" t="s">
        <v>70</v>
      </c>
      <c r="I151" s="262" t="s">
        <v>18</v>
      </c>
      <c r="J151" s="942" t="s">
        <v>783</v>
      </c>
      <c r="K151" s="262" t="s">
        <v>73</v>
      </c>
      <c r="L151" s="262" t="s">
        <v>62</v>
      </c>
      <c r="M151" s="262"/>
      <c r="N151" s="261"/>
      <c r="O151" s="421"/>
    </row>
    <row r="152" spans="1:15" x14ac:dyDescent="0.25">
      <c r="A152" s="202">
        <v>44344</v>
      </c>
      <c r="B152" s="201" t="s">
        <v>68</v>
      </c>
      <c r="C152" s="201" t="s">
        <v>67</v>
      </c>
      <c r="D152" s="201" t="s">
        <v>93</v>
      </c>
      <c r="E152" s="474">
        <v>14000</v>
      </c>
      <c r="F152" s="230"/>
      <c r="G152" s="210">
        <f t="shared" si="4"/>
        <v>117500</v>
      </c>
      <c r="H152" s="310" t="s">
        <v>70</v>
      </c>
      <c r="I152" s="201" t="s">
        <v>18</v>
      </c>
      <c r="J152" s="771" t="s">
        <v>783</v>
      </c>
      <c r="K152" s="201" t="s">
        <v>73</v>
      </c>
      <c r="L152" s="201" t="s">
        <v>62</v>
      </c>
      <c r="M152" s="201"/>
      <c r="N152" s="203" t="s">
        <v>486</v>
      </c>
      <c r="O152" s="421"/>
    </row>
    <row r="153" spans="1:15" x14ac:dyDescent="0.25">
      <c r="A153" s="202">
        <v>44344</v>
      </c>
      <c r="B153" s="201" t="s">
        <v>68</v>
      </c>
      <c r="C153" s="201" t="s">
        <v>67</v>
      </c>
      <c r="D153" s="201" t="s">
        <v>93</v>
      </c>
      <c r="E153" s="252">
        <v>15000</v>
      </c>
      <c r="F153" s="194"/>
      <c r="G153" s="210">
        <f t="shared" si="4"/>
        <v>102500</v>
      </c>
      <c r="H153" s="310" t="s">
        <v>70</v>
      </c>
      <c r="I153" s="201" t="s">
        <v>18</v>
      </c>
      <c r="J153" s="771" t="s">
        <v>783</v>
      </c>
      <c r="K153" s="201" t="s">
        <v>73</v>
      </c>
      <c r="L153" s="201" t="s">
        <v>62</v>
      </c>
      <c r="M153" s="201"/>
      <c r="N153" s="203" t="s">
        <v>599</v>
      </c>
      <c r="O153" s="421"/>
    </row>
    <row r="154" spans="1:15" x14ac:dyDescent="0.25">
      <c r="A154" s="202">
        <v>44344</v>
      </c>
      <c r="B154" s="201" t="s">
        <v>68</v>
      </c>
      <c r="C154" s="201" t="s">
        <v>67</v>
      </c>
      <c r="D154" s="201" t="s">
        <v>93</v>
      </c>
      <c r="E154" s="264">
        <v>18000</v>
      </c>
      <c r="F154" s="217"/>
      <c r="G154" s="210">
        <f t="shared" si="4"/>
        <v>84500</v>
      </c>
      <c r="H154" s="310" t="s">
        <v>70</v>
      </c>
      <c r="I154" s="201" t="s">
        <v>18</v>
      </c>
      <c r="J154" s="771" t="s">
        <v>783</v>
      </c>
      <c r="K154" s="201" t="s">
        <v>73</v>
      </c>
      <c r="L154" s="201" t="s">
        <v>62</v>
      </c>
      <c r="M154" s="201"/>
      <c r="N154" s="203" t="s">
        <v>600</v>
      </c>
      <c r="O154" s="421"/>
    </row>
    <row r="155" spans="1:15" ht="15" customHeight="1" thickBot="1" x14ac:dyDescent="0.3">
      <c r="A155" s="202">
        <v>44344</v>
      </c>
      <c r="B155" s="201" t="s">
        <v>95</v>
      </c>
      <c r="C155" s="201" t="s">
        <v>95</v>
      </c>
      <c r="D155" s="201" t="s">
        <v>93</v>
      </c>
      <c r="E155" s="210">
        <v>10000</v>
      </c>
      <c r="F155" s="957"/>
      <c r="G155" s="210">
        <f t="shared" si="4"/>
        <v>74500</v>
      </c>
      <c r="H155" s="310" t="s">
        <v>70</v>
      </c>
      <c r="I155" s="201" t="s">
        <v>18</v>
      </c>
      <c r="J155" s="771" t="s">
        <v>783</v>
      </c>
      <c r="K155" s="201" t="s">
        <v>73</v>
      </c>
      <c r="L155" s="201" t="s">
        <v>62</v>
      </c>
      <c r="M155" s="201"/>
      <c r="N155" s="203"/>
      <c r="O155" s="421"/>
    </row>
    <row r="156" spans="1:15" ht="15.75" thickBot="1" x14ac:dyDescent="0.3">
      <c r="A156" s="202"/>
      <c r="B156" s="201"/>
      <c r="C156" s="201"/>
      <c r="D156" s="216"/>
      <c r="E156" s="958">
        <f>SUM(E5:E155)</f>
        <v>1206000</v>
      </c>
      <c r="F156" s="958">
        <f>SUM(F5:F155)+G5</f>
        <v>1280500</v>
      </c>
      <c r="G156" s="949">
        <f>F156-E156</f>
        <v>74500</v>
      </c>
      <c r="H156" s="310"/>
      <c r="I156" s="201"/>
      <c r="J156" s="771"/>
      <c r="K156" s="201"/>
      <c r="L156" s="201"/>
      <c r="M156" s="201"/>
      <c r="N156" s="203"/>
      <c r="O156" s="421"/>
    </row>
    <row r="157" spans="1:15" x14ac:dyDescent="0.25">
      <c r="A157" s="202"/>
      <c r="B157" s="201"/>
      <c r="C157" s="201"/>
      <c r="D157" s="201"/>
      <c r="E157" s="217"/>
      <c r="F157" s="217"/>
      <c r="G157" s="272"/>
      <c r="H157" s="310"/>
      <c r="I157" s="201"/>
      <c r="J157" s="771"/>
      <c r="K157" s="201"/>
      <c r="L157" s="201"/>
      <c r="M157" s="201"/>
      <c r="N157" s="203"/>
      <c r="O157" s="421"/>
    </row>
    <row r="158" spans="1:15" ht="15.75" customHeight="1" x14ac:dyDescent="0.25">
      <c r="A158" s="202"/>
      <c r="B158" s="203"/>
      <c r="C158" s="203"/>
      <c r="D158" s="276"/>
      <c r="E158" s="213"/>
      <c r="F158" s="213"/>
      <c r="G158" s="210"/>
      <c r="H158" s="310"/>
      <c r="I158" s="201"/>
      <c r="J158" s="771"/>
      <c r="K158" s="201"/>
      <c r="L158" s="201"/>
      <c r="M158" s="201"/>
      <c r="N158" s="203"/>
      <c r="O158" s="421"/>
    </row>
    <row r="159" spans="1:15" ht="17.25" customHeight="1" x14ac:dyDescent="0.25">
      <c r="A159" s="202"/>
      <c r="B159" s="203"/>
      <c r="C159" s="203"/>
      <c r="D159" s="203"/>
      <c r="E159" s="223"/>
      <c r="F159" s="213"/>
      <c r="G159" s="210"/>
      <c r="H159" s="310"/>
      <c r="I159" s="201"/>
      <c r="J159" s="771"/>
      <c r="K159" s="201"/>
      <c r="L159" s="201"/>
      <c r="M159" s="201"/>
      <c r="N159" s="203"/>
      <c r="O159" s="421"/>
    </row>
    <row r="160" spans="1:15" ht="17.25" customHeight="1" x14ac:dyDescent="0.25">
      <c r="A160" s="202"/>
      <c r="B160" s="220"/>
      <c r="C160" s="220"/>
      <c r="D160" s="638"/>
      <c r="E160" s="213"/>
      <c r="F160" s="213"/>
      <c r="G160" s="210"/>
      <c r="H160" s="310"/>
      <c r="I160" s="201"/>
      <c r="J160" s="771"/>
      <c r="K160" s="201"/>
      <c r="L160" s="201"/>
      <c r="M160" s="201"/>
      <c r="N160" s="203"/>
      <c r="O160" s="421"/>
    </row>
    <row r="161" spans="1:15" ht="17.25" customHeight="1" x14ac:dyDescent="0.25">
      <c r="A161" s="202"/>
      <c r="B161" s="220"/>
      <c r="C161" s="220"/>
      <c r="D161" s="638"/>
      <c r="E161" s="213"/>
      <c r="F161" s="213"/>
      <c r="G161" s="210"/>
      <c r="H161" s="310"/>
      <c r="I161" s="201"/>
      <c r="J161" s="771"/>
      <c r="K161" s="201"/>
      <c r="L161" s="201"/>
      <c r="M161" s="201"/>
      <c r="N161" s="203"/>
      <c r="O161" s="421"/>
    </row>
    <row r="162" spans="1:15" x14ac:dyDescent="0.25">
      <c r="A162" s="202"/>
      <c r="B162" s="220"/>
      <c r="C162" s="220"/>
      <c r="D162" s="638"/>
      <c r="E162" s="474"/>
      <c r="F162" s="213"/>
      <c r="G162" s="210"/>
      <c r="H162" s="310"/>
      <c r="I162" s="201"/>
      <c r="J162" s="771"/>
      <c r="K162" s="201"/>
      <c r="L162" s="201"/>
      <c r="M162" s="201"/>
      <c r="N162" s="203"/>
      <c r="O162" s="421"/>
    </row>
    <row r="163" spans="1:15" ht="16.5" customHeight="1" x14ac:dyDescent="0.25">
      <c r="A163" s="202"/>
      <c r="B163" s="220"/>
      <c r="C163" s="220"/>
      <c r="D163" s="638"/>
      <c r="E163" s="210"/>
      <c r="F163" s="210"/>
      <c r="G163" s="210"/>
      <c r="H163" s="310"/>
      <c r="I163" s="201"/>
      <c r="J163" s="771"/>
      <c r="K163" s="201"/>
      <c r="L163" s="201"/>
      <c r="M163" s="280"/>
      <c r="N163" s="241"/>
      <c r="O163" s="421"/>
    </row>
    <row r="164" spans="1:15" x14ac:dyDescent="0.25">
      <c r="A164" s="202"/>
      <c r="B164" s="220"/>
      <c r="C164" s="220"/>
      <c r="D164" s="638"/>
      <c r="E164" s="213"/>
      <c r="F164" s="213"/>
      <c r="G164" s="210"/>
      <c r="H164" s="310"/>
      <c r="I164" s="201"/>
      <c r="J164" s="771"/>
      <c r="K164" s="201"/>
      <c r="L164" s="201"/>
      <c r="M164" s="212"/>
      <c r="N164" s="220"/>
      <c r="O164" s="421"/>
    </row>
    <row r="165" spans="1:15" x14ac:dyDescent="0.25">
      <c r="A165" s="202"/>
      <c r="B165" s="203"/>
      <c r="C165" s="203"/>
      <c r="D165" s="276"/>
      <c r="E165" s="194"/>
      <c r="F165" s="194"/>
      <c r="G165" s="210"/>
      <c r="H165" s="310"/>
      <c r="I165" s="201"/>
      <c r="J165" s="771"/>
      <c r="K165" s="201"/>
      <c r="L165" s="201"/>
      <c r="M165" s="201"/>
      <c r="N165" s="203"/>
    </row>
    <row r="166" spans="1:15" ht="15.75" customHeight="1" x14ac:dyDescent="0.25">
      <c r="A166" s="202"/>
      <c r="B166" s="203"/>
      <c r="C166" s="203"/>
      <c r="D166" s="276"/>
      <c r="E166" s="477"/>
      <c r="F166" s="211"/>
      <c r="G166" s="210"/>
      <c r="H166" s="310"/>
      <c r="I166" s="201"/>
      <c r="J166" s="771"/>
      <c r="K166" s="201"/>
      <c r="L166" s="201"/>
      <c r="M166" s="208"/>
      <c r="N166" s="209"/>
    </row>
    <row r="167" spans="1:15" ht="14.25" customHeight="1" x14ac:dyDescent="0.25">
      <c r="A167" s="202"/>
      <c r="B167" s="203"/>
      <c r="C167" s="203"/>
      <c r="D167" s="276"/>
      <c r="E167" s="223"/>
      <c r="F167" s="194"/>
      <c r="G167" s="210"/>
      <c r="H167" s="310"/>
      <c r="I167" s="201"/>
      <c r="J167" s="771"/>
      <c r="K167" s="201"/>
      <c r="L167" s="201"/>
      <c r="M167" s="208"/>
      <c r="N167" s="209"/>
    </row>
    <row r="168" spans="1:15" x14ac:dyDescent="0.25">
      <c r="A168" s="202"/>
      <c r="B168" s="203"/>
      <c r="C168" s="203"/>
      <c r="D168" s="203"/>
      <c r="E168" s="223"/>
      <c r="F168" s="194"/>
      <c r="G168" s="210"/>
      <c r="H168" s="310"/>
      <c r="I168" s="201"/>
      <c r="J168" s="771"/>
      <c r="K168" s="201"/>
      <c r="L168" s="201"/>
      <c r="M168" s="208"/>
      <c r="N168" s="209"/>
    </row>
    <row r="169" spans="1:15" x14ac:dyDescent="0.25">
      <c r="A169" s="202"/>
      <c r="B169" s="203"/>
      <c r="C169" s="203"/>
      <c r="D169" s="276"/>
      <c r="E169" s="194"/>
      <c r="F169" s="194"/>
      <c r="G169" s="210"/>
      <c r="H169" s="310"/>
      <c r="I169" s="201"/>
      <c r="J169" s="771"/>
      <c r="K169" s="201"/>
      <c r="L169" s="201"/>
      <c r="M169" s="201"/>
      <c r="N169" s="203"/>
    </row>
    <row r="170" spans="1:15" x14ac:dyDescent="0.25">
      <c r="A170" s="202"/>
      <c r="B170" s="203"/>
      <c r="C170" s="203"/>
      <c r="D170" s="276"/>
      <c r="E170" s="230"/>
      <c r="F170" s="230"/>
      <c r="G170" s="210"/>
      <c r="H170" s="310"/>
      <c r="I170" s="201"/>
      <c r="J170" s="771"/>
      <c r="K170" s="201"/>
      <c r="L170" s="201"/>
      <c r="M170" s="201"/>
      <c r="N170" s="203"/>
    </row>
    <row r="171" spans="1:15" x14ac:dyDescent="0.25">
      <c r="A171" s="202"/>
      <c r="B171" s="203"/>
      <c r="C171" s="203"/>
      <c r="D171" s="276"/>
      <c r="E171" s="211"/>
      <c r="F171" s="211"/>
      <c r="G171" s="210"/>
      <c r="H171" s="479"/>
      <c r="I171" s="201"/>
      <c r="J171" s="771"/>
      <c r="K171" s="201"/>
      <c r="L171" s="201"/>
      <c r="M171" s="280"/>
      <c r="N171" s="241"/>
    </row>
    <row r="172" spans="1:15" ht="18" customHeight="1" x14ac:dyDescent="0.25">
      <c r="A172" s="202"/>
      <c r="B172" s="203"/>
      <c r="C172" s="203"/>
      <c r="D172" s="276"/>
      <c r="E172" s="213"/>
      <c r="F172" s="213"/>
      <c r="G172" s="210"/>
      <c r="H172" s="310"/>
      <c r="I172" s="201"/>
      <c r="J172" s="771"/>
      <c r="K172" s="201"/>
      <c r="L172" s="201"/>
      <c r="M172" s="201"/>
      <c r="N172" s="203"/>
    </row>
    <row r="173" spans="1:15" x14ac:dyDescent="0.25">
      <c r="A173" s="202"/>
      <c r="B173" s="203"/>
      <c r="C173" s="203"/>
      <c r="D173" s="203"/>
      <c r="E173" s="223"/>
      <c r="F173" s="194"/>
      <c r="G173" s="210"/>
      <c r="H173" s="310"/>
      <c r="I173" s="201"/>
      <c r="J173" s="771"/>
      <c r="K173" s="201"/>
      <c r="L173" s="201"/>
      <c r="M173" s="201"/>
      <c r="N173" s="203"/>
    </row>
    <row r="174" spans="1:15" x14ac:dyDescent="0.25">
      <c r="A174" s="202"/>
      <c r="B174" s="203"/>
      <c r="C174" s="203"/>
      <c r="D174" s="203"/>
      <c r="E174" s="217"/>
      <c r="F174" s="217"/>
      <c r="G174" s="210"/>
      <c r="H174" s="310"/>
      <c r="I174" s="201"/>
      <c r="J174" s="771"/>
      <c r="K174" s="201"/>
      <c r="L174" s="201"/>
      <c r="M174" s="201"/>
      <c r="N174" s="203"/>
    </row>
    <row r="175" spans="1:15" ht="15" customHeight="1" x14ac:dyDescent="0.25">
      <c r="A175" s="202"/>
      <c r="B175" s="203"/>
      <c r="C175" s="203"/>
      <c r="D175" s="203"/>
      <c r="E175" s="264"/>
      <c r="F175" s="194"/>
      <c r="G175" s="210"/>
      <c r="H175" s="310"/>
      <c r="I175" s="201"/>
      <c r="J175" s="771"/>
      <c r="K175" s="201"/>
      <c r="L175" s="201"/>
      <c r="M175" s="201"/>
      <c r="N175" s="203"/>
    </row>
    <row r="176" spans="1:15" ht="14.25" customHeight="1" x14ac:dyDescent="0.25">
      <c r="A176" s="202"/>
      <c r="B176" s="203"/>
      <c r="C176" s="203"/>
      <c r="D176" s="203"/>
      <c r="E176" s="223"/>
      <c r="F176" s="194"/>
      <c r="G176" s="210"/>
      <c r="H176" s="310"/>
      <c r="I176" s="201"/>
      <c r="J176" s="771"/>
      <c r="K176" s="201"/>
      <c r="L176" s="201"/>
      <c r="M176" s="201"/>
      <c r="N176" s="203"/>
    </row>
    <row r="177" spans="1:15" x14ac:dyDescent="0.25">
      <c r="A177" s="202"/>
      <c r="B177" s="203"/>
      <c r="C177" s="203"/>
      <c r="D177" s="203"/>
      <c r="E177" s="223"/>
      <c r="F177" s="194"/>
      <c r="G177" s="210"/>
      <c r="H177" s="310"/>
      <c r="I177" s="201"/>
      <c r="J177" s="771"/>
      <c r="K177" s="201"/>
      <c r="L177" s="201"/>
      <c r="M177" s="201"/>
      <c r="N177" s="203"/>
    </row>
    <row r="178" spans="1:15" x14ac:dyDescent="0.25">
      <c r="A178" s="202"/>
      <c r="B178" s="203"/>
      <c r="C178" s="203"/>
      <c r="D178" s="276"/>
      <c r="E178" s="213"/>
      <c r="F178" s="194"/>
      <c r="G178" s="210"/>
      <c r="H178" s="310"/>
      <c r="I178" s="201"/>
      <c r="J178" s="771"/>
      <c r="K178" s="201"/>
      <c r="L178" s="201"/>
      <c r="M178" s="201"/>
      <c r="N178" s="203"/>
    </row>
    <row r="179" spans="1:15" x14ac:dyDescent="0.25">
      <c r="A179" s="202"/>
      <c r="B179" s="203"/>
      <c r="C179" s="203"/>
      <c r="D179" s="276"/>
      <c r="E179" s="194"/>
      <c r="F179" s="194"/>
      <c r="G179" s="210"/>
      <c r="H179" s="310"/>
      <c r="I179" s="201"/>
      <c r="J179" s="771"/>
      <c r="K179" s="201"/>
      <c r="L179" s="201"/>
      <c r="M179" s="201"/>
      <c r="N179" s="203"/>
    </row>
    <row r="180" spans="1:15" x14ac:dyDescent="0.25">
      <c r="A180" s="202"/>
      <c r="B180" s="203"/>
      <c r="C180" s="203"/>
      <c r="D180" s="276"/>
      <c r="E180" s="194"/>
      <c r="F180" s="194"/>
      <c r="G180" s="210"/>
      <c r="H180" s="310"/>
      <c r="I180" s="201"/>
      <c r="J180" s="771"/>
      <c r="K180" s="201"/>
      <c r="L180" s="201"/>
      <c r="M180" s="201"/>
      <c r="N180" s="203"/>
    </row>
    <row r="181" spans="1:15" x14ac:dyDescent="0.25">
      <c r="A181" s="202"/>
      <c r="B181" s="203"/>
      <c r="C181" s="203"/>
      <c r="D181" s="203"/>
      <c r="E181" s="213"/>
      <c r="F181" s="213"/>
      <c r="G181" s="210"/>
      <c r="H181" s="310"/>
      <c r="I181" s="201"/>
      <c r="J181" s="771"/>
      <c r="K181" s="201"/>
      <c r="L181" s="201"/>
      <c r="M181" s="201"/>
      <c r="N181" s="203"/>
    </row>
    <row r="182" spans="1:15" x14ac:dyDescent="0.25">
      <c r="A182" s="202"/>
      <c r="B182" s="203"/>
      <c r="C182" s="203"/>
      <c r="D182" s="203"/>
      <c r="E182" s="213"/>
      <c r="F182" s="213"/>
      <c r="G182" s="210"/>
      <c r="H182" s="310"/>
      <c r="I182" s="201"/>
      <c r="J182" s="771"/>
      <c r="K182" s="201"/>
      <c r="L182" s="201"/>
      <c r="M182" s="201"/>
      <c r="N182" s="203"/>
    </row>
    <row r="183" spans="1:15" x14ac:dyDescent="0.25">
      <c r="A183" s="202"/>
      <c r="B183" s="203"/>
      <c r="C183" s="203"/>
      <c r="D183" s="203"/>
      <c r="E183" s="213"/>
      <c r="F183" s="213"/>
      <c r="G183" s="210"/>
      <c r="H183" s="310"/>
      <c r="I183" s="201"/>
      <c r="J183" s="771"/>
      <c r="K183" s="201"/>
      <c r="L183" s="201"/>
      <c r="M183" s="201"/>
      <c r="N183" s="203"/>
    </row>
    <row r="184" spans="1:15" x14ac:dyDescent="0.25">
      <c r="A184" s="202"/>
      <c r="B184" s="201"/>
      <c r="C184" s="201"/>
      <c r="D184" s="216"/>
      <c r="E184" s="194"/>
      <c r="F184" s="194"/>
      <c r="G184" s="210"/>
      <c r="H184" s="310"/>
      <c r="I184" s="201"/>
      <c r="J184" s="771"/>
      <c r="K184" s="201"/>
      <c r="L184" s="201"/>
      <c r="M184" s="201"/>
      <c r="N184" s="203"/>
    </row>
    <row r="185" spans="1:15" x14ac:dyDescent="0.25">
      <c r="A185" s="207"/>
      <c r="B185" s="201"/>
      <c r="C185" s="201"/>
      <c r="D185" s="201"/>
      <c r="E185" s="217"/>
      <c r="F185" s="217"/>
      <c r="G185" s="210"/>
      <c r="H185" s="310"/>
      <c r="I185" s="201"/>
      <c r="J185" s="246"/>
      <c r="K185" s="201"/>
      <c r="L185" s="201"/>
      <c r="M185" s="201"/>
      <c r="N185" s="203"/>
    </row>
    <row r="186" spans="1:15" x14ac:dyDescent="0.25">
      <c r="A186" s="202"/>
      <c r="B186" s="203"/>
      <c r="C186" s="203"/>
      <c r="D186" s="203"/>
      <c r="E186" s="223"/>
      <c r="F186" s="194"/>
      <c r="G186" s="210"/>
      <c r="H186" s="310"/>
      <c r="I186" s="201"/>
      <c r="J186" s="246"/>
      <c r="K186" s="201"/>
      <c r="L186" s="201"/>
      <c r="M186" s="201"/>
      <c r="N186" s="203"/>
    </row>
    <row r="187" spans="1:15" x14ac:dyDescent="0.25">
      <c r="A187" s="207"/>
      <c r="B187" s="201"/>
      <c r="C187" s="201"/>
      <c r="D187" s="201"/>
      <c r="E187" s="194"/>
      <c r="F187" s="194"/>
      <c r="G187" s="210"/>
      <c r="H187" s="310"/>
      <c r="I187" s="201"/>
      <c r="J187" s="246"/>
      <c r="K187" s="201"/>
      <c r="L187" s="201"/>
      <c r="M187" s="201"/>
      <c r="N187" s="203"/>
    </row>
    <row r="188" spans="1:15" ht="16.5" customHeight="1" x14ac:dyDescent="0.25">
      <c r="A188" s="207"/>
      <c r="B188" s="201"/>
      <c r="C188" s="201"/>
      <c r="D188" s="201"/>
      <c r="E188" s="211"/>
      <c r="F188" s="211"/>
      <c r="G188" s="210"/>
      <c r="H188" s="479"/>
      <c r="I188" s="201"/>
      <c r="J188" s="476"/>
      <c r="K188" s="201"/>
      <c r="L188" s="201"/>
      <c r="M188" s="280"/>
      <c r="N188" s="241"/>
      <c r="O188" s="271"/>
    </row>
    <row r="189" spans="1:15" x14ac:dyDescent="0.25">
      <c r="A189" s="207"/>
      <c r="B189" s="201"/>
      <c r="C189" s="201"/>
      <c r="D189" s="201"/>
      <c r="E189" s="194"/>
      <c r="F189" s="194"/>
      <c r="G189" s="210"/>
      <c r="H189" s="310"/>
      <c r="I189" s="201"/>
      <c r="J189" s="476"/>
      <c r="K189" s="201"/>
      <c r="L189" s="201"/>
      <c r="M189" s="201"/>
      <c r="N189" s="203"/>
    </row>
    <row r="190" spans="1:15" x14ac:dyDescent="0.25">
      <c r="A190" s="207"/>
      <c r="B190" s="201"/>
      <c r="C190" s="201"/>
      <c r="D190" s="201"/>
      <c r="E190" s="194"/>
      <c r="F190" s="194"/>
      <c r="G190" s="210"/>
      <c r="H190" s="310"/>
      <c r="I190" s="201"/>
      <c r="J190" s="476"/>
      <c r="K190" s="201"/>
      <c r="L190" s="201"/>
      <c r="M190" s="201"/>
      <c r="N190" s="203"/>
    </row>
    <row r="191" spans="1:15" x14ac:dyDescent="0.25">
      <c r="A191" s="207"/>
      <c r="B191" s="201"/>
      <c r="C191" s="201"/>
      <c r="D191" s="201"/>
      <c r="E191" s="194"/>
      <c r="F191" s="194"/>
      <c r="G191" s="194"/>
      <c r="H191" s="310"/>
      <c r="I191" s="201"/>
      <c r="J191" s="476"/>
      <c r="K191" s="201"/>
      <c r="L191" s="201"/>
      <c r="M191" s="201"/>
      <c r="N191" s="203"/>
    </row>
    <row r="192" spans="1:15" x14ac:dyDescent="0.25">
      <c r="A192" s="207"/>
      <c r="B192" s="203"/>
      <c r="C192" s="203"/>
      <c r="D192" s="203"/>
      <c r="E192" s="194"/>
      <c r="F192" s="194"/>
      <c r="G192" s="194"/>
      <c r="H192" s="310"/>
      <c r="I192" s="201"/>
      <c r="J192" s="476"/>
      <c r="K192" s="201"/>
      <c r="L192" s="201"/>
      <c r="M192" s="201"/>
      <c r="N192" s="203"/>
    </row>
    <row r="193" spans="1:14" x14ac:dyDescent="0.25">
      <c r="A193" s="207"/>
      <c r="B193" s="203"/>
      <c r="C193" s="203"/>
      <c r="D193" s="203"/>
      <c r="E193" s="194"/>
      <c r="F193" s="194"/>
      <c r="G193" s="194"/>
      <c r="H193" s="310"/>
      <c r="I193" s="201"/>
      <c r="J193" s="476"/>
      <c r="K193" s="201"/>
      <c r="L193" s="201"/>
      <c r="M193" s="201"/>
      <c r="N193" s="203"/>
    </row>
    <row r="194" spans="1:14" x14ac:dyDescent="0.25">
      <c r="A194" s="207"/>
      <c r="B194" s="203"/>
      <c r="C194" s="203"/>
      <c r="D194" s="203"/>
      <c r="E194" s="194"/>
      <c r="F194" s="194"/>
      <c r="G194" s="194"/>
      <c r="H194" s="310"/>
      <c r="I194" s="201"/>
      <c r="J194" s="476"/>
      <c r="K194" s="201"/>
      <c r="L194" s="201"/>
      <c r="M194" s="201"/>
      <c r="N194" s="203"/>
    </row>
    <row r="195" spans="1:14" ht="17.25" customHeight="1" x14ac:dyDescent="0.25">
      <c r="A195" s="202"/>
      <c r="B195" s="203"/>
      <c r="C195" s="203"/>
      <c r="D195" s="203"/>
      <c r="E195" s="194"/>
      <c r="F195" s="194"/>
      <c r="G195" s="194"/>
      <c r="H195" s="310"/>
      <c r="I195" s="201"/>
      <c r="J195" s="476"/>
      <c r="K195" s="201"/>
      <c r="L195" s="201"/>
      <c r="M195" s="201"/>
      <c r="N195" s="203"/>
    </row>
    <row r="196" spans="1:14" x14ac:dyDescent="0.25">
      <c r="A196" s="202"/>
      <c r="B196" s="203"/>
      <c r="C196" s="203"/>
      <c r="D196" s="203"/>
      <c r="E196" s="426"/>
      <c r="F196" s="194"/>
      <c r="G196" s="194"/>
      <c r="H196" s="310"/>
      <c r="I196" s="201"/>
      <c r="J196" s="476"/>
      <c r="K196" s="201"/>
      <c r="L196" s="201"/>
      <c r="M196" s="201"/>
      <c r="N196" s="203"/>
    </row>
    <row r="197" spans="1:14" x14ac:dyDescent="0.25">
      <c r="A197" s="202"/>
      <c r="B197" s="201"/>
      <c r="C197" s="201"/>
      <c r="D197" s="201"/>
      <c r="E197" s="194"/>
      <c r="F197" s="194"/>
      <c r="G197" s="194"/>
      <c r="H197" s="310"/>
      <c r="I197" s="201"/>
      <c r="J197" s="476"/>
      <c r="K197" s="201"/>
      <c r="L197" s="201"/>
      <c r="M197" s="201"/>
      <c r="N197" s="203"/>
    </row>
    <row r="198" spans="1:14" x14ac:dyDescent="0.25">
      <c r="A198" s="202"/>
      <c r="B198" s="201"/>
      <c r="C198" s="201"/>
      <c r="D198" s="201"/>
      <c r="E198" s="194"/>
      <c r="F198" s="194"/>
      <c r="G198" s="194"/>
      <c r="H198" s="310"/>
      <c r="I198" s="201"/>
      <c r="J198" s="476"/>
      <c r="K198" s="201"/>
      <c r="L198" s="201"/>
      <c r="M198" s="201"/>
      <c r="N198" s="203"/>
    </row>
    <row r="199" spans="1:14" x14ac:dyDescent="0.25">
      <c r="A199" s="202"/>
      <c r="B199" s="201"/>
      <c r="C199" s="201"/>
      <c r="D199" s="201"/>
      <c r="E199" s="194"/>
      <c r="F199" s="194"/>
      <c r="G199" s="194"/>
      <c r="H199" s="310"/>
      <c r="I199" s="201"/>
      <c r="J199" s="476"/>
      <c r="K199" s="201"/>
      <c r="L199" s="201"/>
      <c r="M199" s="201"/>
      <c r="N199" s="203"/>
    </row>
    <row r="200" spans="1:14" x14ac:dyDescent="0.25">
      <c r="A200" s="202"/>
      <c r="B200" s="201"/>
      <c r="C200" s="201"/>
      <c r="D200" s="201"/>
      <c r="E200" s="194"/>
      <c r="F200" s="194"/>
      <c r="G200" s="194"/>
      <c r="H200" s="310"/>
      <c r="I200" s="201"/>
      <c r="J200" s="476"/>
      <c r="K200" s="201"/>
      <c r="L200" s="201"/>
      <c r="M200" s="201"/>
      <c r="N200" s="203"/>
    </row>
    <row r="201" spans="1:14" x14ac:dyDescent="0.25">
      <c r="A201" s="202"/>
      <c r="B201" s="201"/>
      <c r="C201" s="201"/>
      <c r="D201" s="201"/>
      <c r="E201" s="194"/>
      <c r="F201" s="194"/>
      <c r="G201" s="194"/>
      <c r="H201" s="310"/>
      <c r="I201" s="201"/>
      <c r="J201" s="476"/>
      <c r="K201" s="201"/>
      <c r="L201" s="201"/>
      <c r="M201" s="201"/>
      <c r="N201" s="203"/>
    </row>
    <row r="202" spans="1:14" x14ac:dyDescent="0.25">
      <c r="A202" s="202"/>
      <c r="B202" s="201"/>
      <c r="C202" s="201"/>
      <c r="D202" s="201"/>
      <c r="E202" s="194"/>
      <c r="F202" s="194"/>
      <c r="G202" s="194"/>
      <c r="H202" s="310"/>
      <c r="I202" s="201"/>
      <c r="J202" s="476"/>
      <c r="K202" s="201"/>
      <c r="L202" s="201"/>
      <c r="M202" s="201"/>
      <c r="N202" s="203"/>
    </row>
    <row r="203" spans="1:14" x14ac:dyDescent="0.25">
      <c r="A203" s="202"/>
      <c r="B203" s="201"/>
      <c r="C203" s="201"/>
      <c r="D203" s="201"/>
      <c r="E203" s="194"/>
      <c r="F203" s="194"/>
      <c r="G203" s="194"/>
      <c r="H203" s="310"/>
      <c r="I203" s="201"/>
      <c r="J203" s="476"/>
      <c r="K203" s="201"/>
      <c r="L203" s="201"/>
      <c r="M203" s="201"/>
      <c r="N203" s="203"/>
    </row>
    <row r="204" spans="1:14" x14ac:dyDescent="0.25">
      <c r="A204" s="207"/>
      <c r="B204" s="201"/>
      <c r="C204" s="201"/>
      <c r="D204" s="201"/>
      <c r="E204" s="194"/>
      <c r="F204" s="194"/>
      <c r="G204" s="194"/>
      <c r="H204" s="310"/>
      <c r="I204" s="201"/>
      <c r="J204" s="476"/>
      <c r="K204" s="201"/>
      <c r="L204" s="201"/>
      <c r="M204" s="201"/>
      <c r="N204" s="203"/>
    </row>
    <row r="205" spans="1:14" x14ac:dyDescent="0.25">
      <c r="A205" s="202"/>
      <c r="B205" s="203"/>
      <c r="C205" s="203"/>
      <c r="D205" s="203"/>
      <c r="E205" s="426"/>
      <c r="F205" s="194"/>
      <c r="G205" s="194"/>
      <c r="H205" s="310"/>
      <c r="I205" s="201"/>
      <c r="J205" s="476"/>
      <c r="K205" s="201"/>
      <c r="L205" s="201"/>
      <c r="M205" s="201"/>
      <c r="N205" s="203"/>
    </row>
    <row r="206" spans="1:14" x14ac:dyDescent="0.25">
      <c r="A206" s="207"/>
      <c r="B206" s="201"/>
      <c r="C206" s="201"/>
      <c r="D206" s="201"/>
      <c r="E206" s="194"/>
      <c r="F206" s="194"/>
      <c r="G206" s="194"/>
      <c r="H206" s="310"/>
      <c r="I206" s="201"/>
      <c r="J206" s="476"/>
      <c r="K206" s="201"/>
      <c r="L206" s="201"/>
      <c r="M206" s="201"/>
      <c r="N206" s="203"/>
    </row>
    <row r="207" spans="1:14" x14ac:dyDescent="0.25">
      <c r="A207" s="207"/>
      <c r="B207" s="201"/>
      <c r="C207" s="201"/>
      <c r="D207" s="201"/>
      <c r="E207" s="194"/>
      <c r="F207" s="194"/>
      <c r="G207" s="194"/>
      <c r="H207" s="310"/>
      <c r="I207" s="201"/>
      <c r="J207" s="476"/>
      <c r="K207" s="201"/>
      <c r="L207" s="201"/>
      <c r="M207" s="201"/>
      <c r="N207" s="203"/>
    </row>
    <row r="208" spans="1:14" ht="17.25" customHeight="1" x14ac:dyDescent="0.25">
      <c r="A208" s="207"/>
      <c r="B208" s="201"/>
      <c r="C208" s="201"/>
      <c r="D208" s="201"/>
      <c r="E208" s="255"/>
      <c r="F208" s="211"/>
      <c r="G208" s="194"/>
      <c r="H208" s="479"/>
      <c r="I208" s="280"/>
      <c r="J208" s="476"/>
      <c r="K208" s="201"/>
      <c r="L208" s="201"/>
      <c r="M208" s="280"/>
      <c r="N208" s="241"/>
    </row>
    <row r="209" spans="1:14" x14ac:dyDescent="0.25">
      <c r="A209" s="207"/>
      <c r="B209" s="201"/>
      <c r="C209" s="201"/>
      <c r="D209" s="201"/>
      <c r="E209" s="194"/>
      <c r="F209" s="194"/>
      <c r="G209" s="194"/>
      <c r="H209" s="472"/>
      <c r="I209" s="201"/>
      <c r="J209" s="476"/>
      <c r="K209" s="201"/>
      <c r="L209" s="201"/>
      <c r="M209" s="201"/>
      <c r="N209" s="203"/>
    </row>
    <row r="210" spans="1:14" x14ac:dyDescent="0.25">
      <c r="A210" s="207"/>
      <c r="B210" s="201"/>
      <c r="C210" s="201"/>
      <c r="D210" s="201"/>
      <c r="E210" s="230"/>
      <c r="F210" s="230"/>
      <c r="G210" s="194"/>
      <c r="H210" s="480"/>
      <c r="I210" s="201"/>
      <c r="J210" s="476"/>
      <c r="K210" s="201"/>
      <c r="L210" s="201"/>
      <c r="M210" s="201"/>
      <c r="N210" s="203"/>
    </row>
    <row r="211" spans="1:14" x14ac:dyDescent="0.25">
      <c r="A211" s="207"/>
      <c r="B211" s="203"/>
      <c r="C211" s="203"/>
      <c r="D211" s="276"/>
      <c r="E211" s="194"/>
      <c r="F211" s="194"/>
      <c r="G211" s="194"/>
      <c r="H211" s="310"/>
      <c r="I211" s="201"/>
      <c r="J211" s="476"/>
      <c r="K211" s="201"/>
      <c r="L211" s="201"/>
      <c r="M211" s="201"/>
      <c r="N211" s="203"/>
    </row>
    <row r="212" spans="1:14" x14ac:dyDescent="0.25">
      <c r="A212" s="207"/>
      <c r="B212" s="203"/>
      <c r="C212" s="203"/>
      <c r="D212" s="276"/>
      <c r="E212" s="217"/>
      <c r="F212" s="217"/>
      <c r="G212" s="194"/>
      <c r="H212" s="310"/>
      <c r="I212" s="201"/>
      <c r="J212" s="476"/>
      <c r="K212" s="201"/>
      <c r="L212" s="201"/>
      <c r="M212" s="201"/>
      <c r="N212" s="203"/>
    </row>
    <row r="213" spans="1:14" x14ac:dyDescent="0.25">
      <c r="A213" s="207"/>
      <c r="B213" s="203"/>
      <c r="C213" s="203"/>
      <c r="D213" s="276"/>
      <c r="E213" s="194"/>
      <c r="F213" s="194"/>
      <c r="G213" s="194"/>
      <c r="H213" s="310"/>
      <c r="I213" s="201"/>
      <c r="J213" s="476"/>
      <c r="K213" s="201"/>
      <c r="L213" s="201"/>
      <c r="M213" s="201"/>
      <c r="N213" s="203"/>
    </row>
    <row r="214" spans="1:14" ht="16.5" customHeight="1" x14ac:dyDescent="0.25">
      <c r="A214" s="295"/>
      <c r="B214" s="241"/>
      <c r="C214" s="241"/>
      <c r="D214" s="311"/>
      <c r="E214" s="210"/>
      <c r="F214" s="210"/>
      <c r="G214" s="194"/>
      <c r="H214" s="310"/>
      <c r="I214" s="201"/>
      <c r="J214" s="476"/>
      <c r="K214" s="201"/>
      <c r="L214" s="201"/>
      <c r="M214" s="201"/>
      <c r="N214" s="203"/>
    </row>
    <row r="215" spans="1:14" x14ac:dyDescent="0.25">
      <c r="A215" s="202"/>
      <c r="B215" s="203"/>
      <c r="C215" s="203"/>
      <c r="D215" s="203"/>
      <c r="E215" s="467"/>
      <c r="F215" s="213"/>
      <c r="G215" s="213"/>
      <c r="H215" s="310"/>
      <c r="I215" s="201"/>
      <c r="J215" s="476"/>
      <c r="K215" s="201"/>
      <c r="L215" s="201"/>
      <c r="M215" s="201"/>
      <c r="N215" s="203"/>
    </row>
    <row r="216" spans="1:14" ht="17.25" customHeight="1" x14ac:dyDescent="0.25">
      <c r="A216" s="207"/>
      <c r="B216" s="201"/>
      <c r="C216" s="201"/>
      <c r="D216" s="434"/>
      <c r="E216" s="211"/>
      <c r="F216" s="211"/>
      <c r="G216" s="211"/>
      <c r="H216" s="310"/>
      <c r="I216" s="201"/>
      <c r="J216" s="476"/>
      <c r="K216" s="201"/>
      <c r="L216" s="201"/>
      <c r="M216" s="201"/>
      <c r="N216" s="203"/>
    </row>
    <row r="217" spans="1:14" x14ac:dyDescent="0.25">
      <c r="A217" s="207"/>
      <c r="B217" s="201"/>
      <c r="C217" s="201"/>
      <c r="D217" s="434"/>
      <c r="E217" s="217"/>
      <c r="F217" s="217"/>
      <c r="G217" s="211"/>
      <c r="H217" s="310"/>
      <c r="I217" s="201"/>
      <c r="J217" s="476"/>
      <c r="K217" s="201"/>
      <c r="L217" s="201"/>
      <c r="M217" s="224"/>
      <c r="N217" s="203"/>
    </row>
    <row r="218" spans="1:14" x14ac:dyDescent="0.25">
      <c r="A218" s="207"/>
      <c r="B218" s="201"/>
      <c r="C218" s="201"/>
      <c r="D218" s="434"/>
      <c r="E218" s="217"/>
      <c r="F218" s="221"/>
      <c r="G218" s="211"/>
      <c r="H218" s="472"/>
      <c r="I218" s="201"/>
      <c r="J218" s="476"/>
      <c r="K218" s="201"/>
      <c r="L218" s="201"/>
      <c r="M218" s="224"/>
      <c r="N218" s="203"/>
    </row>
    <row r="219" spans="1:14" x14ac:dyDescent="0.25">
      <c r="A219" s="207"/>
      <c r="B219" s="201"/>
      <c r="C219" s="201"/>
      <c r="D219" s="434"/>
      <c r="E219" s="194"/>
      <c r="F219" s="222"/>
      <c r="G219" s="211"/>
      <c r="H219" s="472"/>
      <c r="I219" s="201"/>
      <c r="J219" s="476"/>
      <c r="K219" s="201"/>
      <c r="L219" s="201"/>
      <c r="M219" s="224"/>
      <c r="N219" s="203"/>
    </row>
    <row r="220" spans="1:14" x14ac:dyDescent="0.25">
      <c r="A220" s="207"/>
      <c r="B220" s="201"/>
      <c r="C220" s="201"/>
      <c r="D220" s="434"/>
      <c r="E220" s="194"/>
      <c r="F220" s="222"/>
      <c r="G220" s="211"/>
      <c r="H220" s="472"/>
      <c r="I220" s="201"/>
      <c r="J220" s="476"/>
      <c r="K220" s="201"/>
      <c r="L220" s="201"/>
      <c r="M220" s="224"/>
      <c r="N220" s="203"/>
    </row>
    <row r="221" spans="1:14" x14ac:dyDescent="0.25">
      <c r="A221" s="207"/>
      <c r="B221" s="201"/>
      <c r="C221" s="201"/>
      <c r="D221" s="201"/>
      <c r="E221" s="194"/>
      <c r="F221" s="222"/>
      <c r="G221" s="211"/>
      <c r="H221" s="310"/>
      <c r="I221" s="201"/>
      <c r="J221" s="476"/>
      <c r="K221" s="201"/>
      <c r="L221" s="201"/>
      <c r="M221" s="224"/>
      <c r="N221" s="203"/>
    </row>
    <row r="222" spans="1:14" x14ac:dyDescent="0.25">
      <c r="A222" s="207"/>
      <c r="B222" s="201"/>
      <c r="C222" s="201"/>
      <c r="D222" s="201"/>
      <c r="E222" s="194"/>
      <c r="F222" s="222"/>
      <c r="G222" s="211"/>
      <c r="H222" s="310"/>
      <c r="I222" s="201"/>
      <c r="J222" s="476"/>
      <c r="K222" s="201"/>
      <c r="L222" s="201"/>
      <c r="M222" s="224"/>
      <c r="N222" s="203"/>
    </row>
    <row r="223" spans="1:14" x14ac:dyDescent="0.25">
      <c r="A223" s="207"/>
      <c r="B223" s="201"/>
      <c r="C223" s="201"/>
      <c r="D223" s="201"/>
      <c r="E223" s="213"/>
      <c r="F223" s="431"/>
      <c r="G223" s="210"/>
      <c r="H223" s="310"/>
      <c r="I223" s="201"/>
      <c r="J223" s="476"/>
      <c r="K223" s="201"/>
      <c r="L223" s="201"/>
      <c r="M223" s="224"/>
      <c r="N223" s="203"/>
    </row>
    <row r="224" spans="1:14" x14ac:dyDescent="0.25">
      <c r="A224" s="282"/>
      <c r="B224" s="224"/>
      <c r="C224" s="224"/>
      <c r="D224" s="465"/>
      <c r="E224" s="204"/>
      <c r="F224" s="204"/>
      <c r="G224" s="211"/>
      <c r="H224" s="285"/>
      <c r="I224" s="224"/>
      <c r="J224" s="283"/>
      <c r="K224" s="224"/>
      <c r="L224" s="224"/>
      <c r="M224" s="224"/>
      <c r="N224" s="284"/>
    </row>
    <row r="225" spans="1:14" x14ac:dyDescent="0.25">
      <c r="A225" s="282"/>
      <c r="B225" s="224"/>
      <c r="C225" s="224"/>
      <c r="D225" s="224"/>
      <c r="E225" s="221"/>
      <c r="F225" s="466"/>
      <c r="G225" s="251"/>
      <c r="H225" s="285"/>
      <c r="I225" s="224"/>
      <c r="J225" s="283"/>
      <c r="K225" s="224"/>
      <c r="L225" s="224"/>
      <c r="M225" s="224"/>
      <c r="N225" s="284"/>
    </row>
    <row r="226" spans="1:14" x14ac:dyDescent="0.25">
      <c r="A226" s="282"/>
      <c r="B226" s="224"/>
      <c r="C226" s="224"/>
      <c r="D226" s="224"/>
      <c r="E226" s="222"/>
      <c r="F226" s="224"/>
      <c r="G226" s="251"/>
      <c r="H226" s="285"/>
      <c r="I226" s="224"/>
      <c r="J226" s="283"/>
      <c r="K226" s="224"/>
      <c r="L226" s="224"/>
      <c r="M226" s="224"/>
      <c r="N226" s="284"/>
    </row>
    <row r="227" spans="1:14" x14ac:dyDescent="0.25">
      <c r="A227" s="207"/>
      <c r="B227" s="201"/>
      <c r="C227" s="201"/>
      <c r="D227" s="201"/>
      <c r="E227" s="222"/>
      <c r="F227" s="201"/>
      <c r="G227" s="251"/>
      <c r="H227" s="310"/>
      <c r="I227" s="201"/>
      <c r="J227" s="246"/>
      <c r="K227" s="201"/>
      <c r="L227" s="201"/>
      <c r="M227" s="201"/>
      <c r="N227" s="203"/>
    </row>
    <row r="228" spans="1:14" x14ac:dyDescent="0.25">
      <c r="A228" s="207"/>
      <c r="B228" s="201"/>
      <c r="C228" s="201"/>
      <c r="D228" s="201"/>
      <c r="E228" s="222"/>
      <c r="F228" s="201"/>
      <c r="G228" s="251"/>
      <c r="H228" s="310"/>
      <c r="I228" s="201"/>
      <c r="J228" s="246"/>
      <c r="K228" s="201"/>
      <c r="L228" s="201"/>
      <c r="M228" s="201"/>
      <c r="N228" s="203"/>
    </row>
    <row r="229" spans="1:14" x14ac:dyDescent="0.25">
      <c r="A229" s="207"/>
      <c r="B229" s="201"/>
      <c r="C229" s="201"/>
      <c r="D229" s="201"/>
      <c r="E229" s="222"/>
      <c r="F229" s="201"/>
      <c r="G229" s="251"/>
      <c r="H229" s="310"/>
      <c r="I229" s="201"/>
      <c r="J229" s="246"/>
      <c r="K229" s="201"/>
      <c r="L229" s="201"/>
      <c r="M229" s="201"/>
      <c r="N229" s="203"/>
    </row>
    <row r="230" spans="1:14" x14ac:dyDescent="0.25">
      <c r="A230" s="207"/>
      <c r="B230" s="201"/>
      <c r="C230" s="201"/>
      <c r="D230" s="201"/>
      <c r="E230" s="222"/>
      <c r="F230" s="201"/>
      <c r="G230" s="251"/>
      <c r="H230" s="310"/>
      <c r="I230" s="201"/>
      <c r="J230" s="246"/>
      <c r="K230" s="201"/>
      <c r="L230" s="201"/>
      <c r="M230" s="201"/>
      <c r="N230" s="203"/>
    </row>
    <row r="231" spans="1:14" x14ac:dyDescent="0.25">
      <c r="A231" s="207"/>
      <c r="B231" s="201"/>
      <c r="C231" s="201"/>
      <c r="D231" s="201"/>
      <c r="E231" s="222"/>
      <c r="F231" s="201"/>
      <c r="G231" s="251"/>
      <c r="H231" s="310"/>
      <c r="I231" s="201"/>
      <c r="J231" s="246"/>
      <c r="K231" s="201"/>
      <c r="L231" s="201"/>
      <c r="M231" s="201"/>
      <c r="N231" s="203"/>
    </row>
    <row r="232" spans="1:14" x14ac:dyDescent="0.25">
      <c r="A232" s="207"/>
      <c r="B232" s="201"/>
      <c r="C232" s="201"/>
      <c r="D232" s="201"/>
      <c r="E232" s="222"/>
      <c r="F232" s="201"/>
      <c r="G232" s="251"/>
      <c r="H232" s="310"/>
      <c r="I232" s="201"/>
      <c r="J232" s="246"/>
      <c r="K232" s="201"/>
      <c r="L232" s="201"/>
      <c r="M232" s="201"/>
      <c r="N232" s="203"/>
    </row>
    <row r="233" spans="1:14" x14ac:dyDescent="0.25">
      <c r="A233" s="207"/>
      <c r="B233" s="201"/>
      <c r="C233" s="201"/>
      <c r="D233" s="201"/>
      <c r="E233" s="222"/>
      <c r="F233" s="201"/>
      <c r="G233" s="251"/>
      <c r="H233" s="310"/>
      <c r="I233" s="201"/>
      <c r="J233" s="246"/>
      <c r="K233" s="201"/>
      <c r="L233" s="201"/>
      <c r="M233" s="201"/>
      <c r="N233" s="203"/>
    </row>
    <row r="234" spans="1:14" x14ac:dyDescent="0.25">
      <c r="A234" s="207"/>
      <c r="B234" s="201"/>
      <c r="C234" s="201"/>
      <c r="D234" s="201"/>
      <c r="E234" s="201"/>
      <c r="F234" s="222"/>
      <c r="G234" s="251"/>
      <c r="H234" s="310"/>
      <c r="I234" s="201"/>
      <c r="J234" s="246"/>
      <c r="K234" s="201"/>
      <c r="L234" s="201"/>
      <c r="M234" s="201"/>
      <c r="N234" s="203"/>
    </row>
    <row r="235" spans="1:14" x14ac:dyDescent="0.25">
      <c r="A235" s="207"/>
      <c r="B235" s="201"/>
      <c r="C235" s="201"/>
      <c r="D235" s="201"/>
      <c r="E235" s="204"/>
      <c r="F235" s="204"/>
      <c r="G235" s="251"/>
      <c r="H235" s="310"/>
      <c r="I235" s="201"/>
      <c r="J235" s="246"/>
      <c r="K235" s="201"/>
      <c r="L235" s="201"/>
      <c r="M235" s="201"/>
      <c r="N235" s="203"/>
    </row>
    <row r="236" spans="1:14" x14ac:dyDescent="0.25">
      <c r="A236" s="207"/>
      <c r="B236" s="201"/>
      <c r="C236" s="201"/>
      <c r="D236" s="201"/>
      <c r="E236" s="204"/>
      <c r="F236" s="204"/>
      <c r="G236" s="251"/>
      <c r="H236" s="310"/>
      <c r="I236" s="201"/>
      <c r="J236" s="246"/>
      <c r="K236" s="201"/>
      <c r="L236" s="201"/>
      <c r="M236" s="201"/>
      <c r="N236" s="203"/>
    </row>
    <row r="237" spans="1:14" x14ac:dyDescent="0.25">
      <c r="A237" s="229"/>
      <c r="B237" s="187"/>
      <c r="C237" s="187"/>
      <c r="D237" s="187"/>
      <c r="E237" s="273"/>
      <c r="F237" s="273"/>
      <c r="G237" s="251"/>
      <c r="H237" s="275"/>
      <c r="I237" s="200"/>
      <c r="J237" s="270"/>
      <c r="K237" s="200"/>
      <c r="L237" s="200"/>
      <c r="M237" s="200"/>
      <c r="N237" s="199"/>
    </row>
    <row r="238" spans="1:14" x14ac:dyDescent="0.25">
      <c r="A238" s="229"/>
      <c r="B238" s="187"/>
      <c r="C238" s="187"/>
      <c r="D238" s="187"/>
      <c r="E238" s="273"/>
      <c r="F238" s="273"/>
      <c r="G238" s="251"/>
      <c r="H238" s="275"/>
      <c r="I238" s="200"/>
      <c r="J238" s="270"/>
      <c r="K238" s="200"/>
      <c r="L238" s="200"/>
      <c r="M238" s="200"/>
      <c r="N238" s="199"/>
    </row>
    <row r="239" spans="1:14" x14ac:dyDescent="0.25">
      <c r="A239" s="229"/>
      <c r="B239" s="187"/>
      <c r="C239" s="187"/>
      <c r="D239" s="187"/>
      <c r="E239" s="273"/>
      <c r="F239" s="273"/>
      <c r="G239" s="251"/>
      <c r="H239" s="275"/>
      <c r="I239" s="200"/>
      <c r="J239" s="270"/>
      <c r="K239" s="200"/>
      <c r="L239" s="200"/>
      <c r="M239" s="200"/>
      <c r="N239" s="199"/>
    </row>
    <row r="240" spans="1:14" x14ac:dyDescent="0.25">
      <c r="A240" s="229"/>
      <c r="B240" s="187"/>
      <c r="C240" s="187"/>
      <c r="D240" s="187"/>
      <c r="E240" s="273"/>
      <c r="F240" s="273"/>
      <c r="G240" s="251"/>
      <c r="H240" s="219"/>
      <c r="I240" s="200"/>
      <c r="J240" s="270"/>
      <c r="K240" s="200"/>
      <c r="L240" s="200"/>
      <c r="M240" s="200"/>
      <c r="N240" s="199"/>
    </row>
    <row r="241" spans="1:14" x14ac:dyDescent="0.25">
      <c r="A241" s="229"/>
      <c r="B241" s="187"/>
      <c r="C241" s="187"/>
      <c r="D241" s="187"/>
      <c r="E241" s="273"/>
      <c r="F241" s="273"/>
      <c r="G241" s="251"/>
      <c r="H241" s="219"/>
      <c r="I241" s="200"/>
      <c r="J241" s="270"/>
      <c r="K241" s="200"/>
      <c r="L241" s="200"/>
      <c r="M241" s="200"/>
      <c r="N241" s="199"/>
    </row>
    <row r="242" spans="1:14" x14ac:dyDescent="0.25">
      <c r="A242" s="229"/>
      <c r="B242" s="187"/>
      <c r="C242" s="187"/>
      <c r="D242" s="187"/>
      <c r="E242" s="273"/>
      <c r="F242" s="273"/>
      <c r="G242" s="251"/>
      <c r="H242" s="219"/>
      <c r="I242" s="200"/>
      <c r="J242" s="270"/>
      <c r="K242" s="200"/>
      <c r="L242" s="200"/>
      <c r="M242" s="200"/>
      <c r="N242" s="199"/>
    </row>
    <row r="243" spans="1:14" x14ac:dyDescent="0.25">
      <c r="A243" s="229"/>
      <c r="B243" s="187"/>
      <c r="C243" s="187"/>
      <c r="D243" s="187"/>
      <c r="E243" s="273"/>
      <c r="F243" s="273"/>
      <c r="G243" s="251"/>
      <c r="H243" s="219"/>
      <c r="I243" s="200"/>
      <c r="J243" s="270"/>
      <c r="K243" s="200"/>
      <c r="L243" s="200"/>
      <c r="M243" s="200"/>
      <c r="N243" s="199"/>
    </row>
    <row r="244" spans="1:14" x14ac:dyDescent="0.25">
      <c r="A244" s="229"/>
      <c r="B244" s="187"/>
      <c r="C244" s="187"/>
      <c r="D244" s="187"/>
      <c r="E244" s="273"/>
      <c r="F244" s="273"/>
      <c r="G244" s="251"/>
      <c r="H244" s="219"/>
      <c r="I244" s="200"/>
      <c r="J244" s="270"/>
      <c r="K244" s="200"/>
      <c r="L244" s="200"/>
      <c r="M244" s="200"/>
      <c r="N244" s="199"/>
    </row>
    <row r="245" spans="1:14" x14ac:dyDescent="0.25">
      <c r="A245" s="187"/>
      <c r="B245" s="187"/>
      <c r="C245" s="187"/>
      <c r="D245" s="187"/>
      <c r="E245" s="244"/>
      <c r="F245" s="244"/>
      <c r="G245" s="251"/>
      <c r="H245" s="219"/>
      <c r="I245" s="200"/>
      <c r="J245" s="200"/>
      <c r="K245" s="200"/>
      <c r="L245" s="200"/>
      <c r="M245" s="200"/>
      <c r="N245" s="199"/>
    </row>
    <row r="246" spans="1:14" x14ac:dyDescent="0.25">
      <c r="A246" s="187"/>
      <c r="B246" s="187"/>
      <c r="C246" s="187"/>
      <c r="D246" s="187"/>
      <c r="E246" s="187"/>
      <c r="F246" s="274"/>
      <c r="G246" s="251"/>
      <c r="H246" s="219"/>
      <c r="I246" s="200"/>
      <c r="J246" s="200"/>
      <c r="K246" s="200"/>
      <c r="L246" s="200"/>
      <c r="M246" s="200"/>
      <c r="N246" s="199"/>
    </row>
    <row r="247" spans="1:14" x14ac:dyDescent="0.25">
      <c r="A247" s="187"/>
      <c r="B247" s="187"/>
      <c r="C247" s="187"/>
      <c r="D247" s="187"/>
      <c r="E247" s="187"/>
      <c r="F247" s="187"/>
      <c r="G247" s="251"/>
      <c r="H247" s="219"/>
      <c r="I247" s="200"/>
      <c r="J247" s="200"/>
      <c r="K247" s="200"/>
      <c r="L247" s="200"/>
      <c r="M247" s="200"/>
      <c r="N247" s="199"/>
    </row>
    <row r="248" spans="1:14" x14ac:dyDescent="0.25">
      <c r="A248" s="26"/>
      <c r="B248" s="26"/>
      <c r="C248" s="26"/>
      <c r="D248" s="26"/>
      <c r="E248" s="26"/>
      <c r="F248" s="26"/>
      <c r="G248" s="251"/>
      <c r="H248" s="26"/>
      <c r="I248" s="120"/>
      <c r="J248" s="120"/>
      <c r="K248" s="120"/>
      <c r="L248" s="120"/>
      <c r="M248" s="26"/>
      <c r="N248" s="25"/>
    </row>
    <row r="249" spans="1:14" x14ac:dyDescent="0.25">
      <c r="A249" s="26"/>
      <c r="B249" s="26"/>
      <c r="C249" s="26"/>
      <c r="D249" s="26"/>
      <c r="E249" s="26"/>
      <c r="F249" s="26"/>
      <c r="G249" s="251"/>
      <c r="H249" s="26"/>
      <c r="I249" s="120"/>
      <c r="J249" s="120"/>
      <c r="K249" s="120"/>
      <c r="L249" s="120"/>
      <c r="M249" s="26"/>
      <c r="N249" s="25"/>
    </row>
    <row r="250" spans="1:14" x14ac:dyDescent="0.25">
      <c r="A250" s="26"/>
      <c r="B250" s="26"/>
      <c r="C250" s="26"/>
      <c r="D250" s="26"/>
      <c r="E250" s="26"/>
      <c r="F250" s="26"/>
      <c r="G250" s="251"/>
      <c r="H250" s="26"/>
      <c r="I250" s="120"/>
      <c r="J250" s="120"/>
      <c r="K250" s="120"/>
      <c r="L250" s="120"/>
      <c r="M250" s="26"/>
      <c r="N250" s="25"/>
    </row>
    <row r="251" spans="1:14" x14ac:dyDescent="0.25">
      <c r="A251" s="26"/>
      <c r="B251" s="26"/>
      <c r="C251" s="26"/>
      <c r="D251" s="26"/>
      <c r="E251" s="26"/>
      <c r="F251" s="26"/>
      <c r="G251" s="251"/>
      <c r="H251" s="26"/>
      <c r="I251" s="120"/>
      <c r="J251" s="120"/>
      <c r="K251" s="120"/>
      <c r="L251" s="120"/>
      <c r="M251" s="26"/>
      <c r="N251" s="25"/>
    </row>
    <row r="252" spans="1:14" x14ac:dyDescent="0.25">
      <c r="A252" s="26"/>
      <c r="B252" s="26"/>
      <c r="C252" s="26"/>
      <c r="D252" s="26"/>
      <c r="E252" s="26"/>
      <c r="F252" s="26"/>
      <c r="G252" s="251"/>
      <c r="H252" s="26"/>
      <c r="I252" s="120"/>
      <c r="J252" s="120"/>
      <c r="K252" s="120"/>
      <c r="L252" s="120"/>
      <c r="M252" s="26"/>
      <c r="N252" s="25"/>
    </row>
    <row r="253" spans="1:14" x14ac:dyDescent="0.25">
      <c r="A253" s="26"/>
      <c r="B253" s="26"/>
      <c r="C253" s="26"/>
      <c r="D253" s="26"/>
      <c r="E253" s="26"/>
      <c r="F253" s="26"/>
      <c r="G253" s="251"/>
      <c r="H253" s="26"/>
      <c r="I253" s="120"/>
      <c r="J253" s="120"/>
      <c r="K253" s="120"/>
      <c r="L253" s="120"/>
      <c r="M253" s="26"/>
      <c r="N253" s="25"/>
    </row>
    <row r="254" spans="1:14" x14ac:dyDescent="0.25">
      <c r="A254" s="26"/>
      <c r="B254" s="26"/>
      <c r="C254" s="26"/>
      <c r="D254" s="26"/>
      <c r="E254" s="26"/>
      <c r="F254" s="26"/>
      <c r="G254" s="251"/>
      <c r="H254" s="26"/>
      <c r="I254" s="120"/>
      <c r="J254" s="120"/>
      <c r="K254" s="120"/>
      <c r="L254" s="120"/>
      <c r="M254" s="26"/>
      <c r="N254" s="25"/>
    </row>
    <row r="255" spans="1:14" x14ac:dyDescent="0.25">
      <c r="A255" s="26"/>
      <c r="B255" s="26"/>
      <c r="C255" s="26"/>
      <c r="D255" s="26"/>
      <c r="E255" s="26"/>
      <c r="F255" s="26"/>
      <c r="G255" s="251"/>
      <c r="H255" s="26"/>
      <c r="I255" s="120"/>
      <c r="J255" s="120"/>
      <c r="K255" s="120"/>
      <c r="L255" s="120"/>
      <c r="M255" s="26"/>
      <c r="N255" s="25"/>
    </row>
    <row r="256" spans="1:14" x14ac:dyDescent="0.25">
      <c r="A256" s="26"/>
      <c r="B256" s="26"/>
      <c r="C256" s="26"/>
      <c r="D256" s="26"/>
      <c r="E256" s="26"/>
      <c r="F256" s="26"/>
      <c r="G256" s="251"/>
      <c r="H256" s="26"/>
      <c r="I256" s="120"/>
      <c r="J256" s="120"/>
      <c r="K256" s="120"/>
      <c r="L256" s="120"/>
      <c r="M256" s="26"/>
      <c r="N256" s="25"/>
    </row>
    <row r="257" spans="1:14" x14ac:dyDescent="0.25">
      <c r="A257" s="26"/>
      <c r="B257" s="26"/>
      <c r="C257" s="26"/>
      <c r="D257" s="26"/>
      <c r="E257" s="26"/>
      <c r="F257" s="26"/>
      <c r="G257" s="251"/>
      <c r="H257" s="26"/>
      <c r="I257" s="120"/>
      <c r="J257" s="120"/>
      <c r="K257" s="120"/>
      <c r="L257" s="120"/>
      <c r="M257" s="26"/>
      <c r="N257" s="25"/>
    </row>
    <row r="258" spans="1:14" x14ac:dyDescent="0.25">
      <c r="G258" s="251"/>
      <c r="I258" s="119"/>
      <c r="J258" s="119"/>
      <c r="K258" s="119"/>
      <c r="L258" s="119"/>
    </row>
    <row r="259" spans="1:14" x14ac:dyDescent="0.25">
      <c r="G259" s="251"/>
      <c r="I259" s="119"/>
      <c r="J259" s="119"/>
      <c r="K259" s="119"/>
      <c r="L259" s="119"/>
    </row>
    <row r="260" spans="1:14" x14ac:dyDescent="0.25">
      <c r="G260" s="251"/>
      <c r="I260" s="119"/>
      <c r="J260" s="119"/>
      <c r="K260" s="119"/>
      <c r="L260" s="119"/>
    </row>
    <row r="261" spans="1:14" x14ac:dyDescent="0.25">
      <c r="G261" s="251"/>
      <c r="I261" s="119"/>
      <c r="J261" s="119"/>
      <c r="K261" s="119"/>
      <c r="L261" s="119"/>
    </row>
    <row r="262" spans="1:14" x14ac:dyDescent="0.25">
      <c r="G262" s="251"/>
      <c r="I262" s="119"/>
      <c r="J262" s="119"/>
      <c r="K262" s="119"/>
      <c r="L262" s="119"/>
    </row>
    <row r="263" spans="1:14" x14ac:dyDescent="0.25">
      <c r="G263" s="251"/>
      <c r="I263" s="119"/>
      <c r="J263" s="119"/>
      <c r="K263" s="119"/>
      <c r="L263" s="119"/>
    </row>
    <row r="264" spans="1:14" x14ac:dyDescent="0.25">
      <c r="G264" s="251"/>
      <c r="I264" s="119"/>
      <c r="J264" s="119"/>
      <c r="K264" s="119"/>
      <c r="L264" s="119"/>
    </row>
    <row r="265" spans="1:14" x14ac:dyDescent="0.25">
      <c r="G265" s="251"/>
      <c r="I265" s="119"/>
      <c r="J265" s="119"/>
      <c r="K265" s="119"/>
      <c r="L265" s="119"/>
    </row>
    <row r="266" spans="1:14" x14ac:dyDescent="0.25">
      <c r="G266" s="251"/>
      <c r="I266" s="119"/>
      <c r="J266" s="119"/>
      <c r="K266" s="119"/>
      <c r="L266" s="119"/>
    </row>
    <row r="267" spans="1:14" x14ac:dyDescent="0.25">
      <c r="G267" s="251"/>
      <c r="I267" s="119"/>
      <c r="J267" s="119"/>
      <c r="K267" s="119"/>
      <c r="L267" s="119"/>
    </row>
    <row r="268" spans="1:14" x14ac:dyDescent="0.25">
      <c r="G268" s="251"/>
      <c r="I268" s="119"/>
      <c r="J268" s="119"/>
      <c r="K268" s="119"/>
      <c r="L268" s="119"/>
    </row>
    <row r="269" spans="1:14" x14ac:dyDescent="0.25">
      <c r="G269" s="251"/>
      <c r="I269" s="119"/>
      <c r="J269" s="119"/>
      <c r="K269" s="119"/>
      <c r="L269" s="119"/>
    </row>
    <row r="270" spans="1:14" x14ac:dyDescent="0.25">
      <c r="G270" s="251"/>
      <c r="I270" s="119"/>
      <c r="J270" s="119"/>
      <c r="K270" s="119"/>
      <c r="L270" s="119"/>
    </row>
    <row r="271" spans="1:14" x14ac:dyDescent="0.25">
      <c r="G271" s="251"/>
      <c r="I271" s="119"/>
      <c r="J271" s="119"/>
      <c r="K271" s="119"/>
      <c r="L271" s="119"/>
    </row>
    <row r="272" spans="1:14" x14ac:dyDescent="0.25">
      <c r="G272" s="251"/>
      <c r="I272" s="119"/>
      <c r="J272" s="119"/>
      <c r="K272" s="119"/>
      <c r="L272" s="119"/>
    </row>
    <row r="273" spans="7:12" x14ac:dyDescent="0.25">
      <c r="G273" s="251"/>
      <c r="I273" s="119"/>
      <c r="J273" s="119"/>
      <c r="K273" s="119"/>
      <c r="L273" s="119"/>
    </row>
    <row r="274" spans="7:12" x14ac:dyDescent="0.25">
      <c r="G274" s="251"/>
      <c r="I274" s="119"/>
      <c r="J274" s="119"/>
      <c r="K274" s="119"/>
      <c r="L274" s="119"/>
    </row>
    <row r="275" spans="7:12" x14ac:dyDescent="0.25">
      <c r="G275" s="251"/>
      <c r="I275" s="119"/>
      <c r="J275" s="119"/>
      <c r="K275" s="119"/>
      <c r="L275" s="119"/>
    </row>
    <row r="276" spans="7:12" x14ac:dyDescent="0.25">
      <c r="G276" s="251"/>
      <c r="I276" s="119"/>
      <c r="J276" s="119"/>
      <c r="K276" s="119"/>
      <c r="L276" s="119"/>
    </row>
    <row r="277" spans="7:12" x14ac:dyDescent="0.25">
      <c r="G277" s="251"/>
      <c r="I277" s="119"/>
      <c r="J277" s="119"/>
      <c r="K277" s="119"/>
      <c r="L277" s="119"/>
    </row>
    <row r="278" spans="7:12" x14ac:dyDescent="0.25">
      <c r="G278" s="251"/>
      <c r="I278" s="119"/>
      <c r="J278" s="119"/>
      <c r="K278" s="119"/>
      <c r="L278" s="119"/>
    </row>
    <row r="279" spans="7:12" x14ac:dyDescent="0.25">
      <c r="G279" s="251"/>
      <c r="I279" s="119"/>
      <c r="J279" s="119"/>
      <c r="K279" s="119"/>
      <c r="L279" s="119"/>
    </row>
    <row r="280" spans="7:12" x14ac:dyDescent="0.25">
      <c r="G280" s="251"/>
      <c r="I280" s="119"/>
      <c r="J280" s="119"/>
      <c r="K280" s="119"/>
      <c r="L280" s="119"/>
    </row>
    <row r="281" spans="7:12" x14ac:dyDescent="0.25">
      <c r="G281" s="251"/>
      <c r="I281" s="119"/>
      <c r="J281" s="119"/>
      <c r="K281" s="119"/>
      <c r="L281" s="119"/>
    </row>
    <row r="282" spans="7:12" x14ac:dyDescent="0.25">
      <c r="G282" s="251"/>
      <c r="I282" s="119"/>
      <c r="J282" s="119"/>
      <c r="K282" s="119"/>
      <c r="L282" s="119"/>
    </row>
    <row r="283" spans="7:12" x14ac:dyDescent="0.25">
      <c r="G283" s="251"/>
      <c r="I283" s="119"/>
      <c r="J283" s="119"/>
      <c r="K283" s="119"/>
      <c r="L283" s="119"/>
    </row>
    <row r="284" spans="7:12" x14ac:dyDescent="0.25">
      <c r="G284" s="251"/>
      <c r="I284" s="119"/>
      <c r="J284" s="119"/>
      <c r="K284" s="119"/>
      <c r="L284" s="119"/>
    </row>
    <row r="285" spans="7:12" x14ac:dyDescent="0.25">
      <c r="G285" s="251"/>
      <c r="I285" s="119"/>
      <c r="J285" s="119"/>
      <c r="K285" s="119"/>
      <c r="L285" s="119"/>
    </row>
    <row r="286" spans="7:12" x14ac:dyDescent="0.25">
      <c r="G286" s="251"/>
      <c r="I286" s="119"/>
      <c r="J286" s="119"/>
      <c r="K286" s="119"/>
      <c r="L286" s="119"/>
    </row>
    <row r="287" spans="7:12" x14ac:dyDescent="0.25">
      <c r="G287" s="251"/>
      <c r="I287" s="119"/>
      <c r="J287" s="119"/>
      <c r="K287" s="119"/>
      <c r="L287" s="119"/>
    </row>
    <row r="288" spans="7:12" x14ac:dyDescent="0.25">
      <c r="G288" s="251"/>
      <c r="I288" s="119"/>
      <c r="J288" s="119"/>
      <c r="K288" s="119"/>
      <c r="L288" s="119"/>
    </row>
    <row r="289" spans="7:12" x14ac:dyDescent="0.25">
      <c r="G289" s="251"/>
      <c r="I289" s="119"/>
      <c r="J289" s="119"/>
      <c r="K289" s="119"/>
      <c r="L289" s="119"/>
    </row>
    <row r="290" spans="7:12" x14ac:dyDescent="0.25">
      <c r="G290" s="251"/>
      <c r="I290" s="119"/>
      <c r="J290" s="119"/>
      <c r="K290" s="119"/>
      <c r="L290" s="119"/>
    </row>
    <row r="291" spans="7:12" x14ac:dyDescent="0.25">
      <c r="G291" s="251"/>
      <c r="I291" s="119"/>
      <c r="J291" s="119"/>
      <c r="K291" s="119"/>
      <c r="L291" s="119"/>
    </row>
    <row r="292" spans="7:12" x14ac:dyDescent="0.25">
      <c r="G292" s="251"/>
      <c r="I292" s="119"/>
      <c r="J292" s="119"/>
      <c r="K292" s="119"/>
      <c r="L292" s="119"/>
    </row>
    <row r="293" spans="7:12" x14ac:dyDescent="0.25">
      <c r="G293" s="251"/>
      <c r="I293" s="119"/>
      <c r="J293" s="119"/>
      <c r="K293" s="119"/>
      <c r="L293" s="119"/>
    </row>
    <row r="294" spans="7:12" x14ac:dyDescent="0.25">
      <c r="G294" s="251"/>
      <c r="I294" s="119"/>
      <c r="J294" s="119"/>
      <c r="K294" s="119"/>
      <c r="L294" s="119"/>
    </row>
    <row r="295" spans="7:12" x14ac:dyDescent="0.25">
      <c r="G295" s="251"/>
      <c r="I295" s="119"/>
      <c r="J295" s="119"/>
      <c r="K295" s="119"/>
      <c r="L295" s="119"/>
    </row>
    <row r="296" spans="7:12" x14ac:dyDescent="0.25">
      <c r="G296" s="251"/>
      <c r="I296" s="119"/>
      <c r="J296" s="119"/>
      <c r="K296" s="119"/>
      <c r="L296" s="119"/>
    </row>
    <row r="297" spans="7:12" x14ac:dyDescent="0.25">
      <c r="G297" s="251"/>
      <c r="I297" s="119"/>
      <c r="J297" s="119"/>
      <c r="K297" s="119"/>
      <c r="L297" s="119"/>
    </row>
    <row r="298" spans="7:12" x14ac:dyDescent="0.25">
      <c r="G298" s="251"/>
      <c r="I298" s="119"/>
      <c r="J298" s="119"/>
      <c r="K298" s="119"/>
      <c r="L298" s="119"/>
    </row>
    <row r="299" spans="7:12" x14ac:dyDescent="0.25">
      <c r="G299" s="251"/>
      <c r="I299" s="119"/>
      <c r="J299" s="119"/>
      <c r="K299" s="119"/>
      <c r="L299" s="119"/>
    </row>
    <row r="300" spans="7:12" x14ac:dyDescent="0.25">
      <c r="G300" s="251"/>
      <c r="I300" s="119"/>
      <c r="J300" s="119"/>
      <c r="K300" s="119"/>
      <c r="L300" s="119"/>
    </row>
    <row r="301" spans="7:12" x14ac:dyDescent="0.25">
      <c r="G301" s="251"/>
      <c r="I301" s="119"/>
      <c r="J301" s="119"/>
      <c r="K301" s="119"/>
      <c r="L301" s="119"/>
    </row>
    <row r="302" spans="7:12" x14ac:dyDescent="0.25">
      <c r="G302" s="251"/>
      <c r="I302" s="119"/>
      <c r="J302" s="119"/>
      <c r="K302" s="119"/>
      <c r="L302" s="119"/>
    </row>
    <row r="303" spans="7:12" x14ac:dyDescent="0.25">
      <c r="G303" s="251"/>
      <c r="I303" s="119"/>
      <c r="J303" s="119"/>
      <c r="K303" s="119"/>
      <c r="L303" s="119"/>
    </row>
    <row r="304" spans="7:12" x14ac:dyDescent="0.25">
      <c r="G304" s="251"/>
      <c r="I304" s="119"/>
      <c r="J304" s="119"/>
      <c r="K304" s="119"/>
      <c r="L304" s="119"/>
    </row>
    <row r="305" spans="7:12" x14ac:dyDescent="0.25">
      <c r="G305" s="251"/>
      <c r="I305" s="119"/>
      <c r="J305" s="119"/>
      <c r="K305" s="119"/>
      <c r="L305" s="119"/>
    </row>
    <row r="306" spans="7:12" x14ac:dyDescent="0.25">
      <c r="G306" s="251"/>
      <c r="I306" s="119"/>
      <c r="J306" s="119"/>
      <c r="K306" s="119"/>
      <c r="L306" s="119"/>
    </row>
    <row r="307" spans="7:12" x14ac:dyDescent="0.25">
      <c r="G307" s="251"/>
      <c r="I307" s="119"/>
      <c r="J307" s="119"/>
      <c r="K307" s="119"/>
      <c r="L307" s="119"/>
    </row>
    <row r="308" spans="7:12" x14ac:dyDescent="0.25">
      <c r="G308" s="251"/>
      <c r="I308" s="119"/>
      <c r="J308" s="119"/>
      <c r="K308" s="119"/>
      <c r="L308" s="119"/>
    </row>
    <row r="309" spans="7:12" x14ac:dyDescent="0.25">
      <c r="G309" s="251"/>
      <c r="I309" s="119"/>
      <c r="J309" s="119"/>
      <c r="K309" s="119"/>
      <c r="L309" s="119"/>
    </row>
    <row r="310" spans="7:12" x14ac:dyDescent="0.25">
      <c r="G310" s="251"/>
      <c r="I310" s="119"/>
      <c r="J310" s="119"/>
      <c r="K310" s="119"/>
      <c r="L310" s="119"/>
    </row>
    <row r="311" spans="7:12" x14ac:dyDescent="0.25">
      <c r="G311" s="251"/>
      <c r="I311" s="119"/>
      <c r="J311" s="119"/>
      <c r="K311" s="119"/>
      <c r="L311" s="119"/>
    </row>
    <row r="312" spans="7:12" x14ac:dyDescent="0.25">
      <c r="G312" s="251"/>
      <c r="I312" s="119"/>
      <c r="J312" s="119"/>
      <c r="K312" s="119"/>
      <c r="L312" s="119"/>
    </row>
    <row r="313" spans="7:12" x14ac:dyDescent="0.25">
      <c r="G313" s="251"/>
      <c r="I313" s="119"/>
      <c r="J313" s="119"/>
      <c r="K313" s="119"/>
      <c r="L313" s="119"/>
    </row>
    <row r="314" spans="7:12" x14ac:dyDescent="0.25">
      <c r="I314" s="119"/>
      <c r="J314" s="119"/>
      <c r="K314" s="119"/>
      <c r="L314" s="119"/>
    </row>
    <row r="315" spans="7:12" x14ac:dyDescent="0.25">
      <c r="I315" s="119"/>
      <c r="J315" s="119"/>
      <c r="K315" s="119"/>
      <c r="L315" s="119"/>
    </row>
    <row r="316" spans="7:12" x14ac:dyDescent="0.25">
      <c r="I316" s="119"/>
      <c r="J316" s="119"/>
      <c r="K316" s="119"/>
      <c r="L316" s="119"/>
    </row>
    <row r="317" spans="7:12" x14ac:dyDescent="0.25">
      <c r="I317" s="119"/>
      <c r="J317" s="119"/>
      <c r="K317" s="119"/>
      <c r="L317" s="119"/>
    </row>
    <row r="318" spans="7:12" x14ac:dyDescent="0.25">
      <c r="I318" s="119"/>
      <c r="J318" s="119"/>
      <c r="K318" s="119"/>
      <c r="L318" s="119"/>
    </row>
    <row r="319" spans="7:12" x14ac:dyDescent="0.25">
      <c r="I319" s="119"/>
      <c r="J319" s="119"/>
      <c r="K319" s="119"/>
      <c r="L319" s="119"/>
    </row>
    <row r="320" spans="7:12" x14ac:dyDescent="0.25">
      <c r="I320" s="119"/>
      <c r="J320" s="119"/>
      <c r="K320" s="119"/>
      <c r="L320" s="119"/>
    </row>
    <row r="321" spans="9:12" x14ac:dyDescent="0.25">
      <c r="I321" s="119"/>
      <c r="J321" s="119"/>
      <c r="K321" s="119"/>
      <c r="L321" s="119"/>
    </row>
    <row r="322" spans="9:12" x14ac:dyDescent="0.25">
      <c r="I322" s="119"/>
      <c r="J322" s="119"/>
      <c r="K322" s="119"/>
      <c r="L322" s="119"/>
    </row>
    <row r="323" spans="9:12" x14ac:dyDescent="0.25">
      <c r="I323" s="119"/>
      <c r="J323" s="119"/>
      <c r="K323" s="119"/>
      <c r="L323" s="119"/>
    </row>
    <row r="324" spans="9:12" x14ac:dyDescent="0.25">
      <c r="I324" s="119"/>
      <c r="J324" s="119"/>
      <c r="K324" s="119"/>
      <c r="L324" s="119"/>
    </row>
    <row r="325" spans="9:12" x14ac:dyDescent="0.25">
      <c r="I325" s="119"/>
      <c r="J325" s="119"/>
      <c r="K325" s="119"/>
      <c r="L325" s="119"/>
    </row>
    <row r="326" spans="9:12" x14ac:dyDescent="0.25">
      <c r="I326" s="119"/>
      <c r="J326" s="119"/>
      <c r="K326" s="119"/>
      <c r="L326" s="119"/>
    </row>
    <row r="327" spans="9:12" x14ac:dyDescent="0.25">
      <c r="I327" s="119"/>
      <c r="J327" s="119"/>
      <c r="K327" s="119"/>
      <c r="L327" s="119"/>
    </row>
    <row r="328" spans="9:12" x14ac:dyDescent="0.25">
      <c r="I328" s="119"/>
      <c r="J328" s="119"/>
      <c r="K328" s="119"/>
      <c r="L328" s="119"/>
    </row>
    <row r="329" spans="9:12" x14ac:dyDescent="0.25">
      <c r="I329" s="119"/>
      <c r="J329" s="119"/>
      <c r="K329" s="119"/>
      <c r="L329" s="119"/>
    </row>
    <row r="330" spans="9:12" x14ac:dyDescent="0.25">
      <c r="I330" s="119"/>
      <c r="J330" s="119"/>
      <c r="K330" s="119"/>
      <c r="L330" s="119"/>
    </row>
    <row r="331" spans="9:12" x14ac:dyDescent="0.25">
      <c r="I331" s="119"/>
      <c r="J331" s="119"/>
      <c r="K331" s="119"/>
      <c r="L331" s="119"/>
    </row>
    <row r="332" spans="9:12" x14ac:dyDescent="0.25">
      <c r="I332" s="119"/>
      <c r="J332" s="119"/>
      <c r="K332" s="119"/>
      <c r="L332" s="119"/>
    </row>
    <row r="333" spans="9:12" x14ac:dyDescent="0.25">
      <c r="I333" s="119"/>
      <c r="J333" s="119"/>
      <c r="K333" s="119"/>
      <c r="L333" s="119"/>
    </row>
    <row r="334" spans="9:12" x14ac:dyDescent="0.25">
      <c r="I334" s="119"/>
      <c r="J334" s="119"/>
      <c r="K334" s="119"/>
      <c r="L334" s="119"/>
    </row>
    <row r="335" spans="9:12" x14ac:dyDescent="0.25">
      <c r="I335" s="119"/>
      <c r="J335" s="119"/>
      <c r="K335" s="119"/>
      <c r="L335" s="119"/>
    </row>
    <row r="336" spans="9:12" x14ac:dyDescent="0.25">
      <c r="I336" s="119"/>
      <c r="J336" s="119"/>
      <c r="K336" s="119"/>
      <c r="L336" s="119"/>
    </row>
    <row r="337" spans="9:12" x14ac:dyDescent="0.25">
      <c r="I337" s="119"/>
      <c r="J337" s="119"/>
      <c r="K337" s="119"/>
      <c r="L337" s="119"/>
    </row>
    <row r="338" spans="9:12" x14ac:dyDescent="0.25">
      <c r="I338" s="119"/>
      <c r="J338" s="119"/>
      <c r="K338" s="119"/>
      <c r="L338" s="119"/>
    </row>
    <row r="339" spans="9:12" x14ac:dyDescent="0.25">
      <c r="I339" s="119"/>
      <c r="J339" s="119"/>
      <c r="K339" s="119"/>
      <c r="L339" s="119"/>
    </row>
    <row r="340" spans="9:12" x14ac:dyDescent="0.25">
      <c r="I340" s="119"/>
      <c r="J340" s="119"/>
      <c r="K340" s="119"/>
      <c r="L340" s="119"/>
    </row>
    <row r="341" spans="9:12" x14ac:dyDescent="0.25">
      <c r="I341" s="119"/>
      <c r="J341" s="119"/>
      <c r="K341" s="119"/>
      <c r="L341" s="119"/>
    </row>
    <row r="342" spans="9:12" x14ac:dyDescent="0.25">
      <c r="I342" s="119"/>
      <c r="J342" s="119"/>
      <c r="K342" s="119"/>
      <c r="L342" s="119"/>
    </row>
    <row r="343" spans="9:12" x14ac:dyDescent="0.25">
      <c r="I343" s="119"/>
      <c r="J343" s="119"/>
      <c r="K343" s="119"/>
      <c r="L343" s="119"/>
    </row>
    <row r="344" spans="9:12" x14ac:dyDescent="0.25">
      <c r="I344" s="119"/>
      <c r="J344" s="119"/>
      <c r="K344" s="119"/>
      <c r="L344" s="119"/>
    </row>
    <row r="345" spans="9:12" x14ac:dyDescent="0.25">
      <c r="I345" s="119"/>
      <c r="J345" s="119"/>
      <c r="K345" s="119"/>
      <c r="L345" s="119"/>
    </row>
    <row r="346" spans="9:12" x14ac:dyDescent="0.25">
      <c r="I346" s="119"/>
      <c r="J346" s="119"/>
      <c r="K346" s="119"/>
      <c r="L346" s="119"/>
    </row>
    <row r="347" spans="9:12" x14ac:dyDescent="0.25">
      <c r="I347" s="119"/>
      <c r="J347" s="119"/>
      <c r="K347" s="119"/>
      <c r="L347" s="119"/>
    </row>
    <row r="348" spans="9:12" x14ac:dyDescent="0.25">
      <c r="I348" s="119"/>
      <c r="J348" s="119"/>
      <c r="K348" s="119"/>
      <c r="L348" s="119"/>
    </row>
    <row r="349" spans="9:12" x14ac:dyDescent="0.25">
      <c r="I349" s="119"/>
      <c r="J349" s="119"/>
      <c r="K349" s="119"/>
      <c r="L349" s="119"/>
    </row>
    <row r="350" spans="9:12" x14ac:dyDescent="0.25">
      <c r="I350" s="119"/>
      <c r="J350" s="119"/>
      <c r="K350" s="119"/>
      <c r="L350" s="119"/>
    </row>
    <row r="351" spans="9:12" x14ac:dyDescent="0.25">
      <c r="I351" s="119"/>
      <c r="J351" s="119"/>
      <c r="K351" s="119"/>
      <c r="L351" s="119"/>
    </row>
    <row r="352" spans="9: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row r="4437" spans="9:12" x14ac:dyDescent="0.25">
      <c r="I4437" s="119"/>
      <c r="J4437" s="119"/>
      <c r="K4437" s="119"/>
      <c r="L4437" s="119"/>
    </row>
    <row r="4438" spans="9:12" x14ac:dyDescent="0.25">
      <c r="I4438" s="119"/>
      <c r="J4438" s="119"/>
      <c r="K4438" s="119"/>
      <c r="L4438" s="119"/>
    </row>
    <row r="4439" spans="9:12" x14ac:dyDescent="0.25">
      <c r="I4439" s="119"/>
      <c r="J4439" s="119"/>
      <c r="K4439" s="119"/>
      <c r="L4439" s="119"/>
    </row>
    <row r="4440" spans="9:12" x14ac:dyDescent="0.25">
      <c r="I4440" s="119"/>
      <c r="J4440" s="119"/>
      <c r="K4440" s="119"/>
      <c r="L4440" s="119"/>
    </row>
    <row r="4441" spans="9:12" x14ac:dyDescent="0.25">
      <c r="I4441" s="119"/>
      <c r="J4441" s="119"/>
      <c r="K4441" s="119"/>
      <c r="L4441" s="119"/>
    </row>
    <row r="4442" spans="9:12" x14ac:dyDescent="0.25">
      <c r="I4442" s="119"/>
      <c r="J4442" s="119"/>
      <c r="K4442" s="119"/>
      <c r="L4442" s="119"/>
    </row>
    <row r="4443" spans="9:12" x14ac:dyDescent="0.25">
      <c r="I4443" s="119"/>
      <c r="J4443" s="119"/>
      <c r="K4443" s="119"/>
      <c r="L4443" s="119"/>
    </row>
    <row r="4444" spans="9:12" x14ac:dyDescent="0.25">
      <c r="I4444" s="119"/>
      <c r="J4444" s="119"/>
      <c r="K4444" s="119"/>
      <c r="L4444" s="119"/>
    </row>
    <row r="4445" spans="9:12" x14ac:dyDescent="0.25">
      <c r="I4445" s="119"/>
      <c r="J4445" s="119"/>
      <c r="K4445" s="119"/>
      <c r="L4445" s="119"/>
    </row>
    <row r="4446" spans="9:12" x14ac:dyDescent="0.25">
      <c r="I4446" s="119"/>
      <c r="J4446" s="119"/>
      <c r="K4446" s="119"/>
      <c r="L4446" s="119"/>
    </row>
    <row r="4447" spans="9:12" x14ac:dyDescent="0.25">
      <c r="I4447" s="119"/>
      <c r="J4447" s="119"/>
      <c r="K4447" s="119"/>
      <c r="L4447" s="119"/>
    </row>
    <row r="4448" spans="9:12" x14ac:dyDescent="0.25">
      <c r="I4448" s="119"/>
      <c r="J4448" s="119"/>
      <c r="K4448" s="119"/>
      <c r="L4448" s="119"/>
    </row>
    <row r="4449" spans="9:12" x14ac:dyDescent="0.25">
      <c r="I4449" s="119"/>
      <c r="J4449" s="119"/>
      <c r="K4449" s="119"/>
      <c r="L4449" s="119"/>
    </row>
    <row r="4450" spans="9:12" x14ac:dyDescent="0.25">
      <c r="I4450" s="119"/>
      <c r="J4450" s="119"/>
      <c r="K4450" s="119"/>
      <c r="L4450" s="119"/>
    </row>
    <row r="4451" spans="9:12" x14ac:dyDescent="0.25">
      <c r="I4451" s="119"/>
      <c r="J4451" s="119"/>
      <c r="K4451" s="119"/>
      <c r="L4451" s="119"/>
    </row>
    <row r="4452" spans="9:12" x14ac:dyDescent="0.25">
      <c r="I4452" s="119"/>
      <c r="J4452" s="119"/>
      <c r="K4452" s="119"/>
      <c r="L4452" s="119"/>
    </row>
    <row r="4453" spans="9:12" x14ac:dyDescent="0.25">
      <c r="I4453" s="119"/>
      <c r="J4453" s="119"/>
      <c r="K4453" s="119"/>
      <c r="L4453" s="119"/>
    </row>
    <row r="4454" spans="9:12" x14ac:dyDescent="0.25">
      <c r="I4454" s="119"/>
      <c r="J4454" s="119"/>
      <c r="K4454" s="119"/>
      <c r="L4454" s="119"/>
    </row>
    <row r="4455" spans="9:12" x14ac:dyDescent="0.25">
      <c r="I4455" s="119"/>
      <c r="J4455" s="119"/>
      <c r="K4455" s="119"/>
      <c r="L4455" s="119"/>
    </row>
    <row r="4456" spans="9:12" x14ac:dyDescent="0.25">
      <c r="I4456" s="119"/>
      <c r="J4456" s="119"/>
      <c r="K4456" s="119"/>
      <c r="L4456" s="119"/>
    </row>
    <row r="4457" spans="9:12" x14ac:dyDescent="0.25">
      <c r="I4457" s="119"/>
      <c r="J4457" s="119"/>
      <c r="K4457" s="119"/>
      <c r="L4457" s="119"/>
    </row>
    <row r="4458" spans="9:12" x14ac:dyDescent="0.25">
      <c r="I4458" s="119"/>
      <c r="J4458" s="119"/>
      <c r="K4458" s="119"/>
      <c r="L4458" s="119"/>
    </row>
    <row r="4459" spans="9:12" x14ac:dyDescent="0.25">
      <c r="I4459" s="119"/>
      <c r="J4459" s="119"/>
      <c r="K4459" s="119"/>
      <c r="L4459" s="119"/>
    </row>
    <row r="4460" spans="9:12" x14ac:dyDescent="0.25">
      <c r="I4460" s="119"/>
      <c r="J4460" s="119"/>
      <c r="K4460" s="119"/>
      <c r="L4460" s="119"/>
    </row>
    <row r="4461" spans="9:12" x14ac:dyDescent="0.25">
      <c r="I4461" s="119"/>
      <c r="J4461" s="119"/>
      <c r="K4461" s="119"/>
      <c r="L4461" s="119"/>
    </row>
    <row r="4462" spans="9:12" x14ac:dyDescent="0.25">
      <c r="I4462" s="119"/>
      <c r="J4462" s="119"/>
      <c r="K4462" s="119"/>
      <c r="L4462" s="119"/>
    </row>
    <row r="4463" spans="9:12" x14ac:dyDescent="0.25">
      <c r="I4463" s="119"/>
      <c r="J4463" s="119"/>
      <c r="K4463" s="119"/>
      <c r="L4463" s="119"/>
    </row>
    <row r="4464" spans="9:12" x14ac:dyDescent="0.25">
      <c r="I4464" s="119"/>
      <c r="J4464" s="119"/>
      <c r="K4464" s="119"/>
      <c r="L4464" s="119"/>
    </row>
    <row r="4465" spans="9:12" x14ac:dyDescent="0.25">
      <c r="I4465" s="119"/>
      <c r="J4465" s="119"/>
      <c r="K4465" s="119"/>
      <c r="L4465" s="119"/>
    </row>
    <row r="4466" spans="9:12" x14ac:dyDescent="0.25">
      <c r="I4466" s="119"/>
      <c r="J4466" s="119"/>
      <c r="K4466" s="119"/>
      <c r="L4466" s="119"/>
    </row>
    <row r="4467" spans="9:12" x14ac:dyDescent="0.25">
      <c r="I4467" s="119"/>
      <c r="J4467" s="119"/>
      <c r="K4467" s="119"/>
      <c r="L4467" s="119"/>
    </row>
    <row r="4468" spans="9:12" x14ac:dyDescent="0.25">
      <c r="I4468" s="119"/>
      <c r="J4468" s="119"/>
      <c r="K4468" s="119"/>
      <c r="L4468" s="119"/>
    </row>
    <row r="4469" spans="9:12" x14ac:dyDescent="0.25">
      <c r="I4469" s="119"/>
      <c r="J4469" s="119"/>
      <c r="K4469" s="119"/>
      <c r="L4469" s="119"/>
    </row>
    <row r="4470" spans="9:12" x14ac:dyDescent="0.25">
      <c r="I4470" s="119"/>
      <c r="J4470" s="119"/>
      <c r="K4470" s="119"/>
      <c r="L4470" s="119"/>
    </row>
    <row r="4471" spans="9:12" x14ac:dyDescent="0.25">
      <c r="I4471" s="119"/>
      <c r="J4471" s="119"/>
      <c r="K4471" s="119"/>
      <c r="L4471" s="119"/>
    </row>
    <row r="4472" spans="9:12" x14ac:dyDescent="0.25">
      <c r="I4472" s="119"/>
      <c r="J4472" s="119"/>
      <c r="K4472" s="119"/>
      <c r="L4472" s="119"/>
    </row>
    <row r="4473" spans="9:12" x14ac:dyDescent="0.25">
      <c r="I4473" s="119"/>
      <c r="J4473" s="119"/>
      <c r="K4473" s="119"/>
      <c r="L4473" s="119"/>
    </row>
    <row r="4474" spans="9:12" x14ac:dyDescent="0.25">
      <c r="I4474" s="119"/>
      <c r="J4474" s="119"/>
      <c r="K4474" s="119"/>
      <c r="L4474" s="119"/>
    </row>
    <row r="4475" spans="9:12" x14ac:dyDescent="0.25">
      <c r="I4475" s="119"/>
      <c r="J4475" s="119"/>
      <c r="K4475" s="119"/>
      <c r="L4475" s="119"/>
    </row>
    <row r="4476" spans="9:12" x14ac:dyDescent="0.25">
      <c r="I4476" s="119"/>
      <c r="J4476" s="119"/>
      <c r="K4476" s="119"/>
      <c r="L4476" s="119"/>
    </row>
    <row r="4477" spans="9:12" x14ac:dyDescent="0.25">
      <c r="I4477" s="119"/>
      <c r="J4477" s="119"/>
      <c r="K4477" s="119"/>
      <c r="L4477" s="119"/>
    </row>
    <row r="4478" spans="9:12" x14ac:dyDescent="0.25">
      <c r="I4478" s="119"/>
      <c r="J4478" s="119"/>
      <c r="K4478" s="119"/>
      <c r="L4478" s="119"/>
    </row>
    <row r="4479" spans="9:12" x14ac:dyDescent="0.25">
      <c r="I4479" s="119"/>
      <c r="J4479" s="119"/>
      <c r="K4479" s="119"/>
      <c r="L4479" s="119"/>
    </row>
    <row r="4480" spans="9:12" x14ac:dyDescent="0.25">
      <c r="I4480" s="119"/>
      <c r="J4480" s="119"/>
      <c r="K4480" s="119"/>
      <c r="L4480" s="119"/>
    </row>
    <row r="4481" spans="9:12" x14ac:dyDescent="0.25">
      <c r="I4481" s="119"/>
      <c r="J4481" s="119"/>
      <c r="K4481" s="119"/>
      <c r="L4481" s="119"/>
    </row>
    <row r="4482" spans="9:12" x14ac:dyDescent="0.25">
      <c r="I4482" s="119"/>
      <c r="J4482" s="119"/>
      <c r="K4482" s="119"/>
      <c r="L4482" s="119"/>
    </row>
    <row r="4483" spans="9:12" x14ac:dyDescent="0.25">
      <c r="I4483" s="119"/>
      <c r="J4483" s="119"/>
      <c r="K4483" s="119"/>
      <c r="L4483" s="119"/>
    </row>
    <row r="4484" spans="9:12" x14ac:dyDescent="0.25">
      <c r="I4484" s="119"/>
      <c r="J4484" s="119"/>
      <c r="K4484" s="119"/>
      <c r="L4484" s="119"/>
    </row>
    <row r="4485" spans="9:12" x14ac:dyDescent="0.25">
      <c r="I4485" s="119"/>
      <c r="J4485" s="119"/>
      <c r="K4485" s="119"/>
      <c r="L4485" s="119"/>
    </row>
    <row r="4486" spans="9:12" x14ac:dyDescent="0.25">
      <c r="I4486" s="119"/>
      <c r="J4486" s="119"/>
      <c r="K4486" s="119"/>
      <c r="L4486" s="119"/>
    </row>
    <row r="4487" spans="9:12" x14ac:dyDescent="0.25">
      <c r="I4487" s="119"/>
      <c r="J4487" s="119"/>
      <c r="K4487" s="119"/>
      <c r="L4487" s="119"/>
    </row>
    <row r="4488" spans="9:12" x14ac:dyDescent="0.25">
      <c r="I4488" s="119"/>
      <c r="J4488" s="119"/>
      <c r="K4488" s="119"/>
      <c r="L4488" s="119"/>
    </row>
    <row r="4489" spans="9:12" x14ac:dyDescent="0.25">
      <c r="I4489" s="119"/>
      <c r="J4489" s="119"/>
      <c r="K4489" s="119"/>
      <c r="L4489" s="119"/>
    </row>
    <row r="4490" spans="9:12" x14ac:dyDescent="0.25">
      <c r="I4490" s="119"/>
      <c r="J4490" s="119"/>
      <c r="K4490" s="119"/>
      <c r="L4490" s="119"/>
    </row>
    <row r="4491" spans="9:12" x14ac:dyDescent="0.25">
      <c r="I4491" s="119"/>
      <c r="J4491" s="119"/>
      <c r="K4491" s="119"/>
      <c r="L4491" s="119"/>
    </row>
    <row r="4492" spans="9:12" x14ac:dyDescent="0.25">
      <c r="I4492" s="119"/>
      <c r="J4492" s="119"/>
      <c r="K4492" s="119"/>
      <c r="L4492" s="119"/>
    </row>
    <row r="4493" spans="9:12" x14ac:dyDescent="0.25">
      <c r="I4493" s="119"/>
      <c r="J4493" s="119"/>
      <c r="K4493" s="119"/>
      <c r="L4493" s="119"/>
    </row>
    <row r="4494" spans="9:12" x14ac:dyDescent="0.25">
      <c r="I4494" s="119"/>
      <c r="J4494" s="119"/>
      <c r="K4494" s="119"/>
      <c r="L4494" s="119"/>
    </row>
    <row r="4495" spans="9:12" x14ac:dyDescent="0.25">
      <c r="I4495" s="119"/>
      <c r="J4495" s="119"/>
      <c r="K4495" s="119"/>
      <c r="L4495" s="119"/>
    </row>
    <row r="4496" spans="9:12" x14ac:dyDescent="0.25">
      <c r="I4496" s="119"/>
      <c r="J4496" s="119"/>
      <c r="K4496" s="119"/>
      <c r="L4496" s="119"/>
    </row>
    <row r="4497" spans="9:12" x14ac:dyDescent="0.25">
      <c r="I4497" s="119"/>
      <c r="J4497" s="119"/>
      <c r="K4497" s="119"/>
      <c r="L4497" s="119"/>
    </row>
    <row r="4498" spans="9:12" x14ac:dyDescent="0.25">
      <c r="I4498" s="119"/>
      <c r="J4498" s="119"/>
      <c r="K4498" s="119"/>
      <c r="L4498" s="119"/>
    </row>
    <row r="4499" spans="9:12" x14ac:dyDescent="0.25">
      <c r="I4499" s="119"/>
      <c r="J4499" s="119"/>
      <c r="K4499" s="119"/>
      <c r="L4499" s="119"/>
    </row>
    <row r="4500" spans="9:12" x14ac:dyDescent="0.25">
      <c r="I4500" s="119"/>
      <c r="J4500" s="119"/>
      <c r="K4500" s="119"/>
      <c r="L4500" s="119"/>
    </row>
    <row r="4501" spans="9:12" x14ac:dyDescent="0.25">
      <c r="I4501" s="119"/>
      <c r="J4501" s="119"/>
      <c r="K4501" s="119"/>
      <c r="L4501" s="119"/>
    </row>
    <row r="4502" spans="9:12" x14ac:dyDescent="0.25">
      <c r="I4502" s="119"/>
      <c r="J4502" s="119"/>
      <c r="K4502" s="119"/>
      <c r="L4502" s="119"/>
    </row>
    <row r="4503" spans="9:12" x14ac:dyDescent="0.25">
      <c r="I4503" s="119"/>
      <c r="J4503" s="119"/>
      <c r="K4503" s="119"/>
      <c r="L4503" s="119"/>
    </row>
    <row r="4504" spans="9:12" x14ac:dyDescent="0.25">
      <c r="I4504" s="119"/>
      <c r="J4504" s="119"/>
      <c r="K4504" s="119"/>
      <c r="L4504" s="119"/>
    </row>
    <row r="4505" spans="9:12" x14ac:dyDescent="0.25">
      <c r="I4505" s="119"/>
      <c r="J4505" s="119"/>
      <c r="K4505" s="119"/>
      <c r="L4505" s="119"/>
    </row>
    <row r="4506" spans="9:12" x14ac:dyDescent="0.25">
      <c r="I4506" s="119"/>
      <c r="J4506" s="119"/>
      <c r="K4506" s="119"/>
      <c r="L4506" s="119"/>
    </row>
    <row r="4507" spans="9:12" x14ac:dyDescent="0.25">
      <c r="I4507" s="119"/>
      <c r="J4507" s="119"/>
      <c r="K4507" s="119"/>
      <c r="L4507" s="119"/>
    </row>
    <row r="4508" spans="9:12" x14ac:dyDescent="0.25">
      <c r="I4508" s="119"/>
      <c r="J4508" s="119"/>
      <c r="K4508" s="119"/>
      <c r="L4508" s="119"/>
    </row>
    <row r="4509" spans="9:12" x14ac:dyDescent="0.25">
      <c r="I4509" s="119"/>
      <c r="J4509" s="119"/>
      <c r="K4509" s="119"/>
      <c r="L4509" s="119"/>
    </row>
    <row r="4510" spans="9:12" x14ac:dyDescent="0.25">
      <c r="I4510" s="119"/>
      <c r="J4510" s="119"/>
      <c r="K4510" s="119"/>
      <c r="L4510" s="119"/>
    </row>
    <row r="4511" spans="9:12" x14ac:dyDescent="0.25">
      <c r="I4511" s="119"/>
      <c r="J4511" s="119"/>
      <c r="K4511" s="119"/>
      <c r="L4511" s="119"/>
    </row>
    <row r="4512" spans="9:12" x14ac:dyDescent="0.25">
      <c r="I4512" s="119"/>
      <c r="J4512" s="119"/>
      <c r="K4512" s="119"/>
      <c r="L4512" s="119"/>
    </row>
    <row r="4513" spans="9:12" x14ac:dyDescent="0.25">
      <c r="I4513" s="119"/>
      <c r="J4513" s="119"/>
      <c r="K4513" s="119"/>
      <c r="L4513" s="119"/>
    </row>
    <row r="4514" spans="9:12" x14ac:dyDescent="0.25">
      <c r="I4514" s="119"/>
      <c r="J4514" s="119"/>
      <c r="K4514" s="119"/>
      <c r="L4514" s="119"/>
    </row>
    <row r="4515" spans="9:12" x14ac:dyDescent="0.25">
      <c r="I4515" s="119"/>
      <c r="J4515" s="119"/>
      <c r="K4515" s="119"/>
      <c r="L4515" s="119"/>
    </row>
    <row r="4516" spans="9:12" x14ac:dyDescent="0.25">
      <c r="I4516" s="119"/>
      <c r="J4516" s="119"/>
      <c r="K4516" s="119"/>
      <c r="L4516" s="119"/>
    </row>
    <row r="4517" spans="9:12" x14ac:dyDescent="0.25">
      <c r="I4517" s="119"/>
      <c r="J4517" s="119"/>
      <c r="K4517" s="119"/>
      <c r="L4517" s="119"/>
    </row>
    <row r="4518" spans="9:12" x14ac:dyDescent="0.25">
      <c r="I4518" s="119"/>
      <c r="J4518" s="119"/>
      <c r="K4518" s="119"/>
      <c r="L4518" s="119"/>
    </row>
    <row r="4519" spans="9:12" x14ac:dyDescent="0.25">
      <c r="I4519" s="119"/>
      <c r="J4519" s="119"/>
      <c r="K4519" s="119"/>
      <c r="L4519" s="119"/>
    </row>
    <row r="4520" spans="9:12" x14ac:dyDescent="0.25">
      <c r="I4520" s="119"/>
      <c r="J4520" s="119"/>
      <c r="K4520" s="119"/>
      <c r="L4520" s="119"/>
    </row>
    <row r="4521" spans="9:12" x14ac:dyDescent="0.25">
      <c r="I4521" s="119"/>
      <c r="J4521" s="119"/>
      <c r="K4521" s="119"/>
      <c r="L4521" s="119"/>
    </row>
    <row r="4522" spans="9:12" x14ac:dyDescent="0.25">
      <c r="I4522" s="119"/>
      <c r="J4522" s="119"/>
      <c r="K4522" s="119"/>
      <c r="L4522" s="119"/>
    </row>
    <row r="4523" spans="9:12" x14ac:dyDescent="0.25">
      <c r="I4523" s="119"/>
      <c r="J4523" s="119"/>
      <c r="K4523" s="119"/>
      <c r="L4523" s="119"/>
    </row>
    <row r="4524" spans="9:12" x14ac:dyDescent="0.25">
      <c r="I4524" s="119"/>
      <c r="J4524" s="119"/>
      <c r="K4524" s="119"/>
      <c r="L4524" s="119"/>
    </row>
    <row r="4525" spans="9:12" x14ac:dyDescent="0.25">
      <c r="I4525" s="119"/>
      <c r="J4525" s="119"/>
      <c r="K4525" s="119"/>
      <c r="L4525" s="119"/>
    </row>
    <row r="4526" spans="9:12" x14ac:dyDescent="0.25">
      <c r="I4526" s="119"/>
      <c r="J4526" s="119"/>
      <c r="K4526" s="119"/>
      <c r="L4526" s="119"/>
    </row>
    <row r="4527" spans="9:12" x14ac:dyDescent="0.25">
      <c r="I4527" s="119"/>
      <c r="J4527" s="119"/>
      <c r="K4527" s="119"/>
      <c r="L4527" s="119"/>
    </row>
    <row r="4528" spans="9:12" x14ac:dyDescent="0.25">
      <c r="I4528" s="119"/>
      <c r="J4528" s="119"/>
      <c r="K4528" s="119"/>
      <c r="L4528" s="119"/>
    </row>
    <row r="4529" spans="9:12" x14ac:dyDescent="0.25">
      <c r="I4529" s="119"/>
      <c r="J4529" s="119"/>
      <c r="K4529" s="119"/>
      <c r="L4529" s="119"/>
    </row>
    <row r="4530" spans="9:12" x14ac:dyDescent="0.25">
      <c r="I4530" s="119"/>
      <c r="J4530" s="119"/>
      <c r="K4530" s="119"/>
      <c r="L4530" s="119"/>
    </row>
    <row r="4531" spans="9:12" x14ac:dyDescent="0.25">
      <c r="I4531" s="119"/>
      <c r="J4531" s="119"/>
      <c r="K4531" s="119"/>
      <c r="L4531" s="119"/>
    </row>
    <row r="4532" spans="9:12" x14ac:dyDescent="0.25">
      <c r="I4532" s="119"/>
      <c r="J4532" s="119"/>
      <c r="K4532" s="119"/>
      <c r="L4532" s="119"/>
    </row>
    <row r="4533" spans="9:12" x14ac:dyDescent="0.25">
      <c r="I4533" s="119"/>
      <c r="J4533" s="119"/>
      <c r="K4533" s="119"/>
      <c r="L4533" s="119"/>
    </row>
    <row r="4534" spans="9:12" x14ac:dyDescent="0.25">
      <c r="I4534" s="119"/>
      <c r="J4534" s="119"/>
      <c r="K4534" s="119"/>
      <c r="L4534" s="119"/>
    </row>
    <row r="4535" spans="9:12" x14ac:dyDescent="0.25">
      <c r="I4535" s="119"/>
      <c r="J4535" s="119"/>
      <c r="K4535" s="119"/>
      <c r="L4535" s="119"/>
    </row>
    <row r="4536" spans="9:12" x14ac:dyDescent="0.25">
      <c r="I4536" s="119"/>
      <c r="J4536" s="119"/>
      <c r="K4536" s="119"/>
      <c r="L4536" s="119"/>
    </row>
    <row r="4537" spans="9:12" x14ac:dyDescent="0.25">
      <c r="I4537" s="119"/>
      <c r="J4537" s="119"/>
      <c r="K4537" s="119"/>
      <c r="L4537" s="119"/>
    </row>
    <row r="4538" spans="9:12" x14ac:dyDescent="0.25">
      <c r="I4538" s="119"/>
      <c r="J4538" s="119"/>
      <c r="K4538" s="119"/>
      <c r="L4538" s="119"/>
    </row>
    <row r="4539" spans="9:12" x14ac:dyDescent="0.25">
      <c r="I4539" s="119"/>
      <c r="J4539" s="119"/>
      <c r="K4539" s="119"/>
      <c r="L4539" s="119"/>
    </row>
    <row r="4540" spans="9:12" x14ac:dyDescent="0.25">
      <c r="I4540" s="119"/>
      <c r="J4540" s="119"/>
      <c r="K4540" s="119"/>
      <c r="L4540" s="119"/>
    </row>
    <row r="4541" spans="9:12" x14ac:dyDescent="0.25">
      <c r="I4541" s="119"/>
      <c r="J4541" s="119"/>
      <c r="K4541" s="119"/>
      <c r="L4541" s="119"/>
    </row>
    <row r="4542" spans="9:12" x14ac:dyDescent="0.25">
      <c r="I4542" s="119"/>
      <c r="J4542" s="119"/>
      <c r="K4542" s="119"/>
      <c r="L4542" s="119"/>
    </row>
    <row r="4543" spans="9:12" x14ac:dyDescent="0.25">
      <c r="I4543" s="119"/>
      <c r="J4543" s="119"/>
      <c r="K4543" s="119"/>
      <c r="L4543" s="119"/>
    </row>
    <row r="4544" spans="9:12" x14ac:dyDescent="0.25">
      <c r="I4544" s="119"/>
      <c r="J4544" s="119"/>
      <c r="K4544" s="119"/>
      <c r="L4544" s="119"/>
    </row>
    <row r="4545" spans="9:12" x14ac:dyDescent="0.25">
      <c r="I4545" s="119"/>
      <c r="J4545" s="119"/>
      <c r="K4545" s="119"/>
      <c r="L4545" s="119"/>
    </row>
    <row r="4546" spans="9:12" x14ac:dyDescent="0.25">
      <c r="I4546" s="119"/>
      <c r="J4546" s="119"/>
      <c r="K4546" s="119"/>
      <c r="L4546" s="119"/>
    </row>
    <row r="4547" spans="9:12" x14ac:dyDescent="0.25">
      <c r="I4547" s="119"/>
      <c r="J4547" s="119"/>
      <c r="K4547" s="119"/>
      <c r="L4547" s="119"/>
    </row>
    <row r="4548" spans="9:12" x14ac:dyDescent="0.25">
      <c r="I4548" s="119"/>
      <c r="J4548" s="119"/>
      <c r="K4548" s="119"/>
      <c r="L4548" s="119"/>
    </row>
    <row r="4549" spans="9:12" x14ac:dyDescent="0.25">
      <c r="I4549" s="119"/>
      <c r="J4549" s="119"/>
      <c r="K4549" s="119"/>
      <c r="L4549" s="119"/>
    </row>
    <row r="4550" spans="9:12" x14ac:dyDescent="0.25">
      <c r="I4550" s="119"/>
      <c r="J4550" s="119"/>
      <c r="K4550" s="119"/>
      <c r="L4550" s="119"/>
    </row>
    <row r="4551" spans="9:12" x14ac:dyDescent="0.25">
      <c r="I4551" s="119"/>
      <c r="J4551" s="119"/>
      <c r="K4551" s="119"/>
      <c r="L4551" s="119"/>
    </row>
    <row r="4552" spans="9:12" x14ac:dyDescent="0.25">
      <c r="I4552" s="119"/>
      <c r="J4552" s="119"/>
      <c r="K4552" s="119"/>
      <c r="L4552" s="119"/>
    </row>
    <row r="4553" spans="9:12" x14ac:dyDescent="0.25">
      <c r="I4553" s="119"/>
      <c r="J4553" s="119"/>
      <c r="K4553" s="119"/>
      <c r="L4553" s="119"/>
    </row>
    <row r="4554" spans="9:12" x14ac:dyDescent="0.25">
      <c r="I4554" s="119"/>
      <c r="J4554" s="119"/>
      <c r="K4554" s="119"/>
      <c r="L4554" s="119"/>
    </row>
    <row r="4555" spans="9:12" x14ac:dyDescent="0.25">
      <c r="I4555" s="119"/>
      <c r="J4555" s="119"/>
      <c r="K4555" s="119"/>
      <c r="L4555" s="119"/>
    </row>
    <row r="4556" spans="9:12" x14ac:dyDescent="0.25">
      <c r="I4556" s="119"/>
      <c r="J4556" s="119"/>
      <c r="K4556" s="119"/>
      <c r="L4556" s="119"/>
    </row>
    <row r="4557" spans="9:12" x14ac:dyDescent="0.25">
      <c r="I4557" s="119"/>
      <c r="J4557" s="119"/>
      <c r="K4557" s="119"/>
      <c r="L4557" s="119"/>
    </row>
    <row r="4558" spans="9:12" x14ac:dyDescent="0.25">
      <c r="I4558" s="119"/>
      <c r="J4558" s="119"/>
      <c r="K4558" s="119"/>
      <c r="L4558" s="119"/>
    </row>
    <row r="4559" spans="9:12" x14ac:dyDescent="0.25">
      <c r="I4559" s="119"/>
      <c r="J4559" s="119"/>
      <c r="K4559" s="119"/>
      <c r="L4559" s="119"/>
    </row>
    <row r="4560" spans="9:12" x14ac:dyDescent="0.25">
      <c r="I4560" s="119"/>
      <c r="J4560" s="119"/>
      <c r="K4560" s="119"/>
      <c r="L4560" s="119"/>
    </row>
    <row r="4561" spans="9:12" x14ac:dyDescent="0.25">
      <c r="I4561" s="119"/>
      <c r="J4561" s="119"/>
      <c r="K4561" s="119"/>
      <c r="L4561" s="119"/>
    </row>
    <row r="4562" spans="9:12" x14ac:dyDescent="0.25">
      <c r="I4562" s="119"/>
      <c r="J4562" s="119"/>
      <c r="K4562" s="119"/>
      <c r="L4562" s="119"/>
    </row>
    <row r="4563" spans="9:12" x14ac:dyDescent="0.25">
      <c r="I4563" s="119"/>
      <c r="J4563" s="119"/>
      <c r="K4563" s="119"/>
      <c r="L4563" s="119"/>
    </row>
    <row r="4564" spans="9:12" x14ac:dyDescent="0.25">
      <c r="I4564" s="119"/>
      <c r="J4564" s="119"/>
      <c r="K4564" s="119"/>
      <c r="L4564" s="119"/>
    </row>
    <row r="4565" spans="9:12" x14ac:dyDescent="0.25">
      <c r="I4565" s="119"/>
      <c r="J4565" s="119"/>
      <c r="K4565" s="119"/>
      <c r="L4565" s="119"/>
    </row>
    <row r="4566" spans="9:12" x14ac:dyDescent="0.25">
      <c r="I4566" s="119"/>
      <c r="J4566" s="119"/>
      <c r="K4566" s="119"/>
      <c r="L4566" s="119"/>
    </row>
    <row r="4567" spans="9:12" x14ac:dyDescent="0.25">
      <c r="I4567" s="119"/>
      <c r="J4567" s="119"/>
      <c r="K4567" s="119"/>
      <c r="L4567" s="119"/>
    </row>
    <row r="4568" spans="9:12" x14ac:dyDescent="0.25">
      <c r="I4568" s="119"/>
      <c r="J4568" s="119"/>
      <c r="K4568" s="119"/>
      <c r="L4568" s="119"/>
    </row>
    <row r="4569" spans="9:12" x14ac:dyDescent="0.25">
      <c r="I4569" s="119"/>
      <c r="J4569" s="119"/>
      <c r="K4569" s="119"/>
      <c r="L4569" s="119"/>
    </row>
    <row r="4570" spans="9:12" x14ac:dyDescent="0.25">
      <c r="I4570" s="119"/>
      <c r="J4570" s="119"/>
      <c r="K4570" s="119"/>
      <c r="L4570" s="119"/>
    </row>
    <row r="4571" spans="9:12" x14ac:dyDescent="0.25">
      <c r="I4571" s="119"/>
      <c r="J4571" s="119"/>
      <c r="K4571" s="119"/>
      <c r="L4571" s="119"/>
    </row>
    <row r="4572" spans="9:12" x14ac:dyDescent="0.25">
      <c r="I4572" s="119"/>
      <c r="J4572" s="119"/>
      <c r="K4572" s="119"/>
      <c r="L4572" s="119"/>
    </row>
    <row r="4573" spans="9:12" x14ac:dyDescent="0.25">
      <c r="I4573" s="119"/>
      <c r="J4573" s="119"/>
      <c r="K4573" s="119"/>
      <c r="L4573" s="119"/>
    </row>
    <row r="4574" spans="9:12" x14ac:dyDescent="0.25">
      <c r="I4574" s="119"/>
      <c r="J4574" s="119"/>
      <c r="K4574" s="119"/>
      <c r="L4574" s="119"/>
    </row>
    <row r="4575" spans="9:12" x14ac:dyDescent="0.25">
      <c r="I4575" s="119"/>
      <c r="J4575" s="119"/>
      <c r="K4575" s="119"/>
      <c r="L4575" s="119"/>
    </row>
    <row r="4576" spans="9:12" x14ac:dyDescent="0.25">
      <c r="I4576" s="119"/>
      <c r="J4576" s="119"/>
      <c r="K4576" s="119"/>
      <c r="L4576" s="119"/>
    </row>
    <row r="4577" spans="9:12" x14ac:dyDescent="0.25">
      <c r="I4577" s="119"/>
      <c r="J4577" s="119"/>
      <c r="K4577" s="119"/>
      <c r="L4577" s="119"/>
    </row>
    <row r="4578" spans="9:12" x14ac:dyDescent="0.25">
      <c r="I4578" s="119"/>
      <c r="J4578" s="119"/>
      <c r="K4578" s="119"/>
      <c r="L4578" s="119"/>
    </row>
    <row r="4579" spans="9:12" x14ac:dyDescent="0.25">
      <c r="I4579" s="119"/>
      <c r="J4579" s="119"/>
      <c r="K4579" s="119"/>
      <c r="L4579" s="119"/>
    </row>
    <row r="4580" spans="9:12" x14ac:dyDescent="0.25">
      <c r="I4580" s="119"/>
      <c r="J4580" s="119"/>
      <c r="K4580" s="119"/>
      <c r="L4580" s="119"/>
    </row>
    <row r="4581" spans="9:12" x14ac:dyDescent="0.25">
      <c r="I4581" s="119"/>
      <c r="J4581" s="119"/>
      <c r="K4581" s="119"/>
      <c r="L4581" s="119"/>
    </row>
    <row r="4582" spans="9:12" x14ac:dyDescent="0.25">
      <c r="I4582" s="119"/>
      <c r="J4582" s="119"/>
      <c r="K4582" s="119"/>
      <c r="L4582" s="119"/>
    </row>
    <row r="4583" spans="9:12" x14ac:dyDescent="0.25">
      <c r="I4583" s="119"/>
      <c r="J4583" s="119"/>
      <c r="K4583" s="119"/>
      <c r="L4583" s="119"/>
    </row>
    <row r="4584" spans="9:12" x14ac:dyDescent="0.25">
      <c r="I4584" s="119"/>
      <c r="J4584" s="119"/>
      <c r="K4584" s="119"/>
      <c r="L4584" s="119"/>
    </row>
    <row r="4585" spans="9:12" x14ac:dyDescent="0.25">
      <c r="I4585" s="119"/>
      <c r="J4585" s="119"/>
      <c r="K4585" s="119"/>
      <c r="L4585" s="119"/>
    </row>
    <row r="4586" spans="9:12" x14ac:dyDescent="0.25">
      <c r="I4586" s="119"/>
      <c r="J4586" s="119"/>
      <c r="K4586" s="119"/>
      <c r="L4586" s="119"/>
    </row>
    <row r="4587" spans="9:12" x14ac:dyDescent="0.25">
      <c r="I4587" s="119"/>
      <c r="J4587" s="119"/>
      <c r="K4587" s="119"/>
      <c r="L4587" s="119"/>
    </row>
    <row r="4588" spans="9:12" x14ac:dyDescent="0.25">
      <c r="I4588" s="119"/>
      <c r="J4588" s="119"/>
      <c r="K4588" s="119"/>
      <c r="L4588" s="119"/>
    </row>
    <row r="4589" spans="9:12" x14ac:dyDescent="0.25">
      <c r="I4589" s="119"/>
      <c r="J4589" s="119"/>
      <c r="K4589" s="119"/>
      <c r="L4589" s="119"/>
    </row>
    <row r="4590" spans="9:12" x14ac:dyDescent="0.25">
      <c r="I4590" s="119"/>
      <c r="J4590" s="119"/>
      <c r="K4590" s="119"/>
      <c r="L4590" s="119"/>
    </row>
    <row r="4591" spans="9:12" x14ac:dyDescent="0.25">
      <c r="I4591" s="119"/>
      <c r="J4591" s="119"/>
      <c r="K4591" s="119"/>
      <c r="L4591" s="119"/>
    </row>
    <row r="4592" spans="9:12" x14ac:dyDescent="0.25">
      <c r="I4592" s="119"/>
      <c r="J4592" s="119"/>
      <c r="K4592" s="119"/>
      <c r="L4592" s="119"/>
    </row>
    <row r="4593" spans="9:12" x14ac:dyDescent="0.25">
      <c r="I4593" s="119"/>
      <c r="J4593" s="119"/>
      <c r="K4593" s="119"/>
      <c r="L4593" s="119"/>
    </row>
    <row r="4594" spans="9:12" x14ac:dyDescent="0.25">
      <c r="I4594" s="119"/>
      <c r="J4594" s="119"/>
      <c r="K4594" s="119"/>
      <c r="L4594" s="119"/>
    </row>
    <row r="4595" spans="9:12" x14ac:dyDescent="0.25">
      <c r="I4595" s="119"/>
      <c r="J4595" s="119"/>
      <c r="K4595" s="119"/>
      <c r="L4595" s="119"/>
    </row>
    <row r="4596" spans="9:12" x14ac:dyDescent="0.25">
      <c r="I4596" s="119"/>
      <c r="J4596" s="119"/>
      <c r="K4596" s="119"/>
      <c r="L4596" s="119"/>
    </row>
    <row r="4597" spans="9:12" x14ac:dyDescent="0.25">
      <c r="I4597" s="119"/>
      <c r="J4597" s="119"/>
      <c r="K4597" s="119"/>
      <c r="L4597" s="119"/>
    </row>
  </sheetData>
  <autoFilter ref="A1:N216"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F327-04E1-4A1C-B446-9F4F252E5B6D}">
  <dimension ref="A1:O4541"/>
  <sheetViews>
    <sheetView topLeftCell="A33" zoomScale="110" zoomScaleNormal="85" workbookViewId="0">
      <selection activeCell="B39" sqref="B39"/>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5" width="14.85546875" style="27" bestFit="1" customWidth="1"/>
    <col min="6" max="6" width="14" style="27" bestFit="1" customWidth="1"/>
    <col min="7"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4" s="85" customFormat="1" ht="31.5" x14ac:dyDescent="0.25">
      <c r="A1" s="1077" t="s">
        <v>45</v>
      </c>
      <c r="B1" s="1077"/>
      <c r="C1" s="1077"/>
      <c r="D1" s="1077"/>
      <c r="E1" s="1077"/>
      <c r="F1" s="1077"/>
      <c r="G1" s="1077"/>
      <c r="H1" s="1077"/>
      <c r="I1" s="1077"/>
      <c r="J1" s="1077"/>
      <c r="K1" s="1077"/>
      <c r="L1" s="1077"/>
      <c r="M1" s="1077"/>
      <c r="N1" s="1077"/>
    </row>
    <row r="2" spans="1:14" s="85" customFormat="1" ht="18.75" x14ac:dyDescent="0.25">
      <c r="A2" s="1078" t="s">
        <v>137</v>
      </c>
      <c r="B2" s="1078"/>
      <c r="C2" s="1078"/>
      <c r="D2" s="1078"/>
      <c r="E2" s="1078"/>
      <c r="F2" s="1078"/>
      <c r="G2" s="1078"/>
      <c r="H2" s="1078"/>
      <c r="I2" s="1078"/>
      <c r="J2" s="1078"/>
      <c r="K2" s="1078"/>
      <c r="L2" s="1078"/>
      <c r="M2" s="1078"/>
      <c r="N2" s="1078"/>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02">
        <v>44317</v>
      </c>
      <c r="B4" s="303" t="s">
        <v>178</v>
      </c>
      <c r="C4" s="313"/>
      <c r="D4" s="314"/>
      <c r="E4" s="300">
        <v>0</v>
      </c>
      <c r="F4" s="300">
        <v>0</v>
      </c>
      <c r="G4" s="300">
        <v>1000</v>
      </c>
      <c r="H4" s="294"/>
      <c r="I4" s="257" t="s">
        <v>18</v>
      </c>
      <c r="J4" s="301"/>
      <c r="K4" s="301"/>
      <c r="L4" s="301"/>
      <c r="M4" s="242"/>
      <c r="N4" s="243"/>
    </row>
    <row r="5" spans="1:14" x14ac:dyDescent="0.25">
      <c r="A5" s="260">
        <v>44319</v>
      </c>
      <c r="B5" s="261" t="s">
        <v>107</v>
      </c>
      <c r="C5" s="261" t="s">
        <v>50</v>
      </c>
      <c r="D5" s="261" t="s">
        <v>93</v>
      </c>
      <c r="E5" s="265"/>
      <c r="F5" s="265">
        <v>67000</v>
      </c>
      <c r="G5" s="712">
        <f>G4-E5+F5</f>
        <v>68000</v>
      </c>
      <c r="H5" s="262" t="s">
        <v>135</v>
      </c>
      <c r="I5" s="262" t="s">
        <v>18</v>
      </c>
      <c r="J5" s="262" t="s">
        <v>179</v>
      </c>
      <c r="K5" s="262" t="s">
        <v>125</v>
      </c>
      <c r="L5" s="262" t="s">
        <v>62</v>
      </c>
      <c r="M5" s="262"/>
      <c r="N5" s="261"/>
    </row>
    <row r="6" spans="1:14" x14ac:dyDescent="0.25">
      <c r="A6" s="202">
        <v>44319</v>
      </c>
      <c r="B6" s="203" t="s">
        <v>68</v>
      </c>
      <c r="C6" s="203" t="s">
        <v>67</v>
      </c>
      <c r="D6" s="203" t="s">
        <v>93</v>
      </c>
      <c r="E6" s="194">
        <v>4000</v>
      </c>
      <c r="F6" s="194"/>
      <c r="G6" s="252">
        <f>G5-E6+F6</f>
        <v>64000</v>
      </c>
      <c r="H6" s="201" t="s">
        <v>135</v>
      </c>
      <c r="I6" s="201" t="s">
        <v>18</v>
      </c>
      <c r="J6" s="201" t="s">
        <v>179</v>
      </c>
      <c r="K6" s="201" t="s">
        <v>125</v>
      </c>
      <c r="L6" s="201" t="s">
        <v>62</v>
      </c>
      <c r="M6" s="201"/>
      <c r="N6" s="203" t="s">
        <v>131</v>
      </c>
    </row>
    <row r="7" spans="1:14" x14ac:dyDescent="0.25">
      <c r="A7" s="202">
        <v>44319</v>
      </c>
      <c r="B7" s="203" t="s">
        <v>68</v>
      </c>
      <c r="C7" s="203" t="s">
        <v>67</v>
      </c>
      <c r="D7" s="203" t="s">
        <v>93</v>
      </c>
      <c r="E7" s="194">
        <v>15000</v>
      </c>
      <c r="F7" s="194"/>
      <c r="G7" s="252">
        <f t="shared" ref="G7:G10" si="0">G6-E7+F7</f>
        <v>49000</v>
      </c>
      <c r="H7" s="201" t="s">
        <v>135</v>
      </c>
      <c r="I7" s="201" t="s">
        <v>18</v>
      </c>
      <c r="J7" s="201" t="s">
        <v>179</v>
      </c>
      <c r="K7" s="201" t="s">
        <v>125</v>
      </c>
      <c r="L7" s="201" t="s">
        <v>62</v>
      </c>
      <c r="M7" s="201"/>
      <c r="N7" s="203" t="s">
        <v>180</v>
      </c>
    </row>
    <row r="8" spans="1:14" x14ac:dyDescent="0.25">
      <c r="A8" s="202">
        <v>44319</v>
      </c>
      <c r="B8" s="203" t="s">
        <v>68</v>
      </c>
      <c r="C8" s="203" t="s">
        <v>67</v>
      </c>
      <c r="D8" s="203" t="s">
        <v>93</v>
      </c>
      <c r="E8" s="194">
        <v>12000</v>
      </c>
      <c r="F8" s="194"/>
      <c r="G8" s="252">
        <f t="shared" si="0"/>
        <v>37000</v>
      </c>
      <c r="H8" s="201" t="s">
        <v>135</v>
      </c>
      <c r="I8" s="201" t="s">
        <v>18</v>
      </c>
      <c r="J8" s="201" t="s">
        <v>179</v>
      </c>
      <c r="K8" s="201" t="s">
        <v>125</v>
      </c>
      <c r="L8" s="201" t="s">
        <v>62</v>
      </c>
      <c r="M8" s="201"/>
      <c r="N8" s="203" t="s">
        <v>181</v>
      </c>
    </row>
    <row r="9" spans="1:14" x14ac:dyDescent="0.25">
      <c r="A9" s="202">
        <v>44319</v>
      </c>
      <c r="B9" s="203" t="s">
        <v>68</v>
      </c>
      <c r="C9" s="203" t="s">
        <v>67</v>
      </c>
      <c r="D9" s="203" t="s">
        <v>93</v>
      </c>
      <c r="E9" s="194">
        <v>10000</v>
      </c>
      <c r="F9" s="194"/>
      <c r="G9" s="252">
        <f t="shared" si="0"/>
        <v>27000</v>
      </c>
      <c r="H9" s="201" t="s">
        <v>135</v>
      </c>
      <c r="I9" s="201" t="s">
        <v>18</v>
      </c>
      <c r="J9" s="201" t="s">
        <v>179</v>
      </c>
      <c r="K9" s="201" t="s">
        <v>125</v>
      </c>
      <c r="L9" s="201" t="s">
        <v>62</v>
      </c>
      <c r="M9" s="201"/>
      <c r="N9" s="203" t="s">
        <v>182</v>
      </c>
    </row>
    <row r="10" spans="1:14" x14ac:dyDescent="0.25">
      <c r="A10" s="202">
        <v>44319</v>
      </c>
      <c r="B10" s="203" t="s">
        <v>68</v>
      </c>
      <c r="C10" s="203" t="s">
        <v>67</v>
      </c>
      <c r="D10" s="203" t="s">
        <v>93</v>
      </c>
      <c r="E10" s="194">
        <v>10000</v>
      </c>
      <c r="F10" s="194"/>
      <c r="G10" s="252">
        <f t="shared" si="0"/>
        <v>17000</v>
      </c>
      <c r="H10" s="201" t="s">
        <v>135</v>
      </c>
      <c r="I10" s="201" t="s">
        <v>18</v>
      </c>
      <c r="J10" s="201" t="s">
        <v>179</v>
      </c>
      <c r="K10" s="201" t="s">
        <v>125</v>
      </c>
      <c r="L10" s="201" t="s">
        <v>62</v>
      </c>
      <c r="M10" s="201"/>
      <c r="N10" s="203" t="s">
        <v>183</v>
      </c>
    </row>
    <row r="11" spans="1:14" x14ac:dyDescent="0.25">
      <c r="A11" s="202">
        <v>44319</v>
      </c>
      <c r="B11" s="203" t="s">
        <v>95</v>
      </c>
      <c r="C11" s="203" t="s">
        <v>95</v>
      </c>
      <c r="D11" s="203" t="s">
        <v>93</v>
      </c>
      <c r="E11" s="194">
        <v>3000</v>
      </c>
      <c r="F11" s="194"/>
      <c r="G11" s="252">
        <f>G10-E11+F11</f>
        <v>14000</v>
      </c>
      <c r="H11" s="201" t="s">
        <v>135</v>
      </c>
      <c r="I11" s="201" t="s">
        <v>18</v>
      </c>
      <c r="J11" s="201" t="s">
        <v>179</v>
      </c>
      <c r="K11" s="201" t="s">
        <v>125</v>
      </c>
      <c r="L11" s="201" t="s">
        <v>62</v>
      </c>
      <c r="M11" s="201"/>
      <c r="N11" s="203"/>
    </row>
    <row r="12" spans="1:14" x14ac:dyDescent="0.25">
      <c r="A12" s="202">
        <v>44319</v>
      </c>
      <c r="B12" s="203" t="s">
        <v>95</v>
      </c>
      <c r="C12" s="203" t="s">
        <v>95</v>
      </c>
      <c r="D12" s="203" t="s">
        <v>93</v>
      </c>
      <c r="E12" s="194">
        <v>2000</v>
      </c>
      <c r="F12" s="194"/>
      <c r="G12" s="252">
        <f t="shared" ref="G12" si="1">G11-E12+F12</f>
        <v>12000</v>
      </c>
      <c r="H12" s="201" t="s">
        <v>135</v>
      </c>
      <c r="I12" s="201" t="s">
        <v>18</v>
      </c>
      <c r="J12" s="201" t="s">
        <v>179</v>
      </c>
      <c r="K12" s="201" t="s">
        <v>125</v>
      </c>
      <c r="L12" s="201" t="s">
        <v>62</v>
      </c>
      <c r="M12" s="201"/>
      <c r="N12" s="203"/>
    </row>
    <row r="13" spans="1:14" x14ac:dyDescent="0.25">
      <c r="A13" s="202">
        <v>44319</v>
      </c>
      <c r="B13" s="203" t="s">
        <v>95</v>
      </c>
      <c r="C13" s="203" t="s">
        <v>95</v>
      </c>
      <c r="D13" s="203" t="s">
        <v>93</v>
      </c>
      <c r="E13" s="194">
        <v>3000</v>
      </c>
      <c r="F13" s="194"/>
      <c r="G13" s="252">
        <f>G12-E13+F13</f>
        <v>9000</v>
      </c>
      <c r="H13" s="201" t="s">
        <v>135</v>
      </c>
      <c r="I13" s="201" t="s">
        <v>18</v>
      </c>
      <c r="J13" s="201" t="s">
        <v>179</v>
      </c>
      <c r="K13" s="201" t="s">
        <v>125</v>
      </c>
      <c r="L13" s="201" t="s">
        <v>62</v>
      </c>
      <c r="M13" s="201"/>
      <c r="N13" s="203"/>
    </row>
    <row r="14" spans="1:14" x14ac:dyDescent="0.25">
      <c r="A14" s="202">
        <v>44319</v>
      </c>
      <c r="B14" s="203" t="s">
        <v>95</v>
      </c>
      <c r="C14" s="203" t="s">
        <v>95</v>
      </c>
      <c r="D14" s="203" t="s">
        <v>93</v>
      </c>
      <c r="E14" s="194">
        <v>2000</v>
      </c>
      <c r="F14" s="194"/>
      <c r="G14" s="252">
        <f t="shared" ref="G14:G38" si="2">G13-E14+F14</f>
        <v>7000</v>
      </c>
      <c r="H14" s="201" t="s">
        <v>135</v>
      </c>
      <c r="I14" s="201" t="s">
        <v>18</v>
      </c>
      <c r="J14" s="201" t="s">
        <v>179</v>
      </c>
      <c r="K14" s="201" t="s">
        <v>125</v>
      </c>
      <c r="L14" s="201" t="s">
        <v>62</v>
      </c>
      <c r="M14" s="201"/>
      <c r="N14" s="203"/>
    </row>
    <row r="15" spans="1:14" x14ac:dyDescent="0.25">
      <c r="A15" s="202">
        <v>44320</v>
      </c>
      <c r="B15" s="201" t="s">
        <v>72</v>
      </c>
      <c r="C15" s="201" t="s">
        <v>50</v>
      </c>
      <c r="D15" s="203" t="s">
        <v>93</v>
      </c>
      <c r="E15" s="194"/>
      <c r="F15" s="194">
        <v>-6000</v>
      </c>
      <c r="G15" s="252">
        <f t="shared" si="2"/>
        <v>1000</v>
      </c>
      <c r="H15" s="201" t="s">
        <v>135</v>
      </c>
      <c r="I15" s="201" t="s">
        <v>18</v>
      </c>
      <c r="J15" s="201" t="s">
        <v>179</v>
      </c>
      <c r="K15" s="201" t="s">
        <v>125</v>
      </c>
      <c r="L15" s="201" t="s">
        <v>62</v>
      </c>
      <c r="M15" s="201"/>
      <c r="N15" s="203"/>
    </row>
    <row r="16" spans="1:14" x14ac:dyDescent="0.25">
      <c r="A16" s="260">
        <v>44320</v>
      </c>
      <c r="B16" s="396" t="s">
        <v>107</v>
      </c>
      <c r="C16" s="396" t="s">
        <v>50</v>
      </c>
      <c r="D16" s="760" t="s">
        <v>93</v>
      </c>
      <c r="E16" s="263"/>
      <c r="F16" s="265">
        <v>63000</v>
      </c>
      <c r="G16" s="712">
        <f t="shared" si="2"/>
        <v>64000</v>
      </c>
      <c r="H16" s="262" t="s">
        <v>135</v>
      </c>
      <c r="I16" s="262" t="s">
        <v>18</v>
      </c>
      <c r="J16" s="262" t="s">
        <v>187</v>
      </c>
      <c r="K16" s="262" t="s">
        <v>125</v>
      </c>
      <c r="L16" s="262" t="s">
        <v>62</v>
      </c>
      <c r="M16" s="262"/>
      <c r="N16" s="261"/>
    </row>
    <row r="17" spans="1:14" x14ac:dyDescent="0.25">
      <c r="A17" s="202">
        <v>44320</v>
      </c>
      <c r="B17" s="201" t="s">
        <v>68</v>
      </c>
      <c r="C17" s="201" t="s">
        <v>67</v>
      </c>
      <c r="D17" s="203" t="s">
        <v>93</v>
      </c>
      <c r="E17" s="194">
        <v>4000</v>
      </c>
      <c r="F17" s="194"/>
      <c r="G17" s="252">
        <f t="shared" si="2"/>
        <v>60000</v>
      </c>
      <c r="H17" s="201" t="s">
        <v>135</v>
      </c>
      <c r="I17" s="201" t="s">
        <v>18</v>
      </c>
      <c r="J17" s="201" t="s">
        <v>187</v>
      </c>
      <c r="K17" s="201" t="s">
        <v>125</v>
      </c>
      <c r="L17" s="201" t="s">
        <v>62</v>
      </c>
      <c r="M17" s="201"/>
      <c r="N17" s="203" t="s">
        <v>131</v>
      </c>
    </row>
    <row r="18" spans="1:14" x14ac:dyDescent="0.25">
      <c r="A18" s="202">
        <v>44320</v>
      </c>
      <c r="B18" s="201" t="s">
        <v>68</v>
      </c>
      <c r="C18" s="201" t="s">
        <v>67</v>
      </c>
      <c r="D18" s="203" t="s">
        <v>93</v>
      </c>
      <c r="E18" s="194">
        <v>10000</v>
      </c>
      <c r="F18" s="194"/>
      <c r="G18" s="252">
        <f t="shared" si="2"/>
        <v>50000</v>
      </c>
      <c r="H18" s="201" t="s">
        <v>135</v>
      </c>
      <c r="I18" s="201" t="s">
        <v>18</v>
      </c>
      <c r="J18" s="201" t="s">
        <v>187</v>
      </c>
      <c r="K18" s="201" t="s">
        <v>125</v>
      </c>
      <c r="L18" s="201" t="s">
        <v>62</v>
      </c>
      <c r="M18" s="201"/>
      <c r="N18" s="203" t="s">
        <v>140</v>
      </c>
    </row>
    <row r="19" spans="1:14" x14ac:dyDescent="0.25">
      <c r="A19" s="202">
        <v>44320</v>
      </c>
      <c r="B19" s="201" t="s">
        <v>68</v>
      </c>
      <c r="C19" s="201" t="s">
        <v>67</v>
      </c>
      <c r="D19" s="203" t="s">
        <v>93</v>
      </c>
      <c r="E19" s="194">
        <v>11000</v>
      </c>
      <c r="F19" s="194"/>
      <c r="G19" s="252">
        <f t="shared" si="2"/>
        <v>39000</v>
      </c>
      <c r="H19" s="201" t="s">
        <v>135</v>
      </c>
      <c r="I19" s="201" t="s">
        <v>18</v>
      </c>
      <c r="J19" s="201" t="s">
        <v>187</v>
      </c>
      <c r="K19" s="201" t="s">
        <v>125</v>
      </c>
      <c r="L19" s="201" t="s">
        <v>62</v>
      </c>
      <c r="M19" s="201"/>
      <c r="N19" s="203" t="s">
        <v>188</v>
      </c>
    </row>
    <row r="20" spans="1:14" x14ac:dyDescent="0.25">
      <c r="A20" s="202">
        <v>44320</v>
      </c>
      <c r="B20" s="201" t="s">
        <v>68</v>
      </c>
      <c r="C20" s="201" t="s">
        <v>67</v>
      </c>
      <c r="D20" s="203" t="s">
        <v>93</v>
      </c>
      <c r="E20" s="194">
        <v>13000</v>
      </c>
      <c r="F20" s="194"/>
      <c r="G20" s="252">
        <f t="shared" si="2"/>
        <v>26000</v>
      </c>
      <c r="H20" s="201" t="s">
        <v>135</v>
      </c>
      <c r="I20" s="201" t="s">
        <v>18</v>
      </c>
      <c r="J20" s="201" t="s">
        <v>187</v>
      </c>
      <c r="K20" s="201" t="s">
        <v>125</v>
      </c>
      <c r="L20" s="201" t="s">
        <v>62</v>
      </c>
      <c r="M20" s="201"/>
      <c r="N20" s="203" t="s">
        <v>189</v>
      </c>
    </row>
    <row r="21" spans="1:14" x14ac:dyDescent="0.25">
      <c r="A21" s="202">
        <v>44320</v>
      </c>
      <c r="B21" s="201" t="s">
        <v>68</v>
      </c>
      <c r="C21" s="201" t="s">
        <v>67</v>
      </c>
      <c r="D21" s="203" t="s">
        <v>93</v>
      </c>
      <c r="E21" s="223">
        <v>10000</v>
      </c>
      <c r="F21" s="194"/>
      <c r="G21" s="252">
        <f>G20-E21+F21</f>
        <v>16000</v>
      </c>
      <c r="H21" s="201" t="s">
        <v>135</v>
      </c>
      <c r="I21" s="201" t="s">
        <v>18</v>
      </c>
      <c r="J21" s="201" t="s">
        <v>187</v>
      </c>
      <c r="K21" s="201" t="s">
        <v>125</v>
      </c>
      <c r="L21" s="201" t="s">
        <v>62</v>
      </c>
      <c r="M21" s="201"/>
      <c r="N21" s="203" t="s">
        <v>190</v>
      </c>
    </row>
    <row r="22" spans="1:14" x14ac:dyDescent="0.25">
      <c r="A22" s="202">
        <v>44320</v>
      </c>
      <c r="B22" s="201" t="s">
        <v>95</v>
      </c>
      <c r="C22" s="201" t="s">
        <v>95</v>
      </c>
      <c r="D22" s="203" t="s">
        <v>93</v>
      </c>
      <c r="E22" s="252">
        <v>3000</v>
      </c>
      <c r="F22" s="194"/>
      <c r="G22" s="252">
        <f t="shared" si="2"/>
        <v>13000</v>
      </c>
      <c r="H22" s="201" t="s">
        <v>135</v>
      </c>
      <c r="I22" s="201" t="s">
        <v>18</v>
      </c>
      <c r="J22" s="201" t="s">
        <v>187</v>
      </c>
      <c r="K22" s="201" t="s">
        <v>125</v>
      </c>
      <c r="L22" s="201" t="s">
        <v>62</v>
      </c>
      <c r="M22" s="201"/>
      <c r="N22" s="203"/>
    </row>
    <row r="23" spans="1:14" x14ac:dyDescent="0.25">
      <c r="A23" s="202">
        <v>44320</v>
      </c>
      <c r="B23" s="201" t="s">
        <v>95</v>
      </c>
      <c r="C23" s="201" t="s">
        <v>95</v>
      </c>
      <c r="D23" s="203" t="s">
        <v>93</v>
      </c>
      <c r="E23" s="252">
        <v>2000</v>
      </c>
      <c r="F23" s="194"/>
      <c r="G23" s="252">
        <f t="shared" si="2"/>
        <v>11000</v>
      </c>
      <c r="H23" s="201" t="s">
        <v>135</v>
      </c>
      <c r="I23" s="201" t="s">
        <v>18</v>
      </c>
      <c r="J23" s="201" t="s">
        <v>187</v>
      </c>
      <c r="K23" s="201" t="s">
        <v>125</v>
      </c>
      <c r="L23" s="201" t="s">
        <v>62</v>
      </c>
      <c r="M23" s="201"/>
      <c r="N23" s="203"/>
    </row>
    <row r="24" spans="1:14" x14ac:dyDescent="0.25">
      <c r="A24" s="202">
        <v>44320</v>
      </c>
      <c r="B24" s="201" t="s">
        <v>95</v>
      </c>
      <c r="C24" s="201" t="s">
        <v>95</v>
      </c>
      <c r="D24" s="203" t="s">
        <v>93</v>
      </c>
      <c r="E24" s="426">
        <v>1000</v>
      </c>
      <c r="F24" s="194"/>
      <c r="G24" s="252">
        <f t="shared" si="2"/>
        <v>10000</v>
      </c>
      <c r="H24" s="201" t="s">
        <v>135</v>
      </c>
      <c r="I24" s="201" t="s">
        <v>18</v>
      </c>
      <c r="J24" s="201" t="s">
        <v>187</v>
      </c>
      <c r="K24" s="201" t="s">
        <v>125</v>
      </c>
      <c r="L24" s="201" t="s">
        <v>62</v>
      </c>
      <c r="M24" s="201"/>
      <c r="N24" s="203"/>
    </row>
    <row r="25" spans="1:14" x14ac:dyDescent="0.25">
      <c r="A25" s="202">
        <v>44320</v>
      </c>
      <c r="B25" s="201" t="s">
        <v>95</v>
      </c>
      <c r="C25" s="201" t="s">
        <v>95</v>
      </c>
      <c r="D25" s="203" t="s">
        <v>93</v>
      </c>
      <c r="E25" s="433">
        <v>2000</v>
      </c>
      <c r="F25" s="194"/>
      <c r="G25" s="252">
        <f t="shared" si="2"/>
        <v>8000</v>
      </c>
      <c r="H25" s="201" t="s">
        <v>135</v>
      </c>
      <c r="I25" s="201" t="s">
        <v>18</v>
      </c>
      <c r="J25" s="201" t="s">
        <v>187</v>
      </c>
      <c r="K25" s="201" t="s">
        <v>125</v>
      </c>
      <c r="L25" s="201" t="s">
        <v>62</v>
      </c>
      <c r="M25" s="201"/>
      <c r="N25" s="203"/>
    </row>
    <row r="26" spans="1:14" x14ac:dyDescent="0.25">
      <c r="A26" s="202">
        <v>44320</v>
      </c>
      <c r="B26" s="201" t="s">
        <v>95</v>
      </c>
      <c r="C26" s="201" t="s">
        <v>95</v>
      </c>
      <c r="D26" s="203" t="s">
        <v>93</v>
      </c>
      <c r="E26" s="433">
        <v>2000</v>
      </c>
      <c r="F26" s="194"/>
      <c r="G26" s="252">
        <f t="shared" si="2"/>
        <v>6000</v>
      </c>
      <c r="H26" s="201" t="s">
        <v>135</v>
      </c>
      <c r="I26" s="201" t="s">
        <v>18</v>
      </c>
      <c r="J26" s="201" t="s">
        <v>187</v>
      </c>
      <c r="K26" s="201" t="s">
        <v>125</v>
      </c>
      <c r="L26" s="201" t="s">
        <v>62</v>
      </c>
      <c r="M26" s="201"/>
      <c r="N26" s="203"/>
    </row>
    <row r="27" spans="1:14" x14ac:dyDescent="0.25">
      <c r="A27" s="202">
        <v>44321</v>
      </c>
      <c r="B27" s="203" t="s">
        <v>72</v>
      </c>
      <c r="C27" s="201" t="s">
        <v>50</v>
      </c>
      <c r="D27" s="203" t="s">
        <v>93</v>
      </c>
      <c r="E27" s="433"/>
      <c r="F27" s="194">
        <v>-6000</v>
      </c>
      <c r="G27" s="252">
        <f t="shared" si="2"/>
        <v>0</v>
      </c>
      <c r="H27" s="201" t="s">
        <v>135</v>
      </c>
      <c r="I27" s="201" t="s">
        <v>18</v>
      </c>
      <c r="J27" s="201" t="s">
        <v>187</v>
      </c>
      <c r="K27" s="201" t="s">
        <v>125</v>
      </c>
      <c r="L27" s="201" t="s">
        <v>62</v>
      </c>
      <c r="M27" s="201"/>
      <c r="N27" s="203"/>
    </row>
    <row r="28" spans="1:14" x14ac:dyDescent="0.25">
      <c r="A28" s="260">
        <v>44321</v>
      </c>
      <c r="B28" s="261" t="s">
        <v>107</v>
      </c>
      <c r="C28" s="262" t="s">
        <v>50</v>
      </c>
      <c r="D28" s="261" t="s">
        <v>93</v>
      </c>
      <c r="E28" s="905"/>
      <c r="F28" s="265">
        <v>63000</v>
      </c>
      <c r="G28" s="712">
        <f t="shared" si="2"/>
        <v>63000</v>
      </c>
      <c r="H28" s="262" t="s">
        <v>135</v>
      </c>
      <c r="I28" s="262" t="s">
        <v>18</v>
      </c>
      <c r="J28" s="262" t="s">
        <v>367</v>
      </c>
      <c r="K28" s="262" t="s">
        <v>125</v>
      </c>
      <c r="L28" s="262" t="s">
        <v>62</v>
      </c>
      <c r="M28" s="262"/>
      <c r="N28" s="261"/>
    </row>
    <row r="29" spans="1:14" x14ac:dyDescent="0.25">
      <c r="A29" s="202">
        <v>44321</v>
      </c>
      <c r="B29" s="203" t="s">
        <v>68</v>
      </c>
      <c r="C29" s="201" t="s">
        <v>67</v>
      </c>
      <c r="D29" s="203" t="s">
        <v>93</v>
      </c>
      <c r="E29" s="433">
        <v>4000</v>
      </c>
      <c r="F29" s="194"/>
      <c r="G29" s="252">
        <f t="shared" si="2"/>
        <v>59000</v>
      </c>
      <c r="H29" s="201" t="s">
        <v>135</v>
      </c>
      <c r="I29" s="201" t="s">
        <v>18</v>
      </c>
      <c r="J29" s="201" t="s">
        <v>367</v>
      </c>
      <c r="K29" s="201" t="s">
        <v>125</v>
      </c>
      <c r="L29" s="201" t="s">
        <v>62</v>
      </c>
      <c r="M29" s="201"/>
      <c r="N29" s="203" t="s">
        <v>131</v>
      </c>
    </row>
    <row r="30" spans="1:14" x14ac:dyDescent="0.25">
      <c r="A30" s="202">
        <v>44321</v>
      </c>
      <c r="B30" s="203" t="s">
        <v>68</v>
      </c>
      <c r="C30" s="201" t="s">
        <v>67</v>
      </c>
      <c r="D30" s="203" t="s">
        <v>93</v>
      </c>
      <c r="E30" s="433">
        <v>12000</v>
      </c>
      <c r="F30" s="194"/>
      <c r="G30" s="252">
        <f t="shared" si="2"/>
        <v>47000</v>
      </c>
      <c r="H30" s="201" t="s">
        <v>135</v>
      </c>
      <c r="I30" s="201" t="s">
        <v>18</v>
      </c>
      <c r="J30" s="201" t="s">
        <v>367</v>
      </c>
      <c r="K30" s="201" t="s">
        <v>125</v>
      </c>
      <c r="L30" s="201" t="s">
        <v>62</v>
      </c>
      <c r="M30" s="201"/>
      <c r="N30" s="203" t="s">
        <v>368</v>
      </c>
    </row>
    <row r="31" spans="1:14" x14ac:dyDescent="0.25">
      <c r="A31" s="202">
        <v>44321</v>
      </c>
      <c r="B31" s="203" t="s">
        <v>68</v>
      </c>
      <c r="C31" s="201" t="s">
        <v>67</v>
      </c>
      <c r="D31" s="203" t="s">
        <v>93</v>
      </c>
      <c r="E31" s="433">
        <v>15000</v>
      </c>
      <c r="F31" s="194"/>
      <c r="G31" s="252">
        <f t="shared" si="2"/>
        <v>32000</v>
      </c>
      <c r="H31" s="201" t="s">
        <v>135</v>
      </c>
      <c r="I31" s="201" t="s">
        <v>18</v>
      </c>
      <c r="J31" s="201" t="s">
        <v>367</v>
      </c>
      <c r="K31" s="201" t="s">
        <v>125</v>
      </c>
      <c r="L31" s="201" t="s">
        <v>62</v>
      </c>
      <c r="M31" s="201"/>
      <c r="N31" s="203" t="s">
        <v>369</v>
      </c>
    </row>
    <row r="32" spans="1:14" x14ac:dyDescent="0.25">
      <c r="A32" s="202">
        <v>44321</v>
      </c>
      <c r="B32" s="203" t="s">
        <v>68</v>
      </c>
      <c r="C32" s="201" t="s">
        <v>67</v>
      </c>
      <c r="D32" s="203" t="s">
        <v>93</v>
      </c>
      <c r="E32" s="433">
        <v>12000</v>
      </c>
      <c r="F32" s="194"/>
      <c r="G32" s="252">
        <f t="shared" si="2"/>
        <v>20000</v>
      </c>
      <c r="H32" s="201" t="s">
        <v>135</v>
      </c>
      <c r="I32" s="201" t="s">
        <v>18</v>
      </c>
      <c r="J32" s="201" t="s">
        <v>367</v>
      </c>
      <c r="K32" s="201" t="s">
        <v>125</v>
      </c>
      <c r="L32" s="201" t="s">
        <v>62</v>
      </c>
      <c r="M32" s="201"/>
      <c r="N32" s="203" t="s">
        <v>370</v>
      </c>
    </row>
    <row r="33" spans="1:14" x14ac:dyDescent="0.25">
      <c r="A33" s="202">
        <v>44321</v>
      </c>
      <c r="B33" s="203" t="s">
        <v>68</v>
      </c>
      <c r="C33" s="201" t="s">
        <v>67</v>
      </c>
      <c r="D33" s="203" t="s">
        <v>93</v>
      </c>
      <c r="E33" s="426">
        <v>10000</v>
      </c>
      <c r="F33" s="194"/>
      <c r="G33" s="252">
        <f t="shared" si="2"/>
        <v>10000</v>
      </c>
      <c r="H33" s="201" t="s">
        <v>135</v>
      </c>
      <c r="I33" s="201" t="s">
        <v>18</v>
      </c>
      <c r="J33" s="201" t="s">
        <v>367</v>
      </c>
      <c r="K33" s="201" t="s">
        <v>125</v>
      </c>
      <c r="L33" s="201" t="s">
        <v>62</v>
      </c>
      <c r="M33" s="201"/>
      <c r="N33" s="203" t="s">
        <v>371</v>
      </c>
    </row>
    <row r="34" spans="1:14" x14ac:dyDescent="0.25">
      <c r="A34" s="202">
        <v>44321</v>
      </c>
      <c r="B34" s="203" t="s">
        <v>95</v>
      </c>
      <c r="C34" s="201" t="s">
        <v>95</v>
      </c>
      <c r="D34" s="203" t="s">
        <v>93</v>
      </c>
      <c r="E34" s="433">
        <v>2000</v>
      </c>
      <c r="F34" s="194"/>
      <c r="G34" s="252">
        <f t="shared" si="2"/>
        <v>8000</v>
      </c>
      <c r="H34" s="201" t="s">
        <v>135</v>
      </c>
      <c r="I34" s="201" t="s">
        <v>18</v>
      </c>
      <c r="J34" s="201" t="s">
        <v>367</v>
      </c>
      <c r="K34" s="201" t="s">
        <v>125</v>
      </c>
      <c r="L34" s="201" t="s">
        <v>62</v>
      </c>
      <c r="M34" s="201"/>
      <c r="N34" s="203"/>
    </row>
    <row r="35" spans="1:14" x14ac:dyDescent="0.25">
      <c r="A35" s="202">
        <v>44321</v>
      </c>
      <c r="B35" s="203" t="s">
        <v>95</v>
      </c>
      <c r="C35" s="201" t="s">
        <v>95</v>
      </c>
      <c r="D35" s="203" t="s">
        <v>93</v>
      </c>
      <c r="E35" s="433">
        <v>1000</v>
      </c>
      <c r="F35" s="194"/>
      <c r="G35" s="252">
        <f t="shared" si="2"/>
        <v>7000</v>
      </c>
      <c r="H35" s="201" t="s">
        <v>135</v>
      </c>
      <c r="I35" s="201" t="s">
        <v>18</v>
      </c>
      <c r="J35" s="201" t="s">
        <v>367</v>
      </c>
      <c r="K35" s="201" t="s">
        <v>125</v>
      </c>
      <c r="L35" s="201" t="s">
        <v>62</v>
      </c>
      <c r="M35" s="201"/>
      <c r="N35" s="203"/>
    </row>
    <row r="36" spans="1:14" x14ac:dyDescent="0.25">
      <c r="A36" s="202">
        <v>44321</v>
      </c>
      <c r="B36" s="203" t="s">
        <v>95</v>
      </c>
      <c r="C36" s="201" t="s">
        <v>95</v>
      </c>
      <c r="D36" s="203" t="s">
        <v>93</v>
      </c>
      <c r="E36" s="433">
        <v>3000</v>
      </c>
      <c r="F36" s="194"/>
      <c r="G36" s="252">
        <f t="shared" si="2"/>
        <v>4000</v>
      </c>
      <c r="H36" s="201" t="s">
        <v>135</v>
      </c>
      <c r="I36" s="201" t="s">
        <v>18</v>
      </c>
      <c r="J36" s="201" t="s">
        <v>367</v>
      </c>
      <c r="K36" s="201" t="s">
        <v>125</v>
      </c>
      <c r="L36" s="201" t="s">
        <v>62</v>
      </c>
      <c r="M36" s="201"/>
      <c r="N36" s="203"/>
    </row>
    <row r="37" spans="1:14" x14ac:dyDescent="0.25">
      <c r="A37" s="202">
        <v>44321</v>
      </c>
      <c r="B37" s="203" t="s">
        <v>95</v>
      </c>
      <c r="C37" s="201" t="s">
        <v>95</v>
      </c>
      <c r="D37" s="203" t="s">
        <v>93</v>
      </c>
      <c r="E37" s="433">
        <v>2000</v>
      </c>
      <c r="F37" s="194"/>
      <c r="G37" s="252">
        <f t="shared" si="2"/>
        <v>2000</v>
      </c>
      <c r="H37" s="201" t="s">
        <v>135</v>
      </c>
      <c r="I37" s="201" t="s">
        <v>18</v>
      </c>
      <c r="J37" s="201" t="s">
        <v>367</v>
      </c>
      <c r="K37" s="201" t="s">
        <v>125</v>
      </c>
      <c r="L37" s="201" t="s">
        <v>62</v>
      </c>
      <c r="M37" s="201"/>
      <c r="N37" s="203"/>
    </row>
    <row r="38" spans="1:14" ht="15.75" thickBot="1" x14ac:dyDescent="0.3">
      <c r="A38" s="202">
        <v>44327</v>
      </c>
      <c r="B38" s="203" t="s">
        <v>72</v>
      </c>
      <c r="C38" s="201" t="s">
        <v>50</v>
      </c>
      <c r="D38" s="203" t="s">
        <v>93</v>
      </c>
      <c r="E38" s="866"/>
      <c r="F38" s="213">
        <v>-2000</v>
      </c>
      <c r="G38" s="256">
        <f t="shared" si="2"/>
        <v>0</v>
      </c>
      <c r="H38" s="201" t="s">
        <v>135</v>
      </c>
      <c r="I38" s="201" t="s">
        <v>18</v>
      </c>
      <c r="J38" s="201" t="s">
        <v>367</v>
      </c>
      <c r="K38" s="201" t="s">
        <v>125</v>
      </c>
      <c r="L38" s="201" t="s">
        <v>62</v>
      </c>
      <c r="M38" s="201"/>
      <c r="N38" s="203"/>
    </row>
    <row r="39" spans="1:14" ht="15.75" thickBot="1" x14ac:dyDescent="0.3">
      <c r="A39" s="202"/>
      <c r="B39" s="203"/>
      <c r="C39" s="201"/>
      <c r="D39" s="276"/>
      <c r="E39" s="954">
        <f>SUM(E4:E38)</f>
        <v>180000</v>
      </c>
      <c r="F39" s="955">
        <f>SUM(F4:F38)+G4</f>
        <v>180000</v>
      </c>
      <c r="G39" s="956">
        <f>F39-E39</f>
        <v>0</v>
      </c>
      <c r="H39" s="218"/>
      <c r="I39" s="201"/>
      <c r="J39" s="201"/>
      <c r="K39" s="201"/>
      <c r="L39" s="201"/>
      <c r="M39" s="201"/>
      <c r="N39" s="203"/>
    </row>
    <row r="40" spans="1:14" x14ac:dyDescent="0.25">
      <c r="A40" s="202"/>
      <c r="B40" s="203"/>
      <c r="C40" s="201"/>
      <c r="D40" s="203"/>
      <c r="E40" s="700"/>
      <c r="F40" s="217"/>
      <c r="G40" s="264"/>
      <c r="H40" s="201"/>
      <c r="I40" s="201"/>
      <c r="J40" s="201"/>
      <c r="K40" s="201"/>
      <c r="L40" s="201"/>
      <c r="M40" s="201"/>
      <c r="N40" s="203"/>
    </row>
    <row r="41" spans="1:14" x14ac:dyDescent="0.25">
      <c r="A41" s="202"/>
      <c r="B41" s="203"/>
      <c r="C41" s="201"/>
      <c r="D41" s="203"/>
      <c r="E41" s="433"/>
      <c r="F41" s="194"/>
      <c r="G41" s="252"/>
      <c r="H41" s="201"/>
      <c r="I41" s="201"/>
      <c r="J41" s="201"/>
      <c r="K41" s="201"/>
      <c r="L41" s="201"/>
      <c r="M41" s="201"/>
      <c r="N41" s="203"/>
    </row>
    <row r="42" spans="1:14" x14ac:dyDescent="0.25">
      <c r="A42" s="202"/>
      <c r="B42" s="203"/>
      <c r="C42" s="201"/>
      <c r="D42" s="203"/>
      <c r="E42" s="433"/>
      <c r="F42" s="194"/>
      <c r="G42" s="252"/>
      <c r="H42" s="201"/>
      <c r="I42" s="201"/>
      <c r="J42" s="201"/>
      <c r="K42" s="201"/>
      <c r="L42" s="201"/>
      <c r="M42" s="201"/>
      <c r="N42" s="203"/>
    </row>
    <row r="43" spans="1:14" x14ac:dyDescent="0.25">
      <c r="A43" s="202"/>
      <c r="B43" s="203"/>
      <c r="C43" s="201"/>
      <c r="D43" s="203"/>
      <c r="E43" s="433"/>
      <c r="F43" s="194"/>
      <c r="G43" s="252"/>
      <c r="H43" s="201"/>
      <c r="I43" s="201"/>
      <c r="J43" s="201"/>
      <c r="K43" s="201"/>
      <c r="L43" s="201"/>
      <c r="M43" s="201"/>
      <c r="N43" s="203"/>
    </row>
    <row r="44" spans="1:14" x14ac:dyDescent="0.25">
      <c r="A44" s="202"/>
      <c r="B44" s="203"/>
      <c r="C44" s="201"/>
      <c r="D44" s="203"/>
      <c r="E44" s="252"/>
      <c r="F44" s="194"/>
      <c r="G44" s="252"/>
      <c r="H44" s="201"/>
      <c r="I44" s="201"/>
      <c r="J44" s="201"/>
      <c r="K44" s="201"/>
      <c r="L44" s="201"/>
      <c r="M44" s="201"/>
      <c r="N44" s="203"/>
    </row>
    <row r="45" spans="1:14" x14ac:dyDescent="0.25">
      <c r="A45" s="202"/>
      <c r="B45" s="203"/>
      <c r="C45" s="201"/>
      <c r="D45" s="203"/>
      <c r="E45" s="252"/>
      <c r="F45" s="194"/>
      <c r="G45" s="252"/>
      <c r="H45" s="201"/>
      <c r="I45" s="201"/>
      <c r="J45" s="201"/>
      <c r="K45" s="201"/>
      <c r="L45" s="201"/>
      <c r="M45" s="201"/>
      <c r="N45" s="203"/>
    </row>
    <row r="46" spans="1:14" x14ac:dyDescent="0.25">
      <c r="A46" s="202"/>
      <c r="B46" s="203"/>
      <c r="C46" s="201"/>
      <c r="D46" s="203"/>
      <c r="E46" s="252"/>
      <c r="F46" s="194"/>
      <c r="G46" s="252"/>
      <c r="H46" s="201"/>
      <c r="I46" s="201"/>
      <c r="J46" s="201"/>
      <c r="K46" s="201"/>
      <c r="L46" s="201"/>
      <c r="M46" s="201"/>
      <c r="N46" s="203"/>
    </row>
    <row r="47" spans="1:14" x14ac:dyDescent="0.25">
      <c r="A47" s="202"/>
      <c r="B47" s="203"/>
      <c r="C47" s="201"/>
      <c r="D47" s="203"/>
      <c r="E47" s="252"/>
      <c r="F47" s="194"/>
      <c r="G47" s="252"/>
      <c r="H47" s="201"/>
      <c r="I47" s="201"/>
      <c r="J47" s="201"/>
      <c r="K47" s="201"/>
      <c r="L47" s="201"/>
      <c r="M47" s="201"/>
      <c r="N47" s="203"/>
    </row>
    <row r="48" spans="1:14" x14ac:dyDescent="0.25">
      <c r="A48" s="202"/>
      <c r="B48" s="203"/>
      <c r="C48" s="203"/>
      <c r="D48" s="203"/>
      <c r="E48" s="758"/>
      <c r="F48" s="194"/>
      <c r="G48" s="252"/>
      <c r="H48" s="201"/>
      <c r="I48" s="201"/>
      <c r="J48" s="201"/>
      <c r="K48" s="201"/>
      <c r="L48" s="201"/>
      <c r="M48" s="201"/>
      <c r="N48" s="203"/>
    </row>
    <row r="49" spans="1:14" x14ac:dyDescent="0.25">
      <c r="A49" s="202"/>
      <c r="B49" s="203"/>
      <c r="C49" s="201"/>
      <c r="D49" s="203"/>
      <c r="E49" s="252"/>
      <c r="F49" s="194"/>
      <c r="G49" s="252"/>
      <c r="H49" s="201"/>
      <c r="I49" s="201"/>
      <c r="J49" s="201"/>
      <c r="K49" s="201"/>
      <c r="L49" s="201"/>
      <c r="M49" s="201"/>
      <c r="N49" s="203"/>
    </row>
    <row r="50" spans="1:14" x14ac:dyDescent="0.25">
      <c r="A50" s="202"/>
      <c r="B50" s="203"/>
      <c r="C50" s="201"/>
      <c r="D50" s="203"/>
      <c r="E50" s="252"/>
      <c r="F50" s="194"/>
      <c r="G50" s="252"/>
      <c r="H50" s="201"/>
      <c r="I50" s="201"/>
      <c r="J50" s="201"/>
      <c r="K50" s="201"/>
      <c r="L50" s="201"/>
      <c r="M50" s="201"/>
      <c r="N50" s="203"/>
    </row>
    <row r="51" spans="1:14" x14ac:dyDescent="0.25">
      <c r="A51" s="202"/>
      <c r="B51" s="203"/>
      <c r="C51" s="201"/>
      <c r="D51" s="203"/>
      <c r="E51" s="252"/>
      <c r="F51" s="194"/>
      <c r="G51" s="252"/>
      <c r="H51" s="201"/>
      <c r="I51" s="201"/>
      <c r="J51" s="201"/>
      <c r="K51" s="201"/>
      <c r="L51" s="201"/>
      <c r="M51" s="201"/>
      <c r="N51" s="203"/>
    </row>
    <row r="52" spans="1:14" x14ac:dyDescent="0.25">
      <c r="A52" s="202"/>
      <c r="B52" s="203"/>
      <c r="C52" s="201"/>
      <c r="D52" s="203"/>
      <c r="E52" s="252"/>
      <c r="F52" s="194"/>
      <c r="G52" s="252"/>
      <c r="H52" s="201"/>
      <c r="I52" s="201"/>
      <c r="J52" s="201"/>
      <c r="K52" s="201"/>
      <c r="L52" s="201"/>
      <c r="M52" s="201"/>
      <c r="N52" s="203"/>
    </row>
    <row r="53" spans="1:14" x14ac:dyDescent="0.25">
      <c r="A53" s="202"/>
      <c r="B53" s="203"/>
      <c r="C53" s="201"/>
      <c r="D53" s="203"/>
      <c r="E53" s="252"/>
      <c r="F53" s="194"/>
      <c r="G53" s="252"/>
      <c r="H53" s="201"/>
      <c r="I53" s="201"/>
      <c r="J53" s="201"/>
      <c r="K53" s="201"/>
      <c r="L53" s="201"/>
      <c r="M53" s="201"/>
      <c r="N53" s="203"/>
    </row>
    <row r="54" spans="1:14" x14ac:dyDescent="0.25">
      <c r="A54" s="202"/>
      <c r="B54" s="203"/>
      <c r="C54" s="201"/>
      <c r="D54" s="203"/>
      <c r="E54" s="252"/>
      <c r="F54" s="194"/>
      <c r="G54" s="252"/>
      <c r="H54" s="201"/>
      <c r="I54" s="201"/>
      <c r="J54" s="201"/>
      <c r="K54" s="201"/>
      <c r="L54" s="201"/>
      <c r="M54" s="201"/>
      <c r="N54" s="203"/>
    </row>
    <row r="55" spans="1:14" x14ac:dyDescent="0.25">
      <c r="A55" s="202"/>
      <c r="B55" s="203"/>
      <c r="C55" s="201"/>
      <c r="D55" s="203"/>
      <c r="E55" s="252"/>
      <c r="F55" s="194"/>
      <c r="G55" s="252"/>
      <c r="H55" s="201"/>
      <c r="I55" s="201"/>
      <c r="J55" s="201"/>
      <c r="K55" s="201"/>
      <c r="L55" s="201"/>
      <c r="M55" s="201"/>
      <c r="N55" s="203"/>
    </row>
    <row r="56" spans="1:14" x14ac:dyDescent="0.25">
      <c r="A56" s="202"/>
      <c r="B56" s="203"/>
      <c r="C56" s="201"/>
      <c r="D56" s="203"/>
      <c r="E56" s="252"/>
      <c r="F56" s="194"/>
      <c r="G56" s="252"/>
      <c r="H56" s="201"/>
      <c r="I56" s="201"/>
      <c r="J56" s="201"/>
      <c r="K56" s="201"/>
      <c r="L56" s="201"/>
      <c r="M56" s="201"/>
      <c r="N56" s="203"/>
    </row>
    <row r="57" spans="1:14" x14ac:dyDescent="0.25">
      <c r="A57" s="202"/>
      <c r="B57" s="203"/>
      <c r="C57" s="201"/>
      <c r="D57" s="203"/>
      <c r="E57" s="252"/>
      <c r="F57" s="194"/>
      <c r="G57" s="252"/>
      <c r="H57" s="201"/>
      <c r="I57" s="201"/>
      <c r="J57" s="201"/>
      <c r="K57" s="201"/>
      <c r="L57" s="201"/>
      <c r="M57" s="201"/>
      <c r="N57" s="203"/>
    </row>
    <row r="58" spans="1:14" x14ac:dyDescent="0.25">
      <c r="A58" s="202"/>
      <c r="B58" s="203"/>
      <c r="C58" s="201"/>
      <c r="D58" s="203"/>
      <c r="E58" s="252"/>
      <c r="F58" s="194"/>
      <c r="G58" s="252"/>
      <c r="H58" s="201"/>
      <c r="I58" s="201"/>
      <c r="J58" s="201"/>
      <c r="K58" s="201"/>
      <c r="L58" s="201"/>
      <c r="M58" s="201"/>
      <c r="N58" s="203"/>
    </row>
    <row r="59" spans="1:14" x14ac:dyDescent="0.25">
      <c r="A59" s="202"/>
      <c r="B59" s="203"/>
      <c r="C59" s="201"/>
      <c r="D59" s="203"/>
      <c r="E59" s="252"/>
      <c r="F59" s="194"/>
      <c r="G59" s="252"/>
      <c r="H59" s="201"/>
      <c r="I59" s="201"/>
      <c r="J59" s="201"/>
      <c r="K59" s="201"/>
      <c r="L59" s="201"/>
      <c r="M59" s="201"/>
      <c r="N59" s="203"/>
    </row>
    <row r="60" spans="1:14" x14ac:dyDescent="0.25">
      <c r="A60" s="202"/>
      <c r="B60" s="203"/>
      <c r="C60" s="201"/>
      <c r="D60" s="203"/>
      <c r="E60" s="252"/>
      <c r="F60" s="194"/>
      <c r="G60" s="252"/>
      <c r="H60" s="201"/>
      <c r="I60" s="201"/>
      <c r="J60" s="201"/>
      <c r="K60" s="201"/>
      <c r="L60" s="201"/>
      <c r="M60" s="201"/>
      <c r="N60" s="203"/>
    </row>
    <row r="61" spans="1:14" x14ac:dyDescent="0.25">
      <c r="A61" s="202"/>
      <c r="B61" s="203"/>
      <c r="C61" s="201"/>
      <c r="D61" s="203"/>
      <c r="E61" s="252"/>
      <c r="F61" s="194"/>
      <c r="G61" s="252"/>
      <c r="H61" s="201"/>
      <c r="I61" s="201"/>
      <c r="J61" s="201"/>
      <c r="K61" s="201"/>
      <c r="L61" s="201"/>
      <c r="M61" s="201"/>
      <c r="N61" s="203"/>
    </row>
    <row r="62" spans="1:14" ht="17.25" customHeight="1" x14ac:dyDescent="0.25">
      <c r="A62" s="202"/>
      <c r="B62" s="203"/>
      <c r="C62" s="201"/>
      <c r="D62" s="203"/>
      <c r="E62" s="477"/>
      <c r="F62" s="211"/>
      <c r="G62" s="252"/>
      <c r="H62" s="280"/>
      <c r="I62" s="280"/>
      <c r="J62" s="201"/>
      <c r="K62" s="201"/>
      <c r="L62" s="201"/>
      <c r="M62" s="201"/>
      <c r="N62" s="203"/>
    </row>
    <row r="63" spans="1:14" ht="17.25" customHeight="1" x14ac:dyDescent="0.25">
      <c r="A63" s="202"/>
      <c r="B63" s="203"/>
      <c r="C63" s="201"/>
      <c r="D63" s="203"/>
      <c r="E63" s="866"/>
      <c r="F63" s="211"/>
      <c r="G63" s="252"/>
      <c r="H63" s="280"/>
      <c r="I63" s="280"/>
      <c r="J63" s="201"/>
      <c r="K63" s="201"/>
      <c r="L63" s="201"/>
      <c r="M63" s="201"/>
      <c r="N63" s="203"/>
    </row>
    <row r="64" spans="1:14" ht="17.25" customHeight="1" x14ac:dyDescent="0.25">
      <c r="A64" s="202"/>
      <c r="B64" s="203"/>
      <c r="C64" s="201"/>
      <c r="D64" s="203"/>
      <c r="E64" s="433"/>
      <c r="F64" s="211"/>
      <c r="G64" s="252"/>
      <c r="H64" s="280"/>
      <c r="I64" s="280"/>
      <c r="J64" s="201"/>
      <c r="K64" s="201"/>
      <c r="L64" s="201"/>
      <c r="M64" s="201"/>
      <c r="N64" s="203"/>
    </row>
    <row r="65" spans="1:14" ht="17.25" customHeight="1" x14ac:dyDescent="0.25">
      <c r="A65" s="202"/>
      <c r="B65" s="203"/>
      <c r="C65" s="201"/>
      <c r="D65" s="203"/>
      <c r="E65" s="433"/>
      <c r="F65" s="211"/>
      <c r="G65" s="252"/>
      <c r="H65" s="280"/>
      <c r="I65" s="280"/>
      <c r="J65" s="201"/>
      <c r="K65" s="201"/>
      <c r="L65" s="201"/>
      <c r="M65" s="201"/>
      <c r="N65" s="203"/>
    </row>
    <row r="66" spans="1:14" ht="17.25" customHeight="1" x14ac:dyDescent="0.25">
      <c r="A66" s="202"/>
      <c r="B66" s="203"/>
      <c r="C66" s="201"/>
      <c r="D66" s="203"/>
      <c r="E66" s="433"/>
      <c r="F66" s="211"/>
      <c r="G66" s="252"/>
      <c r="H66" s="280"/>
      <c r="I66" s="280"/>
      <c r="J66" s="201"/>
      <c r="K66" s="201"/>
      <c r="L66" s="201"/>
      <c r="M66" s="201"/>
      <c r="N66" s="203"/>
    </row>
    <row r="67" spans="1:14" ht="17.25" customHeight="1" x14ac:dyDescent="0.25">
      <c r="A67" s="202"/>
      <c r="B67" s="203"/>
      <c r="C67" s="201"/>
      <c r="D67" s="203"/>
      <c r="E67" s="433"/>
      <c r="F67" s="211"/>
      <c r="G67" s="252"/>
      <c r="H67" s="280"/>
      <c r="I67" s="280"/>
      <c r="J67" s="201"/>
      <c r="K67" s="201"/>
      <c r="L67" s="201"/>
      <c r="M67" s="201"/>
      <c r="N67" s="203"/>
    </row>
    <row r="68" spans="1:14" ht="17.25" customHeight="1" x14ac:dyDescent="0.25">
      <c r="A68" s="202"/>
      <c r="B68" s="203"/>
      <c r="C68" s="201"/>
      <c r="D68" s="276"/>
      <c r="E68" s="433"/>
      <c r="F68" s="211"/>
      <c r="G68" s="252"/>
      <c r="H68" s="280"/>
      <c r="I68" s="280"/>
      <c r="J68" s="201"/>
      <c r="K68" s="201"/>
      <c r="L68" s="201"/>
      <c r="M68" s="201"/>
      <c r="N68" s="203"/>
    </row>
    <row r="69" spans="1:14" ht="17.25" customHeight="1" x14ac:dyDescent="0.25">
      <c r="A69" s="202"/>
      <c r="B69" s="203"/>
      <c r="C69" s="201"/>
      <c r="D69" s="276"/>
      <c r="E69" s="433"/>
      <c r="F69" s="211"/>
      <c r="G69" s="252"/>
      <c r="H69" s="280"/>
      <c r="I69" s="280"/>
      <c r="J69" s="201"/>
      <c r="K69" s="201"/>
      <c r="L69" s="201"/>
      <c r="M69" s="201"/>
      <c r="N69" s="203"/>
    </row>
    <row r="70" spans="1:14" ht="17.25" customHeight="1" x14ac:dyDescent="0.25">
      <c r="A70" s="202"/>
      <c r="B70" s="203"/>
      <c r="C70" s="201"/>
      <c r="D70" s="276"/>
      <c r="E70" s="433"/>
      <c r="F70" s="211"/>
      <c r="G70" s="252"/>
      <c r="H70" s="280"/>
      <c r="I70" s="280"/>
      <c r="J70" s="201"/>
      <c r="K70" s="201"/>
      <c r="L70" s="201"/>
      <c r="M70" s="201"/>
      <c r="N70" s="203"/>
    </row>
    <row r="71" spans="1:14" ht="17.25" customHeight="1" x14ac:dyDescent="0.25">
      <c r="A71" s="202"/>
      <c r="B71" s="203"/>
      <c r="C71" s="201"/>
      <c r="D71" s="276"/>
      <c r="E71" s="433"/>
      <c r="F71" s="211"/>
      <c r="G71" s="252"/>
      <c r="H71" s="280"/>
      <c r="I71" s="280"/>
      <c r="J71" s="201"/>
      <c r="K71" s="201"/>
      <c r="L71" s="201"/>
      <c r="M71" s="201"/>
      <c r="N71" s="203"/>
    </row>
    <row r="72" spans="1:14" ht="17.25" customHeight="1" x14ac:dyDescent="0.25">
      <c r="A72" s="202"/>
      <c r="B72" s="203"/>
      <c r="C72" s="201"/>
      <c r="D72" s="276"/>
      <c r="E72" s="433"/>
      <c r="F72" s="211"/>
      <c r="G72" s="252"/>
      <c r="H72" s="280"/>
      <c r="I72" s="280"/>
      <c r="J72" s="201"/>
      <c r="K72" s="201"/>
      <c r="L72" s="201"/>
      <c r="M72" s="201"/>
      <c r="N72" s="203"/>
    </row>
    <row r="73" spans="1:14" ht="17.25" customHeight="1" x14ac:dyDescent="0.25">
      <c r="A73" s="202"/>
      <c r="B73" s="203"/>
      <c r="C73" s="201"/>
      <c r="D73" s="276"/>
      <c r="E73" s="433"/>
      <c r="F73" s="211"/>
      <c r="G73" s="252"/>
      <c r="H73" s="280"/>
      <c r="I73" s="280"/>
      <c r="J73" s="201"/>
      <c r="K73" s="201"/>
      <c r="L73" s="201"/>
      <c r="M73" s="201"/>
      <c r="N73" s="203"/>
    </row>
    <row r="74" spans="1:14" ht="17.25" customHeight="1" x14ac:dyDescent="0.25">
      <c r="A74" s="202"/>
      <c r="B74" s="203"/>
      <c r="C74" s="201"/>
      <c r="D74" s="276"/>
      <c r="E74" s="433"/>
      <c r="F74" s="211"/>
      <c r="G74" s="252"/>
      <c r="H74" s="280"/>
      <c r="I74" s="280"/>
      <c r="J74" s="201"/>
      <c r="K74" s="201"/>
      <c r="L74" s="201"/>
      <c r="M74" s="201"/>
      <c r="N74" s="203"/>
    </row>
    <row r="75" spans="1:14" ht="17.25" customHeight="1" x14ac:dyDescent="0.25">
      <c r="A75" s="202"/>
      <c r="B75" s="203"/>
      <c r="C75" s="201"/>
      <c r="D75" s="276"/>
      <c r="E75" s="433"/>
      <c r="F75" s="211"/>
      <c r="G75" s="252"/>
      <c r="H75" s="280"/>
      <c r="I75" s="280"/>
      <c r="J75" s="201"/>
      <c r="K75" s="201"/>
      <c r="L75" s="201"/>
      <c r="M75" s="201"/>
      <c r="N75" s="203"/>
    </row>
    <row r="76" spans="1:14" ht="17.25" customHeight="1" x14ac:dyDescent="0.25">
      <c r="A76" s="202"/>
      <c r="B76" s="203"/>
      <c r="C76" s="201"/>
      <c r="D76" s="276"/>
      <c r="E76" s="433"/>
      <c r="F76" s="211"/>
      <c r="G76" s="252"/>
      <c r="H76" s="280"/>
      <c r="I76" s="280"/>
      <c r="J76" s="201"/>
      <c r="K76" s="201"/>
      <c r="L76" s="201"/>
      <c r="M76" s="201"/>
      <c r="N76" s="203"/>
    </row>
    <row r="77" spans="1:14" ht="17.25" customHeight="1" x14ac:dyDescent="0.25">
      <c r="A77" s="202"/>
      <c r="B77" s="203"/>
      <c r="C77" s="201"/>
      <c r="D77" s="276"/>
      <c r="E77" s="477"/>
      <c r="F77" s="211"/>
      <c r="G77" s="252"/>
      <c r="H77" s="280"/>
      <c r="I77" s="280"/>
      <c r="J77" s="201"/>
      <c r="K77" s="201"/>
      <c r="L77" s="201"/>
      <c r="M77" s="201"/>
      <c r="N77" s="203"/>
    </row>
    <row r="78" spans="1:14" ht="17.25" customHeight="1" x14ac:dyDescent="0.25">
      <c r="A78" s="202"/>
      <c r="B78" s="203"/>
      <c r="C78" s="201"/>
      <c r="D78" s="276"/>
      <c r="E78" s="477"/>
      <c r="F78" s="211"/>
      <c r="G78" s="252"/>
      <c r="H78" s="280"/>
      <c r="I78" s="280"/>
      <c r="J78" s="201"/>
      <c r="K78" s="201"/>
      <c r="L78" s="201"/>
      <c r="M78" s="201"/>
      <c r="N78" s="203"/>
    </row>
    <row r="79" spans="1:14" ht="17.25" customHeight="1" x14ac:dyDescent="0.25">
      <c r="A79" s="202"/>
      <c r="B79" s="203"/>
      <c r="C79" s="201"/>
      <c r="D79" s="276"/>
      <c r="E79" s="477"/>
      <c r="F79" s="211"/>
      <c r="G79" s="252"/>
      <c r="H79" s="280"/>
      <c r="I79" s="280"/>
      <c r="J79" s="201"/>
      <c r="K79" s="201"/>
      <c r="L79" s="201"/>
      <c r="M79" s="201"/>
      <c r="N79" s="203"/>
    </row>
    <row r="80" spans="1:14" ht="17.25" customHeight="1" x14ac:dyDescent="0.25">
      <c r="A80" s="202"/>
      <c r="B80" s="241"/>
      <c r="C80" s="201"/>
      <c r="D80" s="203"/>
      <c r="E80" s="477"/>
      <c r="F80" s="211"/>
      <c r="G80" s="252"/>
      <c r="H80" s="280"/>
      <c r="I80" s="280"/>
      <c r="J80" s="201"/>
      <c r="K80" s="201"/>
      <c r="L80" s="201"/>
      <c r="M80" s="201"/>
      <c r="N80" s="203"/>
    </row>
    <row r="81" spans="1:14" ht="17.25" customHeight="1" x14ac:dyDescent="0.25">
      <c r="A81" s="202"/>
      <c r="B81" s="241"/>
      <c r="C81" s="201"/>
      <c r="D81" s="203"/>
      <c r="E81" s="477"/>
      <c r="F81" s="211"/>
      <c r="G81" s="252"/>
      <c r="H81" s="280"/>
      <c r="I81" s="280"/>
      <c r="J81" s="201"/>
      <c r="K81" s="201"/>
      <c r="L81" s="201"/>
      <c r="M81" s="201"/>
      <c r="N81" s="203"/>
    </row>
    <row r="82" spans="1:14" ht="17.25" customHeight="1" x14ac:dyDescent="0.25">
      <c r="A82" s="202"/>
      <c r="B82" s="241"/>
      <c r="C82" s="201"/>
      <c r="D82" s="203"/>
      <c r="E82" s="477"/>
      <c r="F82" s="211"/>
      <c r="G82" s="252"/>
      <c r="H82" s="280"/>
      <c r="I82" s="280"/>
      <c r="J82" s="201"/>
      <c r="K82" s="201"/>
      <c r="L82" s="201"/>
      <c r="M82" s="201"/>
      <c r="N82" s="203"/>
    </row>
    <row r="83" spans="1:14" ht="17.25" customHeight="1" x14ac:dyDescent="0.25">
      <c r="A83" s="202"/>
      <c r="B83" s="241"/>
      <c r="C83" s="201"/>
      <c r="D83" s="203"/>
      <c r="E83" s="477"/>
      <c r="F83" s="211"/>
      <c r="G83" s="252"/>
      <c r="H83" s="280"/>
      <c r="I83" s="280"/>
      <c r="J83" s="201"/>
      <c r="K83" s="201"/>
      <c r="L83" s="201"/>
      <c r="M83" s="201"/>
      <c r="N83" s="203"/>
    </row>
    <row r="84" spans="1:14" ht="17.25" customHeight="1" x14ac:dyDescent="0.25">
      <c r="A84" s="202"/>
      <c r="B84" s="241"/>
      <c r="C84" s="201"/>
      <c r="D84" s="203"/>
      <c r="E84" s="477"/>
      <c r="F84" s="211"/>
      <c r="G84" s="252"/>
      <c r="H84" s="280"/>
      <c r="I84" s="280"/>
      <c r="J84" s="201"/>
      <c r="K84" s="201"/>
      <c r="L84" s="201"/>
      <c r="M84" s="201"/>
      <c r="N84" s="203"/>
    </row>
    <row r="85" spans="1:14" ht="17.25" customHeight="1" x14ac:dyDescent="0.25">
      <c r="A85" s="202"/>
      <c r="B85" s="203"/>
      <c r="C85" s="203"/>
      <c r="D85" s="276"/>
      <c r="E85" s="867"/>
      <c r="F85" s="211"/>
      <c r="G85" s="252"/>
      <c r="H85" s="280"/>
      <c r="I85" s="280"/>
      <c r="J85" s="201"/>
      <c r="K85" s="201"/>
      <c r="L85" s="201"/>
      <c r="M85" s="201"/>
      <c r="N85" s="203"/>
    </row>
    <row r="86" spans="1:14" ht="17.25" customHeight="1" x14ac:dyDescent="0.25">
      <c r="A86" s="202"/>
      <c r="B86" s="241"/>
      <c r="C86" s="201"/>
      <c r="D86" s="203"/>
      <c r="E86" s="477"/>
      <c r="F86" s="211"/>
      <c r="G86" s="252"/>
      <c r="H86" s="280"/>
      <c r="I86" s="280"/>
      <c r="J86" s="201"/>
      <c r="K86" s="201"/>
      <c r="L86" s="201"/>
      <c r="M86" s="201"/>
      <c r="N86" s="203"/>
    </row>
    <row r="87" spans="1:14" ht="17.25" customHeight="1" x14ac:dyDescent="0.25">
      <c r="A87" s="202"/>
      <c r="B87" s="241"/>
      <c r="C87" s="201"/>
      <c r="D87" s="203"/>
      <c r="E87" s="477"/>
      <c r="F87" s="211"/>
      <c r="G87" s="252"/>
      <c r="H87" s="280"/>
      <c r="I87" s="280"/>
      <c r="J87" s="201"/>
      <c r="K87" s="201"/>
      <c r="L87" s="201"/>
      <c r="M87" s="201"/>
      <c r="N87" s="203"/>
    </row>
    <row r="88" spans="1:14" ht="17.25" customHeight="1" x14ac:dyDescent="0.25">
      <c r="A88" s="202"/>
      <c r="B88" s="241"/>
      <c r="C88" s="201"/>
      <c r="D88" s="203"/>
      <c r="E88" s="477"/>
      <c r="F88" s="211"/>
      <c r="G88" s="252"/>
      <c r="H88" s="280"/>
      <c r="I88" s="280"/>
      <c r="J88" s="201"/>
      <c r="K88" s="201"/>
      <c r="L88" s="201"/>
      <c r="M88" s="201"/>
      <c r="N88" s="203"/>
    </row>
    <row r="89" spans="1:14" ht="17.25" customHeight="1" x14ac:dyDescent="0.25">
      <c r="A89" s="202"/>
      <c r="B89" s="241"/>
      <c r="C89" s="201"/>
      <c r="D89" s="203"/>
      <c r="E89" s="477"/>
      <c r="F89" s="211"/>
      <c r="G89" s="252"/>
      <c r="H89" s="280"/>
      <c r="I89" s="280"/>
      <c r="J89" s="201"/>
      <c r="K89" s="201"/>
      <c r="L89" s="201"/>
      <c r="M89" s="201"/>
      <c r="N89" s="203"/>
    </row>
    <row r="90" spans="1:14" ht="17.25" customHeight="1" x14ac:dyDescent="0.25">
      <c r="A90" s="202"/>
      <c r="B90" s="241"/>
      <c r="C90" s="201"/>
      <c r="D90" s="203"/>
      <c r="E90" s="477"/>
      <c r="F90" s="211"/>
      <c r="G90" s="252"/>
      <c r="H90" s="280"/>
      <c r="I90" s="280"/>
      <c r="J90" s="201"/>
      <c r="K90" s="201"/>
      <c r="L90" s="201"/>
      <c r="M90" s="201"/>
      <c r="N90" s="203"/>
    </row>
    <row r="91" spans="1:14" x14ac:dyDescent="0.25">
      <c r="A91" s="202"/>
      <c r="B91" s="241"/>
      <c r="C91" s="201"/>
      <c r="D91" s="203"/>
      <c r="E91" s="433"/>
      <c r="F91" s="194"/>
      <c r="G91" s="252"/>
      <c r="H91" s="280"/>
      <c r="I91" s="280"/>
      <c r="J91" s="201"/>
      <c r="K91" s="201"/>
      <c r="L91" s="201"/>
      <c r="M91" s="201"/>
      <c r="N91" s="203"/>
    </row>
    <row r="92" spans="1:14" x14ac:dyDescent="0.25">
      <c r="A92" s="202"/>
      <c r="B92" s="241"/>
      <c r="C92" s="201"/>
      <c r="D92" s="203"/>
      <c r="E92" s="433"/>
      <c r="F92" s="194"/>
      <c r="G92" s="252"/>
      <c r="H92" s="280"/>
      <c r="I92" s="280"/>
      <c r="J92" s="201"/>
      <c r="K92" s="201"/>
      <c r="L92" s="201"/>
      <c r="M92" s="201"/>
      <c r="N92" s="203"/>
    </row>
    <row r="93" spans="1:14" x14ac:dyDescent="0.25">
      <c r="A93" s="202"/>
      <c r="B93" s="241"/>
      <c r="C93" s="201"/>
      <c r="D93" s="203"/>
      <c r="E93" s="467"/>
      <c r="F93" s="210"/>
      <c r="G93" s="252"/>
      <c r="H93" s="711"/>
      <c r="I93" s="280"/>
      <c r="J93" s="201"/>
      <c r="K93" s="201"/>
      <c r="L93" s="280"/>
      <c r="M93" s="201"/>
      <c r="N93" s="203"/>
    </row>
    <row r="94" spans="1:14" x14ac:dyDescent="0.25">
      <c r="A94" s="202"/>
      <c r="B94" s="241"/>
      <c r="C94" s="201"/>
      <c r="D94" s="203"/>
      <c r="E94" s="433"/>
      <c r="F94" s="433"/>
      <c r="G94" s="252"/>
      <c r="H94" s="218"/>
      <c r="I94" s="280"/>
      <c r="J94" s="201"/>
      <c r="K94" s="201"/>
      <c r="L94" s="280"/>
      <c r="M94" s="201"/>
      <c r="N94" s="203"/>
    </row>
    <row r="95" spans="1:14" x14ac:dyDescent="0.25">
      <c r="A95" s="202"/>
      <c r="B95" s="203"/>
      <c r="C95" s="203"/>
      <c r="D95" s="203"/>
      <c r="E95" s="223"/>
      <c r="F95" s="217"/>
      <c r="G95" s="252"/>
      <c r="H95" s="201"/>
      <c r="I95" s="280"/>
      <c r="J95" s="201"/>
      <c r="K95" s="201"/>
      <c r="L95" s="280"/>
      <c r="M95" s="201"/>
      <c r="N95" s="203"/>
    </row>
    <row r="96" spans="1:14" x14ac:dyDescent="0.25">
      <c r="A96" s="202"/>
      <c r="B96" s="201"/>
      <c r="C96" s="201"/>
      <c r="D96" s="201"/>
      <c r="E96" s="194"/>
      <c r="F96" s="194"/>
      <c r="G96" s="252"/>
      <c r="H96" s="201"/>
      <c r="I96" s="280"/>
      <c r="J96" s="201"/>
      <c r="K96" s="201"/>
      <c r="L96" s="280"/>
      <c r="M96" s="201"/>
      <c r="N96" s="203"/>
    </row>
    <row r="97" spans="1:15" x14ac:dyDescent="0.25">
      <c r="A97" s="202"/>
      <c r="B97" s="201"/>
      <c r="C97" s="201"/>
      <c r="D97" s="201"/>
      <c r="E97" s="194"/>
      <c r="F97" s="194"/>
      <c r="G97" s="252"/>
      <c r="H97" s="201"/>
      <c r="I97" s="280"/>
      <c r="J97" s="201"/>
      <c r="K97" s="201"/>
      <c r="L97" s="280"/>
      <c r="M97" s="201"/>
      <c r="N97" s="203"/>
    </row>
    <row r="98" spans="1:15" x14ac:dyDescent="0.25">
      <c r="A98" s="202"/>
      <c r="B98" s="201"/>
      <c r="C98" s="201"/>
      <c r="D98" s="201"/>
      <c r="E98" s="194"/>
      <c r="F98" s="194"/>
      <c r="G98" s="252"/>
      <c r="H98" s="201"/>
      <c r="I98" s="280"/>
      <c r="J98" s="201"/>
      <c r="K98" s="201"/>
      <c r="L98" s="280"/>
      <c r="M98" s="201"/>
      <c r="N98" s="203"/>
    </row>
    <row r="99" spans="1:15" x14ac:dyDescent="0.25">
      <c r="A99" s="202"/>
      <c r="B99" s="201"/>
      <c r="C99" s="201"/>
      <c r="D99" s="201"/>
      <c r="E99" s="194"/>
      <c r="F99" s="297"/>
      <c r="G99" s="252"/>
      <c r="H99" s="201"/>
      <c r="I99" s="280"/>
      <c r="J99" s="201"/>
      <c r="K99" s="201"/>
      <c r="L99" s="280"/>
      <c r="M99" s="201"/>
      <c r="N99" s="203"/>
    </row>
    <row r="100" spans="1:15" x14ac:dyDescent="0.25">
      <c r="A100" s="202"/>
      <c r="B100" s="201"/>
      <c r="C100" s="201"/>
      <c r="D100" s="201"/>
      <c r="E100" s="841"/>
      <c r="F100" s="839"/>
      <c r="G100" s="252"/>
      <c r="H100" s="212"/>
      <c r="I100" s="280"/>
      <c r="J100" s="201"/>
      <c r="K100" s="201"/>
      <c r="L100" s="280"/>
      <c r="M100" s="688"/>
      <c r="N100" s="840"/>
    </row>
    <row r="101" spans="1:15" x14ac:dyDescent="0.25">
      <c r="A101" s="202"/>
      <c r="B101" s="201"/>
      <c r="C101" s="201"/>
      <c r="D101" s="201"/>
      <c r="E101" s="222"/>
      <c r="F101" s="201"/>
      <c r="G101" s="252"/>
      <c r="H101" s="201"/>
      <c r="I101" s="280"/>
      <c r="J101" s="201"/>
      <c r="K101" s="201"/>
      <c r="L101" s="280"/>
      <c r="M101" s="201"/>
      <c r="N101" s="203"/>
      <c r="O101" s="26"/>
    </row>
    <row r="102" spans="1:15" x14ac:dyDescent="0.25">
      <c r="A102" s="202"/>
      <c r="B102" s="201"/>
      <c r="C102" s="201"/>
      <c r="D102" s="201"/>
      <c r="E102" s="222"/>
      <c r="F102" s="201"/>
      <c r="G102" s="252"/>
      <c r="H102" s="201"/>
      <c r="I102" s="280"/>
      <c r="J102" s="201"/>
      <c r="K102" s="201"/>
      <c r="L102" s="280"/>
      <c r="M102" s="201"/>
      <c r="N102" s="203"/>
      <c r="O102" s="26"/>
    </row>
    <row r="103" spans="1:15" x14ac:dyDescent="0.25">
      <c r="A103" s="202"/>
      <c r="B103" s="201"/>
      <c r="C103" s="201"/>
      <c r="D103" s="201"/>
      <c r="E103" s="222"/>
      <c r="F103" s="201"/>
      <c r="G103" s="252"/>
      <c r="H103" s="201"/>
      <c r="I103" s="280"/>
      <c r="J103" s="201"/>
      <c r="K103" s="201"/>
      <c r="L103" s="280"/>
      <c r="M103" s="201"/>
      <c r="N103" s="203"/>
      <c r="O103" s="26"/>
    </row>
    <row r="104" spans="1:15" x14ac:dyDescent="0.25">
      <c r="A104" s="202"/>
      <c r="B104" s="201"/>
      <c r="C104" s="201"/>
      <c r="D104" s="201"/>
      <c r="E104" s="222"/>
      <c r="F104" s="201"/>
      <c r="G104" s="252"/>
      <c r="H104" s="201"/>
      <c r="I104" s="280"/>
      <c r="J104" s="201"/>
      <c r="K104" s="201"/>
      <c r="L104" s="280"/>
      <c r="M104" s="201"/>
      <c r="N104" s="203"/>
      <c r="O104" s="26"/>
    </row>
    <row r="105" spans="1:15" x14ac:dyDescent="0.25">
      <c r="A105" s="202"/>
      <c r="B105" s="201"/>
      <c r="C105" s="201"/>
      <c r="D105" s="201"/>
      <c r="E105" s="222"/>
      <c r="F105" s="222"/>
      <c r="G105" s="252"/>
      <c r="H105" s="201"/>
      <c r="I105" s="201"/>
      <c r="J105" s="201"/>
      <c r="K105" s="201"/>
      <c r="L105" s="201"/>
      <c r="M105" s="201"/>
      <c r="N105" s="203"/>
      <c r="O105" s="26"/>
    </row>
    <row r="106" spans="1:15" x14ac:dyDescent="0.25">
      <c r="A106" s="202"/>
      <c r="B106" s="203"/>
      <c r="C106" s="203"/>
      <c r="D106" s="203"/>
      <c r="E106" s="223"/>
      <c r="F106" s="222"/>
      <c r="G106" s="252"/>
      <c r="H106" s="201"/>
      <c r="I106" s="201"/>
      <c r="J106" s="201"/>
      <c r="K106" s="201"/>
      <c r="L106" s="201"/>
      <c r="M106" s="201"/>
      <c r="N106" s="203"/>
      <c r="O106" s="262"/>
    </row>
    <row r="107" spans="1:15" x14ac:dyDescent="0.25">
      <c r="A107" s="202"/>
      <c r="B107" s="201"/>
      <c r="C107" s="201"/>
      <c r="D107" s="201"/>
      <c r="E107" s="222"/>
      <c r="F107" s="201"/>
      <c r="G107" s="252"/>
      <c r="H107" s="201"/>
      <c r="I107" s="201"/>
      <c r="J107" s="201"/>
      <c r="K107" s="201"/>
      <c r="L107" s="201"/>
      <c r="M107" s="201"/>
      <c r="N107" s="203"/>
      <c r="O107" s="26"/>
    </row>
    <row r="108" spans="1:15" x14ac:dyDescent="0.25">
      <c r="A108" s="202"/>
      <c r="B108" s="201"/>
      <c r="C108" s="201"/>
      <c r="D108" s="201"/>
      <c r="E108" s="222"/>
      <c r="F108" s="201"/>
      <c r="G108" s="252"/>
      <c r="H108" s="201"/>
      <c r="I108" s="201"/>
      <c r="J108" s="201"/>
      <c r="K108" s="201"/>
      <c r="L108" s="201"/>
      <c r="M108" s="201"/>
      <c r="N108" s="203"/>
      <c r="O108" s="26"/>
    </row>
    <row r="109" spans="1:15" x14ac:dyDescent="0.25">
      <c r="A109" s="202"/>
      <c r="B109" s="201"/>
      <c r="C109" s="201"/>
      <c r="D109" s="201"/>
      <c r="E109" s="222"/>
      <c r="F109" s="201"/>
      <c r="G109" s="252"/>
      <c r="H109" s="201"/>
      <c r="I109" s="201"/>
      <c r="J109" s="201"/>
      <c r="K109" s="201"/>
      <c r="L109" s="201"/>
      <c r="M109" s="201"/>
      <c r="N109" s="203"/>
      <c r="O109" s="26"/>
    </row>
    <row r="110" spans="1:15" x14ac:dyDescent="0.25">
      <c r="A110" s="202"/>
      <c r="B110" s="201"/>
      <c r="C110" s="201"/>
      <c r="D110" s="201"/>
      <c r="E110" s="222"/>
      <c r="F110" s="201"/>
      <c r="G110" s="252"/>
      <c r="H110" s="201"/>
      <c r="I110" s="201"/>
      <c r="J110" s="201"/>
      <c r="K110" s="201"/>
      <c r="L110" s="201"/>
      <c r="M110" s="201"/>
      <c r="N110" s="203"/>
      <c r="O110" s="26"/>
    </row>
    <row r="111" spans="1:15" x14ac:dyDescent="0.25">
      <c r="A111" s="202"/>
      <c r="B111" s="201"/>
      <c r="C111" s="201"/>
      <c r="D111" s="201"/>
      <c r="E111" s="222"/>
      <c r="F111" s="201"/>
      <c r="G111" s="252"/>
      <c r="H111" s="201"/>
      <c r="I111" s="201"/>
      <c r="J111" s="201"/>
      <c r="K111" s="201"/>
      <c r="L111" s="201"/>
      <c r="M111" s="201"/>
      <c r="N111" s="203"/>
      <c r="O111" s="26"/>
    </row>
    <row r="112" spans="1:15" x14ac:dyDescent="0.25">
      <c r="A112" s="202"/>
      <c r="B112" s="201"/>
      <c r="C112" s="201"/>
      <c r="D112" s="201"/>
      <c r="E112" s="222"/>
      <c r="F112" s="201"/>
      <c r="G112" s="252"/>
      <c r="H112" s="201"/>
      <c r="I112" s="201"/>
      <c r="J112" s="201"/>
      <c r="K112" s="201"/>
      <c r="L112" s="201"/>
      <c r="M112" s="201"/>
      <c r="N112" s="203"/>
      <c r="O112" s="26"/>
    </row>
    <row r="113" spans="1:15" x14ac:dyDescent="0.25">
      <c r="A113" s="202"/>
      <c r="B113" s="201"/>
      <c r="C113" s="201"/>
      <c r="D113" s="201"/>
      <c r="E113" s="222"/>
      <c r="F113" s="201"/>
      <c r="G113" s="252"/>
      <c r="H113" s="201"/>
      <c r="I113" s="201"/>
      <c r="J113" s="201"/>
      <c r="K113" s="201"/>
      <c r="L113" s="201"/>
      <c r="M113" s="201"/>
      <c r="N113" s="203"/>
      <c r="O113" s="26"/>
    </row>
    <row r="114" spans="1:15" x14ac:dyDescent="0.25">
      <c r="A114" s="202"/>
      <c r="B114" s="201"/>
      <c r="C114" s="201"/>
      <c r="D114" s="201"/>
      <c r="E114" s="222"/>
      <c r="F114" s="201"/>
      <c r="G114" s="252"/>
      <c r="H114" s="201"/>
      <c r="I114" s="201"/>
      <c r="J114" s="201"/>
      <c r="K114" s="201"/>
      <c r="L114" s="201"/>
      <c r="M114" s="201"/>
      <c r="N114" s="203"/>
      <c r="O114" s="26"/>
    </row>
    <row r="115" spans="1:15" x14ac:dyDescent="0.25">
      <c r="A115" s="202"/>
      <c r="B115" s="201"/>
      <c r="C115" s="201"/>
      <c r="D115" s="201"/>
      <c r="E115" s="222"/>
      <c r="F115" s="201"/>
      <c r="G115" s="252"/>
      <c r="H115" s="201"/>
      <c r="I115" s="201"/>
      <c r="J115" s="201"/>
      <c r="K115" s="201"/>
      <c r="L115" s="201"/>
      <c r="M115" s="201"/>
      <c r="N115" s="203"/>
      <c r="O115" s="26"/>
    </row>
    <row r="116" spans="1:15" x14ac:dyDescent="0.25">
      <c r="A116" s="202"/>
      <c r="B116" s="201"/>
      <c r="C116" s="201"/>
      <c r="D116" s="201"/>
      <c r="E116" s="222"/>
      <c r="F116" s="201"/>
      <c r="G116" s="252"/>
      <c r="H116" s="201"/>
      <c r="I116" s="201"/>
      <c r="J116" s="201"/>
      <c r="K116" s="201"/>
      <c r="L116" s="201"/>
      <c r="M116" s="201"/>
      <c r="N116" s="203"/>
      <c r="O116" s="26"/>
    </row>
    <row r="117" spans="1:15" x14ac:dyDescent="0.25">
      <c r="A117" s="202"/>
      <c r="B117" s="201"/>
      <c r="C117" s="201"/>
      <c r="D117" s="201"/>
      <c r="E117" s="222"/>
      <c r="F117" s="201"/>
      <c r="G117" s="252"/>
      <c r="H117" s="201"/>
      <c r="I117" s="201"/>
      <c r="J117" s="201"/>
      <c r="K117" s="201"/>
      <c r="L117" s="201"/>
      <c r="M117" s="201"/>
      <c r="N117" s="203"/>
      <c r="O117" s="26"/>
    </row>
    <row r="118" spans="1:15" x14ac:dyDescent="0.25">
      <c r="A118" s="202"/>
      <c r="B118" s="201"/>
      <c r="C118" s="201"/>
      <c r="D118" s="201"/>
      <c r="E118" s="222"/>
      <c r="F118" s="222"/>
      <c r="G118" s="252"/>
      <c r="H118" s="201"/>
      <c r="I118" s="201"/>
      <c r="J118" s="201"/>
      <c r="K118" s="201"/>
      <c r="L118" s="201"/>
      <c r="M118" s="201"/>
      <c r="N118" s="203"/>
      <c r="O118" s="26"/>
    </row>
    <row r="119" spans="1:15" x14ac:dyDescent="0.25">
      <c r="A119" s="202"/>
      <c r="B119" s="203"/>
      <c r="C119" s="203"/>
      <c r="D119" s="203"/>
      <c r="E119" s="223"/>
      <c r="F119" s="222"/>
      <c r="G119" s="252"/>
      <c r="H119" s="201"/>
      <c r="I119" s="201"/>
      <c r="J119" s="201"/>
      <c r="K119" s="201"/>
      <c r="L119" s="201"/>
      <c r="M119" s="201"/>
      <c r="N119" s="203"/>
      <c r="O119" s="26"/>
    </row>
    <row r="120" spans="1:15" x14ac:dyDescent="0.25">
      <c r="A120" s="207"/>
      <c r="B120" s="201"/>
      <c r="C120" s="201"/>
      <c r="D120" s="201"/>
      <c r="E120" s="222"/>
      <c r="F120" s="222"/>
      <c r="G120" s="252"/>
      <c r="H120" s="201"/>
      <c r="I120" s="201"/>
      <c r="J120" s="201"/>
      <c r="K120" s="201"/>
      <c r="L120" s="201"/>
      <c r="M120" s="201"/>
      <c r="N120" s="203"/>
      <c r="O120" s="779"/>
    </row>
    <row r="121" spans="1:15" x14ac:dyDescent="0.25">
      <c r="A121" s="207"/>
      <c r="B121" s="201"/>
      <c r="C121" s="201"/>
      <c r="D121" s="201"/>
      <c r="E121" s="222"/>
      <c r="F121" s="222"/>
      <c r="G121" s="252"/>
      <c r="H121" s="201"/>
      <c r="I121" s="201"/>
      <c r="J121" s="201"/>
      <c r="K121" s="201"/>
      <c r="L121" s="201"/>
      <c r="M121" s="201"/>
      <c r="N121" s="203"/>
      <c r="O121" s="779"/>
    </row>
    <row r="122" spans="1:15" x14ac:dyDescent="0.25">
      <c r="A122" s="207"/>
      <c r="B122" s="201"/>
      <c r="C122" s="201"/>
      <c r="D122" s="201"/>
      <c r="E122" s="222"/>
      <c r="F122" s="222"/>
      <c r="G122" s="252"/>
      <c r="H122" s="201"/>
      <c r="I122" s="201"/>
      <c r="J122" s="201"/>
      <c r="K122" s="201"/>
      <c r="L122" s="201"/>
      <c r="M122" s="201"/>
      <c r="N122" s="203"/>
    </row>
    <row r="123" spans="1:15" x14ac:dyDescent="0.25">
      <c r="A123" s="207"/>
      <c r="B123" s="201"/>
      <c r="C123" s="201"/>
      <c r="D123" s="201"/>
      <c r="E123" s="222"/>
      <c r="F123" s="222"/>
      <c r="G123" s="252"/>
      <c r="H123" s="201"/>
      <c r="I123" s="201"/>
      <c r="J123" s="201"/>
      <c r="K123" s="201"/>
      <c r="L123" s="201"/>
      <c r="M123" s="201"/>
      <c r="N123" s="203"/>
    </row>
    <row r="124" spans="1:15" x14ac:dyDescent="0.25">
      <c r="A124" s="207"/>
      <c r="B124" s="201"/>
      <c r="C124" s="201"/>
      <c r="D124" s="201"/>
      <c r="E124" s="222"/>
      <c r="F124" s="222"/>
      <c r="G124" s="252"/>
      <c r="H124" s="201"/>
      <c r="I124" s="201"/>
      <c r="J124" s="201"/>
      <c r="K124" s="201"/>
      <c r="L124" s="201"/>
      <c r="M124" s="201"/>
      <c r="N124" s="203"/>
    </row>
    <row r="125" spans="1:15" x14ac:dyDescent="0.25">
      <c r="A125" s="207"/>
      <c r="B125" s="201"/>
      <c r="C125" s="201"/>
      <c r="D125" s="201"/>
      <c r="E125" s="222"/>
      <c r="F125" s="222"/>
      <c r="G125" s="252"/>
      <c r="H125" s="201"/>
      <c r="I125" s="201"/>
      <c r="J125" s="201"/>
      <c r="K125" s="201"/>
      <c r="L125" s="201"/>
      <c r="M125" s="201"/>
      <c r="N125" s="203"/>
    </row>
    <row r="126" spans="1:15" x14ac:dyDescent="0.25">
      <c r="A126" s="207"/>
      <c r="B126" s="201"/>
      <c r="C126" s="201"/>
      <c r="D126" s="201"/>
      <c r="E126" s="222"/>
      <c r="F126" s="222"/>
      <c r="G126" s="252"/>
      <c r="H126" s="201"/>
      <c r="I126" s="201"/>
      <c r="J126" s="201"/>
      <c r="K126" s="201"/>
      <c r="L126" s="201"/>
      <c r="M126" s="201"/>
      <c r="N126" s="203"/>
    </row>
    <row r="127" spans="1:15" x14ac:dyDescent="0.25">
      <c r="A127" s="207"/>
      <c r="B127" s="201"/>
      <c r="C127" s="201"/>
      <c r="D127" s="201"/>
      <c r="E127" s="222"/>
      <c r="F127" s="222"/>
      <c r="G127" s="252"/>
      <c r="H127" s="201"/>
      <c r="I127" s="201"/>
      <c r="J127" s="201"/>
      <c r="K127" s="201"/>
      <c r="L127" s="201"/>
      <c r="M127" s="201"/>
      <c r="N127" s="203"/>
    </row>
    <row r="128" spans="1:15" x14ac:dyDescent="0.25">
      <c r="A128" s="207"/>
      <c r="B128" s="201"/>
      <c r="C128" s="201"/>
      <c r="D128" s="201"/>
      <c r="E128" s="222"/>
      <c r="F128" s="222"/>
      <c r="G128" s="252"/>
      <c r="H128" s="201"/>
      <c r="I128" s="201"/>
      <c r="J128" s="201"/>
      <c r="K128" s="201"/>
      <c r="L128" s="201"/>
      <c r="M128" s="201"/>
      <c r="N128" s="203"/>
    </row>
    <row r="129" spans="1:14" x14ac:dyDescent="0.25">
      <c r="A129" s="207"/>
      <c r="B129" s="201"/>
      <c r="C129" s="201"/>
      <c r="D129" s="201"/>
      <c r="E129" s="222"/>
      <c r="F129" s="222"/>
      <c r="G129" s="252"/>
      <c r="H129" s="201"/>
      <c r="I129" s="201"/>
      <c r="J129" s="201"/>
      <c r="K129" s="201"/>
      <c r="L129" s="201"/>
      <c r="M129" s="201"/>
      <c r="N129" s="203"/>
    </row>
    <row r="130" spans="1:14" x14ac:dyDescent="0.25">
      <c r="A130" s="202"/>
      <c r="B130" s="203"/>
      <c r="C130" s="203"/>
      <c r="D130" s="203"/>
      <c r="E130" s="223"/>
      <c r="F130" s="222"/>
      <c r="G130" s="252"/>
      <c r="H130" s="201"/>
      <c r="I130" s="201"/>
      <c r="J130" s="201"/>
      <c r="K130" s="201"/>
      <c r="L130" s="201"/>
      <c r="M130" s="201"/>
      <c r="N130" s="203"/>
    </row>
    <row r="131" spans="1:14" x14ac:dyDescent="0.25">
      <c r="A131" s="202"/>
      <c r="B131" s="201"/>
      <c r="C131" s="201"/>
      <c r="D131" s="201"/>
      <c r="E131" s="222"/>
      <c r="F131" s="222"/>
      <c r="G131" s="252"/>
      <c r="H131" s="201"/>
      <c r="I131" s="201"/>
      <c r="J131" s="201"/>
      <c r="K131" s="201"/>
      <c r="L131" s="201"/>
      <c r="M131" s="201"/>
      <c r="N131" s="203"/>
    </row>
    <row r="132" spans="1:14" x14ac:dyDescent="0.25">
      <c r="A132" s="202"/>
      <c r="B132" s="201"/>
      <c r="C132" s="201"/>
      <c r="D132" s="201"/>
      <c r="E132" s="222"/>
      <c r="F132" s="222"/>
      <c r="G132" s="252"/>
      <c r="H132" s="201"/>
      <c r="I132" s="201"/>
      <c r="J132" s="201"/>
      <c r="K132" s="201"/>
      <c r="L132" s="201"/>
      <c r="M132" s="201"/>
      <c r="N132" s="203"/>
    </row>
    <row r="133" spans="1:14" x14ac:dyDescent="0.25">
      <c r="A133" s="202"/>
      <c r="B133" s="201"/>
      <c r="C133" s="201"/>
      <c r="D133" s="201"/>
      <c r="E133" s="222"/>
      <c r="F133" s="222"/>
      <c r="G133" s="252"/>
      <c r="H133" s="201"/>
      <c r="I133" s="201"/>
      <c r="J133" s="201"/>
      <c r="K133" s="201"/>
      <c r="L133" s="201"/>
      <c r="M133" s="201"/>
      <c r="N133" s="203"/>
    </row>
    <row r="134" spans="1:14" x14ac:dyDescent="0.25">
      <c r="A134" s="202"/>
      <c r="B134" s="201"/>
      <c r="C134" s="201"/>
      <c r="D134" s="201"/>
      <c r="E134" s="222"/>
      <c r="F134" s="222"/>
      <c r="G134" s="252"/>
      <c r="H134" s="201"/>
      <c r="I134" s="201"/>
      <c r="J134" s="201"/>
      <c r="K134" s="201"/>
      <c r="L134" s="201"/>
      <c r="M134" s="201"/>
      <c r="N134" s="203"/>
    </row>
    <row r="135" spans="1:14" x14ac:dyDescent="0.25">
      <c r="A135" s="202"/>
      <c r="B135" s="201"/>
      <c r="C135" s="201"/>
      <c r="D135" s="201"/>
      <c r="E135" s="222"/>
      <c r="F135" s="222"/>
      <c r="G135" s="252"/>
      <c r="H135" s="201"/>
      <c r="I135" s="201"/>
      <c r="J135" s="201"/>
      <c r="K135" s="201"/>
      <c r="L135" s="201"/>
      <c r="M135" s="201"/>
      <c r="N135" s="203"/>
    </row>
    <row r="136" spans="1:14" x14ac:dyDescent="0.25">
      <c r="A136" s="202"/>
      <c r="B136" s="201"/>
      <c r="C136" s="201"/>
      <c r="D136" s="201"/>
      <c r="E136" s="222"/>
      <c r="F136" s="222"/>
      <c r="G136" s="252"/>
      <c r="H136" s="201"/>
      <c r="I136" s="201"/>
      <c r="J136" s="201"/>
      <c r="K136" s="201"/>
      <c r="L136" s="201"/>
      <c r="M136" s="201"/>
      <c r="N136" s="203"/>
    </row>
    <row r="137" spans="1:14" x14ac:dyDescent="0.25">
      <c r="A137" s="202"/>
      <c r="B137" s="201"/>
      <c r="C137" s="201"/>
      <c r="D137" s="201"/>
      <c r="E137" s="222"/>
      <c r="F137" s="222"/>
      <c r="G137" s="252"/>
      <c r="H137" s="201"/>
      <c r="I137" s="201"/>
      <c r="J137" s="201"/>
      <c r="K137" s="201"/>
      <c r="L137" s="201"/>
      <c r="M137" s="201"/>
      <c r="N137" s="203"/>
    </row>
    <row r="138" spans="1:14" x14ac:dyDescent="0.25">
      <c r="A138" s="202"/>
      <c r="B138" s="201"/>
      <c r="C138" s="201"/>
      <c r="D138" s="201"/>
      <c r="E138" s="222"/>
      <c r="F138" s="222"/>
      <c r="G138" s="252"/>
      <c r="H138" s="201"/>
      <c r="I138" s="201"/>
      <c r="J138" s="201"/>
      <c r="K138" s="201"/>
      <c r="L138" s="201"/>
      <c r="M138" s="201"/>
      <c r="N138" s="203"/>
    </row>
    <row r="139" spans="1:14" x14ac:dyDescent="0.25">
      <c r="A139" s="202"/>
      <c r="B139" s="201"/>
      <c r="C139" s="201"/>
      <c r="D139" s="201"/>
      <c r="E139" s="222"/>
      <c r="F139" s="222"/>
      <c r="G139" s="252"/>
      <c r="H139" s="201"/>
      <c r="I139" s="201"/>
      <c r="J139" s="201"/>
      <c r="K139" s="201"/>
      <c r="L139" s="201"/>
      <c r="M139" s="201"/>
      <c r="N139" s="203"/>
    </row>
    <row r="140" spans="1:14" x14ac:dyDescent="0.25">
      <c r="A140" s="202"/>
      <c r="B140" s="201"/>
      <c r="C140" s="201"/>
      <c r="D140" s="201"/>
      <c r="E140" s="222"/>
      <c r="F140" s="222"/>
      <c r="G140" s="252"/>
      <c r="H140" s="201"/>
      <c r="I140" s="201"/>
      <c r="J140" s="201"/>
      <c r="K140" s="201"/>
      <c r="L140" s="201"/>
      <c r="M140" s="201"/>
      <c r="N140" s="203"/>
    </row>
    <row r="141" spans="1:14" x14ac:dyDescent="0.25">
      <c r="A141" s="202"/>
      <c r="B141" s="201"/>
      <c r="C141" s="201"/>
      <c r="D141" s="201"/>
      <c r="E141" s="222"/>
      <c r="F141" s="222"/>
      <c r="G141" s="252"/>
      <c r="H141" s="201"/>
      <c r="I141" s="201"/>
      <c r="J141" s="201"/>
      <c r="K141" s="201"/>
      <c r="L141" s="201"/>
      <c r="M141" s="201"/>
      <c r="N141" s="203"/>
    </row>
    <row r="142" spans="1:14" x14ac:dyDescent="0.25">
      <c r="A142" s="201"/>
      <c r="B142" s="201"/>
      <c r="C142" s="201"/>
      <c r="D142" s="201"/>
      <c r="E142" s="222"/>
      <c r="F142" s="222"/>
      <c r="G142" s="252"/>
      <c r="H142" s="201"/>
      <c r="I142" s="201"/>
      <c r="J142" s="201"/>
      <c r="K142" s="201"/>
      <c r="L142" s="201"/>
      <c r="M142" s="201"/>
      <c r="N142" s="203"/>
    </row>
    <row r="143" spans="1:14" x14ac:dyDescent="0.25">
      <c r="A143" s="201"/>
      <c r="B143" s="201"/>
      <c r="C143" s="201"/>
      <c r="D143" s="201"/>
      <c r="E143" s="222"/>
      <c r="F143" s="222"/>
      <c r="G143" s="252"/>
      <c r="H143" s="201"/>
      <c r="I143" s="201"/>
      <c r="J143" s="201"/>
      <c r="K143" s="201"/>
      <c r="L143" s="201"/>
      <c r="M143" s="201"/>
      <c r="N143" s="203"/>
    </row>
    <row r="144" spans="1:14" x14ac:dyDescent="0.25">
      <c r="A144" s="201"/>
      <c r="B144" s="201"/>
      <c r="C144" s="201"/>
      <c r="D144" s="201"/>
      <c r="E144" s="222"/>
      <c r="F144" s="201"/>
      <c r="G144" s="252"/>
      <c r="H144" s="201"/>
      <c r="I144" s="201"/>
      <c r="J144" s="201"/>
      <c r="K144" s="201"/>
      <c r="L144" s="201"/>
      <c r="M144" s="201"/>
      <c r="N144" s="203"/>
    </row>
    <row r="145" spans="1:14" x14ac:dyDescent="0.25">
      <c r="A145" s="201"/>
      <c r="B145" s="201"/>
      <c r="C145" s="201"/>
      <c r="D145" s="201"/>
      <c r="E145" s="222"/>
      <c r="F145" s="201"/>
      <c r="G145" s="252"/>
      <c r="H145" s="201"/>
      <c r="I145" s="201"/>
      <c r="J145" s="201"/>
      <c r="K145" s="201"/>
      <c r="L145" s="201"/>
      <c r="M145" s="201"/>
      <c r="N145" s="203"/>
    </row>
    <row r="146" spans="1:14" x14ac:dyDescent="0.25">
      <c r="A146" s="200"/>
      <c r="B146" s="200"/>
      <c r="C146" s="200"/>
      <c r="D146" s="200"/>
      <c r="E146" s="865"/>
      <c r="F146" s="200"/>
      <c r="G146" s="830"/>
      <c r="H146" s="200"/>
      <c r="I146" s="200"/>
      <c r="J146" s="200"/>
      <c r="K146" s="200"/>
      <c r="L146" s="200"/>
      <c r="M146" s="200"/>
      <c r="N146" s="199"/>
    </row>
    <row r="147" spans="1:14" x14ac:dyDescent="0.25">
      <c r="A147" s="200"/>
      <c r="B147" s="200"/>
      <c r="C147" s="200"/>
      <c r="D147" s="200"/>
      <c r="E147" s="865"/>
      <c r="F147" s="200"/>
      <c r="G147" s="830"/>
      <c r="H147" s="200"/>
      <c r="I147" s="200"/>
      <c r="J147" s="200"/>
      <c r="K147" s="200"/>
      <c r="L147" s="200"/>
      <c r="M147" s="200"/>
      <c r="N147" s="199"/>
    </row>
    <row r="148" spans="1:14" x14ac:dyDescent="0.25">
      <c r="A148" s="200"/>
      <c r="B148" s="200"/>
      <c r="C148" s="200"/>
      <c r="D148" s="200"/>
      <c r="E148" s="865"/>
      <c r="F148" s="200"/>
      <c r="G148" s="200"/>
      <c r="H148" s="200"/>
      <c r="I148" s="200"/>
      <c r="J148" s="200"/>
      <c r="K148" s="200"/>
      <c r="L148" s="200"/>
      <c r="M148" s="200"/>
      <c r="N148" s="199"/>
    </row>
    <row r="149" spans="1:14" x14ac:dyDescent="0.25">
      <c r="A149" s="200"/>
      <c r="B149" s="200"/>
      <c r="C149" s="200"/>
      <c r="D149" s="200"/>
      <c r="E149" s="865"/>
      <c r="F149" s="200"/>
      <c r="G149" s="200"/>
      <c r="H149" s="200"/>
      <c r="I149" s="200"/>
      <c r="J149" s="200"/>
      <c r="K149" s="200"/>
      <c r="L149" s="200"/>
      <c r="M149" s="200"/>
      <c r="N149" s="199"/>
    </row>
    <row r="150" spans="1:14" x14ac:dyDescent="0.25">
      <c r="A150" s="200"/>
      <c r="B150" s="200"/>
      <c r="C150" s="200"/>
      <c r="D150" s="200"/>
      <c r="E150" s="865"/>
      <c r="F150" s="200"/>
      <c r="G150" s="200"/>
      <c r="H150" s="200"/>
      <c r="I150" s="200"/>
      <c r="J150" s="200"/>
      <c r="K150" s="200"/>
      <c r="L150" s="200"/>
      <c r="M150" s="200"/>
      <c r="N150" s="199"/>
    </row>
    <row r="151" spans="1:14" x14ac:dyDescent="0.25">
      <c r="A151" s="26"/>
      <c r="B151" s="26"/>
      <c r="C151" s="26"/>
      <c r="D151" s="26"/>
      <c r="E151" s="842"/>
      <c r="F151" s="26"/>
      <c r="G151" s="26"/>
      <c r="H151" s="26"/>
      <c r="I151" s="120"/>
      <c r="J151" s="120"/>
      <c r="K151" s="120"/>
      <c r="L151" s="120"/>
      <c r="M151" s="26"/>
      <c r="N151" s="25"/>
    </row>
    <row r="152" spans="1:14" x14ac:dyDescent="0.25">
      <c r="A152" s="26"/>
      <c r="B152" s="26"/>
      <c r="C152" s="26"/>
      <c r="D152" s="26"/>
      <c r="E152" s="842"/>
      <c r="F152" s="26"/>
      <c r="G152" s="26"/>
      <c r="H152" s="26"/>
      <c r="I152" s="120"/>
      <c r="J152" s="120"/>
      <c r="K152" s="120"/>
      <c r="L152" s="120"/>
      <c r="M152" s="26"/>
      <c r="N152" s="25"/>
    </row>
    <row r="153" spans="1:14" x14ac:dyDescent="0.25">
      <c r="A153" s="26"/>
      <c r="B153" s="26"/>
      <c r="C153" s="26"/>
      <c r="D153" s="26"/>
      <c r="E153" s="842"/>
      <c r="F153" s="26"/>
      <c r="G153" s="26"/>
      <c r="H153" s="26"/>
      <c r="I153" s="120"/>
      <c r="J153" s="120"/>
      <c r="K153" s="120"/>
      <c r="L153" s="120"/>
      <c r="M153" s="26"/>
      <c r="N153" s="25"/>
    </row>
    <row r="154" spans="1:14" x14ac:dyDescent="0.25">
      <c r="A154" s="26"/>
      <c r="B154" s="26"/>
      <c r="C154" s="26"/>
      <c r="D154" s="26"/>
      <c r="E154" s="842"/>
      <c r="F154" s="26"/>
      <c r="G154" s="26"/>
      <c r="H154" s="26"/>
      <c r="I154" s="120"/>
      <c r="J154" s="120"/>
      <c r="K154" s="120"/>
      <c r="L154" s="120"/>
      <c r="M154" s="26"/>
      <c r="N154" s="25"/>
    </row>
    <row r="155" spans="1:14" x14ac:dyDescent="0.25">
      <c r="A155" s="26"/>
      <c r="B155" s="26"/>
      <c r="C155" s="26"/>
      <c r="D155" s="26"/>
      <c r="E155" s="842"/>
      <c r="F155" s="26"/>
      <c r="G155" s="26"/>
      <c r="H155" s="26"/>
      <c r="I155" s="120"/>
      <c r="J155" s="120"/>
      <c r="K155" s="120"/>
      <c r="L155" s="120"/>
      <c r="M155" s="26"/>
      <c r="N155" s="25"/>
    </row>
    <row r="156" spans="1:14" x14ac:dyDescent="0.25">
      <c r="A156" s="26"/>
      <c r="B156" s="26"/>
      <c r="C156" s="26"/>
      <c r="D156" s="26"/>
      <c r="E156" s="842"/>
      <c r="F156" s="26"/>
      <c r="G156" s="26"/>
      <c r="H156" s="26"/>
      <c r="I156" s="120"/>
      <c r="J156" s="120"/>
      <c r="K156" s="120"/>
      <c r="L156" s="120"/>
      <c r="M156" s="26"/>
      <c r="N156" s="25"/>
    </row>
    <row r="157" spans="1:14" x14ac:dyDescent="0.25">
      <c r="A157" s="26"/>
      <c r="B157" s="26"/>
      <c r="C157" s="26"/>
      <c r="D157" s="26"/>
      <c r="E157" s="842"/>
      <c r="F157" s="26"/>
      <c r="G157" s="26"/>
      <c r="H157" s="26"/>
      <c r="I157" s="120"/>
      <c r="J157" s="120"/>
      <c r="K157" s="120"/>
      <c r="L157" s="120"/>
      <c r="M157" s="26"/>
      <c r="N157" s="25"/>
    </row>
    <row r="158" spans="1:14" x14ac:dyDescent="0.25">
      <c r="A158" s="26"/>
      <c r="B158" s="26"/>
      <c r="C158" s="26"/>
      <c r="D158" s="26"/>
      <c r="E158" s="842"/>
      <c r="F158" s="26"/>
      <c r="G158" s="26"/>
      <c r="H158" s="26"/>
      <c r="I158" s="120"/>
      <c r="J158" s="120"/>
      <c r="K158" s="120"/>
      <c r="L158" s="120"/>
      <c r="M158" s="26"/>
      <c r="N158" s="25"/>
    </row>
    <row r="159" spans="1:14" x14ac:dyDescent="0.25">
      <c r="A159" s="26"/>
      <c r="B159" s="26"/>
      <c r="C159" s="26"/>
      <c r="D159" s="26"/>
      <c r="E159" s="842"/>
      <c r="F159" s="26"/>
      <c r="G159" s="26"/>
      <c r="H159" s="26"/>
      <c r="I159" s="120"/>
      <c r="J159" s="120"/>
      <c r="K159" s="120"/>
      <c r="L159" s="120"/>
      <c r="M159" s="26"/>
      <c r="N159" s="25"/>
    </row>
    <row r="160" spans="1:14" x14ac:dyDescent="0.25">
      <c r="A160" s="26"/>
      <c r="B160" s="26"/>
      <c r="C160" s="26"/>
      <c r="D160" s="26"/>
      <c r="E160" s="842"/>
      <c r="F160" s="26"/>
      <c r="G160" s="26"/>
      <c r="H160" s="26"/>
      <c r="I160" s="120"/>
      <c r="J160" s="120"/>
      <c r="K160" s="120"/>
      <c r="L160" s="120"/>
      <c r="M160" s="26"/>
      <c r="N160" s="25"/>
    </row>
    <row r="161" spans="1:14" x14ac:dyDescent="0.25">
      <c r="A161" s="26"/>
      <c r="B161" s="26"/>
      <c r="C161" s="26"/>
      <c r="D161" s="26"/>
      <c r="E161" s="842"/>
      <c r="F161" s="26"/>
      <c r="G161" s="26"/>
      <c r="H161" s="26"/>
      <c r="I161" s="120"/>
      <c r="J161" s="120"/>
      <c r="K161" s="120"/>
      <c r="L161" s="120"/>
      <c r="M161" s="26"/>
      <c r="N161" s="25"/>
    </row>
    <row r="162" spans="1:14" x14ac:dyDescent="0.25">
      <c r="A162" s="26"/>
      <c r="B162" s="26"/>
      <c r="C162" s="26"/>
      <c r="D162" s="26"/>
      <c r="E162" s="842"/>
      <c r="F162" s="26"/>
      <c r="G162" s="26"/>
      <c r="H162" s="26"/>
      <c r="I162" s="120"/>
      <c r="J162" s="120"/>
      <c r="K162" s="120"/>
      <c r="L162" s="120"/>
      <c r="M162" s="26"/>
      <c r="N162" s="25"/>
    </row>
    <row r="163" spans="1:14" x14ac:dyDescent="0.25">
      <c r="A163" s="26"/>
      <c r="B163" s="26"/>
      <c r="C163" s="26"/>
      <c r="D163" s="26"/>
      <c r="E163" s="842"/>
      <c r="F163" s="26"/>
      <c r="G163" s="26"/>
      <c r="H163" s="26"/>
      <c r="I163" s="120"/>
      <c r="J163" s="120"/>
      <c r="K163" s="120"/>
      <c r="L163" s="120"/>
      <c r="M163" s="26"/>
      <c r="N163" s="25"/>
    </row>
    <row r="164" spans="1:14" x14ac:dyDescent="0.25">
      <c r="A164" s="26"/>
      <c r="B164" s="26"/>
      <c r="C164" s="26"/>
      <c r="D164" s="26"/>
      <c r="E164" s="842"/>
      <c r="F164" s="26"/>
      <c r="G164" s="26"/>
      <c r="H164" s="26"/>
      <c r="I164" s="120"/>
      <c r="J164" s="120"/>
      <c r="K164" s="120"/>
      <c r="L164" s="120"/>
      <c r="M164" s="26"/>
      <c r="N164" s="25"/>
    </row>
    <row r="165" spans="1:14" x14ac:dyDescent="0.25">
      <c r="A165" s="26"/>
      <c r="B165" s="26"/>
      <c r="C165" s="26"/>
      <c r="D165" s="26"/>
      <c r="E165" s="842"/>
      <c r="F165" s="26"/>
      <c r="G165" s="26"/>
      <c r="H165" s="26"/>
      <c r="I165" s="120"/>
      <c r="J165" s="120"/>
      <c r="K165" s="120"/>
      <c r="L165" s="120"/>
      <c r="M165" s="26"/>
      <c r="N165" s="25"/>
    </row>
    <row r="166" spans="1:14" x14ac:dyDescent="0.25">
      <c r="A166" s="26"/>
      <c r="B166" s="26"/>
      <c r="C166" s="26"/>
      <c r="D166" s="26"/>
      <c r="E166" s="842"/>
      <c r="F166" s="26"/>
      <c r="G166" s="26"/>
      <c r="H166" s="26"/>
      <c r="I166" s="120"/>
      <c r="J166" s="120"/>
      <c r="K166" s="120"/>
      <c r="L166" s="120"/>
      <c r="M166" s="26"/>
      <c r="N166" s="25"/>
    </row>
    <row r="167" spans="1:14" x14ac:dyDescent="0.25">
      <c r="A167" s="26"/>
      <c r="B167" s="26"/>
      <c r="C167" s="26"/>
      <c r="D167" s="26"/>
      <c r="E167" s="842"/>
      <c r="F167" s="26"/>
      <c r="G167" s="26"/>
      <c r="H167" s="26"/>
      <c r="I167" s="120"/>
      <c r="J167" s="120"/>
      <c r="K167" s="120"/>
      <c r="L167" s="120"/>
      <c r="M167" s="26"/>
      <c r="N167" s="25"/>
    </row>
    <row r="168" spans="1:14" x14ac:dyDescent="0.25">
      <c r="A168" s="26"/>
      <c r="B168" s="26"/>
      <c r="C168" s="26"/>
      <c r="D168" s="26"/>
      <c r="E168" s="842"/>
      <c r="F168" s="26"/>
      <c r="G168" s="26"/>
      <c r="H168" s="26"/>
      <c r="I168" s="120"/>
      <c r="J168" s="120"/>
      <c r="K168" s="120"/>
      <c r="L168" s="120"/>
      <c r="M168" s="26"/>
      <c r="N168" s="25"/>
    </row>
    <row r="169" spans="1:14" x14ac:dyDescent="0.25">
      <c r="A169" s="26"/>
      <c r="B169" s="26"/>
      <c r="C169" s="26"/>
      <c r="D169" s="26"/>
      <c r="E169" s="842"/>
      <c r="F169" s="26"/>
      <c r="G169" s="26"/>
      <c r="H169" s="26"/>
      <c r="I169" s="120"/>
      <c r="J169" s="120"/>
      <c r="K169" s="120"/>
      <c r="L169" s="120"/>
      <c r="M169" s="26"/>
      <c r="N169" s="25"/>
    </row>
    <row r="170" spans="1:14" x14ac:dyDescent="0.25">
      <c r="A170" s="26"/>
      <c r="B170" s="26"/>
      <c r="C170" s="26"/>
      <c r="D170" s="26"/>
      <c r="E170" s="842"/>
      <c r="F170" s="26"/>
      <c r="G170" s="26"/>
      <c r="H170" s="26"/>
      <c r="I170" s="120"/>
      <c r="J170" s="120"/>
      <c r="K170" s="120"/>
      <c r="L170" s="120"/>
      <c r="M170" s="26"/>
      <c r="N170" s="25"/>
    </row>
    <row r="171" spans="1:14" x14ac:dyDescent="0.25">
      <c r="A171" s="26"/>
      <c r="B171" s="26"/>
      <c r="C171" s="26"/>
      <c r="D171" s="26"/>
      <c r="E171" s="842"/>
      <c r="F171" s="26"/>
      <c r="G171" s="26"/>
      <c r="H171" s="26"/>
      <c r="I171" s="120"/>
      <c r="J171" s="120"/>
      <c r="K171" s="120"/>
      <c r="L171" s="120"/>
      <c r="M171" s="26"/>
      <c r="N171" s="25"/>
    </row>
    <row r="172" spans="1:14" x14ac:dyDescent="0.25">
      <c r="A172" s="26"/>
      <c r="B172" s="26"/>
      <c r="C172" s="26"/>
      <c r="D172" s="26"/>
      <c r="E172" s="842"/>
      <c r="F172" s="26"/>
      <c r="G172" s="26"/>
      <c r="H172" s="26"/>
      <c r="I172" s="120"/>
      <c r="J172" s="120"/>
      <c r="K172" s="120"/>
      <c r="L172" s="120"/>
      <c r="M172" s="26"/>
      <c r="N172" s="25"/>
    </row>
    <row r="173" spans="1:14" x14ac:dyDescent="0.25">
      <c r="A173" s="26"/>
      <c r="B173" s="26"/>
      <c r="C173" s="26"/>
      <c r="D173" s="26"/>
      <c r="E173" s="842"/>
      <c r="F173" s="26"/>
      <c r="G173" s="26"/>
      <c r="H173" s="26"/>
      <c r="I173" s="120"/>
      <c r="J173" s="120"/>
      <c r="K173" s="120"/>
      <c r="L173" s="120"/>
      <c r="M173" s="26"/>
      <c r="N173" s="25"/>
    </row>
    <row r="174" spans="1:14" x14ac:dyDescent="0.25">
      <c r="A174" s="26"/>
      <c r="B174" s="26"/>
      <c r="C174" s="26"/>
      <c r="D174" s="26"/>
      <c r="E174" s="842"/>
      <c r="F174" s="26"/>
      <c r="G174" s="26"/>
      <c r="H174" s="26"/>
      <c r="I174" s="120"/>
      <c r="J174" s="120"/>
      <c r="K174" s="120"/>
      <c r="L174" s="120"/>
      <c r="M174" s="26"/>
      <c r="N174" s="25"/>
    </row>
    <row r="175" spans="1:14" x14ac:dyDescent="0.25">
      <c r="A175" s="26"/>
      <c r="B175" s="26"/>
      <c r="C175" s="26"/>
      <c r="D175" s="26"/>
      <c r="E175" s="842"/>
      <c r="F175" s="26"/>
      <c r="G175" s="26"/>
      <c r="H175" s="26"/>
      <c r="I175" s="120"/>
      <c r="J175" s="120"/>
      <c r="K175" s="120"/>
      <c r="L175" s="120"/>
      <c r="M175" s="26"/>
      <c r="N175" s="25"/>
    </row>
    <row r="176" spans="1:14" x14ac:dyDescent="0.25">
      <c r="A176" s="26"/>
      <c r="B176" s="26"/>
      <c r="C176" s="26"/>
      <c r="D176" s="26"/>
      <c r="E176" s="842"/>
      <c r="F176" s="26"/>
      <c r="G176" s="26"/>
      <c r="H176" s="26"/>
      <c r="I176" s="120"/>
      <c r="J176" s="120"/>
      <c r="K176" s="120"/>
      <c r="L176" s="120"/>
      <c r="M176" s="26"/>
      <c r="N176" s="25"/>
    </row>
    <row r="177" spans="1:14" x14ac:dyDescent="0.25">
      <c r="A177" s="26"/>
      <c r="B177" s="26"/>
      <c r="C177" s="26"/>
      <c r="D177" s="26"/>
      <c r="E177" s="842"/>
      <c r="F177" s="26"/>
      <c r="G177" s="26"/>
      <c r="H177" s="26"/>
      <c r="I177" s="120"/>
      <c r="J177" s="120"/>
      <c r="K177" s="120"/>
      <c r="L177" s="120"/>
      <c r="M177" s="26"/>
      <c r="N177" s="25"/>
    </row>
    <row r="178" spans="1:14" x14ac:dyDescent="0.25">
      <c r="E178" s="843"/>
      <c r="I178" s="119"/>
      <c r="J178" s="119"/>
      <c r="K178" s="119"/>
      <c r="L178" s="119"/>
    </row>
    <row r="179" spans="1:14" x14ac:dyDescent="0.25">
      <c r="E179" s="843"/>
      <c r="I179" s="119"/>
      <c r="J179" s="119"/>
      <c r="K179" s="119"/>
      <c r="L179" s="119"/>
    </row>
    <row r="180" spans="1:14" x14ac:dyDescent="0.25">
      <c r="E180" s="843"/>
      <c r="I180" s="119"/>
      <c r="J180" s="119"/>
      <c r="K180" s="119"/>
      <c r="L180" s="119"/>
    </row>
    <row r="181" spans="1:14" x14ac:dyDescent="0.25">
      <c r="E181" s="843"/>
      <c r="I181" s="119"/>
      <c r="J181" s="119"/>
      <c r="K181" s="119"/>
      <c r="L181" s="119"/>
    </row>
    <row r="182" spans="1:14" x14ac:dyDescent="0.25">
      <c r="E182" s="843"/>
      <c r="I182" s="119"/>
      <c r="J182" s="119"/>
      <c r="K182" s="119"/>
      <c r="L182" s="119"/>
    </row>
    <row r="183" spans="1:14" x14ac:dyDescent="0.25">
      <c r="E183" s="843"/>
      <c r="I183" s="119"/>
      <c r="J183" s="119"/>
      <c r="K183" s="119"/>
      <c r="L183" s="119"/>
    </row>
    <row r="184" spans="1:14" x14ac:dyDescent="0.25">
      <c r="E184" s="843"/>
      <c r="I184" s="119"/>
      <c r="J184" s="119"/>
      <c r="K184" s="119"/>
      <c r="L184" s="119"/>
    </row>
    <row r="185" spans="1:14" x14ac:dyDescent="0.25">
      <c r="E185" s="843"/>
      <c r="I185" s="119"/>
      <c r="J185" s="119"/>
      <c r="K185" s="119"/>
      <c r="L185" s="119"/>
    </row>
    <row r="186" spans="1:14" x14ac:dyDescent="0.25">
      <c r="E186" s="843"/>
      <c r="I186" s="119"/>
      <c r="J186" s="119"/>
      <c r="K186" s="119"/>
      <c r="L186" s="119"/>
    </row>
    <row r="187" spans="1:14" x14ac:dyDescent="0.25">
      <c r="E187" s="843"/>
      <c r="I187" s="119"/>
      <c r="J187" s="119"/>
      <c r="K187" s="119"/>
      <c r="L187" s="119"/>
    </row>
    <row r="188" spans="1:14" x14ac:dyDescent="0.25">
      <c r="E188" s="843"/>
      <c r="I188" s="119"/>
      <c r="J188" s="119"/>
      <c r="K188" s="119"/>
      <c r="L188" s="119"/>
    </row>
    <row r="189" spans="1:14" x14ac:dyDescent="0.25">
      <c r="E189" s="843"/>
      <c r="I189" s="119"/>
      <c r="J189" s="119"/>
      <c r="K189" s="119"/>
      <c r="L189" s="119"/>
    </row>
    <row r="190" spans="1:14" x14ac:dyDescent="0.25">
      <c r="E190" s="843"/>
      <c r="I190" s="119"/>
      <c r="J190" s="119"/>
      <c r="K190" s="119"/>
      <c r="L190" s="119"/>
    </row>
    <row r="191" spans="1:14" x14ac:dyDescent="0.25">
      <c r="E191" s="843"/>
      <c r="I191" s="119"/>
      <c r="J191" s="119"/>
      <c r="K191" s="119"/>
      <c r="L191" s="119"/>
    </row>
    <row r="192" spans="1:14" x14ac:dyDescent="0.25">
      <c r="E192" s="843"/>
      <c r="I192" s="119"/>
      <c r="J192" s="119"/>
      <c r="K192" s="119"/>
      <c r="L192" s="119"/>
    </row>
    <row r="193" spans="5:12" x14ac:dyDescent="0.25">
      <c r="E193" s="843"/>
      <c r="I193" s="119"/>
      <c r="J193" s="119"/>
      <c r="K193" s="119"/>
      <c r="L193" s="119"/>
    </row>
    <row r="194" spans="5:12" x14ac:dyDescent="0.25">
      <c r="E194" s="843"/>
      <c r="I194" s="119"/>
      <c r="J194" s="119"/>
      <c r="K194" s="119"/>
      <c r="L194" s="119"/>
    </row>
    <row r="195" spans="5:12" x14ac:dyDescent="0.25">
      <c r="E195" s="843"/>
      <c r="I195" s="119"/>
      <c r="J195" s="119"/>
      <c r="K195" s="119"/>
      <c r="L195" s="119"/>
    </row>
    <row r="196" spans="5:12" x14ac:dyDescent="0.25">
      <c r="E196" s="843"/>
      <c r="I196" s="119"/>
      <c r="J196" s="119"/>
      <c r="K196" s="119"/>
      <c r="L196" s="119"/>
    </row>
    <row r="197" spans="5:12" x14ac:dyDescent="0.25">
      <c r="E197" s="843"/>
      <c r="I197" s="119"/>
      <c r="J197" s="119"/>
      <c r="K197" s="119"/>
      <c r="L197" s="119"/>
    </row>
    <row r="198" spans="5:12" x14ac:dyDescent="0.25">
      <c r="E198" s="843"/>
      <c r="I198" s="119"/>
      <c r="J198" s="119"/>
      <c r="K198" s="119"/>
      <c r="L198" s="119"/>
    </row>
    <row r="199" spans="5:12" x14ac:dyDescent="0.25">
      <c r="E199" s="843"/>
      <c r="I199" s="119"/>
      <c r="J199" s="119"/>
      <c r="K199" s="119"/>
      <c r="L199" s="119"/>
    </row>
    <row r="200" spans="5:12" x14ac:dyDescent="0.25">
      <c r="E200" s="843"/>
      <c r="I200" s="119"/>
      <c r="J200" s="119"/>
      <c r="K200" s="119"/>
      <c r="L200" s="119"/>
    </row>
    <row r="201" spans="5:12" x14ac:dyDescent="0.25">
      <c r="E201" s="843"/>
      <c r="I201" s="119"/>
      <c r="J201" s="119"/>
      <c r="K201" s="119"/>
      <c r="L201" s="119"/>
    </row>
    <row r="202" spans="5:12" x14ac:dyDescent="0.25">
      <c r="E202" s="843"/>
      <c r="I202" s="119"/>
      <c r="J202" s="119"/>
      <c r="K202" s="119"/>
      <c r="L202" s="119"/>
    </row>
    <row r="203" spans="5:12" x14ac:dyDescent="0.25">
      <c r="E203" s="843"/>
      <c r="I203" s="119"/>
      <c r="J203" s="119"/>
      <c r="K203" s="119"/>
      <c r="L203" s="119"/>
    </row>
    <row r="204" spans="5:12" x14ac:dyDescent="0.25">
      <c r="E204" s="843"/>
      <c r="I204" s="119"/>
      <c r="J204" s="119"/>
      <c r="K204" s="119"/>
      <c r="L204" s="119"/>
    </row>
    <row r="205" spans="5:12" x14ac:dyDescent="0.25">
      <c r="E205" s="843"/>
      <c r="I205" s="119"/>
      <c r="J205" s="119"/>
      <c r="K205" s="119"/>
      <c r="L205" s="119"/>
    </row>
    <row r="206" spans="5:12" x14ac:dyDescent="0.25">
      <c r="E206" s="843"/>
      <c r="I206" s="119"/>
      <c r="J206" s="119"/>
      <c r="K206" s="119"/>
      <c r="L206" s="119"/>
    </row>
    <row r="207" spans="5:12" x14ac:dyDescent="0.25">
      <c r="E207" s="843"/>
      <c r="I207" s="119"/>
      <c r="J207" s="119"/>
      <c r="K207" s="119"/>
      <c r="L207" s="119"/>
    </row>
    <row r="208" spans="5:12" x14ac:dyDescent="0.25">
      <c r="E208" s="843"/>
      <c r="I208" s="119"/>
      <c r="J208" s="119"/>
      <c r="K208" s="119"/>
      <c r="L208" s="119"/>
    </row>
    <row r="209" spans="5:12" x14ac:dyDescent="0.25">
      <c r="E209" s="843"/>
      <c r="I209" s="119"/>
      <c r="J209" s="119"/>
      <c r="K209" s="119"/>
      <c r="L209" s="119"/>
    </row>
    <row r="210" spans="5:12" x14ac:dyDescent="0.25">
      <c r="E210" s="843"/>
      <c r="I210" s="119"/>
      <c r="J210" s="119"/>
      <c r="K210" s="119"/>
      <c r="L210" s="119"/>
    </row>
    <row r="211" spans="5:12" x14ac:dyDescent="0.25">
      <c r="E211" s="843"/>
      <c r="I211" s="119"/>
      <c r="J211" s="119"/>
      <c r="K211" s="119"/>
      <c r="L211" s="119"/>
    </row>
    <row r="212" spans="5:12" x14ac:dyDescent="0.25">
      <c r="E212" s="843"/>
      <c r="I212" s="119"/>
      <c r="J212" s="119"/>
      <c r="K212" s="119"/>
      <c r="L212" s="119"/>
    </row>
    <row r="213" spans="5:12" x14ac:dyDescent="0.25">
      <c r="E213" s="843"/>
      <c r="I213" s="119"/>
      <c r="J213" s="119"/>
      <c r="K213" s="119"/>
      <c r="L213" s="119"/>
    </row>
    <row r="214" spans="5:12" x14ac:dyDescent="0.25">
      <c r="E214" s="843"/>
      <c r="I214" s="119"/>
      <c r="J214" s="119"/>
      <c r="K214" s="119"/>
      <c r="L214" s="119"/>
    </row>
    <row r="215" spans="5:12" x14ac:dyDescent="0.25">
      <c r="E215" s="843"/>
      <c r="I215" s="119"/>
      <c r="J215" s="119"/>
      <c r="K215" s="119"/>
      <c r="L215" s="119"/>
    </row>
    <row r="216" spans="5:12" x14ac:dyDescent="0.25">
      <c r="E216" s="843"/>
      <c r="I216" s="119"/>
      <c r="J216" s="119"/>
      <c r="K216" s="119"/>
      <c r="L216" s="119"/>
    </row>
    <row r="217" spans="5:12" x14ac:dyDescent="0.25">
      <c r="E217" s="843"/>
      <c r="I217" s="119"/>
      <c r="J217" s="119"/>
      <c r="K217" s="119"/>
      <c r="L217" s="119"/>
    </row>
    <row r="218" spans="5:12" x14ac:dyDescent="0.25">
      <c r="E218" s="843"/>
      <c r="I218" s="119"/>
      <c r="J218" s="119"/>
      <c r="K218" s="119"/>
      <c r="L218" s="119"/>
    </row>
    <row r="219" spans="5:12" x14ac:dyDescent="0.25">
      <c r="E219" s="843"/>
      <c r="I219" s="119"/>
      <c r="J219" s="119"/>
      <c r="K219" s="119"/>
      <c r="L219" s="119"/>
    </row>
    <row r="220" spans="5:12" x14ac:dyDescent="0.25">
      <c r="E220" s="843"/>
      <c r="I220" s="119"/>
      <c r="J220" s="119"/>
      <c r="K220" s="119"/>
      <c r="L220" s="119"/>
    </row>
    <row r="221" spans="5:12" x14ac:dyDescent="0.25">
      <c r="E221" s="843"/>
      <c r="I221" s="119"/>
      <c r="J221" s="119"/>
      <c r="K221" s="119"/>
      <c r="L221" s="119"/>
    </row>
    <row r="222" spans="5:12" x14ac:dyDescent="0.25">
      <c r="E222" s="843"/>
      <c r="I222" s="119"/>
      <c r="J222" s="119"/>
      <c r="K222" s="119"/>
      <c r="L222" s="119"/>
    </row>
    <row r="223" spans="5:12" x14ac:dyDescent="0.25">
      <c r="E223" s="843"/>
      <c r="I223" s="119"/>
      <c r="J223" s="119"/>
      <c r="K223" s="119"/>
      <c r="L223" s="119"/>
    </row>
    <row r="224" spans="5:12" x14ac:dyDescent="0.25">
      <c r="E224" s="843"/>
      <c r="I224" s="119"/>
      <c r="J224" s="119"/>
      <c r="K224" s="119"/>
      <c r="L224" s="119"/>
    </row>
    <row r="225" spans="5:12" x14ac:dyDescent="0.25">
      <c r="E225" s="843"/>
      <c r="I225" s="119"/>
      <c r="J225" s="119"/>
      <c r="K225" s="119"/>
      <c r="L225" s="119"/>
    </row>
    <row r="226" spans="5:12" x14ac:dyDescent="0.25">
      <c r="E226" s="843"/>
      <c r="I226" s="119"/>
      <c r="J226" s="119"/>
      <c r="K226" s="119"/>
      <c r="L226" s="119"/>
    </row>
    <row r="227" spans="5:12" x14ac:dyDescent="0.25">
      <c r="E227" s="843"/>
      <c r="I227" s="119"/>
      <c r="J227" s="119"/>
      <c r="K227" s="119"/>
      <c r="L227" s="119"/>
    </row>
    <row r="228" spans="5:12" x14ac:dyDescent="0.25">
      <c r="E228" s="843"/>
      <c r="I228" s="119"/>
      <c r="J228" s="119"/>
      <c r="K228" s="119"/>
      <c r="L228" s="119"/>
    </row>
    <row r="229" spans="5:12" x14ac:dyDescent="0.25">
      <c r="E229" s="843"/>
      <c r="I229" s="119"/>
      <c r="J229" s="119"/>
      <c r="K229" s="119"/>
      <c r="L229" s="119"/>
    </row>
    <row r="230" spans="5:12" x14ac:dyDescent="0.25">
      <c r="E230" s="843"/>
      <c r="I230" s="119"/>
      <c r="J230" s="119"/>
      <c r="K230" s="119"/>
      <c r="L230" s="119"/>
    </row>
    <row r="231" spans="5:12" x14ac:dyDescent="0.25">
      <c r="E231" s="843"/>
      <c r="I231" s="119"/>
      <c r="J231" s="119"/>
      <c r="K231" s="119"/>
      <c r="L231" s="119"/>
    </row>
    <row r="232" spans="5:12" x14ac:dyDescent="0.25">
      <c r="E232" s="843"/>
      <c r="I232" s="119"/>
      <c r="J232" s="119"/>
      <c r="K232" s="119"/>
      <c r="L232" s="119"/>
    </row>
    <row r="233" spans="5:12" x14ac:dyDescent="0.25">
      <c r="E233" s="843"/>
      <c r="I233" s="119"/>
      <c r="J233" s="119"/>
      <c r="K233" s="119"/>
      <c r="L233" s="119"/>
    </row>
    <row r="234" spans="5:12" x14ac:dyDescent="0.25">
      <c r="E234" s="843"/>
      <c r="I234" s="119"/>
      <c r="J234" s="119"/>
      <c r="K234" s="119"/>
      <c r="L234" s="119"/>
    </row>
    <row r="235" spans="5:12" x14ac:dyDescent="0.25">
      <c r="E235" s="843"/>
      <c r="I235" s="119"/>
      <c r="J235" s="119"/>
      <c r="K235" s="119"/>
      <c r="L235" s="119"/>
    </row>
    <row r="236" spans="5:12" x14ac:dyDescent="0.25">
      <c r="E236" s="843"/>
      <c r="I236" s="119"/>
      <c r="J236" s="119"/>
      <c r="K236" s="119"/>
      <c r="L236" s="119"/>
    </row>
    <row r="237" spans="5:12" x14ac:dyDescent="0.25">
      <c r="E237" s="843"/>
      <c r="I237" s="119"/>
      <c r="J237" s="119"/>
      <c r="K237" s="119"/>
      <c r="L237" s="119"/>
    </row>
    <row r="238" spans="5:12" x14ac:dyDescent="0.25">
      <c r="E238" s="843"/>
      <c r="I238" s="119"/>
      <c r="J238" s="119"/>
      <c r="K238" s="119"/>
      <c r="L238" s="119"/>
    </row>
    <row r="239" spans="5:12" x14ac:dyDescent="0.25">
      <c r="E239" s="843"/>
      <c r="I239" s="119"/>
      <c r="J239" s="119"/>
      <c r="K239" s="119"/>
      <c r="L239" s="119"/>
    </row>
    <row r="240" spans="5:12" x14ac:dyDescent="0.25">
      <c r="E240" s="843"/>
      <c r="I240" s="119"/>
      <c r="J240" s="119"/>
      <c r="K240" s="119"/>
      <c r="L240" s="119"/>
    </row>
    <row r="241" spans="5:12" x14ac:dyDescent="0.25">
      <c r="E241" s="843"/>
      <c r="I241" s="119"/>
      <c r="J241" s="119"/>
      <c r="K241" s="119"/>
      <c r="L241" s="119"/>
    </row>
    <row r="242" spans="5:12" x14ac:dyDescent="0.25">
      <c r="E242" s="843"/>
      <c r="I242" s="119"/>
      <c r="J242" s="119"/>
      <c r="K242" s="119"/>
      <c r="L242" s="119"/>
    </row>
    <row r="243" spans="5:12" x14ac:dyDescent="0.25">
      <c r="E243" s="843"/>
      <c r="I243" s="119"/>
      <c r="J243" s="119"/>
      <c r="K243" s="119"/>
      <c r="L243" s="119"/>
    </row>
    <row r="244" spans="5:12" x14ac:dyDescent="0.25">
      <c r="E244" s="843"/>
      <c r="I244" s="119"/>
      <c r="J244" s="119"/>
      <c r="K244" s="119"/>
      <c r="L244" s="119"/>
    </row>
    <row r="245" spans="5:12" x14ac:dyDescent="0.25">
      <c r="E245" s="843"/>
      <c r="I245" s="119"/>
      <c r="J245" s="119"/>
      <c r="K245" s="119"/>
      <c r="L245" s="119"/>
    </row>
    <row r="246" spans="5:12" x14ac:dyDescent="0.25">
      <c r="E246" s="843"/>
      <c r="I246" s="119"/>
      <c r="J246" s="119"/>
      <c r="K246" s="119"/>
      <c r="L246" s="119"/>
    </row>
    <row r="247" spans="5:12" x14ac:dyDescent="0.25">
      <c r="E247" s="843"/>
      <c r="I247" s="119"/>
      <c r="J247" s="119"/>
      <c r="K247" s="119"/>
      <c r="L247" s="119"/>
    </row>
    <row r="248" spans="5:12" x14ac:dyDescent="0.25">
      <c r="E248" s="843"/>
      <c r="I248" s="119"/>
      <c r="J248" s="119"/>
      <c r="K248" s="119"/>
      <c r="L248" s="119"/>
    </row>
    <row r="249" spans="5:12" x14ac:dyDescent="0.25">
      <c r="E249" s="843"/>
      <c r="I249" s="119"/>
      <c r="J249" s="119"/>
      <c r="K249" s="119"/>
      <c r="L249" s="119"/>
    </row>
    <row r="250" spans="5:12" x14ac:dyDescent="0.25">
      <c r="E250" s="843"/>
      <c r="I250" s="119"/>
      <c r="J250" s="119"/>
      <c r="K250" s="119"/>
      <c r="L250" s="119"/>
    </row>
    <row r="251" spans="5:12" x14ac:dyDescent="0.25">
      <c r="E251" s="843"/>
      <c r="I251" s="119"/>
      <c r="J251" s="119"/>
      <c r="K251" s="119"/>
      <c r="L251" s="119"/>
    </row>
    <row r="252" spans="5:12" x14ac:dyDescent="0.25">
      <c r="E252" s="843"/>
      <c r="I252" s="119"/>
      <c r="J252" s="119"/>
      <c r="K252" s="119"/>
      <c r="L252" s="119"/>
    </row>
    <row r="253" spans="5:12" x14ac:dyDescent="0.25">
      <c r="E253" s="843"/>
      <c r="I253" s="119"/>
      <c r="J253" s="119"/>
      <c r="K253" s="119"/>
      <c r="L253" s="119"/>
    </row>
    <row r="254" spans="5:12" x14ac:dyDescent="0.25">
      <c r="E254" s="843"/>
      <c r="I254" s="119"/>
      <c r="J254" s="119"/>
      <c r="K254" s="119"/>
      <c r="L254" s="119"/>
    </row>
    <row r="255" spans="5:12" x14ac:dyDescent="0.25">
      <c r="E255" s="843"/>
      <c r="I255" s="119"/>
      <c r="J255" s="119"/>
      <c r="K255" s="119"/>
      <c r="L255" s="119"/>
    </row>
    <row r="256" spans="5:12" x14ac:dyDescent="0.25">
      <c r="E256" s="843"/>
      <c r="I256" s="119"/>
      <c r="J256" s="119"/>
      <c r="K256" s="119"/>
      <c r="L256" s="119"/>
    </row>
    <row r="257" spans="5:12" x14ac:dyDescent="0.25">
      <c r="E257" s="843"/>
      <c r="I257" s="119"/>
      <c r="J257" s="119"/>
      <c r="K257" s="119"/>
      <c r="L257" s="119"/>
    </row>
    <row r="258" spans="5:12" x14ac:dyDescent="0.25">
      <c r="E258" s="843"/>
      <c r="I258" s="119"/>
      <c r="J258" s="119"/>
      <c r="K258" s="119"/>
      <c r="L258" s="119"/>
    </row>
    <row r="259" spans="5:12" x14ac:dyDescent="0.25">
      <c r="E259" s="843"/>
      <c r="I259" s="119"/>
      <c r="J259" s="119"/>
      <c r="K259" s="119"/>
      <c r="L259" s="119"/>
    </row>
    <row r="260" spans="5:12" x14ac:dyDescent="0.25">
      <c r="E260" s="843"/>
      <c r="I260" s="119"/>
      <c r="J260" s="119"/>
      <c r="K260" s="119"/>
      <c r="L260" s="119"/>
    </row>
    <row r="261" spans="5:12" x14ac:dyDescent="0.25">
      <c r="E261" s="843"/>
      <c r="I261" s="119"/>
      <c r="J261" s="119"/>
      <c r="K261" s="119"/>
      <c r="L261" s="119"/>
    </row>
    <row r="262" spans="5:12" x14ac:dyDescent="0.25">
      <c r="E262" s="843"/>
      <c r="I262" s="119"/>
      <c r="J262" s="119"/>
      <c r="K262" s="119"/>
      <c r="L262" s="119"/>
    </row>
    <row r="263" spans="5:12" x14ac:dyDescent="0.25">
      <c r="E263" s="843"/>
      <c r="I263" s="119"/>
      <c r="J263" s="119"/>
      <c r="K263" s="119"/>
      <c r="L263" s="119"/>
    </row>
    <row r="264" spans="5:12" x14ac:dyDescent="0.25">
      <c r="E264" s="843"/>
      <c r="I264" s="119"/>
      <c r="J264" s="119"/>
      <c r="K264" s="119"/>
      <c r="L264" s="119"/>
    </row>
    <row r="265" spans="5:12" x14ac:dyDescent="0.25">
      <c r="E265" s="843"/>
      <c r="I265" s="119"/>
      <c r="J265" s="119"/>
      <c r="K265" s="119"/>
      <c r="L265" s="119"/>
    </row>
    <row r="266" spans="5:12" x14ac:dyDescent="0.25">
      <c r="E266" s="843"/>
      <c r="I266" s="119"/>
      <c r="J266" s="119"/>
      <c r="K266" s="119"/>
      <c r="L266" s="119"/>
    </row>
    <row r="267" spans="5:12" x14ac:dyDescent="0.25">
      <c r="E267" s="843"/>
      <c r="I267" s="119"/>
      <c r="J267" s="119"/>
      <c r="K267" s="119"/>
      <c r="L267" s="119"/>
    </row>
    <row r="268" spans="5:12" x14ac:dyDescent="0.25">
      <c r="E268" s="843"/>
      <c r="I268" s="119"/>
      <c r="J268" s="119"/>
      <c r="K268" s="119"/>
      <c r="L268" s="119"/>
    </row>
    <row r="269" spans="5:12" x14ac:dyDescent="0.25">
      <c r="E269" s="843"/>
      <c r="I269" s="119"/>
      <c r="J269" s="119"/>
      <c r="K269" s="119"/>
      <c r="L269" s="119"/>
    </row>
    <row r="270" spans="5:12" x14ac:dyDescent="0.25">
      <c r="E270" s="843"/>
      <c r="I270" s="119"/>
      <c r="J270" s="119"/>
      <c r="K270" s="119"/>
      <c r="L270" s="119"/>
    </row>
    <row r="271" spans="5:12" x14ac:dyDescent="0.25">
      <c r="I271" s="119"/>
      <c r="J271" s="119"/>
      <c r="K271" s="119"/>
      <c r="L271" s="119"/>
    </row>
    <row r="272" spans="5:12" x14ac:dyDescent="0.25">
      <c r="I272" s="119"/>
      <c r="J272" s="119"/>
      <c r="K272" s="119"/>
      <c r="L272" s="119"/>
    </row>
    <row r="273" spans="9:12" x14ac:dyDescent="0.25">
      <c r="I273" s="119"/>
      <c r="J273" s="119"/>
      <c r="K273" s="119"/>
      <c r="L273" s="119"/>
    </row>
    <row r="274" spans="9:12" x14ac:dyDescent="0.25">
      <c r="I274" s="119"/>
      <c r="J274" s="119"/>
      <c r="K274" s="119"/>
      <c r="L274" s="119"/>
    </row>
    <row r="275" spans="9:12" x14ac:dyDescent="0.25">
      <c r="I275" s="119"/>
      <c r="J275" s="119"/>
      <c r="K275" s="119"/>
      <c r="L275" s="119"/>
    </row>
    <row r="276" spans="9:12" x14ac:dyDescent="0.25">
      <c r="I276" s="119"/>
      <c r="J276" s="119"/>
      <c r="K276" s="119"/>
      <c r="L276" s="119"/>
    </row>
    <row r="277" spans="9:12" x14ac:dyDescent="0.25">
      <c r="I277" s="119"/>
      <c r="J277" s="119"/>
      <c r="K277" s="119"/>
      <c r="L277" s="119"/>
    </row>
    <row r="278" spans="9:12" x14ac:dyDescent="0.25">
      <c r="I278" s="119"/>
      <c r="J278" s="119"/>
      <c r="K278" s="119"/>
      <c r="L278" s="119"/>
    </row>
    <row r="279" spans="9:12" x14ac:dyDescent="0.25">
      <c r="I279" s="119"/>
      <c r="J279" s="119"/>
      <c r="K279" s="119"/>
      <c r="L279" s="119"/>
    </row>
    <row r="280" spans="9:12" x14ac:dyDescent="0.25">
      <c r="I280" s="119"/>
      <c r="J280" s="119"/>
      <c r="K280" s="119"/>
      <c r="L280" s="119"/>
    </row>
    <row r="281" spans="9:12" x14ac:dyDescent="0.25">
      <c r="I281" s="119"/>
      <c r="J281" s="119"/>
      <c r="K281" s="119"/>
      <c r="L281" s="119"/>
    </row>
    <row r="282" spans="9:12" x14ac:dyDescent="0.25">
      <c r="I282" s="119"/>
      <c r="J282" s="119"/>
      <c r="K282" s="119"/>
      <c r="L282" s="119"/>
    </row>
    <row r="283" spans="9:12" x14ac:dyDescent="0.25">
      <c r="I283" s="119"/>
      <c r="J283" s="119"/>
      <c r="K283" s="119"/>
      <c r="L283" s="119"/>
    </row>
    <row r="284" spans="9:12" x14ac:dyDescent="0.25">
      <c r="I284" s="119"/>
      <c r="J284" s="119"/>
      <c r="K284" s="119"/>
      <c r="L284" s="119"/>
    </row>
    <row r="285" spans="9:12" x14ac:dyDescent="0.25">
      <c r="I285" s="119"/>
      <c r="J285" s="119"/>
      <c r="K285" s="119"/>
      <c r="L285" s="119"/>
    </row>
    <row r="286" spans="9:12" x14ac:dyDescent="0.25">
      <c r="I286" s="119"/>
      <c r="J286" s="119"/>
      <c r="K286" s="119"/>
      <c r="L286" s="119"/>
    </row>
    <row r="287" spans="9:12" x14ac:dyDescent="0.25">
      <c r="I287" s="119"/>
      <c r="J287" s="119"/>
      <c r="K287" s="119"/>
      <c r="L287" s="119"/>
    </row>
    <row r="288" spans="9:12" x14ac:dyDescent="0.25">
      <c r="I288" s="119"/>
      <c r="J288" s="119"/>
      <c r="K288" s="119"/>
      <c r="L288" s="119"/>
    </row>
    <row r="289" spans="9:12" x14ac:dyDescent="0.25">
      <c r="I289" s="119"/>
      <c r="J289" s="119"/>
      <c r="K289" s="119"/>
      <c r="L289" s="119"/>
    </row>
    <row r="290" spans="9:12" x14ac:dyDescent="0.25">
      <c r="I290" s="119"/>
      <c r="J290" s="119"/>
      <c r="K290" s="119"/>
      <c r="L290" s="119"/>
    </row>
    <row r="291" spans="9:12" x14ac:dyDescent="0.25">
      <c r="I291" s="119"/>
      <c r="J291" s="119"/>
      <c r="K291" s="119"/>
      <c r="L291" s="119"/>
    </row>
    <row r="292" spans="9:12" x14ac:dyDescent="0.25">
      <c r="I292" s="119"/>
      <c r="J292" s="119"/>
      <c r="K292" s="119"/>
      <c r="L292" s="119"/>
    </row>
    <row r="293" spans="9:12" x14ac:dyDescent="0.25">
      <c r="I293" s="119"/>
      <c r="J293" s="119"/>
      <c r="K293" s="119"/>
      <c r="L293" s="119"/>
    </row>
    <row r="294" spans="9:12" x14ac:dyDescent="0.25">
      <c r="I294" s="119"/>
      <c r="J294" s="119"/>
      <c r="K294" s="119"/>
      <c r="L294" s="119"/>
    </row>
    <row r="295" spans="9:12" x14ac:dyDescent="0.25">
      <c r="I295" s="119"/>
      <c r="J295" s="119"/>
      <c r="K295" s="119"/>
      <c r="L295" s="119"/>
    </row>
    <row r="296" spans="9:12" x14ac:dyDescent="0.25">
      <c r="I296" s="119"/>
      <c r="J296" s="119"/>
      <c r="K296" s="119"/>
      <c r="L296" s="119"/>
    </row>
    <row r="297" spans="9:12" x14ac:dyDescent="0.25">
      <c r="I297" s="119"/>
      <c r="J297" s="119"/>
      <c r="K297" s="119"/>
      <c r="L297" s="119"/>
    </row>
    <row r="298" spans="9:12" x14ac:dyDescent="0.25">
      <c r="I298" s="119"/>
      <c r="J298" s="119"/>
      <c r="K298" s="119"/>
      <c r="L298" s="119"/>
    </row>
    <row r="299" spans="9:12" x14ac:dyDescent="0.25">
      <c r="I299" s="119"/>
      <c r="J299" s="119"/>
      <c r="K299" s="119"/>
      <c r="L299" s="119"/>
    </row>
    <row r="300" spans="9:12" x14ac:dyDescent="0.25">
      <c r="I300" s="119"/>
      <c r="J300" s="119"/>
      <c r="K300" s="119"/>
      <c r="L300" s="119"/>
    </row>
    <row r="301" spans="9:12" x14ac:dyDescent="0.25">
      <c r="I301" s="119"/>
      <c r="J301" s="119"/>
      <c r="K301" s="119"/>
      <c r="L301" s="119"/>
    </row>
    <row r="302" spans="9:12" x14ac:dyDescent="0.25">
      <c r="I302" s="119"/>
      <c r="J302" s="119"/>
      <c r="K302" s="119"/>
      <c r="L302" s="119"/>
    </row>
    <row r="303" spans="9:12" x14ac:dyDescent="0.25">
      <c r="I303" s="119"/>
      <c r="J303" s="119"/>
      <c r="K303" s="119"/>
      <c r="L303" s="119"/>
    </row>
    <row r="304" spans="9:12" x14ac:dyDescent="0.25">
      <c r="I304" s="119"/>
      <c r="J304" s="119"/>
      <c r="K304" s="119"/>
      <c r="L304" s="119"/>
    </row>
    <row r="305" spans="9:12" x14ac:dyDescent="0.25">
      <c r="I305" s="119"/>
      <c r="J305" s="119"/>
      <c r="K305" s="119"/>
      <c r="L305" s="119"/>
    </row>
    <row r="306" spans="9:12" x14ac:dyDescent="0.25">
      <c r="I306" s="119"/>
      <c r="J306" s="119"/>
      <c r="K306" s="119"/>
      <c r="L306" s="119"/>
    </row>
    <row r="307" spans="9:12" x14ac:dyDescent="0.25">
      <c r="I307" s="119"/>
      <c r="J307" s="119"/>
      <c r="K307" s="119"/>
      <c r="L307" s="119"/>
    </row>
    <row r="308" spans="9:12" x14ac:dyDescent="0.25">
      <c r="I308" s="119"/>
      <c r="J308" s="119"/>
      <c r="K308" s="119"/>
      <c r="L308" s="119"/>
    </row>
    <row r="309" spans="9:12" x14ac:dyDescent="0.25">
      <c r="I309" s="119"/>
      <c r="J309" s="119"/>
      <c r="K309" s="119"/>
      <c r="L309" s="119"/>
    </row>
    <row r="310" spans="9:12" x14ac:dyDescent="0.25">
      <c r="I310" s="119"/>
      <c r="J310" s="119"/>
      <c r="K310" s="119"/>
      <c r="L310" s="119"/>
    </row>
    <row r="311" spans="9:12" x14ac:dyDescent="0.25">
      <c r="I311" s="119"/>
      <c r="J311" s="119"/>
      <c r="K311" s="119"/>
      <c r="L311" s="119"/>
    </row>
    <row r="312" spans="9:12" x14ac:dyDescent="0.25">
      <c r="I312" s="119"/>
      <c r="J312" s="119"/>
      <c r="K312" s="119"/>
      <c r="L312" s="119"/>
    </row>
    <row r="313" spans="9:12" x14ac:dyDescent="0.25">
      <c r="I313" s="119"/>
      <c r="J313" s="119"/>
      <c r="K313" s="119"/>
      <c r="L313" s="119"/>
    </row>
    <row r="314" spans="9:12" x14ac:dyDescent="0.25">
      <c r="I314" s="119"/>
      <c r="J314" s="119"/>
      <c r="K314" s="119"/>
      <c r="L314" s="119"/>
    </row>
    <row r="315" spans="9:12" x14ac:dyDescent="0.25">
      <c r="I315" s="119"/>
      <c r="J315" s="119"/>
      <c r="K315" s="119"/>
      <c r="L315" s="119"/>
    </row>
    <row r="316" spans="9:12" x14ac:dyDescent="0.25">
      <c r="I316" s="119"/>
      <c r="J316" s="119"/>
      <c r="K316" s="119"/>
      <c r="L316" s="119"/>
    </row>
    <row r="317" spans="9:12" x14ac:dyDescent="0.25">
      <c r="I317" s="119"/>
      <c r="J317" s="119"/>
      <c r="K317" s="119"/>
      <c r="L317" s="119"/>
    </row>
    <row r="318" spans="9:12" x14ac:dyDescent="0.25">
      <c r="I318" s="119"/>
      <c r="J318" s="119"/>
      <c r="K318" s="119"/>
      <c r="L318" s="119"/>
    </row>
    <row r="319" spans="9:12" x14ac:dyDescent="0.25">
      <c r="I319" s="119"/>
      <c r="J319" s="119"/>
      <c r="K319" s="119"/>
      <c r="L319" s="119"/>
    </row>
    <row r="320" spans="9:12" x14ac:dyDescent="0.25">
      <c r="I320" s="119"/>
      <c r="J320" s="119"/>
      <c r="K320" s="119"/>
      <c r="L320" s="119"/>
    </row>
    <row r="321" spans="9:12" x14ac:dyDescent="0.25">
      <c r="I321" s="119"/>
      <c r="J321" s="119"/>
      <c r="K321" s="119"/>
      <c r="L321" s="119"/>
    </row>
    <row r="322" spans="9:12" x14ac:dyDescent="0.25">
      <c r="I322" s="119"/>
      <c r="J322" s="119"/>
      <c r="K322" s="119"/>
      <c r="L322" s="119"/>
    </row>
    <row r="323" spans="9:12" x14ac:dyDescent="0.25">
      <c r="I323" s="119"/>
      <c r="J323" s="119"/>
      <c r="K323" s="119"/>
      <c r="L323" s="119"/>
    </row>
    <row r="324" spans="9:12" x14ac:dyDescent="0.25">
      <c r="I324" s="119"/>
      <c r="J324" s="119"/>
      <c r="K324" s="119"/>
      <c r="L324" s="119"/>
    </row>
    <row r="325" spans="9:12" x14ac:dyDescent="0.25">
      <c r="I325" s="119"/>
      <c r="J325" s="119"/>
      <c r="K325" s="119"/>
      <c r="L325" s="119"/>
    </row>
    <row r="326" spans="9:12" x14ac:dyDescent="0.25">
      <c r="I326" s="119"/>
      <c r="J326" s="119"/>
      <c r="K326" s="119"/>
      <c r="L326" s="119"/>
    </row>
    <row r="327" spans="9:12" x14ac:dyDescent="0.25">
      <c r="I327" s="119"/>
      <c r="J327" s="119"/>
      <c r="K327" s="119"/>
      <c r="L327" s="119"/>
    </row>
    <row r="328" spans="9:12" x14ac:dyDescent="0.25">
      <c r="I328" s="119"/>
      <c r="J328" s="119"/>
      <c r="K328" s="119"/>
      <c r="L328" s="119"/>
    </row>
    <row r="329" spans="9:12" x14ac:dyDescent="0.25">
      <c r="I329" s="119"/>
      <c r="J329" s="119"/>
      <c r="K329" s="119"/>
      <c r="L329" s="119"/>
    </row>
    <row r="330" spans="9:12" x14ac:dyDescent="0.25">
      <c r="I330" s="119"/>
      <c r="J330" s="119"/>
      <c r="K330" s="119"/>
      <c r="L330" s="119"/>
    </row>
    <row r="331" spans="9:12" x14ac:dyDescent="0.25">
      <c r="I331" s="119"/>
      <c r="J331" s="119"/>
      <c r="K331" s="119"/>
      <c r="L331" s="119"/>
    </row>
    <row r="332" spans="9:12" x14ac:dyDescent="0.25">
      <c r="I332" s="119"/>
      <c r="J332" s="119"/>
      <c r="K332" s="119"/>
      <c r="L332" s="119"/>
    </row>
    <row r="333" spans="9:12" x14ac:dyDescent="0.25">
      <c r="I333" s="119"/>
      <c r="J333" s="119"/>
      <c r="K333" s="119"/>
      <c r="L333" s="119"/>
    </row>
    <row r="334" spans="9:12" x14ac:dyDescent="0.25">
      <c r="I334" s="119"/>
      <c r="J334" s="119"/>
      <c r="K334" s="119"/>
      <c r="L334" s="119"/>
    </row>
    <row r="335" spans="9:12" x14ac:dyDescent="0.25">
      <c r="I335" s="119"/>
      <c r="J335" s="119"/>
      <c r="K335" s="119"/>
      <c r="L335" s="119"/>
    </row>
    <row r="336" spans="9:12" x14ac:dyDescent="0.25">
      <c r="I336" s="119"/>
      <c r="J336" s="119"/>
      <c r="K336" s="119"/>
      <c r="L336" s="119"/>
    </row>
    <row r="337" spans="9:12" x14ac:dyDescent="0.25">
      <c r="I337" s="119"/>
      <c r="J337" s="119"/>
      <c r="K337" s="119"/>
      <c r="L337" s="119"/>
    </row>
    <row r="338" spans="9:12" x14ac:dyDescent="0.25">
      <c r="I338" s="119"/>
      <c r="J338" s="119"/>
      <c r="K338" s="119"/>
      <c r="L338" s="119"/>
    </row>
    <row r="339" spans="9:12" x14ac:dyDescent="0.25">
      <c r="I339" s="119"/>
      <c r="J339" s="119"/>
      <c r="K339" s="119"/>
      <c r="L339" s="119"/>
    </row>
    <row r="340" spans="9:12" x14ac:dyDescent="0.25">
      <c r="I340" s="119"/>
      <c r="J340" s="119"/>
      <c r="K340" s="119"/>
      <c r="L340" s="119"/>
    </row>
    <row r="341" spans="9:12" x14ac:dyDescent="0.25">
      <c r="I341" s="119"/>
      <c r="J341" s="119"/>
      <c r="K341" s="119"/>
      <c r="L341" s="119"/>
    </row>
    <row r="342" spans="9:12" x14ac:dyDescent="0.25">
      <c r="I342" s="119"/>
      <c r="J342" s="119"/>
      <c r="K342" s="119"/>
      <c r="L342" s="119"/>
    </row>
    <row r="343" spans="9:12" x14ac:dyDescent="0.25">
      <c r="I343" s="119"/>
      <c r="J343" s="119"/>
      <c r="K343" s="119"/>
      <c r="L343" s="119"/>
    </row>
    <row r="344" spans="9:12" x14ac:dyDescent="0.25">
      <c r="I344" s="119"/>
      <c r="J344" s="119"/>
      <c r="K344" s="119"/>
      <c r="L344" s="119"/>
    </row>
    <row r="345" spans="9:12" x14ac:dyDescent="0.25">
      <c r="I345" s="119"/>
      <c r="J345" s="119"/>
      <c r="K345" s="119"/>
      <c r="L345" s="119"/>
    </row>
    <row r="346" spans="9:12" x14ac:dyDescent="0.25">
      <c r="I346" s="119"/>
      <c r="J346" s="119"/>
      <c r="K346" s="119"/>
      <c r="L346" s="119"/>
    </row>
    <row r="347" spans="9:12" x14ac:dyDescent="0.25">
      <c r="I347" s="119"/>
      <c r="J347" s="119"/>
      <c r="K347" s="119"/>
      <c r="L347" s="119"/>
    </row>
    <row r="348" spans="9:12" x14ac:dyDescent="0.25">
      <c r="I348" s="119"/>
      <c r="J348" s="119"/>
      <c r="K348" s="119"/>
      <c r="L348" s="119"/>
    </row>
    <row r="349" spans="9:12" x14ac:dyDescent="0.25">
      <c r="I349" s="119"/>
      <c r="J349" s="119"/>
      <c r="K349" s="119"/>
      <c r="L349" s="119"/>
    </row>
    <row r="350" spans="9:12" x14ac:dyDescent="0.25">
      <c r="I350" s="119"/>
      <c r="J350" s="119"/>
      <c r="K350" s="119"/>
      <c r="L350" s="119"/>
    </row>
    <row r="351" spans="9:12" x14ac:dyDescent="0.25">
      <c r="I351" s="119"/>
      <c r="J351" s="119"/>
      <c r="K351" s="119"/>
      <c r="L351" s="119"/>
    </row>
    <row r="352" spans="9: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row r="4437" spans="9:12" x14ac:dyDescent="0.25">
      <c r="I4437" s="119"/>
      <c r="J4437" s="119"/>
      <c r="K4437" s="119"/>
      <c r="L4437" s="119"/>
    </row>
    <row r="4438" spans="9:12" x14ac:dyDescent="0.25">
      <c r="I4438" s="119"/>
      <c r="J4438" s="119"/>
      <c r="K4438" s="119"/>
      <c r="L4438" s="119"/>
    </row>
    <row r="4439" spans="9:12" x14ac:dyDescent="0.25">
      <c r="I4439" s="119"/>
      <c r="J4439" s="119"/>
      <c r="K4439" s="119"/>
      <c r="L4439" s="119"/>
    </row>
    <row r="4440" spans="9:12" x14ac:dyDescent="0.25">
      <c r="I4440" s="119"/>
      <c r="J4440" s="119"/>
      <c r="K4440" s="119"/>
      <c r="L4440" s="119"/>
    </row>
    <row r="4441" spans="9:12" x14ac:dyDescent="0.25">
      <c r="I4441" s="119"/>
      <c r="J4441" s="119"/>
      <c r="K4441" s="119"/>
      <c r="L4441" s="119"/>
    </row>
    <row r="4442" spans="9:12" x14ac:dyDescent="0.25">
      <c r="I4442" s="119"/>
      <c r="J4442" s="119"/>
      <c r="K4442" s="119"/>
      <c r="L4442" s="119"/>
    </row>
    <row r="4443" spans="9:12" x14ac:dyDescent="0.25">
      <c r="I4443" s="119"/>
      <c r="J4443" s="119"/>
      <c r="K4443" s="119"/>
      <c r="L4443" s="119"/>
    </row>
    <row r="4444" spans="9:12" x14ac:dyDescent="0.25">
      <c r="I4444" s="119"/>
      <c r="J4444" s="119"/>
      <c r="K4444" s="119"/>
      <c r="L4444" s="119"/>
    </row>
    <row r="4445" spans="9:12" x14ac:dyDescent="0.25">
      <c r="I4445" s="119"/>
      <c r="J4445" s="119"/>
      <c r="K4445" s="119"/>
      <c r="L4445" s="119"/>
    </row>
    <row r="4446" spans="9:12" x14ac:dyDescent="0.25">
      <c r="I4446" s="119"/>
      <c r="J4446" s="119"/>
      <c r="K4446" s="119"/>
      <c r="L4446" s="119"/>
    </row>
    <row r="4447" spans="9:12" x14ac:dyDescent="0.25">
      <c r="I4447" s="119"/>
      <c r="J4447" s="119"/>
      <c r="K4447" s="119"/>
      <c r="L4447" s="119"/>
    </row>
    <row r="4448" spans="9:12" x14ac:dyDescent="0.25">
      <c r="I4448" s="119"/>
      <c r="J4448" s="119"/>
      <c r="K4448" s="119"/>
      <c r="L4448" s="119"/>
    </row>
    <row r="4449" spans="9:12" x14ac:dyDescent="0.25">
      <c r="I4449" s="119"/>
      <c r="J4449" s="119"/>
      <c r="K4449" s="119"/>
      <c r="L4449" s="119"/>
    </row>
    <row r="4450" spans="9:12" x14ac:dyDescent="0.25">
      <c r="I4450" s="119"/>
      <c r="J4450" s="119"/>
      <c r="K4450" s="119"/>
      <c r="L4450" s="119"/>
    </row>
    <row r="4451" spans="9:12" x14ac:dyDescent="0.25">
      <c r="I4451" s="119"/>
      <c r="J4451" s="119"/>
      <c r="K4451" s="119"/>
      <c r="L4451" s="119"/>
    </row>
    <row r="4452" spans="9:12" x14ac:dyDescent="0.25">
      <c r="I4452" s="119"/>
      <c r="J4452" s="119"/>
      <c r="K4452" s="119"/>
      <c r="L4452" s="119"/>
    </row>
    <row r="4453" spans="9:12" x14ac:dyDescent="0.25">
      <c r="I4453" s="119"/>
      <c r="J4453" s="119"/>
      <c r="K4453" s="119"/>
      <c r="L4453" s="119"/>
    </row>
    <row r="4454" spans="9:12" x14ac:dyDescent="0.25">
      <c r="I4454" s="119"/>
      <c r="J4454" s="119"/>
      <c r="K4454" s="119"/>
      <c r="L4454" s="119"/>
    </row>
    <row r="4455" spans="9:12" x14ac:dyDescent="0.25">
      <c r="I4455" s="119"/>
      <c r="J4455" s="119"/>
      <c r="K4455" s="119"/>
      <c r="L4455" s="119"/>
    </row>
    <row r="4456" spans="9:12" x14ac:dyDescent="0.25">
      <c r="I4456" s="119"/>
      <c r="J4456" s="119"/>
      <c r="K4456" s="119"/>
      <c r="L4456" s="119"/>
    </row>
    <row r="4457" spans="9:12" x14ac:dyDescent="0.25">
      <c r="I4457" s="119"/>
      <c r="J4457" s="119"/>
      <c r="K4457" s="119"/>
      <c r="L4457" s="119"/>
    </row>
    <row r="4458" spans="9:12" x14ac:dyDescent="0.25">
      <c r="I4458" s="119"/>
      <c r="J4458" s="119"/>
      <c r="K4458" s="119"/>
      <c r="L4458" s="119"/>
    </row>
    <row r="4459" spans="9:12" x14ac:dyDescent="0.25">
      <c r="I4459" s="119"/>
      <c r="J4459" s="119"/>
      <c r="K4459" s="119"/>
      <c r="L4459" s="119"/>
    </row>
    <row r="4460" spans="9:12" x14ac:dyDescent="0.25">
      <c r="I4460" s="119"/>
      <c r="J4460" s="119"/>
      <c r="K4460" s="119"/>
      <c r="L4460" s="119"/>
    </row>
    <row r="4461" spans="9:12" x14ac:dyDescent="0.25">
      <c r="I4461" s="119"/>
      <c r="J4461" s="119"/>
      <c r="K4461" s="119"/>
      <c r="L4461" s="119"/>
    </row>
    <row r="4462" spans="9:12" x14ac:dyDescent="0.25">
      <c r="I4462" s="119"/>
      <c r="J4462" s="119"/>
      <c r="K4462" s="119"/>
      <c r="L4462" s="119"/>
    </row>
    <row r="4463" spans="9:12" x14ac:dyDescent="0.25">
      <c r="I4463" s="119"/>
      <c r="J4463" s="119"/>
      <c r="K4463" s="119"/>
      <c r="L4463" s="119"/>
    </row>
    <row r="4464" spans="9:12" x14ac:dyDescent="0.25">
      <c r="I4464" s="119"/>
      <c r="J4464" s="119"/>
      <c r="K4464" s="119"/>
      <c r="L4464" s="119"/>
    </row>
    <row r="4465" spans="9:12" x14ac:dyDescent="0.25">
      <c r="I4465" s="119"/>
      <c r="J4465" s="119"/>
      <c r="K4465" s="119"/>
      <c r="L4465" s="119"/>
    </row>
    <row r="4466" spans="9:12" x14ac:dyDescent="0.25">
      <c r="I4466" s="119"/>
      <c r="J4466" s="119"/>
      <c r="K4466" s="119"/>
      <c r="L4466" s="119"/>
    </row>
    <row r="4467" spans="9:12" x14ac:dyDescent="0.25">
      <c r="I4467" s="119"/>
      <c r="J4467" s="119"/>
      <c r="K4467" s="119"/>
      <c r="L4467" s="119"/>
    </row>
    <row r="4468" spans="9:12" x14ac:dyDescent="0.25">
      <c r="I4468" s="119"/>
      <c r="J4468" s="119"/>
      <c r="K4468" s="119"/>
      <c r="L4468" s="119"/>
    </row>
    <row r="4469" spans="9:12" x14ac:dyDescent="0.25">
      <c r="I4469" s="119"/>
      <c r="J4469" s="119"/>
      <c r="K4469" s="119"/>
      <c r="L4469" s="119"/>
    </row>
    <row r="4470" spans="9:12" x14ac:dyDescent="0.25">
      <c r="I4470" s="119"/>
      <c r="J4470" s="119"/>
      <c r="K4470" s="119"/>
      <c r="L4470" s="119"/>
    </row>
    <row r="4471" spans="9:12" x14ac:dyDescent="0.25">
      <c r="I4471" s="119"/>
      <c r="J4471" s="119"/>
      <c r="K4471" s="119"/>
      <c r="L4471" s="119"/>
    </row>
    <row r="4472" spans="9:12" x14ac:dyDescent="0.25">
      <c r="I4472" s="119"/>
      <c r="J4472" s="119"/>
      <c r="K4472" s="119"/>
      <c r="L4472" s="119"/>
    </row>
    <row r="4473" spans="9:12" x14ac:dyDescent="0.25">
      <c r="I4473" s="119"/>
      <c r="J4473" s="119"/>
      <c r="K4473" s="119"/>
      <c r="L4473" s="119"/>
    </row>
    <row r="4474" spans="9:12" x14ac:dyDescent="0.25">
      <c r="I4474" s="119"/>
      <c r="J4474" s="119"/>
      <c r="K4474" s="119"/>
      <c r="L4474" s="119"/>
    </row>
    <row r="4475" spans="9:12" x14ac:dyDescent="0.25">
      <c r="I4475" s="119"/>
      <c r="J4475" s="119"/>
      <c r="K4475" s="119"/>
      <c r="L4475" s="119"/>
    </row>
    <row r="4476" spans="9:12" x14ac:dyDescent="0.25">
      <c r="I4476" s="119"/>
      <c r="J4476" s="119"/>
      <c r="K4476" s="119"/>
      <c r="L4476" s="119"/>
    </row>
    <row r="4477" spans="9:12" x14ac:dyDescent="0.25">
      <c r="I4477" s="119"/>
      <c r="J4477" s="119"/>
      <c r="K4477" s="119"/>
      <c r="L4477" s="119"/>
    </row>
    <row r="4478" spans="9:12" x14ac:dyDescent="0.25">
      <c r="I4478" s="119"/>
      <c r="J4478" s="119"/>
      <c r="K4478" s="119"/>
      <c r="L4478" s="119"/>
    </row>
    <row r="4479" spans="9:12" x14ac:dyDescent="0.25">
      <c r="I4479" s="119"/>
      <c r="J4479" s="119"/>
      <c r="K4479" s="119"/>
      <c r="L4479" s="119"/>
    </row>
    <row r="4480" spans="9:12" x14ac:dyDescent="0.25">
      <c r="I4480" s="119"/>
      <c r="J4480" s="119"/>
      <c r="K4480" s="119"/>
      <c r="L4480" s="119"/>
    </row>
    <row r="4481" spans="9:12" x14ac:dyDescent="0.25">
      <c r="I4481" s="119"/>
      <c r="J4481" s="119"/>
      <c r="K4481" s="119"/>
      <c r="L4481" s="119"/>
    </row>
    <row r="4482" spans="9:12" x14ac:dyDescent="0.25">
      <c r="I4482" s="119"/>
      <c r="J4482" s="119"/>
      <c r="K4482" s="119"/>
      <c r="L4482" s="119"/>
    </row>
    <row r="4483" spans="9:12" x14ac:dyDescent="0.25">
      <c r="I4483" s="119"/>
      <c r="J4483" s="119"/>
      <c r="K4483" s="119"/>
      <c r="L4483" s="119"/>
    </row>
    <row r="4484" spans="9:12" x14ac:dyDescent="0.25">
      <c r="I4484" s="119"/>
      <c r="J4484" s="119"/>
      <c r="K4484" s="119"/>
      <c r="L4484" s="119"/>
    </row>
    <row r="4485" spans="9:12" x14ac:dyDescent="0.25">
      <c r="I4485" s="119"/>
      <c r="J4485" s="119"/>
      <c r="K4485" s="119"/>
      <c r="L4485" s="119"/>
    </row>
    <row r="4486" spans="9:12" x14ac:dyDescent="0.25">
      <c r="I4486" s="119"/>
      <c r="J4486" s="119"/>
      <c r="K4486" s="119"/>
      <c r="L4486" s="119"/>
    </row>
    <row r="4487" spans="9:12" x14ac:dyDescent="0.25">
      <c r="I4487" s="119"/>
      <c r="J4487" s="119"/>
      <c r="K4487" s="119"/>
      <c r="L4487" s="119"/>
    </row>
    <row r="4488" spans="9:12" x14ac:dyDescent="0.25">
      <c r="I4488" s="119"/>
      <c r="J4488" s="119"/>
      <c r="K4488" s="119"/>
      <c r="L4488" s="119"/>
    </row>
    <row r="4489" spans="9:12" x14ac:dyDescent="0.25">
      <c r="I4489" s="119"/>
      <c r="J4489" s="119"/>
      <c r="K4489" s="119"/>
      <c r="L4489" s="119"/>
    </row>
    <row r="4490" spans="9:12" x14ac:dyDescent="0.25">
      <c r="I4490" s="119"/>
      <c r="J4490" s="119"/>
      <c r="K4490" s="119"/>
      <c r="L4490" s="119"/>
    </row>
    <row r="4491" spans="9:12" x14ac:dyDescent="0.25">
      <c r="I4491" s="119"/>
      <c r="J4491" s="119"/>
      <c r="K4491" s="119"/>
      <c r="L4491" s="119"/>
    </row>
    <row r="4492" spans="9:12" x14ac:dyDescent="0.25">
      <c r="I4492" s="119"/>
      <c r="J4492" s="119"/>
      <c r="K4492" s="119"/>
      <c r="L4492" s="119"/>
    </row>
    <row r="4493" spans="9:12" x14ac:dyDescent="0.25">
      <c r="I4493" s="119"/>
      <c r="J4493" s="119"/>
      <c r="K4493" s="119"/>
      <c r="L4493" s="119"/>
    </row>
    <row r="4494" spans="9:12" x14ac:dyDescent="0.25">
      <c r="I4494" s="119"/>
      <c r="J4494" s="119"/>
      <c r="K4494" s="119"/>
      <c r="L4494" s="119"/>
    </row>
    <row r="4495" spans="9:12" x14ac:dyDescent="0.25">
      <c r="I4495" s="119"/>
      <c r="J4495" s="119"/>
      <c r="K4495" s="119"/>
      <c r="L4495" s="119"/>
    </row>
    <row r="4496" spans="9:12" x14ac:dyDescent="0.25">
      <c r="I4496" s="119"/>
      <c r="J4496" s="119"/>
      <c r="K4496" s="119"/>
      <c r="L4496" s="119"/>
    </row>
    <row r="4497" spans="9:12" x14ac:dyDescent="0.25">
      <c r="I4497" s="119"/>
      <c r="J4497" s="119"/>
      <c r="K4497" s="119"/>
      <c r="L4497" s="119"/>
    </row>
    <row r="4498" spans="9:12" x14ac:dyDescent="0.25">
      <c r="I4498" s="119"/>
      <c r="J4498" s="119"/>
      <c r="K4498" s="119"/>
      <c r="L4498" s="119"/>
    </row>
    <row r="4499" spans="9:12" x14ac:dyDescent="0.25">
      <c r="I4499" s="119"/>
      <c r="J4499" s="119"/>
      <c r="K4499" s="119"/>
      <c r="L4499" s="119"/>
    </row>
    <row r="4500" spans="9:12" x14ac:dyDescent="0.25">
      <c r="I4500" s="119"/>
      <c r="J4500" s="119"/>
      <c r="K4500" s="119"/>
      <c r="L4500" s="119"/>
    </row>
    <row r="4501" spans="9:12" x14ac:dyDescent="0.25">
      <c r="I4501" s="119"/>
      <c r="J4501" s="119"/>
      <c r="K4501" s="119"/>
      <c r="L4501" s="119"/>
    </row>
    <row r="4502" spans="9:12" x14ac:dyDescent="0.25">
      <c r="I4502" s="119"/>
      <c r="J4502" s="119"/>
      <c r="K4502" s="119"/>
      <c r="L4502" s="119"/>
    </row>
    <row r="4503" spans="9:12" x14ac:dyDescent="0.25">
      <c r="I4503" s="119"/>
      <c r="J4503" s="119"/>
      <c r="K4503" s="119"/>
      <c r="L4503" s="119"/>
    </row>
    <row r="4504" spans="9:12" x14ac:dyDescent="0.25">
      <c r="I4504" s="119"/>
      <c r="J4504" s="119"/>
      <c r="K4504" s="119"/>
      <c r="L4504" s="119"/>
    </row>
    <row r="4505" spans="9:12" x14ac:dyDescent="0.25">
      <c r="I4505" s="119"/>
      <c r="J4505" s="119"/>
      <c r="K4505" s="119"/>
      <c r="L4505" s="119"/>
    </row>
    <row r="4506" spans="9:12" x14ac:dyDescent="0.25">
      <c r="I4506" s="119"/>
      <c r="J4506" s="119"/>
      <c r="K4506" s="119"/>
      <c r="L4506" s="119"/>
    </row>
    <row r="4507" spans="9:12" x14ac:dyDescent="0.25">
      <c r="I4507" s="119"/>
      <c r="J4507" s="119"/>
      <c r="K4507" s="119"/>
      <c r="L4507" s="119"/>
    </row>
    <row r="4508" spans="9:12" x14ac:dyDescent="0.25">
      <c r="I4508" s="119"/>
      <c r="J4508" s="119"/>
      <c r="K4508" s="119"/>
      <c r="L4508" s="119"/>
    </row>
    <row r="4509" spans="9:12" x14ac:dyDescent="0.25">
      <c r="I4509" s="119"/>
      <c r="J4509" s="119"/>
      <c r="K4509" s="119"/>
      <c r="L4509" s="119"/>
    </row>
    <row r="4510" spans="9:12" x14ac:dyDescent="0.25">
      <c r="I4510" s="119"/>
      <c r="J4510" s="119"/>
      <c r="K4510" s="119"/>
      <c r="L4510" s="119"/>
    </row>
    <row r="4511" spans="9:12" x14ac:dyDescent="0.25">
      <c r="I4511" s="119"/>
      <c r="J4511" s="119"/>
      <c r="K4511" s="119"/>
      <c r="L4511" s="119"/>
    </row>
    <row r="4512" spans="9:12" x14ac:dyDescent="0.25">
      <c r="I4512" s="119"/>
      <c r="J4512" s="119"/>
      <c r="K4512" s="119"/>
      <c r="L4512" s="119"/>
    </row>
    <row r="4513" spans="9:12" x14ac:dyDescent="0.25">
      <c r="I4513" s="119"/>
      <c r="J4513" s="119"/>
      <c r="K4513" s="119"/>
      <c r="L4513" s="119"/>
    </row>
    <row r="4514" spans="9:12" x14ac:dyDescent="0.25">
      <c r="I4514" s="119"/>
      <c r="J4514" s="119"/>
      <c r="K4514" s="119"/>
      <c r="L4514" s="119"/>
    </row>
    <row r="4515" spans="9:12" x14ac:dyDescent="0.25">
      <c r="I4515" s="119"/>
      <c r="J4515" s="119"/>
      <c r="K4515" s="119"/>
      <c r="L4515" s="119"/>
    </row>
    <row r="4516" spans="9:12" x14ac:dyDescent="0.25">
      <c r="I4516" s="119"/>
      <c r="J4516" s="119"/>
      <c r="K4516" s="119"/>
      <c r="L4516" s="119"/>
    </row>
    <row r="4517" spans="9:12" x14ac:dyDescent="0.25">
      <c r="I4517" s="119"/>
      <c r="J4517" s="119"/>
      <c r="K4517" s="119"/>
      <c r="L4517" s="119"/>
    </row>
    <row r="4518" spans="9:12" x14ac:dyDescent="0.25">
      <c r="I4518" s="119"/>
      <c r="J4518" s="119"/>
      <c r="K4518" s="119"/>
      <c r="L4518" s="119"/>
    </row>
    <row r="4519" spans="9:12" x14ac:dyDescent="0.25">
      <c r="I4519" s="119"/>
      <c r="J4519" s="119"/>
      <c r="K4519" s="119"/>
      <c r="L4519" s="119"/>
    </row>
    <row r="4520" spans="9:12" x14ac:dyDescent="0.25">
      <c r="I4520" s="119"/>
      <c r="J4520" s="119"/>
      <c r="K4520" s="119"/>
      <c r="L4520" s="119"/>
    </row>
    <row r="4521" spans="9:12" x14ac:dyDescent="0.25">
      <c r="I4521" s="119"/>
      <c r="J4521" s="119"/>
      <c r="K4521" s="119"/>
      <c r="L4521" s="119"/>
    </row>
    <row r="4522" spans="9:12" x14ac:dyDescent="0.25">
      <c r="I4522" s="119"/>
      <c r="J4522" s="119"/>
      <c r="K4522" s="119"/>
      <c r="L4522" s="119"/>
    </row>
    <row r="4523" spans="9:12" x14ac:dyDescent="0.25">
      <c r="I4523" s="119"/>
      <c r="J4523" s="119"/>
      <c r="K4523" s="119"/>
      <c r="L4523" s="119"/>
    </row>
    <row r="4524" spans="9:12" x14ac:dyDescent="0.25">
      <c r="I4524" s="119"/>
      <c r="J4524" s="119"/>
      <c r="K4524" s="119"/>
      <c r="L4524" s="119"/>
    </row>
    <row r="4525" spans="9:12" x14ac:dyDescent="0.25">
      <c r="I4525" s="119"/>
      <c r="J4525" s="119"/>
      <c r="K4525" s="119"/>
      <c r="L4525" s="119"/>
    </row>
    <row r="4526" spans="9:12" x14ac:dyDescent="0.25">
      <c r="I4526" s="119"/>
      <c r="J4526" s="119"/>
      <c r="K4526" s="119"/>
      <c r="L4526" s="119"/>
    </row>
    <row r="4527" spans="9:12" x14ac:dyDescent="0.25">
      <c r="I4527" s="119"/>
      <c r="J4527" s="119"/>
      <c r="K4527" s="119"/>
      <c r="L4527" s="119"/>
    </row>
    <row r="4528" spans="9:12" x14ac:dyDescent="0.25">
      <c r="I4528" s="119"/>
      <c r="J4528" s="119"/>
      <c r="K4528" s="119"/>
      <c r="L4528" s="119"/>
    </row>
    <row r="4529" spans="9:12" x14ac:dyDescent="0.25">
      <c r="I4529" s="119"/>
      <c r="J4529" s="119"/>
      <c r="K4529" s="119"/>
      <c r="L4529" s="119"/>
    </row>
    <row r="4530" spans="9:12" x14ac:dyDescent="0.25">
      <c r="I4530" s="119"/>
      <c r="J4530" s="119"/>
      <c r="K4530" s="119"/>
      <c r="L4530" s="119"/>
    </row>
    <row r="4531" spans="9:12" x14ac:dyDescent="0.25">
      <c r="I4531" s="119"/>
      <c r="J4531" s="119"/>
      <c r="K4531" s="119"/>
      <c r="L4531" s="119"/>
    </row>
    <row r="4532" spans="9:12" x14ac:dyDescent="0.25">
      <c r="I4532" s="119"/>
      <c r="J4532" s="119"/>
      <c r="K4532" s="119"/>
      <c r="L4532" s="119"/>
    </row>
    <row r="4533" spans="9:12" x14ac:dyDescent="0.25">
      <c r="I4533" s="119"/>
      <c r="J4533" s="119"/>
      <c r="K4533" s="119"/>
      <c r="L4533" s="119"/>
    </row>
    <row r="4534" spans="9:12" x14ac:dyDescent="0.25">
      <c r="I4534" s="119"/>
      <c r="J4534" s="119"/>
      <c r="K4534" s="119"/>
      <c r="L4534" s="119"/>
    </row>
    <row r="4535" spans="9:12" x14ac:dyDescent="0.25">
      <c r="I4535" s="119"/>
      <c r="J4535" s="119"/>
      <c r="K4535" s="119"/>
      <c r="L4535" s="119"/>
    </row>
    <row r="4536" spans="9:12" x14ac:dyDescent="0.25">
      <c r="I4536" s="119"/>
      <c r="J4536" s="119"/>
      <c r="K4536" s="119"/>
      <c r="L4536" s="119"/>
    </row>
    <row r="4537" spans="9:12" x14ac:dyDescent="0.25">
      <c r="I4537" s="119"/>
      <c r="J4537" s="119"/>
      <c r="K4537" s="119"/>
      <c r="L4537" s="119"/>
    </row>
    <row r="4538" spans="9:12" x14ac:dyDescent="0.25">
      <c r="I4538" s="119"/>
      <c r="J4538" s="119"/>
      <c r="K4538" s="119"/>
      <c r="L4538" s="119"/>
    </row>
    <row r="4539" spans="9:12" x14ac:dyDescent="0.25">
      <c r="I4539" s="119"/>
      <c r="J4539" s="119"/>
      <c r="K4539" s="119"/>
      <c r="L4539" s="119"/>
    </row>
    <row r="4540" spans="9:12" x14ac:dyDescent="0.25">
      <c r="I4540" s="119"/>
      <c r="J4540" s="119"/>
      <c r="K4540" s="119"/>
      <c r="L4540" s="119"/>
    </row>
    <row r="4541" spans="9:12" x14ac:dyDescent="0.25">
      <c r="I4541" s="119"/>
      <c r="J4541" s="119"/>
      <c r="K4541" s="119"/>
      <c r="L4541" s="119"/>
    </row>
  </sheetData>
  <mergeCells count="2">
    <mergeCell ref="A1:N1"/>
    <mergeCell ref="A2:N2"/>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599"/>
  <sheetViews>
    <sheetView topLeftCell="A155" zoomScale="110" zoomScaleNormal="85" workbookViewId="0">
      <selection activeCell="E159" sqref="E159"/>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4" s="85" customFormat="1" ht="31.5" x14ac:dyDescent="0.25">
      <c r="A1" s="1077" t="s">
        <v>45</v>
      </c>
      <c r="B1" s="1077"/>
      <c r="C1" s="1077"/>
      <c r="D1" s="1077"/>
      <c r="E1" s="1077"/>
      <c r="F1" s="1077"/>
      <c r="G1" s="1077"/>
      <c r="H1" s="1077"/>
      <c r="I1" s="1077"/>
      <c r="J1" s="1077"/>
      <c r="K1" s="1077"/>
      <c r="L1" s="1077"/>
      <c r="M1" s="1077"/>
      <c r="N1" s="1077"/>
    </row>
    <row r="2" spans="1:14" s="85" customFormat="1" ht="18.75" x14ac:dyDescent="0.25">
      <c r="A2" s="1078" t="s">
        <v>109</v>
      </c>
      <c r="B2" s="1078"/>
      <c r="C2" s="1078"/>
      <c r="D2" s="1078"/>
      <c r="E2" s="1078"/>
      <c r="F2" s="1078"/>
      <c r="G2" s="1078"/>
      <c r="H2" s="1078"/>
      <c r="I2" s="1078"/>
      <c r="J2" s="1078"/>
      <c r="K2" s="1078"/>
      <c r="L2" s="1078"/>
      <c r="M2" s="1078"/>
      <c r="N2" s="1078"/>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02">
        <v>44317</v>
      </c>
      <c r="B4" s="303" t="s">
        <v>151</v>
      </c>
      <c r="C4" s="304"/>
      <c r="D4" s="305"/>
      <c r="E4" s="306"/>
      <c r="F4" s="648"/>
      <c r="G4" s="679">
        <v>32500</v>
      </c>
      <c r="H4" s="307"/>
      <c r="I4" s="649" t="s">
        <v>18</v>
      </c>
      <c r="J4" s="650"/>
      <c r="K4" s="651" t="s">
        <v>125</v>
      </c>
      <c r="L4" s="650" t="s">
        <v>46</v>
      </c>
      <c r="M4" s="308"/>
      <c r="N4" s="309"/>
    </row>
    <row r="5" spans="1:14" s="23" customFormat="1" ht="14.25" customHeight="1" x14ac:dyDescent="0.25">
      <c r="A5" s="1002">
        <v>44317</v>
      </c>
      <c r="B5" s="1003" t="s">
        <v>72</v>
      </c>
      <c r="C5" s="1004" t="s">
        <v>50</v>
      </c>
      <c r="D5" s="1005" t="s">
        <v>93</v>
      </c>
      <c r="E5" s="1006"/>
      <c r="F5" s="755">
        <v>-4000</v>
      </c>
      <c r="G5" s="1007">
        <f>G4-E5+F5</f>
        <v>28500</v>
      </c>
      <c r="H5" s="1008" t="s">
        <v>71</v>
      </c>
      <c r="I5" s="1009" t="s">
        <v>18</v>
      </c>
      <c r="J5" s="1010" t="s">
        <v>148</v>
      </c>
      <c r="K5" s="1011" t="s">
        <v>125</v>
      </c>
      <c r="L5" s="1010" t="s">
        <v>46</v>
      </c>
      <c r="M5" s="1012"/>
      <c r="N5" s="1013"/>
    </row>
    <row r="6" spans="1:14" s="23" customFormat="1" ht="14.25" customHeight="1" x14ac:dyDescent="0.25">
      <c r="A6" s="260">
        <v>44319</v>
      </c>
      <c r="B6" s="261" t="s">
        <v>107</v>
      </c>
      <c r="C6" s="261" t="s">
        <v>50</v>
      </c>
      <c r="D6" s="261" t="s">
        <v>93</v>
      </c>
      <c r="E6" s="703"/>
      <c r="F6" s="265">
        <v>63000</v>
      </c>
      <c r="G6" s="265">
        <f>G5-E6+F6</f>
        <v>91500</v>
      </c>
      <c r="H6" s="628" t="s">
        <v>71</v>
      </c>
      <c r="I6" s="628" t="s">
        <v>18</v>
      </c>
      <c r="J6" s="402" t="s">
        <v>169</v>
      </c>
      <c r="K6" s="402" t="s">
        <v>125</v>
      </c>
      <c r="L6" s="402" t="s">
        <v>46</v>
      </c>
      <c r="M6" s="400"/>
      <c r="N6" s="401"/>
    </row>
    <row r="7" spans="1:14" s="23" customFormat="1" ht="16.5" customHeight="1" x14ac:dyDescent="0.25">
      <c r="A7" s="234">
        <v>44319</v>
      </c>
      <c r="B7" s="235" t="s">
        <v>68</v>
      </c>
      <c r="C7" s="235" t="s">
        <v>67</v>
      </c>
      <c r="D7" s="236" t="s">
        <v>93</v>
      </c>
      <c r="E7" s="194">
        <v>15000</v>
      </c>
      <c r="F7" s="194"/>
      <c r="G7" s="211">
        <f>G6-E7+F7</f>
        <v>76500</v>
      </c>
      <c r="H7" s="717" t="s">
        <v>71</v>
      </c>
      <c r="I7" s="717" t="s">
        <v>18</v>
      </c>
      <c r="J7" s="279" t="s">
        <v>169</v>
      </c>
      <c r="K7" s="299" t="s">
        <v>125</v>
      </c>
      <c r="L7" s="299" t="s">
        <v>46</v>
      </c>
      <c r="M7" s="181"/>
      <c r="N7" s="250" t="s">
        <v>143</v>
      </c>
    </row>
    <row r="8" spans="1:14" s="23" customFormat="1" ht="15" customHeight="1" x14ac:dyDescent="0.25">
      <c r="A8" s="234">
        <v>44319</v>
      </c>
      <c r="B8" s="235" t="s">
        <v>68</v>
      </c>
      <c r="C8" s="235" t="s">
        <v>67</v>
      </c>
      <c r="D8" s="236" t="s">
        <v>93</v>
      </c>
      <c r="E8" s="217">
        <v>15000</v>
      </c>
      <c r="F8" s="194"/>
      <c r="G8" s="211">
        <f t="shared" ref="G8:G22" si="0">G7-E8+F8</f>
        <v>61500</v>
      </c>
      <c r="H8" s="472" t="s">
        <v>71</v>
      </c>
      <c r="I8" s="472" t="s">
        <v>18</v>
      </c>
      <c r="J8" s="279" t="s">
        <v>169</v>
      </c>
      <c r="K8" s="299" t="s">
        <v>125</v>
      </c>
      <c r="L8" s="299" t="s">
        <v>46</v>
      </c>
      <c r="M8" s="181"/>
      <c r="N8" s="250" t="s">
        <v>170</v>
      </c>
    </row>
    <row r="9" spans="1:14" s="23" customFormat="1" ht="15" customHeight="1" x14ac:dyDescent="0.25">
      <c r="A9" s="234">
        <v>44319</v>
      </c>
      <c r="B9" s="235" t="s">
        <v>68</v>
      </c>
      <c r="C9" s="235" t="s">
        <v>67</v>
      </c>
      <c r="D9" s="236" t="s">
        <v>93</v>
      </c>
      <c r="E9" s="194">
        <v>15000</v>
      </c>
      <c r="F9" s="194"/>
      <c r="G9" s="211">
        <f t="shared" si="0"/>
        <v>46500</v>
      </c>
      <c r="H9" s="472" t="s">
        <v>71</v>
      </c>
      <c r="I9" s="472" t="s">
        <v>18</v>
      </c>
      <c r="J9" s="279" t="s">
        <v>169</v>
      </c>
      <c r="K9" s="299" t="s">
        <v>125</v>
      </c>
      <c r="L9" s="299" t="s">
        <v>46</v>
      </c>
      <c r="M9" s="181"/>
      <c r="N9" s="250" t="s">
        <v>171</v>
      </c>
    </row>
    <row r="10" spans="1:14" s="97" customFormat="1" x14ac:dyDescent="0.25">
      <c r="A10" s="234">
        <v>44319</v>
      </c>
      <c r="B10" s="235" t="s">
        <v>95</v>
      </c>
      <c r="C10" s="235" t="s">
        <v>95</v>
      </c>
      <c r="D10" s="236" t="s">
        <v>93</v>
      </c>
      <c r="E10" s="194">
        <v>10000</v>
      </c>
      <c r="F10" s="194"/>
      <c r="G10" s="211">
        <f t="shared" si="0"/>
        <v>36500</v>
      </c>
      <c r="H10" s="472" t="s">
        <v>71</v>
      </c>
      <c r="I10" s="472" t="s">
        <v>18</v>
      </c>
      <c r="J10" s="279" t="s">
        <v>169</v>
      </c>
      <c r="K10" s="299" t="s">
        <v>125</v>
      </c>
      <c r="L10" s="299" t="s">
        <v>46</v>
      </c>
      <c r="M10" s="181"/>
      <c r="N10" s="250"/>
    </row>
    <row r="11" spans="1:14" s="97" customFormat="1" x14ac:dyDescent="0.25">
      <c r="A11" s="234">
        <v>44319</v>
      </c>
      <c r="B11" s="235" t="s">
        <v>95</v>
      </c>
      <c r="C11" s="235" t="s">
        <v>95</v>
      </c>
      <c r="D11" s="236" t="s">
        <v>93</v>
      </c>
      <c r="E11" s="194">
        <v>2000</v>
      </c>
      <c r="F11" s="194"/>
      <c r="G11" s="211">
        <f t="shared" si="0"/>
        <v>34500</v>
      </c>
      <c r="H11" s="472" t="s">
        <v>71</v>
      </c>
      <c r="I11" s="472" t="s">
        <v>18</v>
      </c>
      <c r="J11" s="279" t="s">
        <v>169</v>
      </c>
      <c r="K11" s="299" t="s">
        <v>125</v>
      </c>
      <c r="L11" s="299" t="s">
        <v>46</v>
      </c>
      <c r="M11" s="181"/>
      <c r="N11" s="250"/>
    </row>
    <row r="12" spans="1:14" x14ac:dyDescent="0.25">
      <c r="A12" s="234">
        <v>44319</v>
      </c>
      <c r="B12" s="235" t="s">
        <v>95</v>
      </c>
      <c r="C12" s="235" t="s">
        <v>95</v>
      </c>
      <c r="D12" s="236" t="s">
        <v>93</v>
      </c>
      <c r="E12" s="211">
        <v>5000</v>
      </c>
      <c r="F12" s="211"/>
      <c r="G12" s="211">
        <f t="shared" si="0"/>
        <v>29500</v>
      </c>
      <c r="H12" s="472" t="s">
        <v>71</v>
      </c>
      <c r="I12" s="472" t="s">
        <v>18</v>
      </c>
      <c r="J12" s="279" t="s">
        <v>169</v>
      </c>
      <c r="K12" s="299" t="s">
        <v>125</v>
      </c>
      <c r="L12" s="299" t="s">
        <v>46</v>
      </c>
      <c r="M12" s="214"/>
      <c r="N12" s="215"/>
    </row>
    <row r="13" spans="1:14" ht="18" customHeight="1" x14ac:dyDescent="0.25">
      <c r="A13" s="234">
        <v>44320</v>
      </c>
      <c r="B13" s="235" t="s">
        <v>72</v>
      </c>
      <c r="C13" s="235" t="s">
        <v>50</v>
      </c>
      <c r="D13" s="236" t="s">
        <v>93</v>
      </c>
      <c r="E13" s="210"/>
      <c r="F13" s="194">
        <v>-1000</v>
      </c>
      <c r="G13" s="211">
        <f t="shared" si="0"/>
        <v>28500</v>
      </c>
      <c r="H13" s="472" t="s">
        <v>71</v>
      </c>
      <c r="I13" s="472" t="s">
        <v>18</v>
      </c>
      <c r="J13" s="279" t="s">
        <v>169</v>
      </c>
      <c r="K13" s="299" t="s">
        <v>125</v>
      </c>
      <c r="L13" s="299" t="s">
        <v>46</v>
      </c>
      <c r="M13" s="214"/>
      <c r="N13" s="215"/>
    </row>
    <row r="14" spans="1:14" ht="15" customHeight="1" x14ac:dyDescent="0.25">
      <c r="A14" s="260">
        <v>44320</v>
      </c>
      <c r="B14" s="396" t="s">
        <v>107</v>
      </c>
      <c r="C14" s="396" t="s">
        <v>50</v>
      </c>
      <c r="D14" s="760" t="s">
        <v>93</v>
      </c>
      <c r="E14" s="268"/>
      <c r="F14" s="265">
        <v>57000</v>
      </c>
      <c r="G14" s="268">
        <f t="shared" si="0"/>
        <v>85500</v>
      </c>
      <c r="H14" s="628" t="s">
        <v>71</v>
      </c>
      <c r="I14" s="628" t="s">
        <v>18</v>
      </c>
      <c r="J14" s="402" t="s">
        <v>196</v>
      </c>
      <c r="K14" s="402" t="s">
        <v>125</v>
      </c>
      <c r="L14" s="402" t="s">
        <v>46</v>
      </c>
      <c r="M14" s="412"/>
      <c r="N14" s="396"/>
    </row>
    <row r="15" spans="1:14" ht="15" customHeight="1" x14ac:dyDescent="0.25">
      <c r="A15" s="202">
        <v>44320</v>
      </c>
      <c r="B15" s="235" t="s">
        <v>68</v>
      </c>
      <c r="C15" s="235" t="s">
        <v>67</v>
      </c>
      <c r="D15" s="236" t="s">
        <v>93</v>
      </c>
      <c r="E15" s="251">
        <v>11000</v>
      </c>
      <c r="F15" s="194"/>
      <c r="G15" s="211">
        <f t="shared" si="0"/>
        <v>74500</v>
      </c>
      <c r="H15" s="717" t="s">
        <v>71</v>
      </c>
      <c r="I15" s="717" t="s">
        <v>18</v>
      </c>
      <c r="J15" s="279" t="s">
        <v>196</v>
      </c>
      <c r="K15" s="299" t="s">
        <v>125</v>
      </c>
      <c r="L15" s="299" t="s">
        <v>46</v>
      </c>
      <c r="M15" s="280"/>
      <c r="N15" s="241" t="s">
        <v>197</v>
      </c>
    </row>
    <row r="16" spans="1:14" ht="12.75" customHeight="1" x14ac:dyDescent="0.25">
      <c r="A16" s="202">
        <v>44320</v>
      </c>
      <c r="B16" s="235" t="s">
        <v>68</v>
      </c>
      <c r="C16" s="235" t="s">
        <v>67</v>
      </c>
      <c r="D16" s="236" t="s">
        <v>93</v>
      </c>
      <c r="E16" s="217">
        <v>12000</v>
      </c>
      <c r="F16" s="194"/>
      <c r="G16" s="211">
        <f t="shared" si="0"/>
        <v>62500</v>
      </c>
      <c r="H16" s="472" t="s">
        <v>71</v>
      </c>
      <c r="I16" s="472" t="s">
        <v>18</v>
      </c>
      <c r="J16" s="279" t="s">
        <v>196</v>
      </c>
      <c r="K16" s="299" t="s">
        <v>125</v>
      </c>
      <c r="L16" s="299" t="s">
        <v>46</v>
      </c>
      <c r="M16" s="201"/>
      <c r="N16" s="203" t="s">
        <v>198</v>
      </c>
    </row>
    <row r="17" spans="1:14" ht="14.25" customHeight="1" x14ac:dyDescent="0.25">
      <c r="A17" s="202">
        <v>44320</v>
      </c>
      <c r="B17" s="235" t="s">
        <v>68</v>
      </c>
      <c r="C17" s="235" t="s">
        <v>67</v>
      </c>
      <c r="D17" s="236" t="s">
        <v>93</v>
      </c>
      <c r="E17" s="211">
        <v>15000</v>
      </c>
      <c r="F17" s="210"/>
      <c r="G17" s="211">
        <f t="shared" si="0"/>
        <v>47500</v>
      </c>
      <c r="H17" s="472" t="s">
        <v>71</v>
      </c>
      <c r="I17" s="472" t="s">
        <v>18</v>
      </c>
      <c r="J17" s="279" t="s">
        <v>196</v>
      </c>
      <c r="K17" s="299" t="s">
        <v>125</v>
      </c>
      <c r="L17" s="299" t="s">
        <v>46</v>
      </c>
      <c r="M17" s="280"/>
      <c r="N17" s="241" t="s">
        <v>199</v>
      </c>
    </row>
    <row r="18" spans="1:14" ht="14.25" customHeight="1" x14ac:dyDescent="0.25">
      <c r="A18" s="202">
        <v>44320</v>
      </c>
      <c r="B18" s="235" t="s">
        <v>68</v>
      </c>
      <c r="C18" s="235" t="s">
        <v>67</v>
      </c>
      <c r="D18" s="236" t="s">
        <v>93</v>
      </c>
      <c r="E18" s="211">
        <v>9000</v>
      </c>
      <c r="F18" s="210"/>
      <c r="G18" s="211">
        <f t="shared" si="0"/>
        <v>38500</v>
      </c>
      <c r="H18" s="310" t="s">
        <v>71</v>
      </c>
      <c r="I18" s="472" t="s">
        <v>18</v>
      </c>
      <c r="J18" s="279" t="s">
        <v>196</v>
      </c>
      <c r="K18" s="299" t="s">
        <v>125</v>
      </c>
      <c r="L18" s="299" t="s">
        <v>46</v>
      </c>
      <c r="M18" s="280"/>
      <c r="N18" s="241" t="s">
        <v>200</v>
      </c>
    </row>
    <row r="19" spans="1:14" ht="14.25" customHeight="1" x14ac:dyDescent="0.25">
      <c r="A19" s="202">
        <v>44320</v>
      </c>
      <c r="B19" s="235" t="s">
        <v>95</v>
      </c>
      <c r="C19" s="235" t="s">
        <v>95</v>
      </c>
      <c r="D19" s="772" t="s">
        <v>93</v>
      </c>
      <c r="E19" s="211">
        <v>7000</v>
      </c>
      <c r="F19" s="210"/>
      <c r="G19" s="211">
        <f t="shared" si="0"/>
        <v>31500</v>
      </c>
      <c r="H19" s="310" t="s">
        <v>71</v>
      </c>
      <c r="I19" s="472" t="s">
        <v>18</v>
      </c>
      <c r="J19" s="279" t="s">
        <v>196</v>
      </c>
      <c r="K19" s="299" t="s">
        <v>125</v>
      </c>
      <c r="L19" s="299" t="s">
        <v>46</v>
      </c>
      <c r="M19" s="280"/>
      <c r="N19" s="241"/>
    </row>
    <row r="20" spans="1:14" ht="14.25" customHeight="1" x14ac:dyDescent="0.25">
      <c r="A20" s="202">
        <v>44320</v>
      </c>
      <c r="B20" s="235" t="s">
        <v>95</v>
      </c>
      <c r="C20" s="235" t="s">
        <v>95</v>
      </c>
      <c r="D20" s="772" t="s">
        <v>93</v>
      </c>
      <c r="E20" s="211">
        <v>3000</v>
      </c>
      <c r="F20" s="210"/>
      <c r="G20" s="211">
        <f t="shared" si="0"/>
        <v>28500</v>
      </c>
      <c r="H20" s="310" t="s">
        <v>71</v>
      </c>
      <c r="I20" s="472" t="s">
        <v>18</v>
      </c>
      <c r="J20" s="279" t="s">
        <v>196</v>
      </c>
      <c r="K20" s="299" t="s">
        <v>125</v>
      </c>
      <c r="L20" s="299" t="s">
        <v>46</v>
      </c>
      <c r="M20" s="280"/>
      <c r="N20" s="241"/>
    </row>
    <row r="21" spans="1:14" ht="14.25" customHeight="1" x14ac:dyDescent="0.25">
      <c r="A21" s="881">
        <v>44321</v>
      </c>
      <c r="B21" s="269" t="s">
        <v>107</v>
      </c>
      <c r="C21" s="269" t="s">
        <v>50</v>
      </c>
      <c r="D21" s="882" t="s">
        <v>93</v>
      </c>
      <c r="E21" s="268"/>
      <c r="F21" s="263">
        <v>63000</v>
      </c>
      <c r="G21" s="268">
        <f t="shared" si="0"/>
        <v>91500</v>
      </c>
      <c r="H21" s="417" t="s">
        <v>71</v>
      </c>
      <c r="I21" s="399" t="s">
        <v>18</v>
      </c>
      <c r="J21" s="402" t="s">
        <v>219</v>
      </c>
      <c r="K21" s="402" t="s">
        <v>125</v>
      </c>
      <c r="L21" s="402" t="s">
        <v>46</v>
      </c>
      <c r="M21" s="412"/>
      <c r="N21" s="396"/>
    </row>
    <row r="22" spans="1:14" x14ac:dyDescent="0.25">
      <c r="A22" s="680">
        <v>44321</v>
      </c>
      <c r="B22" s="203" t="s">
        <v>68</v>
      </c>
      <c r="C22" s="203" t="s">
        <v>67</v>
      </c>
      <c r="D22" s="276" t="s">
        <v>93</v>
      </c>
      <c r="E22" s="211">
        <v>15000</v>
      </c>
      <c r="F22" s="211"/>
      <c r="G22" s="211">
        <f t="shared" si="0"/>
        <v>76500</v>
      </c>
      <c r="H22" s="310" t="s">
        <v>71</v>
      </c>
      <c r="I22" s="472" t="s">
        <v>18</v>
      </c>
      <c r="J22" s="279" t="s">
        <v>219</v>
      </c>
      <c r="K22" s="299" t="s">
        <v>125</v>
      </c>
      <c r="L22" s="299" t="s">
        <v>46</v>
      </c>
      <c r="M22" s="280"/>
      <c r="N22" s="241"/>
    </row>
    <row r="23" spans="1:14" x14ac:dyDescent="0.25">
      <c r="A23" s="680">
        <v>44321</v>
      </c>
      <c r="B23" s="203" t="s">
        <v>68</v>
      </c>
      <c r="C23" s="203" t="s">
        <v>67</v>
      </c>
      <c r="D23" s="276" t="s">
        <v>93</v>
      </c>
      <c r="E23" s="211">
        <v>22000</v>
      </c>
      <c r="F23" s="251"/>
      <c r="G23" s="194">
        <f>G22-E23+F23</f>
        <v>54500</v>
      </c>
      <c r="H23" s="310" t="s">
        <v>71</v>
      </c>
      <c r="I23" s="472" t="s">
        <v>18</v>
      </c>
      <c r="J23" s="279" t="s">
        <v>219</v>
      </c>
      <c r="K23" s="299" t="s">
        <v>125</v>
      </c>
      <c r="L23" s="299" t="s">
        <v>46</v>
      </c>
      <c r="M23" s="280"/>
      <c r="N23" s="241"/>
    </row>
    <row r="24" spans="1:14" ht="15" customHeight="1" x14ac:dyDescent="0.25">
      <c r="A24" s="680">
        <v>44321</v>
      </c>
      <c r="B24" s="203" t="s">
        <v>68</v>
      </c>
      <c r="C24" s="203" t="s">
        <v>67</v>
      </c>
      <c r="D24" s="276" t="s">
        <v>93</v>
      </c>
      <c r="E24" s="211">
        <v>12000</v>
      </c>
      <c r="F24" s="251"/>
      <c r="G24" s="211">
        <f t="shared" ref="G24:G30" si="1">G23-E24+F24</f>
        <v>42500</v>
      </c>
      <c r="H24" s="479" t="s">
        <v>71</v>
      </c>
      <c r="I24" s="717" t="s">
        <v>18</v>
      </c>
      <c r="J24" s="279" t="s">
        <v>219</v>
      </c>
      <c r="K24" s="299" t="s">
        <v>125</v>
      </c>
      <c r="L24" s="299" t="s">
        <v>46</v>
      </c>
      <c r="M24" s="280"/>
      <c r="N24" s="241"/>
    </row>
    <row r="25" spans="1:14" ht="17.25" customHeight="1" x14ac:dyDescent="0.25">
      <c r="A25" s="680">
        <v>44321</v>
      </c>
      <c r="B25" s="241" t="s">
        <v>95</v>
      </c>
      <c r="C25" s="241" t="s">
        <v>95</v>
      </c>
      <c r="D25" s="311" t="s">
        <v>93</v>
      </c>
      <c r="E25" s="210">
        <v>5000</v>
      </c>
      <c r="F25" s="217"/>
      <c r="G25" s="194">
        <f t="shared" si="1"/>
        <v>37500</v>
      </c>
      <c r="H25" s="310" t="s">
        <v>71</v>
      </c>
      <c r="I25" s="472" t="s">
        <v>18</v>
      </c>
      <c r="J25" s="279" t="s">
        <v>219</v>
      </c>
      <c r="K25" s="299" t="s">
        <v>125</v>
      </c>
      <c r="L25" s="241" t="s">
        <v>46</v>
      </c>
      <c r="M25" s="280"/>
      <c r="N25" s="203"/>
    </row>
    <row r="26" spans="1:14" x14ac:dyDescent="0.25">
      <c r="A26" s="680">
        <v>44321</v>
      </c>
      <c r="B26" s="241" t="s">
        <v>95</v>
      </c>
      <c r="C26" s="241" t="s">
        <v>95</v>
      </c>
      <c r="D26" s="311" t="s">
        <v>93</v>
      </c>
      <c r="E26" s="194">
        <v>3000</v>
      </c>
      <c r="F26" s="194"/>
      <c r="G26" s="194">
        <f t="shared" si="1"/>
        <v>34500</v>
      </c>
      <c r="H26" s="310" t="s">
        <v>71</v>
      </c>
      <c r="I26" s="472" t="s">
        <v>18</v>
      </c>
      <c r="J26" s="279" t="s">
        <v>219</v>
      </c>
      <c r="K26" s="299" t="s">
        <v>125</v>
      </c>
      <c r="L26" s="241" t="s">
        <v>46</v>
      </c>
      <c r="M26" s="280"/>
      <c r="N26" s="203"/>
    </row>
    <row r="27" spans="1:14" x14ac:dyDescent="0.25">
      <c r="A27" s="680">
        <v>44321</v>
      </c>
      <c r="B27" s="241" t="s">
        <v>95</v>
      </c>
      <c r="C27" s="241" t="s">
        <v>95</v>
      </c>
      <c r="D27" s="311" t="s">
        <v>93</v>
      </c>
      <c r="E27" s="211">
        <v>2000</v>
      </c>
      <c r="F27" s="194"/>
      <c r="G27" s="194">
        <f t="shared" si="1"/>
        <v>32500</v>
      </c>
      <c r="H27" s="310" t="s">
        <v>71</v>
      </c>
      <c r="I27" s="472" t="s">
        <v>18</v>
      </c>
      <c r="J27" s="279" t="s">
        <v>219</v>
      </c>
      <c r="K27" s="299" t="s">
        <v>125</v>
      </c>
      <c r="L27" s="241" t="s">
        <v>46</v>
      </c>
      <c r="M27" s="280"/>
      <c r="N27" s="203"/>
    </row>
    <row r="28" spans="1:14" ht="17.25" customHeight="1" x14ac:dyDescent="0.25">
      <c r="A28" s="680">
        <v>44322</v>
      </c>
      <c r="B28" s="235" t="s">
        <v>72</v>
      </c>
      <c r="C28" s="235" t="s">
        <v>50</v>
      </c>
      <c r="D28" s="236" t="s">
        <v>93</v>
      </c>
      <c r="E28" s="211"/>
      <c r="F28" s="681">
        <v>-4000</v>
      </c>
      <c r="G28" s="194">
        <f t="shared" si="1"/>
        <v>28500</v>
      </c>
      <c r="H28" s="479" t="s">
        <v>71</v>
      </c>
      <c r="I28" s="717" t="s">
        <v>18</v>
      </c>
      <c r="J28" s="279" t="s">
        <v>219</v>
      </c>
      <c r="K28" s="299" t="s">
        <v>125</v>
      </c>
      <c r="L28" s="241" t="s">
        <v>46</v>
      </c>
      <c r="M28" s="280"/>
      <c r="N28" s="287"/>
    </row>
    <row r="29" spans="1:14" ht="14.25" customHeight="1" x14ac:dyDescent="0.25">
      <c r="A29" s="698">
        <v>44322</v>
      </c>
      <c r="B29" s="261" t="s">
        <v>107</v>
      </c>
      <c r="C29" s="261" t="s">
        <v>50</v>
      </c>
      <c r="D29" s="397" t="s">
        <v>93</v>
      </c>
      <c r="E29" s="810"/>
      <c r="F29" s="265">
        <v>62000</v>
      </c>
      <c r="G29" s="265">
        <f t="shared" si="1"/>
        <v>90500</v>
      </c>
      <c r="H29" s="417" t="s">
        <v>71</v>
      </c>
      <c r="I29" s="399" t="s">
        <v>18</v>
      </c>
      <c r="J29" s="402" t="s">
        <v>250</v>
      </c>
      <c r="K29" s="402" t="s">
        <v>125</v>
      </c>
      <c r="L29" s="396" t="s">
        <v>46</v>
      </c>
      <c r="M29" s="412"/>
      <c r="N29" s="261"/>
    </row>
    <row r="30" spans="1:14" x14ac:dyDescent="0.25">
      <c r="A30" s="240">
        <v>44322</v>
      </c>
      <c r="B30" s="235" t="s">
        <v>68</v>
      </c>
      <c r="C30" s="235" t="s">
        <v>67</v>
      </c>
      <c r="D30" s="236" t="s">
        <v>93</v>
      </c>
      <c r="E30" s="211">
        <v>25000</v>
      </c>
      <c r="F30" s="210"/>
      <c r="G30" s="210">
        <f t="shared" si="1"/>
        <v>65500</v>
      </c>
      <c r="H30" s="479" t="s">
        <v>71</v>
      </c>
      <c r="I30" s="717" t="s">
        <v>18</v>
      </c>
      <c r="J30" s="279" t="s">
        <v>250</v>
      </c>
      <c r="K30" s="299" t="s">
        <v>125</v>
      </c>
      <c r="L30" s="241" t="s">
        <v>46</v>
      </c>
      <c r="M30" s="280"/>
      <c r="N30" s="241" t="s">
        <v>251</v>
      </c>
    </row>
    <row r="31" spans="1:14" ht="16.5" customHeight="1" x14ac:dyDescent="0.25">
      <c r="A31" s="240">
        <v>44322</v>
      </c>
      <c r="B31" s="235" t="s">
        <v>68</v>
      </c>
      <c r="C31" s="235" t="s">
        <v>67</v>
      </c>
      <c r="D31" s="236" t="s">
        <v>93</v>
      </c>
      <c r="E31" s="217">
        <v>17000</v>
      </c>
      <c r="F31" s="211"/>
      <c r="G31" s="211">
        <f>G30-E31+F31</f>
        <v>48500</v>
      </c>
      <c r="H31" s="310" t="s">
        <v>71</v>
      </c>
      <c r="I31" s="472" t="s">
        <v>18</v>
      </c>
      <c r="J31" s="279" t="s">
        <v>250</v>
      </c>
      <c r="K31" s="299" t="s">
        <v>125</v>
      </c>
      <c r="L31" s="241" t="s">
        <v>46</v>
      </c>
      <c r="M31" s="280"/>
      <c r="N31" s="241" t="s">
        <v>252</v>
      </c>
    </row>
    <row r="32" spans="1:14" x14ac:dyDescent="0.25">
      <c r="A32" s="240">
        <v>44322</v>
      </c>
      <c r="B32" s="235" t="s">
        <v>68</v>
      </c>
      <c r="C32" s="235" t="s">
        <v>67</v>
      </c>
      <c r="D32" s="236" t="s">
        <v>93</v>
      </c>
      <c r="E32" s="426">
        <v>10000</v>
      </c>
      <c r="F32" s="230"/>
      <c r="G32" s="211">
        <f t="shared" ref="G32:G47" si="2">G31-E32+F32</f>
        <v>38500</v>
      </c>
      <c r="H32" s="310" t="s">
        <v>71</v>
      </c>
      <c r="I32" s="472" t="s">
        <v>18</v>
      </c>
      <c r="J32" s="279" t="s">
        <v>250</v>
      </c>
      <c r="K32" s="299" t="s">
        <v>125</v>
      </c>
      <c r="L32" s="241" t="s">
        <v>46</v>
      </c>
      <c r="M32" s="201"/>
      <c r="N32" s="203" t="s">
        <v>253</v>
      </c>
    </row>
    <row r="33" spans="1:14" x14ac:dyDescent="0.25">
      <c r="A33" s="240">
        <v>44322</v>
      </c>
      <c r="B33" s="203" t="s">
        <v>95</v>
      </c>
      <c r="C33" s="203" t="s">
        <v>95</v>
      </c>
      <c r="D33" s="276" t="s">
        <v>93</v>
      </c>
      <c r="E33" s="426">
        <v>5000</v>
      </c>
      <c r="F33" s="210"/>
      <c r="G33" s="211">
        <f t="shared" si="2"/>
        <v>33500</v>
      </c>
      <c r="H33" s="310" t="s">
        <v>71</v>
      </c>
      <c r="I33" s="472" t="s">
        <v>18</v>
      </c>
      <c r="J33" s="279" t="s">
        <v>250</v>
      </c>
      <c r="K33" s="299" t="s">
        <v>125</v>
      </c>
      <c r="L33" s="241" t="s">
        <v>46</v>
      </c>
      <c r="M33" s="201"/>
      <c r="N33" s="203"/>
    </row>
    <row r="34" spans="1:14" x14ac:dyDescent="0.25">
      <c r="A34" s="240">
        <v>44322</v>
      </c>
      <c r="B34" s="203" t="s">
        <v>95</v>
      </c>
      <c r="C34" s="203" t="s">
        <v>95</v>
      </c>
      <c r="D34" s="276" t="s">
        <v>93</v>
      </c>
      <c r="E34" s="255">
        <v>5000</v>
      </c>
      <c r="F34" s="252"/>
      <c r="G34" s="211">
        <f t="shared" si="2"/>
        <v>28500</v>
      </c>
      <c r="H34" s="310" t="s">
        <v>71</v>
      </c>
      <c r="I34" s="472" t="s">
        <v>18</v>
      </c>
      <c r="J34" s="279" t="s">
        <v>250</v>
      </c>
      <c r="K34" s="299" t="s">
        <v>125</v>
      </c>
      <c r="L34" s="241" t="s">
        <v>46</v>
      </c>
      <c r="M34" s="201"/>
      <c r="N34" s="220"/>
    </row>
    <row r="35" spans="1:14" x14ac:dyDescent="0.25">
      <c r="A35" s="698">
        <v>44323</v>
      </c>
      <c r="B35" s="261" t="s">
        <v>107</v>
      </c>
      <c r="C35" s="261" t="s">
        <v>50</v>
      </c>
      <c r="D35" s="397" t="s">
        <v>93</v>
      </c>
      <c r="E35" s="821"/>
      <c r="F35" s="703">
        <v>55000</v>
      </c>
      <c r="G35" s="268">
        <f t="shared" si="2"/>
        <v>83500</v>
      </c>
      <c r="H35" s="417" t="s">
        <v>71</v>
      </c>
      <c r="I35" s="399" t="s">
        <v>18</v>
      </c>
      <c r="J35" s="402" t="s">
        <v>285</v>
      </c>
      <c r="K35" s="402" t="s">
        <v>125</v>
      </c>
      <c r="L35" s="396" t="s">
        <v>46</v>
      </c>
      <c r="M35" s="262"/>
      <c r="N35" s="261"/>
    </row>
    <row r="36" spans="1:14" x14ac:dyDescent="0.25">
      <c r="A36" s="240">
        <v>44323</v>
      </c>
      <c r="B36" s="235" t="s">
        <v>68</v>
      </c>
      <c r="C36" s="235" t="s">
        <v>67</v>
      </c>
      <c r="D36" s="236" t="s">
        <v>93</v>
      </c>
      <c r="E36" s="211">
        <v>18000</v>
      </c>
      <c r="F36" s="211"/>
      <c r="G36" s="211">
        <f t="shared" si="2"/>
        <v>65500</v>
      </c>
      <c r="H36" s="310" t="s">
        <v>71</v>
      </c>
      <c r="I36" s="472" t="s">
        <v>18</v>
      </c>
      <c r="J36" s="279" t="s">
        <v>285</v>
      </c>
      <c r="K36" s="299" t="s">
        <v>125</v>
      </c>
      <c r="L36" s="241" t="s">
        <v>46</v>
      </c>
      <c r="M36" s="201"/>
      <c r="N36" s="203" t="s">
        <v>286</v>
      </c>
    </row>
    <row r="37" spans="1:14" x14ac:dyDescent="0.25">
      <c r="A37" s="240">
        <v>44323</v>
      </c>
      <c r="B37" s="235" t="s">
        <v>68</v>
      </c>
      <c r="C37" s="235" t="s">
        <v>67</v>
      </c>
      <c r="D37" s="236" t="s">
        <v>93</v>
      </c>
      <c r="E37" s="230">
        <v>14000</v>
      </c>
      <c r="F37" s="230"/>
      <c r="G37" s="211">
        <f t="shared" si="2"/>
        <v>51500</v>
      </c>
      <c r="H37" s="310" t="s">
        <v>71</v>
      </c>
      <c r="I37" s="472" t="s">
        <v>18</v>
      </c>
      <c r="J37" s="279" t="s">
        <v>285</v>
      </c>
      <c r="K37" s="299" t="s">
        <v>125</v>
      </c>
      <c r="L37" s="241" t="s">
        <v>46</v>
      </c>
      <c r="M37" s="258"/>
      <c r="N37" s="259" t="s">
        <v>287</v>
      </c>
    </row>
    <row r="38" spans="1:14" ht="17.25" customHeight="1" x14ac:dyDescent="0.25">
      <c r="A38" s="240">
        <v>44323</v>
      </c>
      <c r="B38" s="235" t="s">
        <v>68</v>
      </c>
      <c r="C38" s="235" t="s">
        <v>67</v>
      </c>
      <c r="D38" s="236" t="s">
        <v>93</v>
      </c>
      <c r="E38" s="255">
        <v>4000</v>
      </c>
      <c r="F38" s="211"/>
      <c r="G38" s="211">
        <f t="shared" si="2"/>
        <v>47500</v>
      </c>
      <c r="H38" s="310" t="s">
        <v>71</v>
      </c>
      <c r="I38" s="472" t="s">
        <v>18</v>
      </c>
      <c r="J38" s="279" t="s">
        <v>285</v>
      </c>
      <c r="K38" s="299" t="s">
        <v>125</v>
      </c>
      <c r="L38" s="241" t="s">
        <v>46</v>
      </c>
      <c r="M38" s="201"/>
      <c r="N38" s="203" t="s">
        <v>288</v>
      </c>
    </row>
    <row r="39" spans="1:14" ht="15.75" customHeight="1" x14ac:dyDescent="0.25">
      <c r="A39" s="240">
        <v>44323</v>
      </c>
      <c r="B39" s="235" t="s">
        <v>95</v>
      </c>
      <c r="C39" s="235" t="s">
        <v>95</v>
      </c>
      <c r="D39" s="236" t="s">
        <v>93</v>
      </c>
      <c r="E39" s="426">
        <v>7000</v>
      </c>
      <c r="F39" s="251"/>
      <c r="G39" s="211">
        <f t="shared" si="2"/>
        <v>40500</v>
      </c>
      <c r="H39" s="479" t="s">
        <v>71</v>
      </c>
      <c r="I39" s="717" t="s">
        <v>18</v>
      </c>
      <c r="J39" s="279" t="s">
        <v>285</v>
      </c>
      <c r="K39" s="299" t="s">
        <v>125</v>
      </c>
      <c r="L39" s="241" t="s">
        <v>46</v>
      </c>
      <c r="M39" s="280"/>
      <c r="N39" s="627"/>
    </row>
    <row r="40" spans="1:14" x14ac:dyDescent="0.25">
      <c r="A40" s="240">
        <v>44323</v>
      </c>
      <c r="B40" s="235" t="s">
        <v>95</v>
      </c>
      <c r="C40" s="235" t="s">
        <v>95</v>
      </c>
      <c r="D40" s="236" t="s">
        <v>93</v>
      </c>
      <c r="E40" s="213">
        <v>5000</v>
      </c>
      <c r="F40" s="230"/>
      <c r="G40" s="211">
        <f t="shared" si="2"/>
        <v>35500</v>
      </c>
      <c r="H40" s="201" t="s">
        <v>71</v>
      </c>
      <c r="I40" s="201" t="s">
        <v>18</v>
      </c>
      <c r="J40" s="279" t="s">
        <v>285</v>
      </c>
      <c r="K40" s="299" t="s">
        <v>125</v>
      </c>
      <c r="L40" s="241" t="s">
        <v>46</v>
      </c>
      <c r="M40" s="201"/>
      <c r="N40" s="209"/>
    </row>
    <row r="41" spans="1:14" x14ac:dyDescent="0.25">
      <c r="A41" s="240">
        <v>44323</v>
      </c>
      <c r="B41" s="235" t="s">
        <v>95</v>
      </c>
      <c r="C41" s="235" t="s">
        <v>95</v>
      </c>
      <c r="D41" s="236" t="s">
        <v>93</v>
      </c>
      <c r="E41" s="211">
        <v>3000</v>
      </c>
      <c r="F41" s="194"/>
      <c r="G41" s="211">
        <f t="shared" si="2"/>
        <v>32500</v>
      </c>
      <c r="H41" s="201" t="s">
        <v>71</v>
      </c>
      <c r="I41" s="201" t="s">
        <v>18</v>
      </c>
      <c r="J41" s="279" t="s">
        <v>285</v>
      </c>
      <c r="K41" s="299" t="s">
        <v>125</v>
      </c>
      <c r="L41" s="241" t="s">
        <v>46</v>
      </c>
      <c r="M41" s="201"/>
      <c r="N41" s="203"/>
    </row>
    <row r="42" spans="1:14" ht="17.25" customHeight="1" x14ac:dyDescent="0.25">
      <c r="A42" s="202">
        <v>44294</v>
      </c>
      <c r="B42" s="235" t="s">
        <v>72</v>
      </c>
      <c r="C42" s="209" t="s">
        <v>50</v>
      </c>
      <c r="D42" s="209" t="s">
        <v>93</v>
      </c>
      <c r="E42" s="217"/>
      <c r="F42" s="217">
        <v>-4000</v>
      </c>
      <c r="G42" s="211">
        <f t="shared" si="2"/>
        <v>28500</v>
      </c>
      <c r="H42" s="201" t="s">
        <v>71</v>
      </c>
      <c r="I42" s="201" t="s">
        <v>18</v>
      </c>
      <c r="J42" s="279" t="s">
        <v>285</v>
      </c>
      <c r="K42" s="299" t="s">
        <v>125</v>
      </c>
      <c r="L42" s="241" t="s">
        <v>46</v>
      </c>
      <c r="M42" s="201"/>
      <c r="N42" s="203"/>
    </row>
    <row r="43" spans="1:14" x14ac:dyDescent="0.25">
      <c r="A43" s="894">
        <v>44326</v>
      </c>
      <c r="B43" s="269" t="s">
        <v>107</v>
      </c>
      <c r="C43" s="896" t="s">
        <v>50</v>
      </c>
      <c r="D43" s="896" t="s">
        <v>93</v>
      </c>
      <c r="E43" s="268"/>
      <c r="F43" s="897">
        <v>64000</v>
      </c>
      <c r="G43" s="268">
        <f t="shared" si="2"/>
        <v>92500</v>
      </c>
      <c r="H43" s="262" t="s">
        <v>71</v>
      </c>
      <c r="I43" s="262" t="s">
        <v>18</v>
      </c>
      <c r="J43" s="402" t="s">
        <v>324</v>
      </c>
      <c r="K43" s="402" t="s">
        <v>125</v>
      </c>
      <c r="L43" s="396" t="s">
        <v>46</v>
      </c>
      <c r="M43" s="262"/>
      <c r="N43" s="261"/>
    </row>
    <row r="44" spans="1:14" x14ac:dyDescent="0.25">
      <c r="A44" s="667">
        <v>44326</v>
      </c>
      <c r="B44" s="235" t="s">
        <v>68</v>
      </c>
      <c r="C44" s="209" t="s">
        <v>67</v>
      </c>
      <c r="D44" s="209" t="s">
        <v>93</v>
      </c>
      <c r="E44" s="210">
        <v>12000</v>
      </c>
      <c r="F44" s="210"/>
      <c r="G44" s="211">
        <f t="shared" si="2"/>
        <v>80500</v>
      </c>
      <c r="H44" s="201" t="s">
        <v>71</v>
      </c>
      <c r="I44" s="201" t="s">
        <v>18</v>
      </c>
      <c r="J44" s="279" t="s">
        <v>324</v>
      </c>
      <c r="K44" s="299" t="s">
        <v>125</v>
      </c>
      <c r="L44" s="241" t="s">
        <v>46</v>
      </c>
      <c r="M44" s="201"/>
      <c r="N44" s="203" t="s">
        <v>325</v>
      </c>
    </row>
    <row r="45" spans="1:14" x14ac:dyDescent="0.25">
      <c r="A45" s="667">
        <v>44326</v>
      </c>
      <c r="B45" s="235" t="s">
        <v>68</v>
      </c>
      <c r="C45" s="209" t="s">
        <v>67</v>
      </c>
      <c r="D45" s="209" t="s">
        <v>93</v>
      </c>
      <c r="E45" s="477">
        <v>20000</v>
      </c>
      <c r="F45" s="194"/>
      <c r="G45" s="211">
        <f t="shared" si="2"/>
        <v>60500</v>
      </c>
      <c r="H45" s="201" t="s">
        <v>71</v>
      </c>
      <c r="I45" s="201" t="s">
        <v>18</v>
      </c>
      <c r="J45" s="279" t="s">
        <v>324</v>
      </c>
      <c r="K45" s="299" t="s">
        <v>125</v>
      </c>
      <c r="L45" s="241" t="s">
        <v>46</v>
      </c>
      <c r="M45" s="201"/>
      <c r="N45" s="203" t="s">
        <v>326</v>
      </c>
    </row>
    <row r="46" spans="1:14" ht="16.5" customHeight="1" x14ac:dyDescent="0.25">
      <c r="A46" s="667">
        <v>44326</v>
      </c>
      <c r="B46" s="235" t="s">
        <v>68</v>
      </c>
      <c r="C46" s="209" t="s">
        <v>67</v>
      </c>
      <c r="D46" s="209" t="s">
        <v>93</v>
      </c>
      <c r="E46" s="267">
        <v>20000</v>
      </c>
      <c r="F46" s="251"/>
      <c r="G46" s="211">
        <f t="shared" si="2"/>
        <v>40500</v>
      </c>
      <c r="H46" s="201" t="s">
        <v>71</v>
      </c>
      <c r="I46" s="201" t="s">
        <v>18</v>
      </c>
      <c r="J46" s="279" t="s">
        <v>324</v>
      </c>
      <c r="K46" s="299" t="s">
        <v>125</v>
      </c>
      <c r="L46" s="241" t="s">
        <v>46</v>
      </c>
      <c r="M46" s="201"/>
      <c r="N46" s="203" t="s">
        <v>327</v>
      </c>
    </row>
    <row r="47" spans="1:14" ht="16.5" customHeight="1" x14ac:dyDescent="0.25">
      <c r="A47" s="667">
        <v>44326</v>
      </c>
      <c r="B47" s="235" t="s">
        <v>95</v>
      </c>
      <c r="C47" s="209" t="s">
        <v>95</v>
      </c>
      <c r="D47" s="209" t="s">
        <v>93</v>
      </c>
      <c r="E47" s="426">
        <v>6000</v>
      </c>
      <c r="F47" s="194"/>
      <c r="G47" s="211">
        <f t="shared" si="2"/>
        <v>34500</v>
      </c>
      <c r="H47" s="201" t="s">
        <v>71</v>
      </c>
      <c r="I47" s="201" t="s">
        <v>18</v>
      </c>
      <c r="J47" s="279" t="s">
        <v>324</v>
      </c>
      <c r="K47" s="645" t="s">
        <v>125</v>
      </c>
      <c r="L47" s="241" t="s">
        <v>46</v>
      </c>
      <c r="M47" s="201"/>
      <c r="N47" s="203"/>
    </row>
    <row r="48" spans="1:14" x14ac:dyDescent="0.25">
      <c r="A48" s="667">
        <v>44326</v>
      </c>
      <c r="B48" s="235" t="s">
        <v>95</v>
      </c>
      <c r="C48" s="209" t="s">
        <v>95</v>
      </c>
      <c r="D48" s="209" t="s">
        <v>93</v>
      </c>
      <c r="E48" s="272">
        <v>4000</v>
      </c>
      <c r="F48" s="230"/>
      <c r="G48" s="211">
        <f>G47-E48+F48</f>
        <v>30500</v>
      </c>
      <c r="H48" s="688" t="s">
        <v>71</v>
      </c>
      <c r="I48" s="208" t="s">
        <v>18</v>
      </c>
      <c r="J48" s="279" t="s">
        <v>324</v>
      </c>
      <c r="K48" s="759" t="s">
        <v>125</v>
      </c>
      <c r="L48" s="627" t="s">
        <v>46</v>
      </c>
      <c r="M48" s="208"/>
      <c r="N48" s="209"/>
    </row>
    <row r="49" spans="1:14" ht="18" customHeight="1" x14ac:dyDescent="0.25">
      <c r="A49" s="667">
        <v>44327</v>
      </c>
      <c r="B49" s="235" t="s">
        <v>72</v>
      </c>
      <c r="C49" s="203" t="s">
        <v>50</v>
      </c>
      <c r="D49" s="203" t="s">
        <v>93</v>
      </c>
      <c r="E49" s="194"/>
      <c r="F49" s="194">
        <v>-2000</v>
      </c>
      <c r="G49" s="211">
        <f t="shared" ref="G49:G110" si="3">G48-E49+F49</f>
        <v>28500</v>
      </c>
      <c r="H49" s="218" t="s">
        <v>71</v>
      </c>
      <c r="I49" s="201" t="s">
        <v>18</v>
      </c>
      <c r="J49" s="279" t="s">
        <v>324</v>
      </c>
      <c r="K49" s="759" t="s">
        <v>125</v>
      </c>
      <c r="L49" s="627" t="s">
        <v>46</v>
      </c>
      <c r="M49" s="201"/>
      <c r="N49" s="203"/>
    </row>
    <row r="50" spans="1:14" ht="15.75" customHeight="1" x14ac:dyDescent="0.25">
      <c r="A50" s="899">
        <v>44327</v>
      </c>
      <c r="B50" s="402" t="s">
        <v>107</v>
      </c>
      <c r="C50" s="396" t="s">
        <v>50</v>
      </c>
      <c r="D50" s="396" t="s">
        <v>93</v>
      </c>
      <c r="E50" s="821"/>
      <c r="F50" s="821">
        <v>60000</v>
      </c>
      <c r="G50" s="268">
        <f t="shared" si="3"/>
        <v>88500</v>
      </c>
      <c r="H50" s="900" t="s">
        <v>71</v>
      </c>
      <c r="I50" s="412" t="s">
        <v>18</v>
      </c>
      <c r="J50" s="402" t="s">
        <v>349</v>
      </c>
      <c r="K50" s="901" t="s">
        <v>125</v>
      </c>
      <c r="L50" s="902" t="s">
        <v>46</v>
      </c>
      <c r="M50" s="903"/>
      <c r="N50" s="904"/>
    </row>
    <row r="51" spans="1:14" x14ac:dyDescent="0.25">
      <c r="A51" s="822">
        <v>44327</v>
      </c>
      <c r="B51" s="235" t="s">
        <v>68</v>
      </c>
      <c r="C51" s="203" t="s">
        <v>67</v>
      </c>
      <c r="D51" s="203" t="s">
        <v>93</v>
      </c>
      <c r="E51" s="255">
        <v>17000</v>
      </c>
      <c r="F51" s="252"/>
      <c r="G51" s="211">
        <f t="shared" si="3"/>
        <v>71500</v>
      </c>
      <c r="H51" s="632" t="s">
        <v>71</v>
      </c>
      <c r="I51" s="201" t="s">
        <v>18</v>
      </c>
      <c r="J51" s="279" t="s">
        <v>349</v>
      </c>
      <c r="K51" s="759" t="s">
        <v>125</v>
      </c>
      <c r="L51" s="627" t="s">
        <v>46</v>
      </c>
      <c r="M51" s="258"/>
      <c r="N51" s="259" t="s">
        <v>350</v>
      </c>
    </row>
    <row r="52" spans="1:14" x14ac:dyDescent="0.25">
      <c r="A52" s="822">
        <v>44327</v>
      </c>
      <c r="B52" s="235" t="s">
        <v>68</v>
      </c>
      <c r="C52" s="203" t="s">
        <v>67</v>
      </c>
      <c r="D52" s="203" t="s">
        <v>93</v>
      </c>
      <c r="E52" s="255">
        <v>14000</v>
      </c>
      <c r="F52" s="252"/>
      <c r="G52" s="211">
        <f t="shared" si="3"/>
        <v>57500</v>
      </c>
      <c r="H52" s="632" t="s">
        <v>71</v>
      </c>
      <c r="I52" s="201" t="s">
        <v>18</v>
      </c>
      <c r="J52" s="279" t="s">
        <v>349</v>
      </c>
      <c r="K52" s="759" t="s">
        <v>125</v>
      </c>
      <c r="L52" s="627" t="s">
        <v>46</v>
      </c>
      <c r="M52" s="258"/>
      <c r="N52" s="259" t="s">
        <v>351</v>
      </c>
    </row>
    <row r="53" spans="1:14" x14ac:dyDescent="0.25">
      <c r="A53" s="822">
        <v>44327</v>
      </c>
      <c r="B53" s="235" t="s">
        <v>68</v>
      </c>
      <c r="C53" s="203" t="s">
        <v>67</v>
      </c>
      <c r="D53" s="203" t="s">
        <v>93</v>
      </c>
      <c r="E53" s="255">
        <v>10000</v>
      </c>
      <c r="F53" s="252"/>
      <c r="G53" s="211">
        <f t="shared" si="3"/>
        <v>47500</v>
      </c>
      <c r="H53" s="632" t="s">
        <v>71</v>
      </c>
      <c r="I53" s="201" t="s">
        <v>18</v>
      </c>
      <c r="J53" s="279" t="s">
        <v>349</v>
      </c>
      <c r="K53" s="759" t="s">
        <v>125</v>
      </c>
      <c r="L53" s="627" t="s">
        <v>46</v>
      </c>
      <c r="M53" s="258"/>
      <c r="N53" s="259" t="s">
        <v>352</v>
      </c>
    </row>
    <row r="54" spans="1:14" x14ac:dyDescent="0.25">
      <c r="A54" s="822">
        <v>44327</v>
      </c>
      <c r="B54" s="235" t="s">
        <v>68</v>
      </c>
      <c r="C54" s="203" t="s">
        <v>67</v>
      </c>
      <c r="D54" s="203" t="s">
        <v>93</v>
      </c>
      <c r="E54" s="426">
        <v>6000</v>
      </c>
      <c r="F54" s="252"/>
      <c r="G54" s="211">
        <f t="shared" si="3"/>
        <v>41500</v>
      </c>
      <c r="H54" s="632" t="s">
        <v>71</v>
      </c>
      <c r="I54" s="201" t="s">
        <v>18</v>
      </c>
      <c r="J54" s="279" t="s">
        <v>349</v>
      </c>
      <c r="K54" s="645" t="s">
        <v>125</v>
      </c>
      <c r="L54" s="241" t="s">
        <v>46</v>
      </c>
      <c r="M54" s="258"/>
      <c r="N54" s="259" t="s">
        <v>353</v>
      </c>
    </row>
    <row r="55" spans="1:14" ht="18" customHeight="1" x14ac:dyDescent="0.25">
      <c r="A55" s="822">
        <v>44327</v>
      </c>
      <c r="B55" s="235" t="s">
        <v>95</v>
      </c>
      <c r="C55" s="203" t="s">
        <v>95</v>
      </c>
      <c r="D55" s="203" t="s">
        <v>93</v>
      </c>
      <c r="E55" s="267">
        <v>4000</v>
      </c>
      <c r="F55" s="256"/>
      <c r="G55" s="211">
        <f t="shared" si="3"/>
        <v>37500</v>
      </c>
      <c r="H55" s="632" t="s">
        <v>71</v>
      </c>
      <c r="I55" s="201" t="s">
        <v>18</v>
      </c>
      <c r="J55" s="279" t="s">
        <v>349</v>
      </c>
      <c r="K55" s="645" t="s">
        <v>125</v>
      </c>
      <c r="L55" s="241" t="s">
        <v>46</v>
      </c>
      <c r="M55" s="258"/>
      <c r="N55" s="259"/>
    </row>
    <row r="56" spans="1:14" x14ac:dyDescent="0.25">
      <c r="A56" s="822">
        <v>44327</v>
      </c>
      <c r="B56" s="235" t="s">
        <v>95</v>
      </c>
      <c r="C56" s="203" t="s">
        <v>95</v>
      </c>
      <c r="D56" s="203" t="s">
        <v>93</v>
      </c>
      <c r="E56" s="758">
        <v>4000</v>
      </c>
      <c r="F56" s="255"/>
      <c r="G56" s="211">
        <f t="shared" si="3"/>
        <v>33500</v>
      </c>
      <c r="H56" s="632" t="s">
        <v>71</v>
      </c>
      <c r="I56" s="201" t="s">
        <v>18</v>
      </c>
      <c r="J56" s="279" t="s">
        <v>349</v>
      </c>
      <c r="K56" s="645" t="s">
        <v>125</v>
      </c>
      <c r="L56" s="241" t="s">
        <v>46</v>
      </c>
      <c r="M56" s="258"/>
      <c r="N56" s="259"/>
    </row>
    <row r="57" spans="1:14" x14ac:dyDescent="0.25">
      <c r="A57" s="822">
        <v>44327</v>
      </c>
      <c r="B57" s="235" t="s">
        <v>95</v>
      </c>
      <c r="C57" s="203" t="s">
        <v>95</v>
      </c>
      <c r="D57" s="203" t="s">
        <v>93</v>
      </c>
      <c r="E57" s="658">
        <v>2000</v>
      </c>
      <c r="F57" s="264"/>
      <c r="G57" s="211">
        <f t="shared" si="3"/>
        <v>31500</v>
      </c>
      <c r="H57" s="632" t="s">
        <v>71</v>
      </c>
      <c r="I57" s="201" t="s">
        <v>18</v>
      </c>
      <c r="J57" s="279" t="s">
        <v>349</v>
      </c>
      <c r="K57" s="645" t="s">
        <v>125</v>
      </c>
      <c r="L57" s="241" t="s">
        <v>46</v>
      </c>
      <c r="M57" s="258"/>
      <c r="N57" s="259"/>
    </row>
    <row r="58" spans="1:14" ht="16.5" customHeight="1" x14ac:dyDescent="0.25">
      <c r="A58" s="667">
        <v>44328</v>
      </c>
      <c r="B58" s="235" t="s">
        <v>72</v>
      </c>
      <c r="C58" s="203" t="s">
        <v>50</v>
      </c>
      <c r="D58" s="203" t="s">
        <v>93</v>
      </c>
      <c r="E58" s="211"/>
      <c r="F58" s="255">
        <v>-3000</v>
      </c>
      <c r="G58" s="211">
        <f t="shared" si="3"/>
        <v>28500</v>
      </c>
      <c r="H58" s="731" t="s">
        <v>71</v>
      </c>
      <c r="I58" s="280" t="s">
        <v>18</v>
      </c>
      <c r="J58" s="279" t="s">
        <v>349</v>
      </c>
      <c r="K58" s="299" t="s">
        <v>125</v>
      </c>
      <c r="L58" s="241" t="s">
        <v>46</v>
      </c>
      <c r="M58" s="673"/>
      <c r="N58" s="715"/>
    </row>
    <row r="59" spans="1:14" ht="16.5" customHeight="1" x14ac:dyDescent="0.25">
      <c r="A59" s="894">
        <v>44330</v>
      </c>
      <c r="B59" s="269" t="s">
        <v>107</v>
      </c>
      <c r="C59" s="261" t="s">
        <v>50</v>
      </c>
      <c r="D59" s="261" t="s">
        <v>93</v>
      </c>
      <c r="E59" s="268"/>
      <c r="F59" s="689">
        <v>67000</v>
      </c>
      <c r="G59" s="268">
        <f t="shared" si="3"/>
        <v>95500</v>
      </c>
      <c r="H59" s="909" t="s">
        <v>71</v>
      </c>
      <c r="I59" s="412" t="s">
        <v>18</v>
      </c>
      <c r="J59" s="402" t="s">
        <v>377</v>
      </c>
      <c r="K59" s="402" t="s">
        <v>125</v>
      </c>
      <c r="L59" s="396" t="s">
        <v>46</v>
      </c>
      <c r="M59" s="903"/>
      <c r="N59" s="904"/>
    </row>
    <row r="60" spans="1:14" ht="15" customHeight="1" x14ac:dyDescent="0.25">
      <c r="A60" s="667">
        <v>44330</v>
      </c>
      <c r="B60" s="645" t="s">
        <v>68</v>
      </c>
      <c r="C60" s="203" t="s">
        <v>67</v>
      </c>
      <c r="D60" s="203" t="s">
        <v>93</v>
      </c>
      <c r="E60" s="267">
        <v>30000</v>
      </c>
      <c r="F60" s="267"/>
      <c r="G60" s="211">
        <f t="shared" si="3"/>
        <v>65500</v>
      </c>
      <c r="H60" s="731" t="s">
        <v>71</v>
      </c>
      <c r="I60" s="280" t="s">
        <v>18</v>
      </c>
      <c r="J60" s="299" t="s">
        <v>377</v>
      </c>
      <c r="K60" s="299" t="s">
        <v>125</v>
      </c>
      <c r="L60" s="241" t="s">
        <v>46</v>
      </c>
      <c r="M60" s="673"/>
      <c r="N60" s="715" t="s">
        <v>378</v>
      </c>
    </row>
    <row r="61" spans="1:14" x14ac:dyDescent="0.25">
      <c r="A61" s="667">
        <v>44330</v>
      </c>
      <c r="B61" s="235" t="s">
        <v>68</v>
      </c>
      <c r="C61" s="203" t="s">
        <v>67</v>
      </c>
      <c r="D61" s="203" t="s">
        <v>93</v>
      </c>
      <c r="E61" s="426">
        <v>27000</v>
      </c>
      <c r="F61" s="255"/>
      <c r="G61" s="211">
        <f t="shared" si="3"/>
        <v>38500</v>
      </c>
      <c r="H61" s="731" t="s">
        <v>71</v>
      </c>
      <c r="I61" s="280" t="s">
        <v>18</v>
      </c>
      <c r="J61" s="279" t="s">
        <v>377</v>
      </c>
      <c r="K61" s="299" t="s">
        <v>125</v>
      </c>
      <c r="L61" s="241" t="s">
        <v>46</v>
      </c>
      <c r="M61" s="673"/>
      <c r="N61" s="715" t="s">
        <v>379</v>
      </c>
    </row>
    <row r="62" spans="1:14" ht="17.25" customHeight="1" x14ac:dyDescent="0.25">
      <c r="A62" s="667">
        <v>44330</v>
      </c>
      <c r="B62" s="235" t="s">
        <v>95</v>
      </c>
      <c r="C62" s="203" t="s">
        <v>95</v>
      </c>
      <c r="D62" s="203" t="s">
        <v>93</v>
      </c>
      <c r="E62" s="251">
        <v>6000</v>
      </c>
      <c r="F62" s="251"/>
      <c r="G62" s="211">
        <f t="shared" si="3"/>
        <v>32500</v>
      </c>
      <c r="H62" s="632" t="s">
        <v>71</v>
      </c>
      <c r="I62" s="201" t="s">
        <v>18</v>
      </c>
      <c r="J62" s="279" t="s">
        <v>377</v>
      </c>
      <c r="K62" s="645" t="s">
        <v>125</v>
      </c>
      <c r="L62" s="241" t="s">
        <v>46</v>
      </c>
      <c r="M62" s="280"/>
      <c r="N62" s="203"/>
    </row>
    <row r="63" spans="1:14" x14ac:dyDescent="0.25">
      <c r="A63" s="667">
        <v>44330</v>
      </c>
      <c r="B63" s="235" t="s">
        <v>95</v>
      </c>
      <c r="C63" s="203" t="s">
        <v>95</v>
      </c>
      <c r="D63" s="203" t="s">
        <v>93</v>
      </c>
      <c r="E63" s="426">
        <v>4000</v>
      </c>
      <c r="F63" s="194"/>
      <c r="G63" s="211">
        <f t="shared" si="3"/>
        <v>28500</v>
      </c>
      <c r="H63" s="632" t="s">
        <v>71</v>
      </c>
      <c r="I63" s="201" t="s">
        <v>18</v>
      </c>
      <c r="J63" s="279" t="s">
        <v>377</v>
      </c>
      <c r="K63" s="645" t="s">
        <v>125</v>
      </c>
      <c r="L63" s="241" t="s">
        <v>46</v>
      </c>
      <c r="M63" s="201"/>
      <c r="N63" s="203"/>
    </row>
    <row r="64" spans="1:14" ht="15.75" customHeight="1" x14ac:dyDescent="0.25">
      <c r="A64" s="698">
        <v>44333</v>
      </c>
      <c r="B64" s="269" t="s">
        <v>107</v>
      </c>
      <c r="C64" s="261" t="s">
        <v>50</v>
      </c>
      <c r="D64" s="261" t="s">
        <v>93</v>
      </c>
      <c r="E64" s="914"/>
      <c r="F64" s="897">
        <v>62000</v>
      </c>
      <c r="G64" s="268">
        <f t="shared" si="3"/>
        <v>90500</v>
      </c>
      <c r="H64" s="906" t="s">
        <v>71</v>
      </c>
      <c r="I64" s="262" t="s">
        <v>18</v>
      </c>
      <c r="J64" s="402" t="s">
        <v>403</v>
      </c>
      <c r="K64" s="269" t="s">
        <v>125</v>
      </c>
      <c r="L64" s="396" t="s">
        <v>46</v>
      </c>
      <c r="M64" s="262"/>
      <c r="N64" s="261"/>
    </row>
    <row r="65" spans="1:14" ht="17.25" customHeight="1" x14ac:dyDescent="0.25">
      <c r="A65" s="240">
        <v>44333</v>
      </c>
      <c r="B65" s="235" t="s">
        <v>68</v>
      </c>
      <c r="C65" s="203" t="s">
        <v>67</v>
      </c>
      <c r="D65" s="203" t="s">
        <v>93</v>
      </c>
      <c r="E65" s="194">
        <v>18000</v>
      </c>
      <c r="F65" s="194"/>
      <c r="G65" s="211">
        <f t="shared" si="3"/>
        <v>72500</v>
      </c>
      <c r="H65" s="632" t="s">
        <v>71</v>
      </c>
      <c r="I65" s="201" t="s">
        <v>18</v>
      </c>
      <c r="J65" s="279" t="s">
        <v>403</v>
      </c>
      <c r="K65" s="645" t="s">
        <v>125</v>
      </c>
      <c r="L65" s="241" t="s">
        <v>46</v>
      </c>
      <c r="M65" s="201"/>
      <c r="N65" s="203" t="s">
        <v>350</v>
      </c>
    </row>
    <row r="66" spans="1:14" x14ac:dyDescent="0.25">
      <c r="A66" s="240">
        <v>44333</v>
      </c>
      <c r="B66" s="235" t="s">
        <v>68</v>
      </c>
      <c r="C66" s="203" t="s">
        <v>67</v>
      </c>
      <c r="D66" s="203" t="s">
        <v>93</v>
      </c>
      <c r="E66" s="433">
        <v>13000</v>
      </c>
      <c r="F66" s="194"/>
      <c r="G66" s="211">
        <f t="shared" si="3"/>
        <v>59500</v>
      </c>
      <c r="H66" s="632" t="s">
        <v>71</v>
      </c>
      <c r="I66" s="258" t="s">
        <v>18</v>
      </c>
      <c r="J66" s="279" t="s">
        <v>403</v>
      </c>
      <c r="K66" s="633" t="s">
        <v>125</v>
      </c>
      <c r="L66" s="258" t="s">
        <v>46</v>
      </c>
      <c r="M66" s="201"/>
      <c r="N66" s="203" t="s">
        <v>404</v>
      </c>
    </row>
    <row r="67" spans="1:14" x14ac:dyDescent="0.25">
      <c r="A67" s="240">
        <v>44333</v>
      </c>
      <c r="B67" s="235" t="s">
        <v>68</v>
      </c>
      <c r="C67" s="203" t="s">
        <v>67</v>
      </c>
      <c r="D67" s="203" t="s">
        <v>93</v>
      </c>
      <c r="E67" s="211">
        <v>20000</v>
      </c>
      <c r="F67" s="211"/>
      <c r="G67" s="211">
        <f t="shared" si="3"/>
        <v>39500</v>
      </c>
      <c r="H67" s="731" t="s">
        <v>71</v>
      </c>
      <c r="I67" s="673" t="s">
        <v>18</v>
      </c>
      <c r="J67" s="279" t="s">
        <v>403</v>
      </c>
      <c r="K67" s="751" t="s">
        <v>125</v>
      </c>
      <c r="L67" s="673" t="s">
        <v>46</v>
      </c>
      <c r="M67" s="280"/>
      <c r="N67" s="241" t="s">
        <v>405</v>
      </c>
    </row>
    <row r="68" spans="1:14" ht="14.25" customHeight="1" x14ac:dyDescent="0.25">
      <c r="A68" s="240">
        <v>44333</v>
      </c>
      <c r="B68" s="279" t="s">
        <v>95</v>
      </c>
      <c r="C68" s="241" t="s">
        <v>95</v>
      </c>
      <c r="D68" s="241" t="s">
        <v>93</v>
      </c>
      <c r="E68" s="255">
        <v>6000</v>
      </c>
      <c r="F68" s="194"/>
      <c r="G68" s="211">
        <f t="shared" si="3"/>
        <v>33500</v>
      </c>
      <c r="H68" s="632" t="s">
        <v>71</v>
      </c>
      <c r="I68" s="258" t="s">
        <v>18</v>
      </c>
      <c r="J68" s="279" t="s">
        <v>403</v>
      </c>
      <c r="K68" s="633" t="s">
        <v>125</v>
      </c>
      <c r="L68" s="258" t="s">
        <v>46</v>
      </c>
      <c r="M68" s="201"/>
      <c r="N68" s="203"/>
    </row>
    <row r="69" spans="1:14" x14ac:dyDescent="0.25">
      <c r="A69" s="240">
        <v>44333</v>
      </c>
      <c r="B69" s="279" t="s">
        <v>95</v>
      </c>
      <c r="C69" s="241" t="s">
        <v>95</v>
      </c>
      <c r="D69" s="241" t="s">
        <v>93</v>
      </c>
      <c r="E69" s="194">
        <v>3000</v>
      </c>
      <c r="F69" s="194"/>
      <c r="G69" s="211">
        <f t="shared" si="3"/>
        <v>30500</v>
      </c>
      <c r="H69" s="632" t="s">
        <v>71</v>
      </c>
      <c r="I69" s="258" t="s">
        <v>18</v>
      </c>
      <c r="J69" s="279" t="s">
        <v>403</v>
      </c>
      <c r="K69" s="633" t="s">
        <v>125</v>
      </c>
      <c r="L69" s="258" t="s">
        <v>46</v>
      </c>
      <c r="M69" s="201"/>
      <c r="N69" s="203"/>
    </row>
    <row r="70" spans="1:14" ht="15.75" customHeight="1" x14ac:dyDescent="0.25">
      <c r="A70" s="240">
        <v>44333</v>
      </c>
      <c r="B70" s="279" t="s">
        <v>95</v>
      </c>
      <c r="C70" s="241" t="s">
        <v>95</v>
      </c>
      <c r="D70" s="241" t="s">
        <v>93</v>
      </c>
      <c r="E70" s="211">
        <v>1000</v>
      </c>
      <c r="F70" s="194"/>
      <c r="G70" s="211">
        <f t="shared" si="3"/>
        <v>29500</v>
      </c>
      <c r="H70" s="632" t="s">
        <v>71</v>
      </c>
      <c r="I70" s="258" t="s">
        <v>18</v>
      </c>
      <c r="J70" s="279" t="s">
        <v>403</v>
      </c>
      <c r="K70" s="633" t="s">
        <v>125</v>
      </c>
      <c r="L70" s="258" t="s">
        <v>46</v>
      </c>
      <c r="M70" s="201"/>
      <c r="N70" s="203"/>
    </row>
    <row r="71" spans="1:14" ht="17.25" customHeight="1" x14ac:dyDescent="0.25">
      <c r="A71" s="240">
        <v>44334</v>
      </c>
      <c r="B71" s="203" t="s">
        <v>72</v>
      </c>
      <c r="C71" s="203" t="s">
        <v>50</v>
      </c>
      <c r="D71" s="203" t="s">
        <v>93</v>
      </c>
      <c r="E71" s="426"/>
      <c r="F71" s="194">
        <v>-1000</v>
      </c>
      <c r="G71" s="211">
        <f t="shared" si="3"/>
        <v>28500</v>
      </c>
      <c r="H71" s="632" t="s">
        <v>71</v>
      </c>
      <c r="I71" s="258" t="s">
        <v>18</v>
      </c>
      <c r="J71" s="279" t="s">
        <v>403</v>
      </c>
      <c r="K71" s="633" t="s">
        <v>125</v>
      </c>
      <c r="L71" s="258" t="s">
        <v>46</v>
      </c>
      <c r="M71" s="201"/>
      <c r="N71" s="203"/>
    </row>
    <row r="72" spans="1:14" x14ac:dyDescent="0.25">
      <c r="A72" s="698">
        <v>44334</v>
      </c>
      <c r="B72" s="269" t="s">
        <v>107</v>
      </c>
      <c r="C72" s="262" t="s">
        <v>50</v>
      </c>
      <c r="D72" s="262" t="s">
        <v>93</v>
      </c>
      <c r="E72" s="263"/>
      <c r="F72" s="268">
        <v>63000</v>
      </c>
      <c r="G72" s="268">
        <f t="shared" si="3"/>
        <v>91500</v>
      </c>
      <c r="H72" s="906" t="s">
        <v>71</v>
      </c>
      <c r="I72" s="907" t="s">
        <v>18</v>
      </c>
      <c r="J72" s="402" t="s">
        <v>410</v>
      </c>
      <c r="K72" s="913" t="s">
        <v>125</v>
      </c>
      <c r="L72" s="907" t="s">
        <v>46</v>
      </c>
      <c r="M72" s="262"/>
      <c r="N72" s="261"/>
    </row>
    <row r="73" spans="1:14" x14ac:dyDescent="0.25">
      <c r="A73" s="240">
        <v>44334</v>
      </c>
      <c r="B73" s="235" t="s">
        <v>68</v>
      </c>
      <c r="C73" s="201" t="s">
        <v>67</v>
      </c>
      <c r="D73" s="201" t="s">
        <v>93</v>
      </c>
      <c r="E73" s="210">
        <v>20000</v>
      </c>
      <c r="F73" s="194"/>
      <c r="G73" s="211">
        <f t="shared" si="3"/>
        <v>71500</v>
      </c>
      <c r="H73" s="632" t="s">
        <v>71</v>
      </c>
      <c r="I73" s="258" t="s">
        <v>18</v>
      </c>
      <c r="J73" s="279" t="s">
        <v>410</v>
      </c>
      <c r="K73" s="633" t="s">
        <v>125</v>
      </c>
      <c r="L73" s="258" t="s">
        <v>46</v>
      </c>
      <c r="M73" s="201"/>
      <c r="N73" s="203" t="s">
        <v>350</v>
      </c>
    </row>
    <row r="74" spans="1:14" ht="16.5" customHeight="1" x14ac:dyDescent="0.25">
      <c r="A74" s="240">
        <v>44334</v>
      </c>
      <c r="B74" s="235" t="s">
        <v>68</v>
      </c>
      <c r="C74" s="201" t="s">
        <v>67</v>
      </c>
      <c r="D74" s="201" t="s">
        <v>93</v>
      </c>
      <c r="E74" s="426">
        <v>32000</v>
      </c>
      <c r="F74" s="415"/>
      <c r="G74" s="211">
        <f>G73-E74+F74</f>
        <v>39500</v>
      </c>
      <c r="H74" s="731" t="s">
        <v>71</v>
      </c>
      <c r="I74" s="673" t="s">
        <v>18</v>
      </c>
      <c r="J74" s="279" t="s">
        <v>410</v>
      </c>
      <c r="K74" s="751" t="s">
        <v>125</v>
      </c>
      <c r="L74" s="673" t="s">
        <v>46</v>
      </c>
      <c r="M74" s="280"/>
      <c r="N74" s="241" t="s">
        <v>411</v>
      </c>
    </row>
    <row r="75" spans="1:14" x14ac:dyDescent="0.25">
      <c r="A75" s="240">
        <v>44334</v>
      </c>
      <c r="B75" s="235" t="s">
        <v>68</v>
      </c>
      <c r="C75" s="201" t="s">
        <v>67</v>
      </c>
      <c r="D75" s="201" t="s">
        <v>93</v>
      </c>
      <c r="E75" s="433">
        <v>3000</v>
      </c>
      <c r="F75" s="210"/>
      <c r="G75" s="211">
        <f t="shared" si="3"/>
        <v>36500</v>
      </c>
      <c r="H75" s="731" t="s">
        <v>71</v>
      </c>
      <c r="I75" s="673" t="s">
        <v>18</v>
      </c>
      <c r="J75" s="279" t="s">
        <v>410</v>
      </c>
      <c r="K75" s="633" t="s">
        <v>125</v>
      </c>
      <c r="L75" s="258" t="s">
        <v>46</v>
      </c>
      <c r="M75" s="280"/>
      <c r="N75" s="241"/>
    </row>
    <row r="76" spans="1:14" x14ac:dyDescent="0.25">
      <c r="A76" s="240">
        <v>44334</v>
      </c>
      <c r="B76" s="235" t="s">
        <v>68</v>
      </c>
      <c r="C76" s="201" t="s">
        <v>67</v>
      </c>
      <c r="D76" s="201" t="s">
        <v>93</v>
      </c>
      <c r="E76" s="211">
        <v>7000</v>
      </c>
      <c r="F76" s="211"/>
      <c r="G76" s="211">
        <f t="shared" si="3"/>
        <v>29500</v>
      </c>
      <c r="H76" s="731" t="s">
        <v>71</v>
      </c>
      <c r="I76" s="673" t="s">
        <v>18</v>
      </c>
      <c r="J76" s="279" t="s">
        <v>410</v>
      </c>
      <c r="K76" s="633" t="s">
        <v>125</v>
      </c>
      <c r="L76" s="258" t="s">
        <v>46</v>
      </c>
      <c r="M76" s="201"/>
      <c r="N76" s="203"/>
    </row>
    <row r="77" spans="1:14" ht="18" customHeight="1" x14ac:dyDescent="0.25">
      <c r="A77" s="240">
        <v>44335</v>
      </c>
      <c r="B77" s="279" t="s">
        <v>72</v>
      </c>
      <c r="C77" s="241" t="s">
        <v>50</v>
      </c>
      <c r="D77" s="311" t="s">
        <v>93</v>
      </c>
      <c r="E77" s="251"/>
      <c r="F77" s="217">
        <v>-1000</v>
      </c>
      <c r="G77" s="211">
        <f t="shared" si="3"/>
        <v>28500</v>
      </c>
      <c r="H77" s="731" t="s">
        <v>71</v>
      </c>
      <c r="I77" s="673" t="s">
        <v>18</v>
      </c>
      <c r="J77" s="279" t="s">
        <v>410</v>
      </c>
      <c r="K77" s="633" t="s">
        <v>125</v>
      </c>
      <c r="L77" s="258" t="s">
        <v>46</v>
      </c>
      <c r="M77" s="201"/>
      <c r="N77" s="203"/>
    </row>
    <row r="78" spans="1:14" ht="15" customHeight="1" x14ac:dyDescent="0.25">
      <c r="A78" s="698">
        <v>44335</v>
      </c>
      <c r="B78" s="402" t="s">
        <v>107</v>
      </c>
      <c r="C78" s="396" t="s">
        <v>50</v>
      </c>
      <c r="D78" s="760" t="s">
        <v>93</v>
      </c>
      <c r="E78" s="810"/>
      <c r="F78" s="268">
        <v>65000</v>
      </c>
      <c r="G78" s="268">
        <f t="shared" si="3"/>
        <v>93500</v>
      </c>
      <c r="H78" s="909" t="s">
        <v>71</v>
      </c>
      <c r="I78" s="903" t="s">
        <v>18</v>
      </c>
      <c r="J78" s="402" t="s">
        <v>440</v>
      </c>
      <c r="K78" s="913" t="s">
        <v>125</v>
      </c>
      <c r="L78" s="907" t="s">
        <v>46</v>
      </c>
      <c r="M78" s="412"/>
      <c r="N78" s="396"/>
    </row>
    <row r="79" spans="1:14" x14ac:dyDescent="0.25">
      <c r="A79" s="240">
        <v>44335</v>
      </c>
      <c r="B79" s="203" t="s">
        <v>68</v>
      </c>
      <c r="C79" s="203" t="s">
        <v>67</v>
      </c>
      <c r="D79" s="203" t="s">
        <v>93</v>
      </c>
      <c r="E79" s="426">
        <v>20000</v>
      </c>
      <c r="F79" s="194"/>
      <c r="G79" s="211">
        <f t="shared" si="3"/>
        <v>73500</v>
      </c>
      <c r="H79" s="731" t="s">
        <v>71</v>
      </c>
      <c r="I79" s="673" t="s">
        <v>18</v>
      </c>
      <c r="J79" s="279" t="s">
        <v>440</v>
      </c>
      <c r="K79" s="633" t="s">
        <v>125</v>
      </c>
      <c r="L79" s="258" t="s">
        <v>46</v>
      </c>
      <c r="M79" s="201"/>
      <c r="N79" s="203" t="s">
        <v>418</v>
      </c>
    </row>
    <row r="80" spans="1:14" x14ac:dyDescent="0.25">
      <c r="A80" s="240">
        <v>44335</v>
      </c>
      <c r="B80" s="203" t="s">
        <v>68</v>
      </c>
      <c r="C80" s="203" t="s">
        <v>67</v>
      </c>
      <c r="D80" s="203" t="s">
        <v>93</v>
      </c>
      <c r="E80" s="211">
        <v>20000</v>
      </c>
      <c r="F80" s="194"/>
      <c r="G80" s="211">
        <f t="shared" si="3"/>
        <v>53500</v>
      </c>
      <c r="H80" s="731" t="s">
        <v>71</v>
      </c>
      <c r="I80" s="673" t="s">
        <v>18</v>
      </c>
      <c r="J80" s="279" t="s">
        <v>440</v>
      </c>
      <c r="K80" s="633" t="s">
        <v>125</v>
      </c>
      <c r="L80" s="258" t="s">
        <v>46</v>
      </c>
      <c r="M80" s="201"/>
      <c r="N80" s="203" t="s">
        <v>438</v>
      </c>
    </row>
    <row r="81" spans="1:14" x14ac:dyDescent="0.25">
      <c r="A81" s="240">
        <v>44335</v>
      </c>
      <c r="B81" s="203" t="s">
        <v>68</v>
      </c>
      <c r="C81" s="203" t="s">
        <v>67</v>
      </c>
      <c r="D81" s="203" t="s">
        <v>93</v>
      </c>
      <c r="E81" s="426">
        <v>10000</v>
      </c>
      <c r="F81" s="194"/>
      <c r="G81" s="211">
        <f t="shared" si="3"/>
        <v>43500</v>
      </c>
      <c r="H81" s="201" t="s">
        <v>71</v>
      </c>
      <c r="I81" s="201" t="s">
        <v>18</v>
      </c>
      <c r="J81" s="279" t="s">
        <v>440</v>
      </c>
      <c r="K81" s="645" t="s">
        <v>125</v>
      </c>
      <c r="L81" s="258" t="s">
        <v>46</v>
      </c>
      <c r="M81" s="201"/>
      <c r="N81" s="203" t="s">
        <v>439</v>
      </c>
    </row>
    <row r="82" spans="1:14" x14ac:dyDescent="0.25">
      <c r="A82" s="240">
        <v>44335</v>
      </c>
      <c r="B82" s="279" t="s">
        <v>95</v>
      </c>
      <c r="C82" s="241" t="s">
        <v>95</v>
      </c>
      <c r="D82" s="311" t="s">
        <v>93</v>
      </c>
      <c r="E82" s="223">
        <v>3000</v>
      </c>
      <c r="F82" s="194"/>
      <c r="G82" s="211">
        <f t="shared" si="3"/>
        <v>40500</v>
      </c>
      <c r="H82" s="201" t="s">
        <v>71</v>
      </c>
      <c r="I82" s="201" t="s">
        <v>18</v>
      </c>
      <c r="J82" s="279" t="s">
        <v>440</v>
      </c>
      <c r="K82" s="645" t="s">
        <v>125</v>
      </c>
      <c r="L82" s="258" t="s">
        <v>46</v>
      </c>
      <c r="M82" s="201"/>
      <c r="N82" s="203"/>
    </row>
    <row r="83" spans="1:14" x14ac:dyDescent="0.25">
      <c r="A83" s="240">
        <v>44335</v>
      </c>
      <c r="B83" s="279" t="s">
        <v>95</v>
      </c>
      <c r="C83" s="241" t="s">
        <v>95</v>
      </c>
      <c r="D83" s="311" t="s">
        <v>93</v>
      </c>
      <c r="E83" s="433">
        <v>4000</v>
      </c>
      <c r="F83" s="194"/>
      <c r="G83" s="211">
        <f t="shared" si="3"/>
        <v>36500</v>
      </c>
      <c r="H83" s="201" t="s">
        <v>71</v>
      </c>
      <c r="I83" s="201" t="s">
        <v>18</v>
      </c>
      <c r="J83" s="279" t="s">
        <v>440</v>
      </c>
      <c r="K83" s="645" t="s">
        <v>125</v>
      </c>
      <c r="L83" s="258" t="s">
        <v>46</v>
      </c>
      <c r="M83" s="201"/>
      <c r="N83" s="203"/>
    </row>
    <row r="84" spans="1:14" ht="15.75" customHeight="1" x14ac:dyDescent="0.25">
      <c r="A84" s="240">
        <v>44335</v>
      </c>
      <c r="B84" s="279" t="s">
        <v>95</v>
      </c>
      <c r="C84" s="241" t="s">
        <v>95</v>
      </c>
      <c r="D84" s="311" t="s">
        <v>93</v>
      </c>
      <c r="E84" s="211">
        <v>8000</v>
      </c>
      <c r="F84" s="211"/>
      <c r="G84" s="211">
        <f t="shared" si="3"/>
        <v>28500</v>
      </c>
      <c r="H84" s="280" t="s">
        <v>71</v>
      </c>
      <c r="I84" s="717" t="s">
        <v>18</v>
      </c>
      <c r="J84" s="279" t="s">
        <v>440</v>
      </c>
      <c r="K84" s="299" t="s">
        <v>125</v>
      </c>
      <c r="L84" s="673" t="s">
        <v>46</v>
      </c>
      <c r="M84" s="280"/>
      <c r="N84" s="241"/>
    </row>
    <row r="85" spans="1:14" ht="15.75" customHeight="1" x14ac:dyDescent="0.25">
      <c r="A85" s="260">
        <v>44336</v>
      </c>
      <c r="B85" s="261" t="s">
        <v>107</v>
      </c>
      <c r="C85" s="261" t="s">
        <v>456</v>
      </c>
      <c r="D85" s="261" t="s">
        <v>93</v>
      </c>
      <c r="E85" s="732"/>
      <c r="F85" s="265">
        <v>69000</v>
      </c>
      <c r="G85" s="268">
        <f t="shared" si="3"/>
        <v>97500</v>
      </c>
      <c r="H85" s="262" t="s">
        <v>71</v>
      </c>
      <c r="I85" s="399" t="s">
        <v>18</v>
      </c>
      <c r="J85" s="402" t="s">
        <v>462</v>
      </c>
      <c r="K85" s="269" t="s">
        <v>125</v>
      </c>
      <c r="L85" s="907" t="s">
        <v>46</v>
      </c>
      <c r="M85" s="262"/>
      <c r="N85" s="261"/>
    </row>
    <row r="86" spans="1:14" x14ac:dyDescent="0.25">
      <c r="A86" s="48">
        <v>44336</v>
      </c>
      <c r="B86" s="203" t="s">
        <v>68</v>
      </c>
      <c r="C86" s="203" t="s">
        <v>67</v>
      </c>
      <c r="D86" s="203" t="s">
        <v>93</v>
      </c>
      <c r="E86" s="426">
        <v>17000</v>
      </c>
      <c r="F86" s="194"/>
      <c r="G86" s="211">
        <f>G85-E86+F86</f>
        <v>80500</v>
      </c>
      <c r="H86" s="201" t="s">
        <v>71</v>
      </c>
      <c r="I86" s="472" t="s">
        <v>18</v>
      </c>
      <c r="J86" s="279" t="s">
        <v>462</v>
      </c>
      <c r="K86" s="645" t="s">
        <v>125</v>
      </c>
      <c r="L86" s="258" t="s">
        <v>46</v>
      </c>
      <c r="M86" s="201"/>
      <c r="N86" s="203" t="s">
        <v>463</v>
      </c>
    </row>
    <row r="87" spans="1:14" x14ac:dyDescent="0.25">
      <c r="A87" s="48">
        <v>44336</v>
      </c>
      <c r="B87" s="203" t="s">
        <v>68</v>
      </c>
      <c r="C87" s="203" t="s">
        <v>67</v>
      </c>
      <c r="D87" s="203" t="s">
        <v>93</v>
      </c>
      <c r="E87" s="194">
        <v>20000</v>
      </c>
      <c r="F87" s="194"/>
      <c r="G87" s="211">
        <f t="shared" si="3"/>
        <v>60500</v>
      </c>
      <c r="H87" s="201" t="s">
        <v>71</v>
      </c>
      <c r="I87" s="472" t="s">
        <v>18</v>
      </c>
      <c r="J87" s="279" t="s">
        <v>462</v>
      </c>
      <c r="K87" s="645" t="s">
        <v>125</v>
      </c>
      <c r="L87" s="258" t="s">
        <v>46</v>
      </c>
      <c r="M87" s="201"/>
      <c r="N87" s="203" t="s">
        <v>464</v>
      </c>
    </row>
    <row r="88" spans="1:14" ht="18.75" customHeight="1" x14ac:dyDescent="0.25">
      <c r="A88" s="48">
        <v>44336</v>
      </c>
      <c r="B88" s="203" t="s">
        <v>68</v>
      </c>
      <c r="C88" s="203" t="s">
        <v>67</v>
      </c>
      <c r="D88" s="203" t="s">
        <v>93</v>
      </c>
      <c r="E88" s="194">
        <v>10000</v>
      </c>
      <c r="F88" s="194"/>
      <c r="G88" s="211">
        <f t="shared" si="3"/>
        <v>50500</v>
      </c>
      <c r="H88" s="201" t="s">
        <v>71</v>
      </c>
      <c r="I88" s="472" t="s">
        <v>18</v>
      </c>
      <c r="J88" s="279" t="s">
        <v>462</v>
      </c>
      <c r="K88" s="645" t="s">
        <v>125</v>
      </c>
      <c r="L88" s="258" t="s">
        <v>46</v>
      </c>
      <c r="M88" s="201"/>
      <c r="N88" s="203" t="s">
        <v>465</v>
      </c>
    </row>
    <row r="89" spans="1:14" x14ac:dyDescent="0.25">
      <c r="A89" s="48">
        <v>44336</v>
      </c>
      <c r="B89" s="203" t="s">
        <v>68</v>
      </c>
      <c r="C89" s="203" t="s">
        <v>67</v>
      </c>
      <c r="D89" s="203" t="s">
        <v>93</v>
      </c>
      <c r="E89" s="426">
        <v>10000</v>
      </c>
      <c r="F89" s="194"/>
      <c r="G89" s="211">
        <f t="shared" si="3"/>
        <v>40500</v>
      </c>
      <c r="H89" s="201" t="s">
        <v>71</v>
      </c>
      <c r="I89" s="472" t="s">
        <v>18</v>
      </c>
      <c r="J89" s="279" t="s">
        <v>462</v>
      </c>
      <c r="K89" s="645" t="s">
        <v>125</v>
      </c>
      <c r="L89" s="258" t="s">
        <v>46</v>
      </c>
      <c r="M89" s="201"/>
      <c r="N89" s="203" t="s">
        <v>466</v>
      </c>
    </row>
    <row r="90" spans="1:14" ht="15" customHeight="1" x14ac:dyDescent="0.25">
      <c r="A90" s="48">
        <v>44336</v>
      </c>
      <c r="B90" s="203" t="s">
        <v>95</v>
      </c>
      <c r="C90" s="203" t="s">
        <v>95</v>
      </c>
      <c r="D90" s="203" t="s">
        <v>93</v>
      </c>
      <c r="E90" s="211">
        <v>1000</v>
      </c>
      <c r="F90" s="210"/>
      <c r="G90" s="211">
        <f t="shared" si="3"/>
        <v>39500</v>
      </c>
      <c r="H90" s="201" t="s">
        <v>71</v>
      </c>
      <c r="I90" s="472" t="s">
        <v>18</v>
      </c>
      <c r="J90" s="279" t="s">
        <v>462</v>
      </c>
      <c r="K90" s="235" t="s">
        <v>73</v>
      </c>
      <c r="L90" s="258" t="s">
        <v>46</v>
      </c>
      <c r="M90" s="201"/>
      <c r="N90" s="203"/>
    </row>
    <row r="91" spans="1:14" ht="14.25" customHeight="1" x14ac:dyDescent="0.25">
      <c r="A91" s="48">
        <v>44336</v>
      </c>
      <c r="B91" s="203" t="s">
        <v>95</v>
      </c>
      <c r="C91" s="203" t="s">
        <v>95</v>
      </c>
      <c r="D91" s="203" t="s">
        <v>93</v>
      </c>
      <c r="E91" s="700">
        <v>4000</v>
      </c>
      <c r="F91" s="223"/>
      <c r="G91" s="211">
        <f t="shared" si="3"/>
        <v>35500</v>
      </c>
      <c r="H91" s="201" t="s">
        <v>71</v>
      </c>
      <c r="I91" s="472" t="s">
        <v>18</v>
      </c>
      <c r="J91" s="279" t="s">
        <v>462</v>
      </c>
      <c r="K91" s="235" t="s">
        <v>73</v>
      </c>
      <c r="L91" s="258" t="s">
        <v>46</v>
      </c>
      <c r="M91" s="201"/>
      <c r="N91" s="203"/>
    </row>
    <row r="92" spans="1:14" ht="15.75" customHeight="1" x14ac:dyDescent="0.25">
      <c r="A92" s="48">
        <v>44336</v>
      </c>
      <c r="B92" s="203" t="s">
        <v>95</v>
      </c>
      <c r="C92" s="203" t="s">
        <v>95</v>
      </c>
      <c r="D92" s="203" t="s">
        <v>93</v>
      </c>
      <c r="E92" s="758">
        <v>5000</v>
      </c>
      <c r="F92" s="272"/>
      <c r="G92" s="211">
        <f t="shared" si="3"/>
        <v>30500</v>
      </c>
      <c r="H92" s="280" t="s">
        <v>71</v>
      </c>
      <c r="I92" s="717" t="s">
        <v>18</v>
      </c>
      <c r="J92" s="279" t="s">
        <v>462</v>
      </c>
      <c r="K92" s="279" t="s">
        <v>73</v>
      </c>
      <c r="L92" s="673" t="s">
        <v>46</v>
      </c>
      <c r="M92" s="280"/>
      <c r="N92" s="241"/>
    </row>
    <row r="93" spans="1:14" ht="16.5" customHeight="1" x14ac:dyDescent="0.25">
      <c r="A93" s="48">
        <v>44337</v>
      </c>
      <c r="B93" s="203" t="s">
        <v>72</v>
      </c>
      <c r="C93" s="203" t="s">
        <v>50</v>
      </c>
      <c r="D93" s="203" t="s">
        <v>93</v>
      </c>
      <c r="E93" s="433"/>
      <c r="F93" s="194">
        <v>-2000</v>
      </c>
      <c r="G93" s="211">
        <f t="shared" si="3"/>
        <v>28500</v>
      </c>
      <c r="H93" s="201" t="s">
        <v>71</v>
      </c>
      <c r="I93" s="472" t="s">
        <v>18</v>
      </c>
      <c r="J93" s="279" t="s">
        <v>462</v>
      </c>
      <c r="K93" s="235" t="s">
        <v>73</v>
      </c>
      <c r="L93" s="258" t="s">
        <v>46</v>
      </c>
      <c r="M93" s="201"/>
      <c r="N93" s="203"/>
    </row>
    <row r="94" spans="1:14" x14ac:dyDescent="0.25">
      <c r="A94" s="260">
        <v>44337</v>
      </c>
      <c r="B94" s="261" t="s">
        <v>107</v>
      </c>
      <c r="C94" s="261" t="s">
        <v>50</v>
      </c>
      <c r="D94" s="261" t="s">
        <v>93</v>
      </c>
      <c r="E94" s="921"/>
      <c r="F94" s="897">
        <v>67000</v>
      </c>
      <c r="G94" s="268">
        <f t="shared" si="3"/>
        <v>95500</v>
      </c>
      <c r="H94" s="262" t="s">
        <v>71</v>
      </c>
      <c r="I94" s="399" t="s">
        <v>18</v>
      </c>
      <c r="J94" s="402" t="s">
        <v>477</v>
      </c>
      <c r="K94" s="269" t="s">
        <v>73</v>
      </c>
      <c r="L94" s="907" t="s">
        <v>46</v>
      </c>
      <c r="M94" s="262"/>
      <c r="N94" s="261"/>
    </row>
    <row r="95" spans="1:14" x14ac:dyDescent="0.25">
      <c r="A95" s="48">
        <v>44337</v>
      </c>
      <c r="B95" s="203" t="s">
        <v>68</v>
      </c>
      <c r="C95" s="203" t="s">
        <v>67</v>
      </c>
      <c r="D95" s="203" t="s">
        <v>93</v>
      </c>
      <c r="E95" s="217">
        <v>22000</v>
      </c>
      <c r="F95" s="194"/>
      <c r="G95" s="211">
        <f t="shared" si="3"/>
        <v>73500</v>
      </c>
      <c r="H95" s="201" t="s">
        <v>71</v>
      </c>
      <c r="I95" s="472" t="s">
        <v>18</v>
      </c>
      <c r="J95" s="279" t="s">
        <v>477</v>
      </c>
      <c r="K95" s="235" t="s">
        <v>73</v>
      </c>
      <c r="L95" s="258" t="s">
        <v>46</v>
      </c>
      <c r="M95" s="201"/>
      <c r="N95" s="203" t="s">
        <v>251</v>
      </c>
    </row>
    <row r="96" spans="1:14" x14ac:dyDescent="0.25">
      <c r="A96" s="48">
        <v>44337</v>
      </c>
      <c r="B96" s="203" t="s">
        <v>68</v>
      </c>
      <c r="C96" s="203" t="s">
        <v>67</v>
      </c>
      <c r="D96" s="203" t="s">
        <v>93</v>
      </c>
      <c r="E96" s="475">
        <v>20000</v>
      </c>
      <c r="F96" s="194"/>
      <c r="G96" s="211">
        <f t="shared" si="3"/>
        <v>53500</v>
      </c>
      <c r="H96" s="201" t="s">
        <v>71</v>
      </c>
      <c r="I96" s="472" t="s">
        <v>18</v>
      </c>
      <c r="J96" s="279" t="s">
        <v>477</v>
      </c>
      <c r="K96" s="235" t="s">
        <v>73</v>
      </c>
      <c r="L96" s="258" t="s">
        <v>46</v>
      </c>
      <c r="M96" s="201"/>
      <c r="N96" s="203" t="s">
        <v>252</v>
      </c>
    </row>
    <row r="97" spans="1:14" ht="15.75" customHeight="1" x14ac:dyDescent="0.25">
      <c r="A97" s="48">
        <v>44337</v>
      </c>
      <c r="B97" s="203" t="s">
        <v>68</v>
      </c>
      <c r="C97" s="203" t="s">
        <v>67</v>
      </c>
      <c r="D97" s="203" t="s">
        <v>93</v>
      </c>
      <c r="E97" s="210">
        <v>8000</v>
      </c>
      <c r="F97" s="211"/>
      <c r="G97" s="211">
        <f t="shared" si="3"/>
        <v>45500</v>
      </c>
      <c r="H97" s="201" t="s">
        <v>71</v>
      </c>
      <c r="I97" s="472" t="s">
        <v>18</v>
      </c>
      <c r="J97" s="279" t="s">
        <v>477</v>
      </c>
      <c r="K97" s="279" t="s">
        <v>73</v>
      </c>
      <c r="L97" s="673" t="s">
        <v>46</v>
      </c>
      <c r="M97" s="280"/>
      <c r="N97" s="241" t="s">
        <v>478</v>
      </c>
    </row>
    <row r="98" spans="1:14" ht="17.25" customHeight="1" x14ac:dyDescent="0.25">
      <c r="A98" s="48">
        <v>44337</v>
      </c>
      <c r="B98" s="203" t="s">
        <v>95</v>
      </c>
      <c r="C98" s="203" t="s">
        <v>95</v>
      </c>
      <c r="D98" s="203" t="s">
        <v>93</v>
      </c>
      <c r="E98" s="194">
        <v>3000</v>
      </c>
      <c r="F98" s="194"/>
      <c r="G98" s="211">
        <f t="shared" si="3"/>
        <v>42500</v>
      </c>
      <c r="H98" s="201" t="s">
        <v>71</v>
      </c>
      <c r="I98" s="472" t="s">
        <v>18</v>
      </c>
      <c r="J98" s="279" t="s">
        <v>477</v>
      </c>
      <c r="K98" s="235" t="s">
        <v>73</v>
      </c>
      <c r="L98" s="258" t="s">
        <v>46</v>
      </c>
      <c r="M98" s="201"/>
      <c r="N98" s="203"/>
    </row>
    <row r="99" spans="1:14" x14ac:dyDescent="0.25">
      <c r="A99" s="48">
        <v>44337</v>
      </c>
      <c r="B99" s="203" t="s">
        <v>95</v>
      </c>
      <c r="C99" s="203" t="s">
        <v>95</v>
      </c>
      <c r="D99" s="203" t="s">
        <v>93</v>
      </c>
      <c r="E99" s="433">
        <v>2000</v>
      </c>
      <c r="F99" s="213"/>
      <c r="G99" s="211">
        <f t="shared" si="3"/>
        <v>40500</v>
      </c>
      <c r="H99" s="201" t="s">
        <v>71</v>
      </c>
      <c r="I99" s="472" t="s">
        <v>18</v>
      </c>
      <c r="J99" s="279" t="s">
        <v>477</v>
      </c>
      <c r="K99" s="235" t="s">
        <v>73</v>
      </c>
      <c r="L99" s="258" t="s">
        <v>46</v>
      </c>
      <c r="M99" s="201"/>
      <c r="N99" s="203"/>
    </row>
    <row r="100" spans="1:14" x14ac:dyDescent="0.25">
      <c r="A100" s="48">
        <v>44337</v>
      </c>
      <c r="B100" s="203" t="s">
        <v>95</v>
      </c>
      <c r="C100" s="203" t="s">
        <v>95</v>
      </c>
      <c r="D100" s="203" t="s">
        <v>93</v>
      </c>
      <c r="E100" s="194">
        <v>10000</v>
      </c>
      <c r="F100" s="194"/>
      <c r="G100" s="211">
        <f t="shared" si="3"/>
        <v>30500</v>
      </c>
      <c r="H100" s="201" t="s">
        <v>71</v>
      </c>
      <c r="I100" s="472" t="s">
        <v>18</v>
      </c>
      <c r="J100" s="279" t="s">
        <v>477</v>
      </c>
      <c r="K100" s="235" t="s">
        <v>73</v>
      </c>
      <c r="L100" s="258" t="s">
        <v>46</v>
      </c>
      <c r="M100" s="201"/>
      <c r="N100" s="203"/>
    </row>
    <row r="101" spans="1:14" ht="17.25" customHeight="1" x14ac:dyDescent="0.25">
      <c r="A101" s="48">
        <v>44338</v>
      </c>
      <c r="B101" s="235" t="s">
        <v>72</v>
      </c>
      <c r="C101" s="203" t="s">
        <v>50</v>
      </c>
      <c r="D101" s="203" t="s">
        <v>93</v>
      </c>
      <c r="E101" s="251"/>
      <c r="F101" s="631">
        <v>-2000</v>
      </c>
      <c r="G101" s="211">
        <f t="shared" si="3"/>
        <v>28500</v>
      </c>
      <c r="H101" s="201" t="s">
        <v>71</v>
      </c>
      <c r="I101" s="472" t="s">
        <v>18</v>
      </c>
      <c r="J101" s="279" t="s">
        <v>477</v>
      </c>
      <c r="K101" s="235" t="s">
        <v>73</v>
      </c>
      <c r="L101" s="258" t="s">
        <v>46</v>
      </c>
      <c r="M101" s="280"/>
      <c r="N101" s="241"/>
    </row>
    <row r="102" spans="1:14" x14ac:dyDescent="0.25">
      <c r="A102" s="260">
        <v>44340</v>
      </c>
      <c r="B102" s="261" t="s">
        <v>107</v>
      </c>
      <c r="C102" s="261" t="s">
        <v>50</v>
      </c>
      <c r="D102" s="261" t="s">
        <v>93</v>
      </c>
      <c r="E102" s="927"/>
      <c r="F102" s="703">
        <v>65000</v>
      </c>
      <c r="G102" s="268">
        <f t="shared" si="3"/>
        <v>93500</v>
      </c>
      <c r="H102" s="262" t="s">
        <v>71</v>
      </c>
      <c r="I102" s="399" t="s">
        <v>18</v>
      </c>
      <c r="J102" s="402" t="s">
        <v>502</v>
      </c>
      <c r="K102" s="269" t="s">
        <v>73</v>
      </c>
      <c r="L102" s="907" t="s">
        <v>46</v>
      </c>
      <c r="M102" s="262"/>
      <c r="N102" s="261"/>
    </row>
    <row r="103" spans="1:14" x14ac:dyDescent="0.25">
      <c r="A103" s="202">
        <v>44340</v>
      </c>
      <c r="B103" s="203" t="s">
        <v>68</v>
      </c>
      <c r="C103" s="203" t="s">
        <v>67</v>
      </c>
      <c r="D103" s="203" t="s">
        <v>93</v>
      </c>
      <c r="E103" s="194">
        <v>13000</v>
      </c>
      <c r="F103" s="194"/>
      <c r="G103" s="211">
        <f t="shared" si="3"/>
        <v>80500</v>
      </c>
      <c r="H103" s="201" t="s">
        <v>71</v>
      </c>
      <c r="I103" s="472" t="s">
        <v>18</v>
      </c>
      <c r="J103" s="279" t="s">
        <v>502</v>
      </c>
      <c r="K103" s="235" t="s">
        <v>73</v>
      </c>
      <c r="L103" s="258" t="s">
        <v>46</v>
      </c>
      <c r="M103" s="201"/>
      <c r="N103" s="203" t="s">
        <v>325</v>
      </c>
    </row>
    <row r="104" spans="1:14" ht="12.75" customHeight="1" x14ac:dyDescent="0.25">
      <c r="A104" s="202">
        <v>44340</v>
      </c>
      <c r="B104" s="203" t="s">
        <v>68</v>
      </c>
      <c r="C104" s="203" t="s">
        <v>67</v>
      </c>
      <c r="D104" s="203" t="s">
        <v>93</v>
      </c>
      <c r="E104" s="217">
        <v>20000</v>
      </c>
      <c r="F104" s="217"/>
      <c r="G104" s="211">
        <f t="shared" si="3"/>
        <v>60500</v>
      </c>
      <c r="H104" s="201" t="s">
        <v>71</v>
      </c>
      <c r="I104" s="472" t="s">
        <v>18</v>
      </c>
      <c r="J104" s="279" t="s">
        <v>502</v>
      </c>
      <c r="K104" s="235" t="s">
        <v>73</v>
      </c>
      <c r="L104" s="258" t="s">
        <v>46</v>
      </c>
      <c r="M104" s="201"/>
      <c r="N104" s="203" t="s">
        <v>326</v>
      </c>
    </row>
    <row r="105" spans="1:14" ht="15" customHeight="1" x14ac:dyDescent="0.25">
      <c r="A105" s="202">
        <v>44340</v>
      </c>
      <c r="B105" s="203" t="s">
        <v>68</v>
      </c>
      <c r="C105" s="203" t="s">
        <v>67</v>
      </c>
      <c r="D105" s="203" t="s">
        <v>93</v>
      </c>
      <c r="E105" s="700">
        <v>20000</v>
      </c>
      <c r="F105" s="211"/>
      <c r="G105" s="211">
        <f t="shared" si="3"/>
        <v>40500</v>
      </c>
      <c r="H105" s="201" t="s">
        <v>71</v>
      </c>
      <c r="I105" s="472" t="s">
        <v>18</v>
      </c>
      <c r="J105" s="279" t="s">
        <v>502</v>
      </c>
      <c r="K105" s="235" t="s">
        <v>73</v>
      </c>
      <c r="L105" s="258" t="s">
        <v>46</v>
      </c>
      <c r="M105" s="201"/>
      <c r="N105" s="203" t="s">
        <v>327</v>
      </c>
    </row>
    <row r="106" spans="1:14" ht="18" customHeight="1" x14ac:dyDescent="0.25">
      <c r="A106" s="202">
        <v>44340</v>
      </c>
      <c r="B106" s="235" t="s">
        <v>95</v>
      </c>
      <c r="C106" s="201" t="s">
        <v>95</v>
      </c>
      <c r="D106" s="201" t="s">
        <v>93</v>
      </c>
      <c r="E106" s="426">
        <v>4000</v>
      </c>
      <c r="F106" s="213"/>
      <c r="G106" s="211">
        <f t="shared" si="3"/>
        <v>36500</v>
      </c>
      <c r="H106" s="218" t="s">
        <v>71</v>
      </c>
      <c r="I106" s="201" t="s">
        <v>18</v>
      </c>
      <c r="J106" s="279" t="s">
        <v>502</v>
      </c>
      <c r="K106" s="235" t="s">
        <v>73</v>
      </c>
      <c r="L106" s="201" t="s">
        <v>46</v>
      </c>
      <c r="M106" s="201"/>
      <c r="N106" s="203"/>
    </row>
    <row r="107" spans="1:14" ht="18" customHeight="1" x14ac:dyDescent="0.25">
      <c r="A107" s="202">
        <v>44340</v>
      </c>
      <c r="B107" s="235" t="s">
        <v>95</v>
      </c>
      <c r="C107" s="201" t="s">
        <v>95</v>
      </c>
      <c r="D107" s="201" t="s">
        <v>93</v>
      </c>
      <c r="E107" s="194">
        <v>2000</v>
      </c>
      <c r="F107" s="194"/>
      <c r="G107" s="211">
        <f t="shared" si="3"/>
        <v>34500</v>
      </c>
      <c r="H107" s="218" t="s">
        <v>71</v>
      </c>
      <c r="I107" s="201" t="s">
        <v>18</v>
      </c>
      <c r="J107" s="279" t="s">
        <v>502</v>
      </c>
      <c r="K107" s="235" t="s">
        <v>73</v>
      </c>
      <c r="L107" s="201" t="s">
        <v>46</v>
      </c>
      <c r="M107" s="201"/>
      <c r="N107" s="203"/>
    </row>
    <row r="108" spans="1:14" ht="13.5" customHeight="1" x14ac:dyDescent="0.25">
      <c r="A108" s="202">
        <v>44340</v>
      </c>
      <c r="B108" s="235" t="s">
        <v>95</v>
      </c>
      <c r="C108" s="201" t="s">
        <v>95</v>
      </c>
      <c r="D108" s="201" t="s">
        <v>93</v>
      </c>
      <c r="E108" s="433">
        <v>4000</v>
      </c>
      <c r="F108" s="217"/>
      <c r="G108" s="211">
        <f t="shared" si="3"/>
        <v>30500</v>
      </c>
      <c r="H108" s="218" t="s">
        <v>71</v>
      </c>
      <c r="I108" s="201" t="s">
        <v>18</v>
      </c>
      <c r="J108" s="279" t="s">
        <v>502</v>
      </c>
      <c r="K108" s="235" t="s">
        <v>73</v>
      </c>
      <c r="L108" s="201" t="s">
        <v>46</v>
      </c>
      <c r="M108" s="201"/>
      <c r="N108" s="203"/>
    </row>
    <row r="109" spans="1:14" ht="17.25" customHeight="1" x14ac:dyDescent="0.25">
      <c r="A109" s="202">
        <v>44341</v>
      </c>
      <c r="B109" s="235" t="s">
        <v>72</v>
      </c>
      <c r="C109" s="203" t="s">
        <v>50</v>
      </c>
      <c r="D109" s="220" t="s">
        <v>93</v>
      </c>
      <c r="E109" s="194"/>
      <c r="F109" s="194">
        <v>-2000</v>
      </c>
      <c r="G109" s="211">
        <f t="shared" si="3"/>
        <v>28500</v>
      </c>
      <c r="H109" s="218" t="s">
        <v>71</v>
      </c>
      <c r="I109" s="201" t="s">
        <v>18</v>
      </c>
      <c r="J109" s="279" t="s">
        <v>502</v>
      </c>
      <c r="K109" s="235" t="s">
        <v>73</v>
      </c>
      <c r="L109" s="201" t="s">
        <v>46</v>
      </c>
      <c r="M109" s="201"/>
      <c r="N109" s="203"/>
    </row>
    <row r="110" spans="1:14" x14ac:dyDescent="0.25">
      <c r="A110" s="260">
        <v>44341</v>
      </c>
      <c r="B110" s="269" t="s">
        <v>107</v>
      </c>
      <c r="C110" s="261" t="s">
        <v>50</v>
      </c>
      <c r="D110" s="886" t="s">
        <v>93</v>
      </c>
      <c r="E110" s="926"/>
      <c r="F110" s="263">
        <v>300000</v>
      </c>
      <c r="G110" s="268">
        <f t="shared" si="3"/>
        <v>328500</v>
      </c>
      <c r="H110" s="939" t="s">
        <v>71</v>
      </c>
      <c r="I110" s="885" t="s">
        <v>18</v>
      </c>
      <c r="J110" s="941" t="s">
        <v>566</v>
      </c>
      <c r="K110" s="406" t="s">
        <v>73</v>
      </c>
      <c r="L110" s="885" t="s">
        <v>46</v>
      </c>
      <c r="M110" s="885"/>
      <c r="N110" s="886"/>
    </row>
    <row r="111" spans="1:14" ht="17.25" customHeight="1" x14ac:dyDescent="0.25">
      <c r="A111" s="202">
        <v>44341</v>
      </c>
      <c r="B111" s="203" t="s">
        <v>68</v>
      </c>
      <c r="C111" s="203" t="s">
        <v>67</v>
      </c>
      <c r="D111" s="203" t="s">
        <v>93</v>
      </c>
      <c r="E111" s="223">
        <v>8000</v>
      </c>
      <c r="F111" s="211"/>
      <c r="G111" s="211">
        <f>G110-E111+F111</f>
        <v>320500</v>
      </c>
      <c r="H111" s="201" t="s">
        <v>71</v>
      </c>
      <c r="I111" s="201" t="s">
        <v>18</v>
      </c>
      <c r="J111" s="880" t="s">
        <v>566</v>
      </c>
      <c r="K111" s="235" t="s">
        <v>73</v>
      </c>
      <c r="L111" s="201" t="s">
        <v>46</v>
      </c>
      <c r="M111" s="201"/>
      <c r="N111" s="203" t="s">
        <v>567</v>
      </c>
    </row>
    <row r="112" spans="1:14" ht="30.75" customHeight="1" x14ac:dyDescent="0.25">
      <c r="A112" s="240">
        <v>44341</v>
      </c>
      <c r="B112" s="241" t="s">
        <v>563</v>
      </c>
      <c r="C112" s="241" t="s">
        <v>67</v>
      </c>
      <c r="D112" s="311" t="s">
        <v>93</v>
      </c>
      <c r="E112" s="477">
        <v>20000</v>
      </c>
      <c r="F112" s="426"/>
      <c r="G112" s="211">
        <f t="shared" ref="G112:G144" si="4">G111-E112+F112</f>
        <v>300500</v>
      </c>
      <c r="H112" s="940" t="s">
        <v>71</v>
      </c>
      <c r="I112" s="423" t="s">
        <v>18</v>
      </c>
      <c r="J112" s="880" t="s">
        <v>764</v>
      </c>
      <c r="K112" s="235" t="s">
        <v>73</v>
      </c>
      <c r="L112" s="201" t="s">
        <v>46</v>
      </c>
      <c r="M112" s="208"/>
      <c r="N112" s="209" t="s">
        <v>568</v>
      </c>
    </row>
    <row r="113" spans="1:14" x14ac:dyDescent="0.25">
      <c r="A113" s="202">
        <v>44341</v>
      </c>
      <c r="B113" s="203" t="s">
        <v>564</v>
      </c>
      <c r="C113" s="203" t="s">
        <v>274</v>
      </c>
      <c r="D113" s="203" t="s">
        <v>93</v>
      </c>
      <c r="E113" s="778">
        <v>30000</v>
      </c>
      <c r="F113" s="217"/>
      <c r="G113" s="211">
        <f t="shared" si="4"/>
        <v>270500</v>
      </c>
      <c r="H113" s="201" t="s">
        <v>71</v>
      </c>
      <c r="I113" s="201" t="s">
        <v>18</v>
      </c>
      <c r="J113" s="880" t="s">
        <v>566</v>
      </c>
      <c r="K113" s="235" t="s">
        <v>73</v>
      </c>
      <c r="L113" s="201" t="s">
        <v>46</v>
      </c>
      <c r="M113" s="201"/>
      <c r="N113" s="203"/>
    </row>
    <row r="114" spans="1:14" ht="25.5" customHeight="1" x14ac:dyDescent="0.25">
      <c r="A114" s="202">
        <v>44341</v>
      </c>
      <c r="B114" s="203" t="s">
        <v>565</v>
      </c>
      <c r="C114" s="241" t="s">
        <v>67</v>
      </c>
      <c r="D114" s="241" t="s">
        <v>93</v>
      </c>
      <c r="E114" s="467">
        <v>20000</v>
      </c>
      <c r="F114" s="211"/>
      <c r="G114" s="211">
        <f t="shared" si="4"/>
        <v>250500</v>
      </c>
      <c r="H114" s="280" t="s">
        <v>71</v>
      </c>
      <c r="I114" s="280" t="s">
        <v>18</v>
      </c>
      <c r="J114" s="880" t="s">
        <v>566</v>
      </c>
      <c r="K114" s="279" t="s">
        <v>73</v>
      </c>
      <c r="L114" s="280" t="s">
        <v>46</v>
      </c>
      <c r="M114" s="280"/>
      <c r="N114" s="203" t="s">
        <v>569</v>
      </c>
    </row>
    <row r="115" spans="1:14" ht="18.75" customHeight="1" x14ac:dyDescent="0.25">
      <c r="A115" s="202">
        <v>44341</v>
      </c>
      <c r="B115" s="203" t="s">
        <v>570</v>
      </c>
      <c r="C115" s="241" t="s">
        <v>274</v>
      </c>
      <c r="D115" s="241" t="s">
        <v>93</v>
      </c>
      <c r="E115" s="467">
        <v>50000</v>
      </c>
      <c r="F115" s="211"/>
      <c r="G115" s="211">
        <f t="shared" si="4"/>
        <v>200500</v>
      </c>
      <c r="H115" s="280" t="s">
        <v>71</v>
      </c>
      <c r="I115" s="280" t="s">
        <v>18</v>
      </c>
      <c r="J115" s="880" t="s">
        <v>765</v>
      </c>
      <c r="K115" s="279" t="s">
        <v>73</v>
      </c>
      <c r="L115" s="280" t="s">
        <v>46</v>
      </c>
      <c r="M115" s="280"/>
      <c r="N115" s="203"/>
    </row>
    <row r="116" spans="1:14" ht="17.25" customHeight="1" x14ac:dyDescent="0.25">
      <c r="A116" s="260">
        <v>44342</v>
      </c>
      <c r="B116" s="261" t="s">
        <v>107</v>
      </c>
      <c r="C116" s="261" t="s">
        <v>50</v>
      </c>
      <c r="D116" s="261" t="s">
        <v>93</v>
      </c>
      <c r="E116" s="926"/>
      <c r="F116" s="265">
        <v>110000</v>
      </c>
      <c r="G116" s="268">
        <f t="shared" si="4"/>
        <v>310500</v>
      </c>
      <c r="H116" s="262" t="s">
        <v>71</v>
      </c>
      <c r="I116" s="262" t="s">
        <v>18</v>
      </c>
      <c r="J116" s="402" t="s">
        <v>566</v>
      </c>
      <c r="K116" s="269" t="s">
        <v>73</v>
      </c>
      <c r="L116" s="262" t="s">
        <v>46</v>
      </c>
      <c r="M116" s="262"/>
      <c r="N116" s="261"/>
    </row>
    <row r="117" spans="1:14" x14ac:dyDescent="0.25">
      <c r="A117" s="202">
        <v>44342</v>
      </c>
      <c r="B117" s="235" t="s">
        <v>570</v>
      </c>
      <c r="C117" s="220" t="s">
        <v>274</v>
      </c>
      <c r="D117" s="203" t="s">
        <v>93</v>
      </c>
      <c r="E117" s="474">
        <v>50000</v>
      </c>
      <c r="F117" s="194"/>
      <c r="G117" s="211">
        <f t="shared" si="4"/>
        <v>260500</v>
      </c>
      <c r="H117" s="201" t="s">
        <v>71</v>
      </c>
      <c r="I117" s="201" t="s">
        <v>18</v>
      </c>
      <c r="J117" s="279" t="s">
        <v>781</v>
      </c>
      <c r="K117" s="235" t="s">
        <v>73</v>
      </c>
      <c r="L117" s="201" t="s">
        <v>46</v>
      </c>
      <c r="M117" s="201"/>
      <c r="N117" s="203"/>
    </row>
    <row r="118" spans="1:14" ht="16.5" customHeight="1" x14ac:dyDescent="0.25">
      <c r="A118" s="202">
        <v>44342</v>
      </c>
      <c r="B118" s="235" t="s">
        <v>68</v>
      </c>
      <c r="C118" s="220" t="s">
        <v>67</v>
      </c>
      <c r="D118" s="203" t="s">
        <v>93</v>
      </c>
      <c r="E118" s="223">
        <v>5000</v>
      </c>
      <c r="F118" s="194"/>
      <c r="G118" s="211">
        <f t="shared" si="4"/>
        <v>255500</v>
      </c>
      <c r="H118" s="201" t="s">
        <v>71</v>
      </c>
      <c r="I118" s="201" t="s">
        <v>18</v>
      </c>
      <c r="J118" s="279" t="s">
        <v>566</v>
      </c>
      <c r="K118" s="235" t="s">
        <v>73</v>
      </c>
      <c r="L118" s="201" t="s">
        <v>46</v>
      </c>
      <c r="M118" s="201"/>
      <c r="N118" s="203" t="s">
        <v>571</v>
      </c>
    </row>
    <row r="119" spans="1:14" ht="15" customHeight="1" x14ac:dyDescent="0.25">
      <c r="A119" s="202">
        <v>44342</v>
      </c>
      <c r="B119" s="235" t="s">
        <v>68</v>
      </c>
      <c r="C119" s="220" t="s">
        <v>67</v>
      </c>
      <c r="D119" s="203" t="s">
        <v>93</v>
      </c>
      <c r="E119" s="217">
        <v>6000</v>
      </c>
      <c r="F119" s="194"/>
      <c r="G119" s="211">
        <f t="shared" si="4"/>
        <v>249500</v>
      </c>
      <c r="H119" s="201" t="s">
        <v>71</v>
      </c>
      <c r="I119" s="201" t="s">
        <v>18</v>
      </c>
      <c r="J119" s="279" t="s">
        <v>566</v>
      </c>
      <c r="K119" s="235" t="s">
        <v>73</v>
      </c>
      <c r="L119" s="201" t="s">
        <v>46</v>
      </c>
      <c r="M119" s="201"/>
      <c r="N119" s="203" t="s">
        <v>572</v>
      </c>
    </row>
    <row r="120" spans="1:14" ht="15" customHeight="1" x14ac:dyDescent="0.25">
      <c r="A120" s="202">
        <v>44342</v>
      </c>
      <c r="B120" s="235" t="s">
        <v>68</v>
      </c>
      <c r="C120" s="220" t="s">
        <v>67</v>
      </c>
      <c r="D120" s="203" t="s">
        <v>93</v>
      </c>
      <c r="E120" s="467">
        <v>6000</v>
      </c>
      <c r="F120" s="211"/>
      <c r="G120" s="211">
        <f t="shared" si="4"/>
        <v>243500</v>
      </c>
      <c r="H120" s="280" t="s">
        <v>71</v>
      </c>
      <c r="I120" s="280" t="s">
        <v>18</v>
      </c>
      <c r="J120" s="279" t="s">
        <v>566</v>
      </c>
      <c r="K120" s="235" t="s">
        <v>73</v>
      </c>
      <c r="L120" s="201" t="s">
        <v>46</v>
      </c>
      <c r="M120" s="280"/>
      <c r="N120" s="241" t="s">
        <v>573</v>
      </c>
    </row>
    <row r="121" spans="1:14" ht="17.25" customHeight="1" x14ac:dyDescent="0.25">
      <c r="A121" s="202">
        <v>44342</v>
      </c>
      <c r="B121" s="235" t="s">
        <v>68</v>
      </c>
      <c r="C121" s="220" t="s">
        <v>67</v>
      </c>
      <c r="D121" s="203" t="s">
        <v>93</v>
      </c>
      <c r="E121" s="223">
        <v>10000</v>
      </c>
      <c r="F121" s="194"/>
      <c r="G121" s="211">
        <f t="shared" si="4"/>
        <v>233500</v>
      </c>
      <c r="H121" s="201" t="s">
        <v>71</v>
      </c>
      <c r="I121" s="201" t="s">
        <v>18</v>
      </c>
      <c r="J121" s="279" t="s">
        <v>566</v>
      </c>
      <c r="K121" s="235" t="s">
        <v>73</v>
      </c>
      <c r="L121" s="201" t="s">
        <v>46</v>
      </c>
      <c r="M121" s="201"/>
      <c r="N121" s="203" t="s">
        <v>574</v>
      </c>
    </row>
    <row r="122" spans="1:14" ht="17.25" customHeight="1" x14ac:dyDescent="0.25">
      <c r="A122" s="202">
        <v>44342</v>
      </c>
      <c r="B122" s="203" t="s">
        <v>564</v>
      </c>
      <c r="C122" s="220" t="s">
        <v>274</v>
      </c>
      <c r="D122" s="203" t="s">
        <v>93</v>
      </c>
      <c r="E122" s="223">
        <v>30000</v>
      </c>
      <c r="F122" s="213"/>
      <c r="G122" s="211">
        <f t="shared" si="4"/>
        <v>203500</v>
      </c>
      <c r="H122" s="201" t="s">
        <v>71</v>
      </c>
      <c r="I122" s="201" t="s">
        <v>18</v>
      </c>
      <c r="J122" s="279" t="s">
        <v>566</v>
      </c>
      <c r="K122" s="235" t="s">
        <v>73</v>
      </c>
      <c r="L122" s="201" t="s">
        <v>46</v>
      </c>
      <c r="M122" s="201"/>
      <c r="N122" s="203"/>
    </row>
    <row r="123" spans="1:14" ht="17.25" customHeight="1" x14ac:dyDescent="0.25">
      <c r="A123" s="202">
        <v>44342</v>
      </c>
      <c r="B123" s="203" t="s">
        <v>95</v>
      </c>
      <c r="C123" s="220" t="s">
        <v>95</v>
      </c>
      <c r="D123" s="203" t="s">
        <v>93</v>
      </c>
      <c r="E123" s="223">
        <v>1000</v>
      </c>
      <c r="F123" s="213"/>
      <c r="G123" s="211">
        <f t="shared" si="4"/>
        <v>202500</v>
      </c>
      <c r="H123" s="201" t="s">
        <v>71</v>
      </c>
      <c r="I123" s="201" t="s">
        <v>18</v>
      </c>
      <c r="J123" s="279" t="s">
        <v>566</v>
      </c>
      <c r="K123" s="235" t="s">
        <v>73</v>
      </c>
      <c r="L123" s="201" t="s">
        <v>46</v>
      </c>
      <c r="M123" s="201"/>
      <c r="N123" s="203"/>
    </row>
    <row r="124" spans="1:14" ht="17.25" customHeight="1" x14ac:dyDescent="0.25">
      <c r="A124" s="202">
        <v>44342</v>
      </c>
      <c r="B124" s="203" t="s">
        <v>95</v>
      </c>
      <c r="C124" s="220" t="s">
        <v>95</v>
      </c>
      <c r="D124" s="203" t="s">
        <v>93</v>
      </c>
      <c r="E124" s="223">
        <v>5000</v>
      </c>
      <c r="F124" s="213"/>
      <c r="G124" s="211">
        <f t="shared" si="4"/>
        <v>197500</v>
      </c>
      <c r="H124" s="201" t="s">
        <v>71</v>
      </c>
      <c r="I124" s="201" t="s">
        <v>18</v>
      </c>
      <c r="J124" s="279" t="s">
        <v>566</v>
      </c>
      <c r="K124" s="235" t="s">
        <v>73</v>
      </c>
      <c r="L124" s="201" t="s">
        <v>46</v>
      </c>
      <c r="M124" s="201"/>
      <c r="N124" s="203"/>
    </row>
    <row r="125" spans="1:14" ht="17.25" customHeight="1" x14ac:dyDescent="0.25">
      <c r="A125" s="202">
        <v>44342</v>
      </c>
      <c r="B125" s="203" t="s">
        <v>95</v>
      </c>
      <c r="C125" s="220" t="s">
        <v>95</v>
      </c>
      <c r="D125" s="203" t="s">
        <v>93</v>
      </c>
      <c r="E125" s="223">
        <v>7000</v>
      </c>
      <c r="F125" s="213"/>
      <c r="G125" s="211">
        <f t="shared" si="4"/>
        <v>190500</v>
      </c>
      <c r="H125" s="201" t="s">
        <v>71</v>
      </c>
      <c r="I125" s="201" t="s">
        <v>18</v>
      </c>
      <c r="J125" s="279" t="s">
        <v>566</v>
      </c>
      <c r="K125" s="235" t="s">
        <v>73</v>
      </c>
      <c r="L125" s="201" t="s">
        <v>46</v>
      </c>
      <c r="M125" s="201"/>
      <c r="N125" s="203"/>
    </row>
    <row r="126" spans="1:14" ht="15.75" customHeight="1" x14ac:dyDescent="0.25">
      <c r="A126" s="260">
        <v>44343</v>
      </c>
      <c r="B126" s="269" t="s">
        <v>528</v>
      </c>
      <c r="C126" s="886" t="s">
        <v>50</v>
      </c>
      <c r="D126" s="886" t="s">
        <v>93</v>
      </c>
      <c r="E126" s="265"/>
      <c r="F126" s="703">
        <v>110000</v>
      </c>
      <c r="G126" s="268">
        <f t="shared" si="4"/>
        <v>300500</v>
      </c>
      <c r="H126" s="262" t="s">
        <v>71</v>
      </c>
      <c r="I126" s="262" t="s">
        <v>18</v>
      </c>
      <c r="J126" s="402"/>
      <c r="K126" s="269" t="s">
        <v>73</v>
      </c>
      <c r="L126" s="262" t="s">
        <v>46</v>
      </c>
      <c r="M126" s="262"/>
      <c r="N126" s="261"/>
    </row>
    <row r="127" spans="1:14" x14ac:dyDescent="0.25">
      <c r="A127" s="202">
        <v>44343</v>
      </c>
      <c r="B127" s="235" t="s">
        <v>68</v>
      </c>
      <c r="C127" s="220" t="s">
        <v>67</v>
      </c>
      <c r="D127" s="220" t="s">
        <v>93</v>
      </c>
      <c r="E127" s="194">
        <v>5000</v>
      </c>
      <c r="F127" s="194"/>
      <c r="G127" s="211">
        <f t="shared" si="4"/>
        <v>295500</v>
      </c>
      <c r="H127" s="201" t="s">
        <v>71</v>
      </c>
      <c r="I127" s="201" t="s">
        <v>18</v>
      </c>
      <c r="J127" s="299"/>
      <c r="K127" s="235" t="s">
        <v>73</v>
      </c>
      <c r="L127" s="201" t="s">
        <v>46</v>
      </c>
      <c r="M127" s="201"/>
      <c r="N127" s="203" t="s">
        <v>575</v>
      </c>
    </row>
    <row r="128" spans="1:14" ht="17.25" customHeight="1" x14ac:dyDescent="0.25">
      <c r="A128" s="202">
        <v>44343</v>
      </c>
      <c r="B128" s="235" t="s">
        <v>68</v>
      </c>
      <c r="C128" s="220" t="s">
        <v>67</v>
      </c>
      <c r="D128" s="220" t="s">
        <v>93</v>
      </c>
      <c r="E128" s="217">
        <v>20000</v>
      </c>
      <c r="F128" s="217"/>
      <c r="G128" s="211">
        <f t="shared" si="4"/>
        <v>275500</v>
      </c>
      <c r="H128" s="201" t="s">
        <v>71</v>
      </c>
      <c r="I128" s="201" t="s">
        <v>18</v>
      </c>
      <c r="J128" s="299"/>
      <c r="K128" s="235" t="s">
        <v>73</v>
      </c>
      <c r="L128" s="201" t="s">
        <v>46</v>
      </c>
      <c r="M128" s="201"/>
      <c r="N128" s="203" t="s">
        <v>576</v>
      </c>
    </row>
    <row r="129" spans="1:14" x14ac:dyDescent="0.25">
      <c r="A129" s="202">
        <v>44343</v>
      </c>
      <c r="B129" s="235" t="s">
        <v>68</v>
      </c>
      <c r="C129" s="220" t="s">
        <v>67</v>
      </c>
      <c r="D129" s="220" t="s">
        <v>93</v>
      </c>
      <c r="E129" s="477">
        <v>10000</v>
      </c>
      <c r="F129" s="213"/>
      <c r="G129" s="211">
        <f t="shared" si="4"/>
        <v>265500</v>
      </c>
      <c r="H129" s="201" t="s">
        <v>71</v>
      </c>
      <c r="I129" s="201" t="s">
        <v>18</v>
      </c>
      <c r="J129" s="299"/>
      <c r="K129" s="235" t="s">
        <v>73</v>
      </c>
      <c r="L129" s="201" t="s">
        <v>46</v>
      </c>
      <c r="M129" s="201"/>
      <c r="N129" s="203" t="s">
        <v>577</v>
      </c>
    </row>
    <row r="130" spans="1:14" x14ac:dyDescent="0.25">
      <c r="A130" s="202">
        <v>44343</v>
      </c>
      <c r="B130" s="235" t="s">
        <v>68</v>
      </c>
      <c r="C130" s="220" t="s">
        <v>67</v>
      </c>
      <c r="D130" s="220" t="s">
        <v>93</v>
      </c>
      <c r="E130" s="194">
        <v>25000</v>
      </c>
      <c r="F130" s="194"/>
      <c r="G130" s="211">
        <f t="shared" si="4"/>
        <v>240500</v>
      </c>
      <c r="H130" s="218" t="s">
        <v>71</v>
      </c>
      <c r="I130" s="201" t="s">
        <v>18</v>
      </c>
      <c r="J130" s="299"/>
      <c r="K130" s="235" t="s">
        <v>73</v>
      </c>
      <c r="L130" s="201" t="s">
        <v>46</v>
      </c>
      <c r="M130" s="201"/>
      <c r="N130" s="203" t="s">
        <v>578</v>
      </c>
    </row>
    <row r="131" spans="1:14" ht="15.75" customHeight="1" x14ac:dyDescent="0.25">
      <c r="A131" s="202">
        <v>44343</v>
      </c>
      <c r="B131" s="235" t="s">
        <v>68</v>
      </c>
      <c r="C131" s="201" t="s">
        <v>67</v>
      </c>
      <c r="D131" s="220" t="s">
        <v>93</v>
      </c>
      <c r="E131" s="194">
        <v>15000</v>
      </c>
      <c r="F131" s="217"/>
      <c r="G131" s="211">
        <f t="shared" si="4"/>
        <v>225500</v>
      </c>
      <c r="H131" s="218" t="s">
        <v>71</v>
      </c>
      <c r="I131" s="201" t="s">
        <v>18</v>
      </c>
      <c r="J131" s="299"/>
      <c r="K131" s="235" t="s">
        <v>73</v>
      </c>
      <c r="L131" s="201" t="s">
        <v>46</v>
      </c>
      <c r="M131" s="201"/>
      <c r="N131" s="203" t="s">
        <v>579</v>
      </c>
    </row>
    <row r="132" spans="1:14" ht="15.75" customHeight="1" x14ac:dyDescent="0.25">
      <c r="A132" s="202">
        <v>44343</v>
      </c>
      <c r="B132" s="235" t="s">
        <v>570</v>
      </c>
      <c r="C132" s="201" t="s">
        <v>274</v>
      </c>
      <c r="D132" s="220" t="s">
        <v>93</v>
      </c>
      <c r="E132" s="194">
        <v>40000</v>
      </c>
      <c r="F132" s="194"/>
      <c r="G132" s="211">
        <f t="shared" si="4"/>
        <v>185500</v>
      </c>
      <c r="H132" s="218" t="s">
        <v>71</v>
      </c>
      <c r="I132" s="201" t="s">
        <v>18</v>
      </c>
      <c r="J132" s="299"/>
      <c r="K132" s="235" t="s">
        <v>73</v>
      </c>
      <c r="L132" s="201" t="s">
        <v>46</v>
      </c>
      <c r="M132" s="201"/>
      <c r="N132" s="203"/>
    </row>
    <row r="133" spans="1:14" ht="15.75" customHeight="1" x14ac:dyDescent="0.25">
      <c r="A133" s="202">
        <v>44343</v>
      </c>
      <c r="B133" s="235" t="s">
        <v>564</v>
      </c>
      <c r="C133" s="201" t="s">
        <v>274</v>
      </c>
      <c r="D133" s="220" t="s">
        <v>93</v>
      </c>
      <c r="E133" s="194">
        <v>30000</v>
      </c>
      <c r="F133" s="194"/>
      <c r="G133" s="211">
        <f t="shared" si="4"/>
        <v>155500</v>
      </c>
      <c r="H133" s="218" t="s">
        <v>71</v>
      </c>
      <c r="I133" s="201" t="s">
        <v>18</v>
      </c>
      <c r="J133" s="299"/>
      <c r="K133" s="235" t="s">
        <v>73</v>
      </c>
      <c r="L133" s="201" t="s">
        <v>46</v>
      </c>
      <c r="M133" s="201"/>
      <c r="N133" s="203"/>
    </row>
    <row r="134" spans="1:14" ht="15.75" customHeight="1" x14ac:dyDescent="0.25">
      <c r="A134" s="202">
        <v>44343</v>
      </c>
      <c r="B134" s="235" t="s">
        <v>68</v>
      </c>
      <c r="C134" s="201" t="s">
        <v>67</v>
      </c>
      <c r="D134" s="220" t="s">
        <v>93</v>
      </c>
      <c r="E134" s="194">
        <v>6000</v>
      </c>
      <c r="F134" s="194"/>
      <c r="G134" s="211">
        <f t="shared" si="4"/>
        <v>149500</v>
      </c>
      <c r="H134" s="218" t="s">
        <v>71</v>
      </c>
      <c r="I134" s="201" t="s">
        <v>18</v>
      </c>
      <c r="J134" s="299"/>
      <c r="K134" s="235" t="s">
        <v>73</v>
      </c>
      <c r="L134" s="201" t="s">
        <v>46</v>
      </c>
      <c r="M134" s="201"/>
      <c r="N134" s="203" t="s">
        <v>580</v>
      </c>
    </row>
    <row r="135" spans="1:14" ht="15.75" customHeight="1" x14ac:dyDescent="0.25">
      <c r="A135" s="202">
        <v>44343</v>
      </c>
      <c r="B135" s="235" t="s">
        <v>95</v>
      </c>
      <c r="C135" s="201" t="s">
        <v>95</v>
      </c>
      <c r="D135" s="220" t="s">
        <v>93</v>
      </c>
      <c r="E135" s="194">
        <v>6000</v>
      </c>
      <c r="F135" s="194"/>
      <c r="G135" s="211">
        <f t="shared" si="4"/>
        <v>143500</v>
      </c>
      <c r="H135" s="218" t="s">
        <v>71</v>
      </c>
      <c r="I135" s="201" t="s">
        <v>18</v>
      </c>
      <c r="J135" s="299"/>
      <c r="K135" s="235" t="s">
        <v>73</v>
      </c>
      <c r="L135" s="201" t="s">
        <v>46</v>
      </c>
      <c r="M135" s="201"/>
      <c r="N135" s="203"/>
    </row>
    <row r="136" spans="1:14" ht="15.75" customHeight="1" x14ac:dyDescent="0.25">
      <c r="A136" s="202">
        <v>44343</v>
      </c>
      <c r="B136" s="235" t="s">
        <v>95</v>
      </c>
      <c r="C136" s="201" t="s">
        <v>95</v>
      </c>
      <c r="D136" s="220" t="s">
        <v>93</v>
      </c>
      <c r="E136" s="194">
        <v>8000</v>
      </c>
      <c r="F136" s="194"/>
      <c r="G136" s="211">
        <f t="shared" si="4"/>
        <v>135500</v>
      </c>
      <c r="H136" s="218" t="s">
        <v>71</v>
      </c>
      <c r="I136" s="201" t="s">
        <v>18</v>
      </c>
      <c r="J136" s="299"/>
      <c r="K136" s="235" t="s">
        <v>73</v>
      </c>
      <c r="L136" s="201" t="s">
        <v>46</v>
      </c>
      <c r="M136" s="201"/>
      <c r="N136" s="203"/>
    </row>
    <row r="137" spans="1:14" ht="15.75" customHeight="1" x14ac:dyDescent="0.25">
      <c r="A137" s="202">
        <v>44343</v>
      </c>
      <c r="B137" s="235" t="s">
        <v>95</v>
      </c>
      <c r="C137" s="201" t="s">
        <v>95</v>
      </c>
      <c r="D137" s="220" t="s">
        <v>93</v>
      </c>
      <c r="E137" s="194">
        <v>2000</v>
      </c>
      <c r="F137" s="194"/>
      <c r="G137" s="211">
        <f t="shared" si="4"/>
        <v>133500</v>
      </c>
      <c r="H137" s="218" t="s">
        <v>71</v>
      </c>
      <c r="I137" s="201" t="s">
        <v>18</v>
      </c>
      <c r="J137" s="299"/>
      <c r="K137" s="235" t="s">
        <v>73</v>
      </c>
      <c r="L137" s="201" t="s">
        <v>46</v>
      </c>
      <c r="M137" s="201"/>
      <c r="N137" s="203"/>
    </row>
    <row r="138" spans="1:14" ht="15.75" customHeight="1" x14ac:dyDescent="0.25">
      <c r="A138" s="202">
        <v>44343</v>
      </c>
      <c r="B138" s="235" t="s">
        <v>95</v>
      </c>
      <c r="C138" s="201" t="s">
        <v>95</v>
      </c>
      <c r="D138" s="220" t="s">
        <v>93</v>
      </c>
      <c r="E138" s="194">
        <v>5000</v>
      </c>
      <c r="F138" s="213"/>
      <c r="G138" s="211">
        <f t="shared" si="4"/>
        <v>128500</v>
      </c>
      <c r="H138" s="218" t="s">
        <v>71</v>
      </c>
      <c r="I138" s="201" t="s">
        <v>18</v>
      </c>
      <c r="J138" s="299"/>
      <c r="K138" s="235" t="s">
        <v>73</v>
      </c>
      <c r="L138" s="201" t="s">
        <v>46</v>
      </c>
      <c r="M138" s="201"/>
      <c r="N138" s="203"/>
    </row>
    <row r="139" spans="1:14" x14ac:dyDescent="0.25">
      <c r="A139" s="260">
        <v>44344</v>
      </c>
      <c r="B139" s="261" t="s">
        <v>528</v>
      </c>
      <c r="C139" s="261" t="s">
        <v>50</v>
      </c>
      <c r="D139" s="261" t="s">
        <v>93</v>
      </c>
      <c r="E139" s="927"/>
      <c r="F139" s="703">
        <v>220000</v>
      </c>
      <c r="G139" s="268">
        <f t="shared" si="4"/>
        <v>348500</v>
      </c>
      <c r="H139" s="696" t="s">
        <v>71</v>
      </c>
      <c r="I139" s="262" t="s">
        <v>18</v>
      </c>
      <c r="J139" s="402" t="s">
        <v>782</v>
      </c>
      <c r="K139" s="269" t="s">
        <v>73</v>
      </c>
      <c r="L139" s="262" t="s">
        <v>46</v>
      </c>
      <c r="M139" s="262"/>
      <c r="N139" s="261"/>
    </row>
    <row r="140" spans="1:14" x14ac:dyDescent="0.25">
      <c r="A140" s="202">
        <v>44344</v>
      </c>
      <c r="B140" s="235" t="s">
        <v>570</v>
      </c>
      <c r="C140" s="201" t="s">
        <v>274</v>
      </c>
      <c r="D140" s="203" t="s">
        <v>93</v>
      </c>
      <c r="E140" s="433">
        <v>40000</v>
      </c>
      <c r="F140" s="433"/>
      <c r="G140" s="211">
        <f t="shared" si="4"/>
        <v>308500</v>
      </c>
      <c r="H140" s="218" t="s">
        <v>71</v>
      </c>
      <c r="I140" s="201" t="s">
        <v>18</v>
      </c>
      <c r="J140" s="299"/>
      <c r="K140" s="235" t="s">
        <v>73</v>
      </c>
      <c r="L140" s="201" t="s">
        <v>46</v>
      </c>
      <c r="M140" s="201"/>
      <c r="N140" s="203"/>
    </row>
    <row r="141" spans="1:14" x14ac:dyDescent="0.25">
      <c r="A141" s="202">
        <v>44344</v>
      </c>
      <c r="B141" s="235" t="s">
        <v>68</v>
      </c>
      <c r="C141" s="201" t="s">
        <v>67</v>
      </c>
      <c r="D141" s="203" t="s">
        <v>93</v>
      </c>
      <c r="E141" s="217">
        <v>5000</v>
      </c>
      <c r="F141" s="217"/>
      <c r="G141" s="211">
        <f t="shared" si="4"/>
        <v>303500</v>
      </c>
      <c r="H141" s="218" t="s">
        <v>71</v>
      </c>
      <c r="I141" s="201" t="s">
        <v>18</v>
      </c>
      <c r="J141" s="299"/>
      <c r="K141" s="235" t="s">
        <v>73</v>
      </c>
      <c r="L141" s="201" t="s">
        <v>46</v>
      </c>
      <c r="M141" s="201"/>
      <c r="N141" s="203" t="s">
        <v>581</v>
      </c>
    </row>
    <row r="142" spans="1:14" x14ac:dyDescent="0.25">
      <c r="A142" s="202">
        <v>44344</v>
      </c>
      <c r="B142" s="235" t="s">
        <v>68</v>
      </c>
      <c r="C142" s="201" t="s">
        <v>67</v>
      </c>
      <c r="D142" s="203" t="s">
        <v>93</v>
      </c>
      <c r="E142" s="223">
        <v>6000</v>
      </c>
      <c r="F142" s="217"/>
      <c r="G142" s="211">
        <f t="shared" si="4"/>
        <v>297500</v>
      </c>
      <c r="H142" s="218" t="s">
        <v>71</v>
      </c>
      <c r="I142" s="201" t="s">
        <v>18</v>
      </c>
      <c r="J142" s="299"/>
      <c r="K142" s="235" t="s">
        <v>73</v>
      </c>
      <c r="L142" s="201" t="s">
        <v>46</v>
      </c>
      <c r="M142" s="201"/>
      <c r="N142" s="203" t="s">
        <v>582</v>
      </c>
    </row>
    <row r="143" spans="1:14" x14ac:dyDescent="0.25">
      <c r="A143" s="202">
        <v>44344</v>
      </c>
      <c r="B143" s="235" t="s">
        <v>68</v>
      </c>
      <c r="C143" s="201" t="s">
        <v>67</v>
      </c>
      <c r="D143" s="203" t="s">
        <v>93</v>
      </c>
      <c r="E143" s="194">
        <v>7000</v>
      </c>
      <c r="F143" s="194"/>
      <c r="G143" s="211">
        <f t="shared" si="4"/>
        <v>290500</v>
      </c>
      <c r="H143" s="218" t="s">
        <v>71</v>
      </c>
      <c r="I143" s="201" t="s">
        <v>18</v>
      </c>
      <c r="J143" s="299"/>
      <c r="K143" s="235" t="s">
        <v>73</v>
      </c>
      <c r="L143" s="201" t="s">
        <v>46</v>
      </c>
      <c r="M143" s="201"/>
      <c r="N143" s="203" t="s">
        <v>583</v>
      </c>
    </row>
    <row r="144" spans="1:14" x14ac:dyDescent="0.25">
      <c r="A144" s="202">
        <v>44344</v>
      </c>
      <c r="B144" s="235" t="s">
        <v>68</v>
      </c>
      <c r="C144" s="201" t="s">
        <v>67</v>
      </c>
      <c r="D144" s="203" t="s">
        <v>93</v>
      </c>
      <c r="E144" s="194">
        <v>5000</v>
      </c>
      <c r="F144" s="194"/>
      <c r="G144" s="211">
        <f t="shared" si="4"/>
        <v>285500</v>
      </c>
      <c r="H144" s="218" t="s">
        <v>71</v>
      </c>
      <c r="I144" s="201" t="s">
        <v>18</v>
      </c>
      <c r="J144" s="299"/>
      <c r="K144" s="235" t="s">
        <v>73</v>
      </c>
      <c r="L144" s="201" t="s">
        <v>46</v>
      </c>
      <c r="M144" s="201"/>
      <c r="N144" s="203" t="s">
        <v>584</v>
      </c>
    </row>
    <row r="145" spans="1:14" x14ac:dyDescent="0.25">
      <c r="A145" s="202">
        <v>44344</v>
      </c>
      <c r="B145" s="235" t="s">
        <v>68</v>
      </c>
      <c r="C145" s="201" t="s">
        <v>67</v>
      </c>
      <c r="D145" s="203" t="s">
        <v>93</v>
      </c>
      <c r="E145" s="758">
        <v>5000</v>
      </c>
      <c r="F145" s="194"/>
      <c r="G145" s="211">
        <f t="shared" ref="G145:G164" si="5">G144-E145+F145</f>
        <v>280500</v>
      </c>
      <c r="H145" s="201" t="s">
        <v>71</v>
      </c>
      <c r="I145" s="201" t="s">
        <v>18</v>
      </c>
      <c r="J145" s="299"/>
      <c r="K145" s="235" t="s">
        <v>73</v>
      </c>
      <c r="L145" s="201" t="s">
        <v>46</v>
      </c>
      <c r="M145" s="201"/>
      <c r="N145" s="203" t="s">
        <v>585</v>
      </c>
    </row>
    <row r="146" spans="1:14" x14ac:dyDescent="0.25">
      <c r="A146" s="202">
        <v>44344</v>
      </c>
      <c r="B146" s="201" t="s">
        <v>564</v>
      </c>
      <c r="C146" s="201" t="s">
        <v>274</v>
      </c>
      <c r="D146" s="203" t="s">
        <v>93</v>
      </c>
      <c r="E146" s="194">
        <v>30000</v>
      </c>
      <c r="F146" s="194"/>
      <c r="G146" s="211">
        <f t="shared" si="5"/>
        <v>250500</v>
      </c>
      <c r="H146" s="201" t="s">
        <v>71</v>
      </c>
      <c r="I146" s="201" t="s">
        <v>18</v>
      </c>
      <c r="J146" s="299"/>
      <c r="K146" s="235" t="s">
        <v>73</v>
      </c>
      <c r="L146" s="201" t="s">
        <v>46</v>
      </c>
      <c r="M146" s="201"/>
      <c r="N146" s="203"/>
    </row>
    <row r="147" spans="1:14" x14ac:dyDescent="0.25">
      <c r="A147" s="202">
        <v>44344</v>
      </c>
      <c r="B147" s="201" t="s">
        <v>95</v>
      </c>
      <c r="C147" s="201" t="s">
        <v>95</v>
      </c>
      <c r="D147" s="203" t="s">
        <v>93</v>
      </c>
      <c r="E147" s="194">
        <v>2000</v>
      </c>
      <c r="F147" s="194"/>
      <c r="G147" s="211">
        <f t="shared" si="5"/>
        <v>248500</v>
      </c>
      <c r="H147" s="201" t="s">
        <v>71</v>
      </c>
      <c r="I147" s="201" t="s">
        <v>18</v>
      </c>
      <c r="J147" s="299"/>
      <c r="K147" s="235" t="s">
        <v>73</v>
      </c>
      <c r="L147" s="201" t="s">
        <v>46</v>
      </c>
      <c r="M147" s="201"/>
      <c r="N147" s="203"/>
    </row>
    <row r="148" spans="1:14" x14ac:dyDescent="0.25">
      <c r="A148" s="202">
        <v>44344</v>
      </c>
      <c r="B148" s="201" t="s">
        <v>95</v>
      </c>
      <c r="C148" s="201" t="s">
        <v>95</v>
      </c>
      <c r="D148" s="201" t="s">
        <v>93</v>
      </c>
      <c r="E148" s="223">
        <v>10000</v>
      </c>
      <c r="F148" s="194"/>
      <c r="G148" s="211">
        <f t="shared" si="5"/>
        <v>238500</v>
      </c>
      <c r="H148" s="201" t="s">
        <v>71</v>
      </c>
      <c r="I148" s="201" t="s">
        <v>18</v>
      </c>
      <c r="J148" s="299"/>
      <c r="K148" s="235" t="s">
        <v>73</v>
      </c>
      <c r="L148" s="201" t="s">
        <v>46</v>
      </c>
      <c r="M148" s="201"/>
      <c r="N148" s="203"/>
    </row>
    <row r="149" spans="1:14" x14ac:dyDescent="0.25">
      <c r="A149" s="202">
        <v>44344</v>
      </c>
      <c r="B149" s="201" t="s">
        <v>95</v>
      </c>
      <c r="C149" s="201" t="s">
        <v>95</v>
      </c>
      <c r="D149" s="201" t="s">
        <v>93</v>
      </c>
      <c r="E149" s="194">
        <v>3000</v>
      </c>
      <c r="F149" s="194"/>
      <c r="G149" s="211">
        <f t="shared" si="5"/>
        <v>235500</v>
      </c>
      <c r="H149" s="201" t="s">
        <v>71</v>
      </c>
      <c r="I149" s="201" t="s">
        <v>18</v>
      </c>
      <c r="J149" s="299"/>
      <c r="K149" s="235" t="s">
        <v>73</v>
      </c>
      <c r="L149" s="201" t="s">
        <v>46</v>
      </c>
      <c r="M149" s="201"/>
      <c r="N149" s="203"/>
    </row>
    <row r="150" spans="1:14" x14ac:dyDescent="0.25">
      <c r="A150" s="202">
        <v>44344</v>
      </c>
      <c r="B150" s="201" t="s">
        <v>95</v>
      </c>
      <c r="C150" s="201" t="s">
        <v>95</v>
      </c>
      <c r="D150" s="201" t="s">
        <v>93</v>
      </c>
      <c r="E150" s="194">
        <v>7000</v>
      </c>
      <c r="F150" s="194"/>
      <c r="G150" s="211">
        <f t="shared" si="5"/>
        <v>228500</v>
      </c>
      <c r="H150" s="201" t="s">
        <v>71</v>
      </c>
      <c r="I150" s="201" t="s">
        <v>18</v>
      </c>
      <c r="J150" s="299"/>
      <c r="K150" s="235" t="s">
        <v>73</v>
      </c>
      <c r="L150" s="201" t="s">
        <v>46</v>
      </c>
      <c r="M150" s="201"/>
      <c r="N150" s="203"/>
    </row>
    <row r="151" spans="1:14" x14ac:dyDescent="0.25">
      <c r="A151" s="202">
        <v>44345</v>
      </c>
      <c r="B151" s="201" t="s">
        <v>68</v>
      </c>
      <c r="C151" s="201" t="s">
        <v>67</v>
      </c>
      <c r="D151" s="201" t="s">
        <v>93</v>
      </c>
      <c r="E151" s="194">
        <v>4000</v>
      </c>
      <c r="F151" s="194"/>
      <c r="G151" s="211">
        <f t="shared" si="5"/>
        <v>224500</v>
      </c>
      <c r="H151" s="201" t="s">
        <v>71</v>
      </c>
      <c r="I151" s="201" t="s">
        <v>18</v>
      </c>
      <c r="J151" s="299"/>
      <c r="K151" s="235" t="s">
        <v>73</v>
      </c>
      <c r="L151" s="201" t="s">
        <v>46</v>
      </c>
      <c r="M151" s="201"/>
      <c r="N151" s="203" t="s">
        <v>586</v>
      </c>
    </row>
    <row r="152" spans="1:14" x14ac:dyDescent="0.25">
      <c r="A152" s="202">
        <v>44345</v>
      </c>
      <c r="B152" s="201" t="s">
        <v>68</v>
      </c>
      <c r="C152" s="201" t="s">
        <v>67</v>
      </c>
      <c r="D152" s="201" t="s">
        <v>93</v>
      </c>
      <c r="E152" s="223">
        <v>3000</v>
      </c>
      <c r="F152" s="194"/>
      <c r="G152" s="211">
        <f t="shared" si="5"/>
        <v>221500</v>
      </c>
      <c r="H152" s="201" t="s">
        <v>71</v>
      </c>
      <c r="I152" s="201" t="s">
        <v>18</v>
      </c>
      <c r="J152" s="299"/>
      <c r="K152" s="235" t="s">
        <v>73</v>
      </c>
      <c r="L152" s="201" t="s">
        <v>46</v>
      </c>
      <c r="M152" s="201"/>
      <c r="N152" s="203" t="s">
        <v>587</v>
      </c>
    </row>
    <row r="153" spans="1:14" ht="16.5" customHeight="1" x14ac:dyDescent="0.25">
      <c r="A153" s="202">
        <v>44345</v>
      </c>
      <c r="B153" s="201" t="s">
        <v>68</v>
      </c>
      <c r="C153" s="201" t="s">
        <v>67</v>
      </c>
      <c r="D153" s="201" t="s">
        <v>93</v>
      </c>
      <c r="E153" s="433">
        <v>6000</v>
      </c>
      <c r="F153" s="194"/>
      <c r="G153" s="211">
        <f t="shared" si="5"/>
        <v>215500</v>
      </c>
      <c r="H153" s="201" t="s">
        <v>71</v>
      </c>
      <c r="I153" s="201" t="s">
        <v>18</v>
      </c>
      <c r="J153" s="299"/>
      <c r="K153" s="235" t="s">
        <v>73</v>
      </c>
      <c r="L153" s="201" t="s">
        <v>46</v>
      </c>
      <c r="M153" s="201"/>
      <c r="N153" s="203" t="s">
        <v>588</v>
      </c>
    </row>
    <row r="154" spans="1:14" x14ac:dyDescent="0.25">
      <c r="A154" s="202">
        <v>44345</v>
      </c>
      <c r="B154" s="201" t="s">
        <v>68</v>
      </c>
      <c r="C154" s="201" t="s">
        <v>67</v>
      </c>
      <c r="D154" s="201" t="s">
        <v>93</v>
      </c>
      <c r="E154" s="194">
        <v>4000</v>
      </c>
      <c r="F154" s="194"/>
      <c r="G154" s="211">
        <f t="shared" si="5"/>
        <v>211500</v>
      </c>
      <c r="H154" s="201" t="s">
        <v>71</v>
      </c>
      <c r="I154" s="201" t="s">
        <v>18</v>
      </c>
      <c r="J154" s="299"/>
      <c r="K154" s="235" t="s">
        <v>73</v>
      </c>
      <c r="L154" s="201" t="s">
        <v>46</v>
      </c>
      <c r="M154" s="201"/>
      <c r="N154" s="203" t="s">
        <v>589</v>
      </c>
    </row>
    <row r="155" spans="1:14" x14ac:dyDescent="0.25">
      <c r="A155" s="202">
        <v>44345</v>
      </c>
      <c r="B155" s="201" t="s">
        <v>564</v>
      </c>
      <c r="C155" s="201" t="s">
        <v>274</v>
      </c>
      <c r="D155" s="201" t="s">
        <v>93</v>
      </c>
      <c r="E155" s="213">
        <v>30000</v>
      </c>
      <c r="F155" s="213"/>
      <c r="G155" s="211">
        <f t="shared" si="5"/>
        <v>181500</v>
      </c>
      <c r="H155" s="201" t="s">
        <v>71</v>
      </c>
      <c r="I155" s="201" t="s">
        <v>18</v>
      </c>
      <c r="J155" s="299"/>
      <c r="K155" s="235" t="s">
        <v>73</v>
      </c>
      <c r="L155" s="201" t="s">
        <v>46</v>
      </c>
      <c r="M155" s="201"/>
      <c r="N155" s="203"/>
    </row>
    <row r="156" spans="1:14" x14ac:dyDescent="0.25">
      <c r="A156" s="202">
        <v>44345</v>
      </c>
      <c r="B156" s="203" t="s">
        <v>95</v>
      </c>
      <c r="C156" s="203" t="s">
        <v>95</v>
      </c>
      <c r="D156" s="201" t="s">
        <v>93</v>
      </c>
      <c r="E156" s="223">
        <v>12000</v>
      </c>
      <c r="F156" s="194"/>
      <c r="G156" s="211">
        <f t="shared" si="5"/>
        <v>169500</v>
      </c>
      <c r="H156" s="218" t="s">
        <v>71</v>
      </c>
      <c r="I156" s="201" t="s">
        <v>18</v>
      </c>
      <c r="J156" s="299"/>
      <c r="K156" s="235" t="s">
        <v>73</v>
      </c>
      <c r="L156" s="201" t="s">
        <v>46</v>
      </c>
      <c r="M156" s="201"/>
      <c r="N156" s="203"/>
    </row>
    <row r="157" spans="1:14" x14ac:dyDescent="0.25">
      <c r="A157" s="202">
        <v>44345</v>
      </c>
      <c r="B157" s="201" t="s">
        <v>95</v>
      </c>
      <c r="C157" s="201" t="s">
        <v>95</v>
      </c>
      <c r="D157" s="201" t="s">
        <v>93</v>
      </c>
      <c r="E157" s="217">
        <v>10000</v>
      </c>
      <c r="F157" s="217"/>
      <c r="G157" s="211">
        <f t="shared" si="5"/>
        <v>159500</v>
      </c>
      <c r="H157" s="218" t="s">
        <v>71</v>
      </c>
      <c r="I157" s="201" t="s">
        <v>18</v>
      </c>
      <c r="J157" s="299"/>
      <c r="K157" s="235" t="s">
        <v>73</v>
      </c>
      <c r="L157" s="201" t="s">
        <v>46</v>
      </c>
      <c r="M157" s="201"/>
      <c r="N157" s="203"/>
    </row>
    <row r="158" spans="1:14" x14ac:dyDescent="0.25">
      <c r="A158" s="202">
        <v>44345</v>
      </c>
      <c r="B158" s="201" t="s">
        <v>590</v>
      </c>
      <c r="C158" s="201" t="s">
        <v>67</v>
      </c>
      <c r="D158" s="201" t="s">
        <v>93</v>
      </c>
      <c r="E158" s="217">
        <v>40000</v>
      </c>
      <c r="F158" s="217"/>
      <c r="G158" s="211">
        <f t="shared" si="5"/>
        <v>119500</v>
      </c>
      <c r="H158" s="218" t="s">
        <v>71</v>
      </c>
      <c r="I158" s="201" t="s">
        <v>18</v>
      </c>
      <c r="J158" s="299"/>
      <c r="K158" s="235" t="s">
        <v>73</v>
      </c>
      <c r="L158" s="201" t="s">
        <v>46</v>
      </c>
      <c r="M158" s="201"/>
      <c r="N158" s="203"/>
    </row>
    <row r="159" spans="1:14" x14ac:dyDescent="0.25">
      <c r="A159" s="202">
        <v>44345</v>
      </c>
      <c r="B159" s="201" t="s">
        <v>68</v>
      </c>
      <c r="C159" s="201" t="s">
        <v>67</v>
      </c>
      <c r="D159" s="216" t="s">
        <v>93</v>
      </c>
      <c r="E159" s="194">
        <v>15000</v>
      </c>
      <c r="F159" s="194"/>
      <c r="G159" s="211">
        <f t="shared" si="5"/>
        <v>104500</v>
      </c>
      <c r="H159" s="218" t="s">
        <v>71</v>
      </c>
      <c r="I159" s="201" t="s">
        <v>18</v>
      </c>
      <c r="J159" s="299"/>
      <c r="K159" s="235" t="s">
        <v>73</v>
      </c>
      <c r="L159" s="201" t="s">
        <v>46</v>
      </c>
      <c r="M159" s="201"/>
      <c r="N159" s="203" t="s">
        <v>304</v>
      </c>
    </row>
    <row r="160" spans="1:14" x14ac:dyDescent="0.25">
      <c r="A160" s="202">
        <v>44347</v>
      </c>
      <c r="B160" s="201" t="s">
        <v>68</v>
      </c>
      <c r="C160" s="201" t="s">
        <v>67</v>
      </c>
      <c r="D160" s="216" t="s">
        <v>93</v>
      </c>
      <c r="E160" s="194">
        <v>15000</v>
      </c>
      <c r="F160" s="194"/>
      <c r="G160" s="211">
        <f t="shared" si="5"/>
        <v>89500</v>
      </c>
      <c r="H160" s="218" t="s">
        <v>71</v>
      </c>
      <c r="I160" s="201" t="s">
        <v>18</v>
      </c>
      <c r="J160" s="279" t="s">
        <v>797</v>
      </c>
      <c r="K160" s="235" t="s">
        <v>73</v>
      </c>
      <c r="L160" s="201" t="s">
        <v>46</v>
      </c>
      <c r="M160" s="201"/>
      <c r="N160" s="203" t="s">
        <v>793</v>
      </c>
    </row>
    <row r="161" spans="1:14" x14ac:dyDescent="0.25">
      <c r="A161" s="202">
        <v>44347</v>
      </c>
      <c r="B161" s="201" t="s">
        <v>68</v>
      </c>
      <c r="C161" s="201" t="s">
        <v>67</v>
      </c>
      <c r="D161" s="216" t="s">
        <v>93</v>
      </c>
      <c r="E161" s="194">
        <v>2000</v>
      </c>
      <c r="F161" s="194"/>
      <c r="G161" s="211">
        <f t="shared" si="5"/>
        <v>87500</v>
      </c>
      <c r="H161" s="218" t="s">
        <v>71</v>
      </c>
      <c r="I161" s="201" t="s">
        <v>18</v>
      </c>
      <c r="J161" s="279" t="s">
        <v>797</v>
      </c>
      <c r="K161" s="235" t="s">
        <v>73</v>
      </c>
      <c r="L161" s="201" t="s">
        <v>46</v>
      </c>
      <c r="M161" s="201"/>
      <c r="N161" s="203"/>
    </row>
    <row r="162" spans="1:14" x14ac:dyDescent="0.25">
      <c r="A162" s="202">
        <v>44347</v>
      </c>
      <c r="B162" s="201" t="s">
        <v>68</v>
      </c>
      <c r="C162" s="201" t="s">
        <v>67</v>
      </c>
      <c r="D162" s="216" t="s">
        <v>93</v>
      </c>
      <c r="E162" s="194">
        <v>10000</v>
      </c>
      <c r="F162" s="194"/>
      <c r="G162" s="211">
        <f t="shared" si="5"/>
        <v>77500</v>
      </c>
      <c r="H162" s="218" t="s">
        <v>71</v>
      </c>
      <c r="I162" s="201" t="s">
        <v>18</v>
      </c>
      <c r="J162" s="279" t="s">
        <v>797</v>
      </c>
      <c r="K162" s="235" t="s">
        <v>73</v>
      </c>
      <c r="L162" s="201" t="s">
        <v>46</v>
      </c>
      <c r="M162" s="201"/>
      <c r="N162" s="203" t="s">
        <v>794</v>
      </c>
    </row>
    <row r="163" spans="1:14" x14ac:dyDescent="0.25">
      <c r="A163" s="202">
        <v>44347</v>
      </c>
      <c r="B163" s="201" t="s">
        <v>68</v>
      </c>
      <c r="C163" s="201" t="s">
        <v>67</v>
      </c>
      <c r="D163" s="216" t="s">
        <v>93</v>
      </c>
      <c r="E163" s="194">
        <v>7000</v>
      </c>
      <c r="F163" s="194"/>
      <c r="G163" s="211">
        <f t="shared" si="5"/>
        <v>70500</v>
      </c>
      <c r="H163" s="218" t="s">
        <v>71</v>
      </c>
      <c r="I163" s="201" t="s">
        <v>18</v>
      </c>
      <c r="J163" s="279" t="s">
        <v>797</v>
      </c>
      <c r="K163" s="235" t="s">
        <v>73</v>
      </c>
      <c r="L163" s="201" t="s">
        <v>46</v>
      </c>
      <c r="M163" s="201"/>
      <c r="N163" s="203" t="s">
        <v>795</v>
      </c>
    </row>
    <row r="164" spans="1:14" x14ac:dyDescent="0.25">
      <c r="A164" s="202">
        <v>44347</v>
      </c>
      <c r="B164" s="201" t="s">
        <v>68</v>
      </c>
      <c r="C164" s="201" t="s">
        <v>67</v>
      </c>
      <c r="D164" s="216" t="s">
        <v>93</v>
      </c>
      <c r="E164" s="194">
        <v>10000</v>
      </c>
      <c r="F164" s="194"/>
      <c r="G164" s="211">
        <f t="shared" si="5"/>
        <v>60500</v>
      </c>
      <c r="H164" s="218" t="s">
        <v>71</v>
      </c>
      <c r="I164" s="201" t="s">
        <v>18</v>
      </c>
      <c r="J164" s="279" t="s">
        <v>797</v>
      </c>
      <c r="K164" s="235" t="s">
        <v>73</v>
      </c>
      <c r="L164" s="201" t="s">
        <v>46</v>
      </c>
      <c r="M164" s="201"/>
      <c r="N164" s="203" t="s">
        <v>796</v>
      </c>
    </row>
    <row r="165" spans="1:14" ht="15.75" thickBot="1" x14ac:dyDescent="0.3">
      <c r="A165" s="202"/>
      <c r="B165" s="201"/>
      <c r="C165" s="201"/>
      <c r="D165" s="216"/>
      <c r="E165" s="1025">
        <f>SUM(E4:E164)</f>
        <v>1568000</v>
      </c>
      <c r="F165" s="1025">
        <f>SUM(F4:F159)+G4</f>
        <v>1628500</v>
      </c>
      <c r="G165" s="1026">
        <f>F165-E165</f>
        <v>60500</v>
      </c>
      <c r="H165" s="218"/>
      <c r="I165" s="201"/>
      <c r="J165" s="299"/>
      <c r="K165" s="645"/>
      <c r="L165" s="201"/>
      <c r="M165" s="201"/>
      <c r="N165" s="203"/>
    </row>
    <row r="166" spans="1:14" x14ac:dyDescent="0.25">
      <c r="A166" s="202"/>
      <c r="B166" s="201"/>
      <c r="C166" s="201"/>
      <c r="D166" s="201"/>
      <c r="E166" s="475"/>
      <c r="F166" s="217"/>
      <c r="G166" s="251"/>
      <c r="H166" s="218"/>
      <c r="I166" s="201"/>
      <c r="J166" s="299"/>
      <c r="K166" s="645"/>
      <c r="L166" s="201"/>
      <c r="M166" s="201"/>
      <c r="N166" s="203"/>
    </row>
    <row r="167" spans="1:14" x14ac:dyDescent="0.25">
      <c r="A167" s="202"/>
      <c r="B167" s="201"/>
      <c r="C167" s="201"/>
      <c r="D167" s="201"/>
      <c r="E167" s="433"/>
      <c r="F167" s="194"/>
      <c r="G167" s="211"/>
      <c r="H167" s="218"/>
      <c r="I167" s="201"/>
      <c r="J167" s="299"/>
      <c r="K167" s="645"/>
      <c r="L167" s="201"/>
      <c r="M167" s="201"/>
      <c r="N167" s="203"/>
    </row>
    <row r="168" spans="1:14" ht="15" customHeight="1" x14ac:dyDescent="0.25">
      <c r="A168" s="202"/>
      <c r="B168" s="241"/>
      <c r="C168" s="241"/>
      <c r="D168" s="241"/>
      <c r="E168" s="477"/>
      <c r="F168" s="210"/>
      <c r="G168" s="211"/>
      <c r="H168" s="711"/>
      <c r="I168" s="280"/>
      <c r="J168" s="299"/>
      <c r="K168" s="299"/>
      <c r="L168" s="201"/>
      <c r="M168" s="280"/>
      <c r="N168" s="241"/>
    </row>
    <row r="169" spans="1:14" x14ac:dyDescent="0.25">
      <c r="A169" s="202"/>
      <c r="B169" s="203"/>
      <c r="C169" s="203"/>
      <c r="D169" s="203"/>
      <c r="E169" s="223"/>
      <c r="F169" s="194"/>
      <c r="G169" s="211"/>
      <c r="H169" s="218"/>
      <c r="I169" s="201"/>
      <c r="J169" s="299"/>
      <c r="K169" s="645"/>
      <c r="L169" s="201"/>
      <c r="M169" s="201"/>
      <c r="N169" s="203"/>
    </row>
    <row r="170" spans="1:14" x14ac:dyDescent="0.25">
      <c r="A170" s="202"/>
      <c r="B170" s="203"/>
      <c r="C170" s="203"/>
      <c r="D170" s="203"/>
      <c r="E170" s="194"/>
      <c r="F170" s="194"/>
      <c r="G170" s="211"/>
      <c r="H170" s="218"/>
      <c r="I170" s="201"/>
      <c r="J170" s="299"/>
      <c r="K170" s="645"/>
      <c r="L170" s="201"/>
      <c r="M170" s="201"/>
      <c r="N170" s="203"/>
    </row>
    <row r="171" spans="1:14" x14ac:dyDescent="0.25">
      <c r="A171" s="202"/>
      <c r="B171" s="203"/>
      <c r="C171" s="203"/>
      <c r="D171" s="203"/>
      <c r="E171" s="433"/>
      <c r="F171" s="217"/>
      <c r="G171" s="211"/>
      <c r="H171" s="218"/>
      <c r="I171" s="201"/>
      <c r="J171" s="299"/>
      <c r="K171" s="645"/>
      <c r="L171" s="201"/>
      <c r="M171" s="201"/>
      <c r="N171" s="203"/>
    </row>
    <row r="172" spans="1:14" x14ac:dyDescent="0.25">
      <c r="A172" s="667"/>
      <c r="B172" s="209"/>
      <c r="C172" s="209"/>
      <c r="D172" s="668"/>
      <c r="E172" s="194"/>
      <c r="F172" s="194"/>
      <c r="G172" s="211"/>
      <c r="H172" s="218"/>
      <c r="I172" s="201"/>
      <c r="J172" s="299"/>
      <c r="K172" s="645"/>
      <c r="L172" s="201"/>
      <c r="M172" s="201"/>
      <c r="N172" s="203"/>
    </row>
    <row r="173" spans="1:14" ht="17.25" customHeight="1" x14ac:dyDescent="0.25">
      <c r="A173" s="667"/>
      <c r="B173" s="209"/>
      <c r="C173" s="209"/>
      <c r="D173" s="668"/>
      <c r="E173" s="211"/>
      <c r="F173" s="211"/>
      <c r="G173" s="211"/>
      <c r="H173" s="218"/>
      <c r="I173" s="201"/>
      <c r="J173" s="299"/>
      <c r="K173" s="645"/>
      <c r="L173" s="201"/>
      <c r="M173" s="201"/>
      <c r="N173" s="203"/>
    </row>
    <row r="174" spans="1:14" ht="17.25" customHeight="1" thickBot="1" x14ac:dyDescent="0.3">
      <c r="A174" s="667"/>
      <c r="B174" s="241"/>
      <c r="C174" s="241"/>
      <c r="D174" s="241"/>
      <c r="E174" s="474"/>
      <c r="F174" s="213"/>
      <c r="G174" s="211"/>
      <c r="H174" s="218"/>
      <c r="I174" s="201"/>
      <c r="J174" s="299"/>
      <c r="K174" s="645"/>
      <c r="L174" s="201"/>
      <c r="M174" s="201"/>
      <c r="N174" s="203"/>
    </row>
    <row r="175" spans="1:14" ht="15.75" thickBot="1" x14ac:dyDescent="0.3">
      <c r="A175" s="202"/>
      <c r="B175" s="203"/>
      <c r="C175" s="203"/>
      <c r="D175" s="276"/>
      <c r="E175" s="859"/>
      <c r="F175" s="860"/>
      <c r="G175" s="861"/>
      <c r="H175" s="218"/>
      <c r="I175" s="201"/>
      <c r="J175" s="299"/>
      <c r="K175" s="645"/>
      <c r="L175" s="201"/>
      <c r="M175" s="201"/>
      <c r="N175" s="203"/>
    </row>
    <row r="176" spans="1:14" x14ac:dyDescent="0.25">
      <c r="A176" s="202"/>
      <c r="B176" s="241"/>
      <c r="C176" s="241"/>
      <c r="D176" s="241"/>
      <c r="E176" s="217"/>
      <c r="F176" s="217"/>
      <c r="G176" s="251"/>
      <c r="H176" s="218"/>
      <c r="I176" s="201"/>
      <c r="J176" s="299"/>
      <c r="K176" s="645"/>
      <c r="L176" s="201"/>
      <c r="M176" s="201"/>
      <c r="N176" s="203"/>
    </row>
    <row r="177" spans="1:14" x14ac:dyDescent="0.25">
      <c r="A177" s="202"/>
      <c r="B177" s="241"/>
      <c r="C177" s="241"/>
      <c r="D177" s="241"/>
      <c r="E177" s="194"/>
      <c r="F177" s="194"/>
      <c r="G177" s="211"/>
      <c r="H177" s="218"/>
      <c r="I177" s="201"/>
      <c r="J177" s="299"/>
      <c r="K177" s="645"/>
      <c r="L177" s="201"/>
      <c r="M177" s="201"/>
      <c r="N177" s="203"/>
    </row>
    <row r="178" spans="1:14" x14ac:dyDescent="0.25">
      <c r="A178" s="667"/>
      <c r="B178" s="201"/>
      <c r="C178" s="201"/>
      <c r="D178" s="201"/>
      <c r="E178" s="194"/>
      <c r="F178" s="194"/>
      <c r="G178" s="211"/>
      <c r="H178" s="218"/>
      <c r="I178" s="201"/>
      <c r="J178" s="299"/>
      <c r="K178" s="645"/>
      <c r="L178" s="201"/>
      <c r="M178" s="201"/>
      <c r="N178" s="203"/>
    </row>
    <row r="179" spans="1:14" x14ac:dyDescent="0.25">
      <c r="A179" s="667"/>
      <c r="B179" s="201"/>
      <c r="C179" s="201"/>
      <c r="D179" s="201"/>
      <c r="E179" s="194"/>
      <c r="F179" s="194"/>
      <c r="G179" s="211"/>
      <c r="H179" s="218"/>
      <c r="I179" s="201"/>
      <c r="J179" s="299"/>
      <c r="K179" s="645"/>
      <c r="L179" s="201"/>
      <c r="M179" s="201"/>
      <c r="N179" s="203"/>
    </row>
    <row r="180" spans="1:14" x14ac:dyDescent="0.25">
      <c r="A180" s="667"/>
      <c r="B180" s="201"/>
      <c r="C180" s="201"/>
      <c r="D180" s="201"/>
      <c r="E180" s="194"/>
      <c r="F180" s="194"/>
      <c r="G180" s="211"/>
      <c r="H180" s="218"/>
      <c r="I180" s="201"/>
      <c r="J180" s="299"/>
      <c r="K180" s="645"/>
      <c r="L180" s="201"/>
      <c r="M180" s="201"/>
      <c r="N180" s="203"/>
    </row>
    <row r="181" spans="1:14" x14ac:dyDescent="0.25">
      <c r="A181" s="667"/>
      <c r="B181" s="201"/>
      <c r="C181" s="201"/>
      <c r="D181" s="201"/>
      <c r="E181" s="213"/>
      <c r="F181" s="213"/>
      <c r="G181" s="211"/>
      <c r="H181" s="218"/>
      <c r="I181" s="201"/>
      <c r="J181" s="299"/>
      <c r="K181" s="645"/>
      <c r="L181" s="201"/>
      <c r="M181" s="201"/>
      <c r="N181" s="203"/>
    </row>
    <row r="182" spans="1:14" x14ac:dyDescent="0.25">
      <c r="A182" s="667"/>
      <c r="B182" s="201"/>
      <c r="C182" s="201"/>
      <c r="D182" s="216"/>
      <c r="E182" s="194"/>
      <c r="F182" s="194"/>
      <c r="G182" s="211"/>
      <c r="H182" s="218"/>
      <c r="I182" s="201"/>
      <c r="J182" s="299"/>
      <c r="K182" s="645"/>
      <c r="L182" s="201"/>
      <c r="M182" s="201"/>
      <c r="N182" s="203"/>
    </row>
    <row r="183" spans="1:14" x14ac:dyDescent="0.25">
      <c r="A183" s="667"/>
      <c r="B183" s="201"/>
      <c r="C183" s="201"/>
      <c r="D183" s="216"/>
      <c r="E183" s="223"/>
      <c r="F183" s="217"/>
      <c r="G183" s="194"/>
      <c r="H183" s="218"/>
      <c r="I183" s="201"/>
      <c r="J183" s="299"/>
      <c r="K183" s="645"/>
      <c r="L183" s="201"/>
      <c r="M183" s="201"/>
      <c r="N183" s="203"/>
    </row>
    <row r="184" spans="1:14" x14ac:dyDescent="0.25">
      <c r="A184" s="667"/>
      <c r="B184" s="201"/>
      <c r="C184" s="201"/>
      <c r="D184" s="216"/>
      <c r="E184" s="194"/>
      <c r="F184" s="194"/>
      <c r="G184" s="194"/>
      <c r="H184" s="218"/>
      <c r="I184" s="201"/>
      <c r="J184" s="299"/>
      <c r="K184" s="645"/>
      <c r="L184" s="201"/>
      <c r="M184" s="201"/>
      <c r="N184" s="203"/>
    </row>
    <row r="185" spans="1:14" ht="15.75" customHeight="1" x14ac:dyDescent="0.25">
      <c r="A185" s="667"/>
      <c r="B185" s="201"/>
      <c r="C185" s="201"/>
      <c r="D185" s="216"/>
      <c r="E185" s="211"/>
      <c r="F185" s="211"/>
      <c r="G185" s="194"/>
      <c r="H185" s="218"/>
      <c r="I185" s="201"/>
      <c r="J185" s="299"/>
      <c r="K185" s="645"/>
      <c r="L185" s="201"/>
      <c r="M185" s="201"/>
      <c r="N185" s="203"/>
    </row>
    <row r="186" spans="1:14" x14ac:dyDescent="0.25">
      <c r="A186" s="667"/>
      <c r="B186" s="201"/>
      <c r="C186" s="201"/>
      <c r="D186" s="216"/>
      <c r="E186" s="194"/>
      <c r="F186" s="194"/>
      <c r="G186" s="194"/>
      <c r="H186" s="218"/>
      <c r="I186" s="201"/>
      <c r="J186" s="299"/>
      <c r="K186" s="645"/>
      <c r="L186" s="201"/>
      <c r="M186" s="201"/>
      <c r="N186" s="203"/>
    </row>
    <row r="187" spans="1:14" x14ac:dyDescent="0.25">
      <c r="A187" s="667"/>
      <c r="B187" s="201"/>
      <c r="C187" s="201"/>
      <c r="D187" s="201"/>
      <c r="E187" s="194"/>
      <c r="F187" s="194"/>
      <c r="G187" s="194"/>
      <c r="H187" s="218"/>
      <c r="I187" s="201"/>
      <c r="J187" s="299"/>
      <c r="K187" s="645"/>
      <c r="L187" s="201"/>
      <c r="M187" s="201"/>
      <c r="N187" s="203"/>
    </row>
    <row r="188" spans="1:14" x14ac:dyDescent="0.25">
      <c r="A188" s="207"/>
      <c r="B188" s="201"/>
      <c r="C188" s="201"/>
      <c r="D188" s="201"/>
      <c r="E188" s="194"/>
      <c r="F188" s="194"/>
      <c r="G188" s="194"/>
      <c r="H188" s="218"/>
      <c r="I188" s="201"/>
      <c r="J188" s="201"/>
      <c r="K188" s="645"/>
      <c r="L188" s="201"/>
      <c r="M188" s="201"/>
      <c r="N188" s="203"/>
    </row>
    <row r="189" spans="1:14" x14ac:dyDescent="0.25">
      <c r="A189" s="207"/>
      <c r="B189" s="201"/>
      <c r="C189" s="201"/>
      <c r="D189" s="201"/>
      <c r="E189" s="194"/>
      <c r="F189" s="194"/>
      <c r="G189" s="194"/>
      <c r="H189" s="218"/>
      <c r="I189" s="201"/>
      <c r="J189" s="299"/>
      <c r="K189" s="645"/>
      <c r="L189" s="201"/>
      <c r="M189" s="201"/>
      <c r="N189" s="203"/>
    </row>
    <row r="190" spans="1:14" x14ac:dyDescent="0.25">
      <c r="A190" s="207"/>
      <c r="B190" s="201"/>
      <c r="C190" s="201"/>
      <c r="D190" s="201"/>
      <c r="E190" s="194"/>
      <c r="F190" s="194"/>
      <c r="G190" s="194"/>
      <c r="H190" s="218"/>
      <c r="I190" s="201"/>
      <c r="J190" s="299"/>
      <c r="K190" s="645"/>
      <c r="L190" s="201"/>
      <c r="M190" s="201"/>
      <c r="N190" s="203"/>
    </row>
    <row r="191" spans="1:14" x14ac:dyDescent="0.25">
      <c r="A191" s="207"/>
      <c r="B191" s="201"/>
      <c r="C191" s="201"/>
      <c r="D191" s="201"/>
      <c r="E191" s="194"/>
      <c r="F191" s="194"/>
      <c r="G191" s="194"/>
      <c r="H191" s="218"/>
      <c r="I191" s="201"/>
      <c r="J191" s="299"/>
      <c r="K191" s="645"/>
      <c r="L191" s="201"/>
      <c r="M191" s="201"/>
      <c r="N191" s="203"/>
    </row>
    <row r="192" spans="1:14" x14ac:dyDescent="0.25">
      <c r="A192" s="207"/>
      <c r="B192" s="201"/>
      <c r="C192" s="201"/>
      <c r="D192" s="201"/>
      <c r="E192" s="194"/>
      <c r="F192" s="194"/>
      <c r="G192" s="194"/>
      <c r="H192" s="218"/>
      <c r="I192" s="201"/>
      <c r="J192" s="299"/>
      <c r="K192" s="645"/>
      <c r="L192" s="201"/>
      <c r="M192" s="201"/>
      <c r="N192" s="203"/>
    </row>
    <row r="193" spans="1:15" x14ac:dyDescent="0.25">
      <c r="A193" s="207"/>
      <c r="B193" s="201"/>
      <c r="C193" s="201"/>
      <c r="D193" s="201"/>
      <c r="E193" s="194"/>
      <c r="F193" s="194"/>
      <c r="G193" s="194"/>
      <c r="H193" s="218"/>
      <c r="I193" s="201"/>
      <c r="J193" s="299"/>
      <c r="K193" s="645"/>
      <c r="L193" s="201"/>
      <c r="M193" s="201"/>
      <c r="N193" s="203"/>
    </row>
    <row r="194" spans="1:15" x14ac:dyDescent="0.25">
      <c r="A194" s="207"/>
      <c r="B194" s="201"/>
      <c r="C194" s="201"/>
      <c r="D194" s="201"/>
      <c r="E194" s="194"/>
      <c r="F194" s="194"/>
      <c r="G194" s="194"/>
      <c r="H194" s="218"/>
      <c r="I194" s="201"/>
      <c r="J194" s="299"/>
      <c r="K194" s="645"/>
      <c r="L194" s="201"/>
      <c r="M194" s="201"/>
      <c r="N194" s="203"/>
    </row>
    <row r="195" spans="1:15" x14ac:dyDescent="0.25">
      <c r="A195" s="207"/>
      <c r="B195" s="201"/>
      <c r="C195" s="201"/>
      <c r="D195" s="201"/>
      <c r="E195" s="194"/>
      <c r="F195" s="194"/>
      <c r="G195" s="194"/>
      <c r="H195" s="218"/>
      <c r="I195" s="201"/>
      <c r="J195" s="299"/>
      <c r="K195" s="645"/>
      <c r="L195" s="201"/>
      <c r="M195" s="201"/>
      <c r="N195" s="203"/>
    </row>
    <row r="196" spans="1:15" x14ac:dyDescent="0.25">
      <c r="A196" s="295"/>
      <c r="B196" s="241"/>
      <c r="C196" s="241"/>
      <c r="D196" s="241"/>
      <c r="E196" s="426"/>
      <c r="F196" s="194"/>
      <c r="G196" s="211"/>
      <c r="H196" s="711"/>
      <c r="I196" s="280"/>
      <c r="J196" s="280"/>
      <c r="K196" s="299"/>
      <c r="L196" s="280"/>
      <c r="M196" s="280"/>
      <c r="N196" s="241"/>
      <c r="O196" s="271"/>
    </row>
    <row r="197" spans="1:15" x14ac:dyDescent="0.25">
      <c r="A197" s="207"/>
      <c r="B197" s="201"/>
      <c r="C197" s="201"/>
      <c r="D197" s="201"/>
      <c r="E197" s="194"/>
      <c r="F197" s="194"/>
      <c r="G197" s="194"/>
      <c r="H197" s="218"/>
      <c r="I197" s="201"/>
      <c r="J197" s="299"/>
      <c r="K197" s="645"/>
      <c r="L197" s="201"/>
      <c r="M197" s="201"/>
      <c r="N197" s="203"/>
    </row>
    <row r="198" spans="1:15" x14ac:dyDescent="0.25">
      <c r="A198" s="207"/>
      <c r="B198" s="201"/>
      <c r="C198" s="201"/>
      <c r="D198" s="201"/>
      <c r="E198" s="194"/>
      <c r="F198" s="194"/>
      <c r="G198" s="194"/>
      <c r="H198" s="218"/>
      <c r="I198" s="201"/>
      <c r="J198" s="299"/>
      <c r="K198" s="645"/>
      <c r="L198" s="201"/>
      <c r="M198" s="201"/>
      <c r="N198" s="203"/>
    </row>
    <row r="199" spans="1:15" x14ac:dyDescent="0.25">
      <c r="A199" s="207"/>
      <c r="B199" s="201"/>
      <c r="C199" s="201"/>
      <c r="D199" s="201"/>
      <c r="E199" s="194"/>
      <c r="F199" s="194"/>
      <c r="G199" s="194"/>
      <c r="H199" s="218"/>
      <c r="I199" s="201"/>
      <c r="J199" s="299"/>
      <c r="K199" s="645"/>
      <c r="L199" s="201"/>
      <c r="M199" s="201"/>
      <c r="N199" s="203"/>
    </row>
    <row r="200" spans="1:15" x14ac:dyDescent="0.25">
      <c r="A200" s="207"/>
      <c r="B200" s="201"/>
      <c r="C200" s="201"/>
      <c r="D200" s="201"/>
      <c r="E200" s="194"/>
      <c r="F200" s="194"/>
      <c r="G200" s="194"/>
      <c r="H200" s="218"/>
      <c r="I200" s="201"/>
      <c r="J200" s="201"/>
      <c r="K200" s="645"/>
      <c r="L200" s="201"/>
      <c r="M200" s="201"/>
      <c r="N200" s="203"/>
    </row>
    <row r="201" spans="1:15" x14ac:dyDescent="0.25">
      <c r="A201" s="207"/>
      <c r="B201" s="201"/>
      <c r="C201" s="201"/>
      <c r="D201" s="201"/>
      <c r="E201" s="194"/>
      <c r="F201" s="194"/>
      <c r="G201" s="194"/>
      <c r="H201" s="218"/>
      <c r="I201" s="201"/>
      <c r="J201" s="645"/>
      <c r="K201" s="645"/>
      <c r="L201" s="201"/>
      <c r="M201" s="201"/>
      <c r="N201" s="203"/>
    </row>
    <row r="202" spans="1:15" x14ac:dyDescent="0.25">
      <c r="A202" s="202"/>
      <c r="B202" s="203"/>
      <c r="C202" s="203"/>
      <c r="D202" s="203"/>
      <c r="E202" s="223"/>
      <c r="F202" s="194"/>
      <c r="G202" s="194"/>
      <c r="H202" s="201"/>
      <c r="I202" s="201"/>
      <c r="J202" s="645"/>
      <c r="K202" s="201"/>
      <c r="L202" s="201"/>
      <c r="M202" s="201"/>
      <c r="N202" s="203"/>
    </row>
    <row r="203" spans="1:15" x14ac:dyDescent="0.25">
      <c r="A203" s="207"/>
      <c r="B203" s="201"/>
      <c r="C203" s="201"/>
      <c r="D203" s="201"/>
      <c r="E203" s="194"/>
      <c r="F203" s="194"/>
      <c r="G203" s="194"/>
      <c r="H203" s="201"/>
      <c r="I203" s="201"/>
      <c r="J203" s="645"/>
      <c r="K203" s="201"/>
      <c r="L203" s="201"/>
      <c r="M203" s="201"/>
      <c r="N203" s="203"/>
    </row>
    <row r="204" spans="1:15" x14ac:dyDescent="0.25">
      <c r="A204" s="207"/>
      <c r="B204" s="201"/>
      <c r="C204" s="201"/>
      <c r="D204" s="201"/>
      <c r="E204" s="194"/>
      <c r="F204" s="194"/>
      <c r="G204" s="194"/>
      <c r="H204" s="201"/>
      <c r="I204" s="201"/>
      <c r="J204" s="645"/>
      <c r="K204" s="201"/>
      <c r="L204" s="201"/>
      <c r="M204" s="201"/>
      <c r="N204" s="203"/>
    </row>
    <row r="205" spans="1:15" x14ac:dyDescent="0.25">
      <c r="A205" s="207"/>
      <c r="B205" s="201"/>
      <c r="C205" s="201"/>
      <c r="D205" s="201"/>
      <c r="E205" s="194"/>
      <c r="F205" s="194"/>
      <c r="G205" s="194"/>
      <c r="H205" s="201"/>
      <c r="I205" s="201"/>
      <c r="J205" s="645"/>
      <c r="K205" s="201"/>
      <c r="L205" s="201"/>
      <c r="M205" s="201"/>
      <c r="N205" s="203"/>
    </row>
    <row r="206" spans="1:15" x14ac:dyDescent="0.25">
      <c r="A206" s="207"/>
      <c r="B206" s="201"/>
      <c r="C206" s="201"/>
      <c r="D206" s="201"/>
      <c r="E206" s="194"/>
      <c r="F206" s="194"/>
      <c r="G206" s="194"/>
      <c r="H206" s="201"/>
      <c r="I206" s="201"/>
      <c r="J206" s="645"/>
      <c r="K206" s="201"/>
      <c r="L206" s="201"/>
      <c r="M206" s="201"/>
      <c r="N206" s="203"/>
    </row>
    <row r="207" spans="1:15" x14ac:dyDescent="0.25">
      <c r="A207" s="207"/>
      <c r="B207" s="203"/>
      <c r="C207" s="203"/>
      <c r="D207" s="203"/>
      <c r="E207" s="426"/>
      <c r="F207" s="194"/>
      <c r="G207" s="194"/>
      <c r="H207" s="201"/>
      <c r="I207" s="201"/>
      <c r="J207" s="645"/>
      <c r="K207" s="201"/>
      <c r="L207" s="201"/>
      <c r="M207" s="201"/>
      <c r="N207" s="203"/>
    </row>
    <row r="208" spans="1:15" x14ac:dyDescent="0.25">
      <c r="A208" s="207"/>
      <c r="B208" s="203"/>
      <c r="C208" s="203"/>
      <c r="D208" s="203"/>
      <c r="E208" s="194"/>
      <c r="F208" s="194"/>
      <c r="G208" s="194"/>
      <c r="H208" s="201"/>
      <c r="I208" s="201"/>
      <c r="J208" s="645"/>
      <c r="K208" s="201"/>
      <c r="L208" s="201"/>
      <c r="M208" s="201"/>
      <c r="N208" s="203"/>
    </row>
    <row r="209" spans="1:15" ht="15.75" thickBot="1" x14ac:dyDescent="0.3">
      <c r="A209" s="207"/>
      <c r="B209" s="203"/>
      <c r="C209" s="203"/>
      <c r="D209" s="203"/>
      <c r="E209" s="213"/>
      <c r="F209" s="213"/>
      <c r="G209" s="213"/>
      <c r="H209" s="201"/>
      <c r="I209" s="201"/>
      <c r="J209" s="645"/>
      <c r="K209" s="201"/>
      <c r="L209" s="201"/>
      <c r="M209" s="201"/>
      <c r="N209" s="203"/>
    </row>
    <row r="210" spans="1:15" ht="15.75" thickBot="1" x14ac:dyDescent="0.3">
      <c r="A210" s="207"/>
      <c r="B210" s="201"/>
      <c r="C210" s="201"/>
      <c r="D210" s="216"/>
      <c r="E210" s="862"/>
      <c r="F210" s="862"/>
      <c r="G210" s="863"/>
      <c r="H210" s="218"/>
      <c r="I210" s="201"/>
      <c r="J210" s="645"/>
      <c r="K210" s="201"/>
      <c r="L210" s="201"/>
      <c r="M210" s="201"/>
      <c r="N210" s="203"/>
    </row>
    <row r="211" spans="1:15" x14ac:dyDescent="0.25">
      <c r="A211" s="207"/>
      <c r="B211" s="201"/>
      <c r="C211" s="201"/>
      <c r="D211" s="201"/>
      <c r="E211" s="217"/>
      <c r="F211" s="217"/>
      <c r="G211" s="217"/>
      <c r="H211" s="201"/>
      <c r="I211" s="201"/>
      <c r="J211" s="235"/>
      <c r="K211" s="201"/>
      <c r="L211" s="201"/>
      <c r="M211" s="201"/>
      <c r="N211" s="203"/>
      <c r="O211" s="107"/>
    </row>
    <row r="212" spans="1:15" x14ac:dyDescent="0.25">
      <c r="A212" s="207"/>
      <c r="B212" s="201"/>
      <c r="C212" s="201"/>
      <c r="D212" s="201"/>
      <c r="E212" s="194"/>
      <c r="F212" s="194"/>
      <c r="G212" s="194"/>
      <c r="H212" s="201"/>
      <c r="I212" s="201"/>
      <c r="J212" s="235"/>
      <c r="K212" s="201"/>
      <c r="L212" s="201"/>
      <c r="M212" s="201"/>
      <c r="N212" s="203"/>
      <c r="O212" s="107"/>
    </row>
    <row r="213" spans="1:15" x14ac:dyDescent="0.25">
      <c r="A213" s="207"/>
      <c r="B213" s="201"/>
      <c r="C213" s="201"/>
      <c r="D213" s="201"/>
      <c r="E213" s="194"/>
      <c r="F213" s="194"/>
      <c r="G213" s="194"/>
      <c r="H213" s="201"/>
      <c r="I213" s="201"/>
      <c r="J213" s="235"/>
      <c r="K213" s="201"/>
      <c r="L213" s="201"/>
      <c r="M213" s="201"/>
      <c r="N213" s="203"/>
      <c r="O213" s="107"/>
    </row>
    <row r="214" spans="1:15" x14ac:dyDescent="0.25">
      <c r="A214" s="207"/>
      <c r="B214" s="201"/>
      <c r="C214" s="201"/>
      <c r="D214" s="201"/>
      <c r="E214" s="194"/>
      <c r="F214" s="194"/>
      <c r="G214" s="194"/>
      <c r="H214" s="201"/>
      <c r="I214" s="201"/>
      <c r="J214" s="235"/>
      <c r="K214" s="201"/>
      <c r="L214" s="201"/>
      <c r="M214" s="201"/>
      <c r="N214" s="203"/>
      <c r="O214" s="107"/>
    </row>
    <row r="215" spans="1:15" x14ac:dyDescent="0.25">
      <c r="A215" s="207"/>
      <c r="B215" s="201"/>
      <c r="C215" s="201"/>
      <c r="D215" s="201"/>
      <c r="E215" s="194"/>
      <c r="F215" s="194"/>
      <c r="G215" s="194"/>
      <c r="H215" s="201"/>
      <c r="I215" s="201"/>
      <c r="J215" s="235"/>
      <c r="K215" s="201"/>
      <c r="L215" s="201"/>
      <c r="M215" s="201"/>
      <c r="N215" s="203"/>
      <c r="O215" s="107"/>
    </row>
    <row r="216" spans="1:15" x14ac:dyDescent="0.25">
      <c r="A216" s="207"/>
      <c r="B216" s="201"/>
      <c r="C216" s="201"/>
      <c r="D216" s="201"/>
      <c r="E216" s="194"/>
      <c r="F216" s="194"/>
      <c r="G216" s="194"/>
      <c r="H216" s="201"/>
      <c r="I216" s="201"/>
      <c r="J216" s="235"/>
      <c r="K216" s="201"/>
      <c r="L216" s="201"/>
      <c r="M216" s="201"/>
      <c r="N216" s="203"/>
      <c r="O216" s="107"/>
    </row>
    <row r="217" spans="1:15" x14ac:dyDescent="0.25">
      <c r="A217" s="207"/>
      <c r="B217" s="201"/>
      <c r="C217" s="201"/>
      <c r="D217" s="201"/>
      <c r="E217" s="194"/>
      <c r="F217" s="194"/>
      <c r="G217" s="194"/>
      <c r="H217" s="201"/>
      <c r="I217" s="201"/>
      <c r="J217" s="235"/>
      <c r="K217" s="201"/>
      <c r="L217" s="201"/>
      <c r="M217" s="201"/>
      <c r="N217" s="203"/>
      <c r="O217" s="107"/>
    </row>
    <row r="218" spans="1:15" x14ac:dyDescent="0.25">
      <c r="A218" s="634"/>
      <c r="B218" s="199"/>
      <c r="C218" s="199"/>
      <c r="D218" s="199"/>
      <c r="E218" s="641"/>
      <c r="F218" s="642"/>
      <c r="G218" s="194"/>
      <c r="H218" s="200"/>
      <c r="I218" s="200"/>
      <c r="J218" s="639"/>
      <c r="K218" s="200"/>
      <c r="L218" s="200"/>
      <c r="M218" s="200"/>
      <c r="N218" s="199"/>
      <c r="O218" s="107"/>
    </row>
    <row r="219" spans="1:15" x14ac:dyDescent="0.25">
      <c r="A219" s="207"/>
      <c r="B219" s="201"/>
      <c r="C219" s="201"/>
      <c r="D219" s="216"/>
      <c r="E219" s="194"/>
      <c r="F219" s="194"/>
      <c r="G219" s="194"/>
      <c r="H219" s="218"/>
      <c r="I219" s="201"/>
      <c r="J219" s="235"/>
      <c r="K219" s="201"/>
      <c r="L219" s="201"/>
      <c r="M219" s="201"/>
      <c r="N219" s="203"/>
      <c r="O219" s="107"/>
    </row>
    <row r="220" spans="1:15" x14ac:dyDescent="0.25">
      <c r="A220" s="207"/>
      <c r="B220" s="201"/>
      <c r="C220" s="201"/>
      <c r="D220" s="216"/>
      <c r="E220" s="217"/>
      <c r="F220" s="217"/>
      <c r="G220" s="194"/>
      <c r="H220" s="201"/>
      <c r="I220" s="201"/>
      <c r="J220" s="235"/>
      <c r="K220" s="201"/>
      <c r="L220" s="201"/>
      <c r="M220" s="201"/>
      <c r="N220" s="203"/>
      <c r="O220" s="107"/>
    </row>
    <row r="221" spans="1:15" x14ac:dyDescent="0.25">
      <c r="A221" s="207"/>
      <c r="B221" s="201"/>
      <c r="C221" s="201"/>
      <c r="D221" s="216"/>
      <c r="E221" s="194"/>
      <c r="F221" s="194"/>
      <c r="G221" s="194"/>
      <c r="H221" s="201"/>
      <c r="I221" s="201"/>
      <c r="J221" s="235"/>
      <c r="K221" s="201"/>
      <c r="L221" s="201"/>
      <c r="M221" s="201"/>
      <c r="N221" s="203"/>
      <c r="O221" s="107"/>
    </row>
    <row r="222" spans="1:15" x14ac:dyDescent="0.25">
      <c r="A222" s="207"/>
      <c r="B222" s="201"/>
      <c r="C222" s="201"/>
      <c r="D222" s="216"/>
      <c r="E222" s="194"/>
      <c r="F222" s="194"/>
      <c r="G222" s="194"/>
      <c r="H222" s="201"/>
      <c r="I222" s="201"/>
      <c r="J222" s="235"/>
      <c r="K222" s="201"/>
      <c r="L222" s="201"/>
      <c r="M222" s="201"/>
      <c r="N222" s="203"/>
      <c r="O222" s="107"/>
    </row>
    <row r="223" spans="1:15" x14ac:dyDescent="0.25">
      <c r="A223" s="207"/>
      <c r="B223" s="201"/>
      <c r="C223" s="201"/>
      <c r="D223" s="216"/>
      <c r="E223" s="194"/>
      <c r="F223" s="194"/>
      <c r="G223" s="194"/>
      <c r="H223" s="201"/>
      <c r="I223" s="201"/>
      <c r="J223" s="235"/>
      <c r="K223" s="201"/>
      <c r="L223" s="201"/>
      <c r="M223" s="201"/>
      <c r="N223" s="203"/>
      <c r="O223" s="107"/>
    </row>
    <row r="224" spans="1:15" x14ac:dyDescent="0.25">
      <c r="A224" s="207"/>
      <c r="B224" s="201"/>
      <c r="C224" s="201"/>
      <c r="D224" s="201"/>
      <c r="E224" s="194"/>
      <c r="F224" s="194"/>
      <c r="G224" s="194"/>
      <c r="H224" s="201"/>
      <c r="I224" s="201"/>
      <c r="J224" s="235"/>
      <c r="K224" s="201"/>
      <c r="L224" s="201"/>
      <c r="M224" s="201"/>
      <c r="N224" s="203"/>
      <c r="O224" s="107"/>
    </row>
    <row r="225" spans="1:15" x14ac:dyDescent="0.25">
      <c r="A225" s="207"/>
      <c r="B225" s="201"/>
      <c r="C225" s="201"/>
      <c r="D225" s="200"/>
      <c r="E225" s="189"/>
      <c r="F225" s="189"/>
      <c r="G225" s="194"/>
      <c r="H225" s="201"/>
      <c r="I225" s="201"/>
      <c r="J225" s="235"/>
      <c r="K225" s="201"/>
      <c r="L225" s="201"/>
      <c r="M225" s="201"/>
      <c r="N225" s="203"/>
      <c r="O225" s="107"/>
    </row>
    <row r="226" spans="1:15" ht="15.75" thickBot="1" x14ac:dyDescent="0.3">
      <c r="A226" s="207"/>
      <c r="B226" s="201"/>
      <c r="C226" s="201"/>
      <c r="D226" s="200"/>
      <c r="E226" s="300"/>
      <c r="F226" s="300"/>
      <c r="G226" s="194"/>
      <c r="H226" s="201"/>
      <c r="I226" s="201"/>
      <c r="J226" s="235"/>
      <c r="K226" s="201"/>
      <c r="L226" s="201"/>
      <c r="M226" s="201"/>
      <c r="N226" s="203"/>
      <c r="O226" s="107"/>
    </row>
    <row r="227" spans="1:15" ht="15.75" thickBot="1" x14ac:dyDescent="0.3">
      <c r="A227" s="207"/>
      <c r="B227" s="201"/>
      <c r="C227" s="201"/>
      <c r="D227" s="491"/>
      <c r="E227" s="435"/>
      <c r="F227" s="436"/>
      <c r="G227" s="194"/>
      <c r="H227" s="218"/>
      <c r="I227" s="201"/>
      <c r="J227" s="299"/>
      <c r="K227" s="201"/>
      <c r="L227" s="201"/>
      <c r="M227" s="201"/>
      <c r="N227" s="203"/>
      <c r="O227" s="107"/>
    </row>
    <row r="228" spans="1:15" x14ac:dyDescent="0.25">
      <c r="A228" s="207"/>
      <c r="B228" s="201"/>
      <c r="C228" s="201"/>
      <c r="D228" s="201"/>
      <c r="E228" s="217"/>
      <c r="F228" s="217"/>
      <c r="G228" s="194"/>
      <c r="H228" s="201"/>
      <c r="I228" s="201"/>
      <c r="J228" s="299"/>
      <c r="K228" s="201"/>
      <c r="L228" s="201"/>
      <c r="M228" s="201"/>
      <c r="N228" s="203"/>
      <c r="O228" s="107"/>
    </row>
    <row r="229" spans="1:15" x14ac:dyDescent="0.25">
      <c r="A229" s="207"/>
      <c r="B229" s="201"/>
      <c r="C229" s="201"/>
      <c r="D229" s="201"/>
      <c r="E229" s="194"/>
      <c r="F229" s="194"/>
      <c r="G229" s="194"/>
      <c r="H229" s="201"/>
      <c r="I229" s="201"/>
      <c r="J229" s="299"/>
      <c r="K229" s="201"/>
      <c r="L229" s="201"/>
      <c r="M229" s="201"/>
      <c r="N229" s="203"/>
      <c r="O229" s="107"/>
    </row>
    <row r="230" spans="1:15" x14ac:dyDescent="0.25">
      <c r="A230" s="207"/>
      <c r="B230" s="201"/>
      <c r="C230" s="201"/>
      <c r="D230" s="201"/>
      <c r="E230" s="194"/>
      <c r="F230" s="194"/>
      <c r="G230" s="194"/>
      <c r="H230" s="201"/>
      <c r="I230" s="201"/>
      <c r="J230" s="299"/>
      <c r="K230" s="201"/>
      <c r="L230" s="201"/>
      <c r="M230" s="201"/>
      <c r="N230" s="203"/>
      <c r="O230" s="107"/>
    </row>
    <row r="231" spans="1:15" x14ac:dyDescent="0.25">
      <c r="A231" s="207"/>
      <c r="B231" s="201"/>
      <c r="C231" s="201"/>
      <c r="D231" s="201"/>
      <c r="E231" s="194"/>
      <c r="F231" s="194"/>
      <c r="G231" s="194"/>
      <c r="H231" s="201"/>
      <c r="I231" s="201"/>
      <c r="J231" s="299"/>
      <c r="K231" s="201"/>
      <c r="L231" s="201"/>
      <c r="M231" s="201"/>
      <c r="N231" s="203"/>
      <c r="O231" s="107"/>
    </row>
    <row r="232" spans="1:15" x14ac:dyDescent="0.25">
      <c r="A232" s="207"/>
      <c r="B232" s="201"/>
      <c r="C232" s="201"/>
      <c r="D232" s="201"/>
      <c r="E232" s="194"/>
      <c r="F232" s="194"/>
      <c r="G232" s="194"/>
      <c r="H232" s="201"/>
      <c r="I232" s="201"/>
      <c r="J232" s="299"/>
      <c r="K232" s="201"/>
      <c r="L232" s="201"/>
      <c r="M232" s="201"/>
      <c r="N232" s="203"/>
      <c r="O232" s="107"/>
    </row>
    <row r="233" spans="1:15" x14ac:dyDescent="0.25">
      <c r="A233" s="202"/>
      <c r="B233" s="203"/>
      <c r="C233" s="203"/>
      <c r="D233" s="203"/>
      <c r="E233" s="194"/>
      <c r="F233" s="194"/>
      <c r="G233" s="194"/>
      <c r="H233" s="201"/>
      <c r="I233" s="201"/>
      <c r="J233" s="299"/>
      <c r="K233" s="201"/>
      <c r="L233" s="201"/>
      <c r="M233" s="201"/>
      <c r="N233" s="203"/>
      <c r="O233" s="107"/>
    </row>
    <row r="234" spans="1:15" x14ac:dyDescent="0.25">
      <c r="A234" s="207"/>
      <c r="B234" s="201"/>
      <c r="C234" s="201"/>
      <c r="D234" s="201"/>
      <c r="E234" s="194"/>
      <c r="F234" s="194"/>
      <c r="G234" s="194"/>
      <c r="H234" s="201"/>
      <c r="I234" s="201"/>
      <c r="J234" s="299"/>
      <c r="K234" s="201"/>
      <c r="L234" s="201"/>
      <c r="M234" s="201"/>
      <c r="N234" s="203"/>
      <c r="O234" s="107"/>
    </row>
    <row r="235" spans="1:15" x14ac:dyDescent="0.25">
      <c r="A235" s="201"/>
      <c r="B235" s="201"/>
      <c r="C235" s="201"/>
      <c r="D235" s="201"/>
      <c r="E235" s="194"/>
      <c r="F235" s="194"/>
      <c r="G235" s="194"/>
      <c r="H235" s="201"/>
      <c r="I235" s="201"/>
      <c r="J235" s="201"/>
      <c r="K235" s="201"/>
      <c r="L235" s="201"/>
      <c r="M235" s="201"/>
      <c r="N235" s="203"/>
      <c r="O235" s="107"/>
    </row>
    <row r="236" spans="1:15" x14ac:dyDescent="0.25">
      <c r="A236" s="201"/>
      <c r="B236" s="201"/>
      <c r="C236" s="201"/>
      <c r="D236" s="201"/>
      <c r="E236" s="201"/>
      <c r="F236" s="201"/>
      <c r="G236" s="194"/>
      <c r="H236" s="201"/>
      <c r="I236" s="201"/>
      <c r="J236" s="201"/>
      <c r="K236" s="201"/>
      <c r="L236" s="201"/>
      <c r="M236" s="201"/>
      <c r="N236" s="203"/>
      <c r="O236" s="107"/>
    </row>
    <row r="237" spans="1:15" x14ac:dyDescent="0.25">
      <c r="A237" s="201"/>
      <c r="B237" s="201"/>
      <c r="C237" s="201"/>
      <c r="D237" s="201"/>
      <c r="E237" s="201"/>
      <c r="F237" s="201"/>
      <c r="G237" s="194"/>
      <c r="H237" s="201"/>
      <c r="I237" s="201"/>
      <c r="J237" s="201"/>
      <c r="K237" s="201"/>
      <c r="L237" s="201"/>
      <c r="M237" s="201"/>
      <c r="N237" s="203"/>
      <c r="O237" s="107"/>
    </row>
    <row r="238" spans="1:15" x14ac:dyDescent="0.25">
      <c r="A238" s="201"/>
      <c r="B238" s="201"/>
      <c r="C238" s="201"/>
      <c r="D238" s="201"/>
      <c r="E238" s="201"/>
      <c r="F238" s="201"/>
      <c r="G238" s="194"/>
      <c r="H238" s="201"/>
      <c r="I238" s="201"/>
      <c r="J238" s="201"/>
      <c r="K238" s="201"/>
      <c r="L238" s="201"/>
      <c r="M238" s="201"/>
      <c r="N238" s="203"/>
      <c r="O238" s="107"/>
    </row>
    <row r="239" spans="1:15" x14ac:dyDescent="0.25">
      <c r="A239" s="201"/>
      <c r="B239" s="201"/>
      <c r="C239" s="201"/>
      <c r="D239" s="201"/>
      <c r="E239" s="201"/>
      <c r="F239" s="201"/>
      <c r="G239" s="194"/>
      <c r="H239" s="201"/>
      <c r="I239" s="201"/>
      <c r="J239" s="201"/>
      <c r="K239" s="201"/>
      <c r="L239" s="201"/>
      <c r="M239" s="201"/>
      <c r="N239" s="203"/>
      <c r="O239" s="107"/>
    </row>
    <row r="240" spans="1:15" x14ac:dyDescent="0.25">
      <c r="A240" s="201"/>
      <c r="B240" s="201"/>
      <c r="C240" s="201"/>
      <c r="D240" s="201"/>
      <c r="E240" s="201"/>
      <c r="F240" s="201"/>
      <c r="G240" s="194"/>
      <c r="H240" s="201"/>
      <c r="I240" s="201"/>
      <c r="J240" s="201"/>
      <c r="K240" s="201"/>
      <c r="L240" s="201"/>
      <c r="M240" s="201"/>
      <c r="N240" s="203"/>
      <c r="O240" s="107"/>
    </row>
    <row r="241" spans="1:15" x14ac:dyDescent="0.25">
      <c r="A241" s="201"/>
      <c r="B241" s="201"/>
      <c r="C241" s="201"/>
      <c r="D241" s="201"/>
      <c r="E241" s="201"/>
      <c r="F241" s="201"/>
      <c r="G241" s="194"/>
      <c r="H241" s="201"/>
      <c r="I241" s="201"/>
      <c r="J241" s="201"/>
      <c r="K241" s="201"/>
      <c r="L241" s="201"/>
      <c r="M241" s="201"/>
      <c r="N241" s="203"/>
      <c r="O241" s="107"/>
    </row>
    <row r="242" spans="1:15" x14ac:dyDescent="0.25">
      <c r="A242" s="201"/>
      <c r="B242" s="201"/>
      <c r="C242" s="201"/>
      <c r="D242" s="201"/>
      <c r="E242" s="201"/>
      <c r="F242" s="201"/>
      <c r="G242" s="194"/>
      <c r="H242" s="201"/>
      <c r="I242" s="201"/>
      <c r="J242" s="201"/>
      <c r="K242" s="201"/>
      <c r="L242" s="201"/>
      <c r="M242" s="201"/>
      <c r="N242" s="203"/>
      <c r="O242" s="107"/>
    </row>
    <row r="243" spans="1:15" x14ac:dyDescent="0.25">
      <c r="A243" s="201"/>
      <c r="B243" s="201"/>
      <c r="C243" s="201"/>
      <c r="D243" s="201"/>
      <c r="E243" s="201"/>
      <c r="F243" s="201"/>
      <c r="G243" s="194"/>
      <c r="H243" s="201"/>
      <c r="I243" s="201"/>
      <c r="J243" s="201"/>
      <c r="K243" s="201"/>
      <c r="L243" s="201"/>
      <c r="M243" s="201"/>
      <c r="N243" s="203"/>
      <c r="O243" s="107"/>
    </row>
    <row r="244" spans="1:15" x14ac:dyDescent="0.25">
      <c r="A244" s="201"/>
      <c r="B244" s="201"/>
      <c r="C244" s="201"/>
      <c r="D244" s="201"/>
      <c r="E244" s="201"/>
      <c r="F244" s="201"/>
      <c r="G244" s="194"/>
      <c r="H244" s="201"/>
      <c r="I244" s="201"/>
      <c r="J244" s="201"/>
      <c r="K244" s="201"/>
      <c r="L244" s="201"/>
      <c r="M244" s="201"/>
      <c r="N244" s="203"/>
      <c r="O244" s="107"/>
    </row>
    <row r="245" spans="1:15" x14ac:dyDescent="0.25">
      <c r="A245" s="201"/>
      <c r="B245" s="201"/>
      <c r="C245" s="201"/>
      <c r="D245" s="201"/>
      <c r="E245" s="201"/>
      <c r="F245" s="201"/>
      <c r="G245" s="194"/>
      <c r="H245" s="201"/>
      <c r="I245" s="201"/>
      <c r="J245" s="201"/>
      <c r="K245" s="201"/>
      <c r="L245" s="201"/>
      <c r="M245" s="201"/>
      <c r="N245" s="203"/>
      <c r="O245" s="107"/>
    </row>
    <row r="246" spans="1:15" x14ac:dyDescent="0.25">
      <c r="A246" s="201"/>
      <c r="B246" s="201"/>
      <c r="C246" s="201"/>
      <c r="D246" s="201"/>
      <c r="E246" s="201"/>
      <c r="F246" s="201"/>
      <c r="G246" s="194"/>
      <c r="H246" s="201"/>
      <c r="I246" s="201"/>
      <c r="J246" s="201"/>
      <c r="K246" s="201"/>
      <c r="L246" s="201"/>
      <c r="M246" s="201"/>
      <c r="N246" s="203"/>
      <c r="O246" s="107"/>
    </row>
    <row r="247" spans="1:15" x14ac:dyDescent="0.25">
      <c r="A247" s="201"/>
      <c r="B247" s="201"/>
      <c r="C247" s="201"/>
      <c r="D247" s="201"/>
      <c r="E247" s="201"/>
      <c r="F247" s="201"/>
      <c r="G247" s="194"/>
      <c r="H247" s="201"/>
      <c r="I247" s="201"/>
      <c r="J247" s="201"/>
      <c r="K247" s="201"/>
      <c r="L247" s="201"/>
      <c r="M247" s="201"/>
      <c r="N247" s="203"/>
      <c r="O247" s="107"/>
    </row>
    <row r="248" spans="1:15" x14ac:dyDescent="0.25">
      <c r="A248" s="201"/>
      <c r="B248" s="201"/>
      <c r="C248" s="201"/>
      <c r="D248" s="201"/>
      <c r="E248" s="201"/>
      <c r="F248" s="201"/>
      <c r="G248" s="194"/>
      <c r="H248" s="201"/>
      <c r="I248" s="201"/>
      <c r="J248" s="201"/>
      <c r="K248" s="201"/>
      <c r="L248" s="201"/>
      <c r="M248" s="201"/>
      <c r="N248" s="203"/>
      <c r="O248" s="107"/>
    </row>
    <row r="249" spans="1:15" x14ac:dyDescent="0.25">
      <c r="A249" s="201"/>
      <c r="B249" s="201"/>
      <c r="C249" s="201"/>
      <c r="D249" s="201"/>
      <c r="E249" s="201"/>
      <c r="F249" s="201"/>
      <c r="G249" s="194"/>
      <c r="H249" s="201"/>
      <c r="I249" s="201"/>
      <c r="J249" s="201"/>
      <c r="K249" s="201"/>
      <c r="L249" s="201"/>
      <c r="M249" s="201"/>
      <c r="N249" s="203"/>
      <c r="O249" s="107"/>
    </row>
    <row r="250" spans="1:15" x14ac:dyDescent="0.25">
      <c r="A250" s="201"/>
      <c r="B250" s="201"/>
      <c r="C250" s="201"/>
      <c r="D250" s="201"/>
      <c r="E250" s="201"/>
      <c r="F250" s="201"/>
      <c r="G250" s="194"/>
      <c r="H250" s="201"/>
      <c r="I250" s="201"/>
      <c r="J250" s="201"/>
      <c r="K250" s="201"/>
      <c r="L250" s="201"/>
      <c r="M250" s="201"/>
      <c r="N250" s="203"/>
      <c r="O250" s="107"/>
    </row>
    <row r="251" spans="1:15" x14ac:dyDescent="0.25">
      <c r="A251" s="187"/>
      <c r="B251" s="187"/>
      <c r="C251" s="187"/>
      <c r="D251" s="187"/>
      <c r="E251" s="187"/>
      <c r="F251" s="187"/>
      <c r="G251" s="194"/>
      <c r="H251" s="187"/>
      <c r="I251" s="187"/>
      <c r="J251" s="187"/>
      <c r="K251" s="187"/>
      <c r="L251" s="187"/>
      <c r="M251" s="187"/>
      <c r="N251" s="108"/>
      <c r="O251" s="107"/>
    </row>
    <row r="252" spans="1:15" x14ac:dyDescent="0.25">
      <c r="A252" s="187"/>
      <c r="B252" s="187"/>
      <c r="C252" s="187"/>
      <c r="D252" s="187"/>
      <c r="E252" s="187"/>
      <c r="F252" s="187"/>
      <c r="G252" s="194"/>
      <c r="H252" s="187"/>
      <c r="I252" s="187"/>
      <c r="J252" s="187"/>
      <c r="K252" s="187"/>
      <c r="L252" s="187"/>
      <c r="M252" s="187"/>
      <c r="N252" s="108"/>
      <c r="O252" s="107"/>
    </row>
    <row r="253" spans="1:15" x14ac:dyDescent="0.25">
      <c r="A253" s="107"/>
      <c r="B253" s="107"/>
      <c r="C253" s="107"/>
      <c r="D253" s="107"/>
      <c r="E253" s="107"/>
      <c r="F253" s="107"/>
      <c r="G253" s="194"/>
      <c r="H253" s="107"/>
      <c r="I253" s="107"/>
      <c r="J253" s="107"/>
      <c r="K253" s="107"/>
      <c r="L253" s="107"/>
      <c r="M253" s="107"/>
      <c r="N253" s="643"/>
      <c r="O253" s="107"/>
    </row>
    <row r="254" spans="1:15" x14ac:dyDescent="0.25">
      <c r="A254" s="107"/>
      <c r="B254" s="107"/>
      <c r="C254" s="107"/>
      <c r="D254" s="107"/>
      <c r="E254" s="107"/>
      <c r="F254" s="107"/>
      <c r="G254" s="194"/>
      <c r="H254" s="107"/>
      <c r="I254" s="107"/>
      <c r="J254" s="107"/>
      <c r="K254" s="107"/>
      <c r="L254" s="107"/>
      <c r="M254" s="107"/>
      <c r="N254" s="643"/>
      <c r="O254" s="107"/>
    </row>
    <row r="255" spans="1:15" x14ac:dyDescent="0.25">
      <c r="A255" s="107"/>
      <c r="B255" s="107"/>
      <c r="C255" s="107"/>
      <c r="D255" s="107"/>
      <c r="E255" s="107"/>
      <c r="F255" s="107"/>
      <c r="G255" s="194"/>
      <c r="H255" s="107"/>
      <c r="I255" s="107"/>
      <c r="J255" s="107"/>
      <c r="K255" s="107"/>
      <c r="L255" s="107"/>
      <c r="M255" s="107"/>
      <c r="N255" s="643"/>
      <c r="O255" s="107"/>
    </row>
    <row r="256" spans="1:15" x14ac:dyDescent="0.25">
      <c r="A256" s="107"/>
      <c r="B256" s="107"/>
      <c r="C256" s="107"/>
      <c r="D256" s="107"/>
      <c r="E256" s="107"/>
      <c r="F256" s="107"/>
      <c r="G256" s="194"/>
      <c r="H256" s="107"/>
      <c r="I256" s="107"/>
      <c r="J256" s="107"/>
      <c r="K256" s="107"/>
      <c r="L256" s="107"/>
      <c r="M256" s="107"/>
      <c r="N256" s="643"/>
      <c r="O256" s="107"/>
    </row>
    <row r="257" spans="1:15" x14ac:dyDescent="0.25">
      <c r="A257" s="107"/>
      <c r="B257" s="107"/>
      <c r="C257" s="107"/>
      <c r="D257" s="107"/>
      <c r="E257" s="107"/>
      <c r="F257" s="107"/>
      <c r="G257" s="194"/>
      <c r="H257" s="107"/>
      <c r="I257" s="107"/>
      <c r="J257" s="107"/>
      <c r="K257" s="107"/>
      <c r="L257" s="107"/>
      <c r="M257" s="107"/>
      <c r="N257" s="643"/>
      <c r="O257" s="107"/>
    </row>
    <row r="258" spans="1:15" x14ac:dyDescent="0.25">
      <c r="A258" s="107"/>
      <c r="B258" s="107"/>
      <c r="C258" s="107"/>
      <c r="D258" s="107"/>
      <c r="E258" s="107"/>
      <c r="F258" s="107"/>
      <c r="G258" s="194"/>
      <c r="H258" s="107"/>
      <c r="I258" s="107"/>
      <c r="J258" s="107"/>
      <c r="K258" s="107"/>
      <c r="L258" s="107"/>
      <c r="M258" s="107"/>
      <c r="N258" s="643"/>
      <c r="O258" s="107"/>
    </row>
    <row r="259" spans="1:15" x14ac:dyDescent="0.25">
      <c r="A259" s="107"/>
      <c r="B259" s="107"/>
      <c r="C259" s="107"/>
      <c r="D259" s="107"/>
      <c r="E259" s="107"/>
      <c r="F259" s="107"/>
      <c r="G259" s="194"/>
      <c r="H259" s="107"/>
      <c r="I259" s="107"/>
      <c r="J259" s="107"/>
      <c r="K259" s="107"/>
      <c r="L259" s="107"/>
      <c r="M259" s="107"/>
      <c r="N259" s="643"/>
      <c r="O259" s="107"/>
    </row>
    <row r="260" spans="1:15" x14ac:dyDescent="0.25">
      <c r="A260" s="107"/>
      <c r="B260" s="107"/>
      <c r="C260" s="107"/>
      <c r="D260" s="107"/>
      <c r="E260" s="107"/>
      <c r="F260" s="107"/>
      <c r="G260" s="194"/>
      <c r="H260" s="107"/>
      <c r="I260" s="107"/>
      <c r="J260" s="107"/>
      <c r="K260" s="107"/>
      <c r="L260" s="107"/>
      <c r="M260" s="107"/>
      <c r="N260" s="643"/>
      <c r="O260" s="107"/>
    </row>
    <row r="261" spans="1:15" x14ac:dyDescent="0.25">
      <c r="A261" s="107"/>
      <c r="B261" s="107"/>
      <c r="C261" s="107"/>
      <c r="D261" s="107"/>
      <c r="E261" s="107"/>
      <c r="F261" s="107"/>
      <c r="G261" s="194"/>
      <c r="H261" s="107"/>
      <c r="I261" s="107"/>
      <c r="J261" s="107"/>
      <c r="K261" s="107"/>
      <c r="L261" s="107"/>
      <c r="M261" s="107"/>
      <c r="N261" s="643"/>
      <c r="O261" s="107"/>
    </row>
    <row r="262" spans="1:15" x14ac:dyDescent="0.25">
      <c r="A262" s="107"/>
      <c r="B262" s="107"/>
      <c r="C262" s="107"/>
      <c r="D262" s="107"/>
      <c r="E262" s="107"/>
      <c r="F262" s="107"/>
      <c r="G262" s="194"/>
      <c r="H262" s="107"/>
      <c r="I262" s="107"/>
      <c r="J262" s="107"/>
      <c r="K262" s="107"/>
      <c r="L262" s="107"/>
      <c r="M262" s="107"/>
      <c r="N262" s="643"/>
      <c r="O262" s="107"/>
    </row>
    <row r="263" spans="1:15" x14ac:dyDescent="0.25">
      <c r="A263" s="107"/>
      <c r="B263" s="107"/>
      <c r="C263" s="107"/>
      <c r="D263" s="107"/>
      <c r="E263" s="107"/>
      <c r="F263" s="107"/>
      <c r="G263" s="194"/>
      <c r="H263" s="107"/>
      <c r="I263" s="107"/>
      <c r="J263" s="107"/>
      <c r="K263" s="107"/>
      <c r="L263" s="107"/>
      <c r="M263" s="107"/>
      <c r="N263" s="643"/>
      <c r="O263" s="107"/>
    </row>
    <row r="264" spans="1:15" x14ac:dyDescent="0.25">
      <c r="A264" s="107"/>
      <c r="B264" s="107"/>
      <c r="C264" s="107"/>
      <c r="D264" s="107"/>
      <c r="E264" s="107"/>
      <c r="F264" s="107"/>
      <c r="G264" s="194"/>
      <c r="H264" s="107"/>
      <c r="I264" s="107"/>
      <c r="J264" s="107"/>
      <c r="K264" s="107"/>
      <c r="L264" s="107"/>
      <c r="M264" s="107"/>
      <c r="N264" s="643"/>
      <c r="O264" s="107"/>
    </row>
    <row r="265" spans="1:15" x14ac:dyDescent="0.25">
      <c r="A265" s="107"/>
      <c r="B265" s="107"/>
      <c r="C265" s="107"/>
      <c r="D265" s="107"/>
      <c r="E265" s="107"/>
      <c r="F265" s="107"/>
      <c r="G265" s="194"/>
      <c r="H265" s="107"/>
      <c r="I265" s="107"/>
      <c r="J265" s="107"/>
      <c r="K265" s="107"/>
      <c r="L265" s="107"/>
      <c r="M265" s="107"/>
      <c r="N265" s="643"/>
      <c r="O265" s="107"/>
    </row>
    <row r="266" spans="1:15" x14ac:dyDescent="0.25">
      <c r="A266" s="107"/>
      <c r="B266" s="107"/>
      <c r="C266" s="107"/>
      <c r="D266" s="107"/>
      <c r="E266" s="107"/>
      <c r="F266" s="107"/>
      <c r="G266" s="194"/>
      <c r="H266" s="107"/>
      <c r="I266" s="107"/>
      <c r="J266" s="107"/>
      <c r="K266" s="107"/>
      <c r="L266" s="107"/>
      <c r="M266" s="107"/>
      <c r="N266" s="643"/>
      <c r="O266" s="107"/>
    </row>
    <row r="267" spans="1:15" x14ac:dyDescent="0.25">
      <c r="A267" s="107"/>
      <c r="B267" s="107"/>
      <c r="C267" s="107"/>
      <c r="D267" s="107"/>
      <c r="E267" s="107"/>
      <c r="F267" s="107"/>
      <c r="G267" s="194"/>
      <c r="H267" s="107"/>
      <c r="I267" s="107"/>
      <c r="J267" s="107"/>
      <c r="K267" s="107"/>
      <c r="L267" s="107"/>
      <c r="M267" s="107"/>
      <c r="N267" s="643"/>
      <c r="O267" s="107"/>
    </row>
    <row r="268" spans="1:15" x14ac:dyDescent="0.25">
      <c r="A268" s="107"/>
      <c r="B268" s="107"/>
      <c r="C268" s="107"/>
      <c r="D268" s="107"/>
      <c r="E268" s="107"/>
      <c r="F268" s="107"/>
      <c r="G268" s="194"/>
      <c r="H268" s="107"/>
      <c r="I268" s="107"/>
      <c r="J268" s="107"/>
      <c r="K268" s="107"/>
      <c r="L268" s="107"/>
      <c r="M268" s="107"/>
      <c r="N268" s="643"/>
      <c r="O268" s="107"/>
    </row>
    <row r="269" spans="1:15" x14ac:dyDescent="0.25">
      <c r="A269" s="107"/>
      <c r="B269" s="107"/>
      <c r="C269" s="107"/>
      <c r="D269" s="107"/>
      <c r="E269" s="107"/>
      <c r="F269" s="107"/>
      <c r="G269" s="194"/>
      <c r="H269" s="107"/>
      <c r="I269" s="107"/>
      <c r="J269" s="107"/>
      <c r="K269" s="107"/>
      <c r="L269" s="107"/>
      <c r="M269" s="107"/>
      <c r="N269" s="643"/>
      <c r="O269" s="107"/>
    </row>
    <row r="270" spans="1:15" x14ac:dyDescent="0.25">
      <c r="A270" s="107"/>
      <c r="B270" s="107"/>
      <c r="C270" s="107"/>
      <c r="D270" s="107"/>
      <c r="E270" s="107"/>
      <c r="F270" s="107"/>
      <c r="G270" s="194"/>
      <c r="H270" s="107"/>
      <c r="I270" s="107"/>
      <c r="J270" s="107"/>
      <c r="K270" s="107"/>
      <c r="L270" s="107"/>
      <c r="M270" s="107"/>
      <c r="N270" s="643"/>
      <c r="O270" s="107"/>
    </row>
    <row r="271" spans="1:15" x14ac:dyDescent="0.25">
      <c r="A271" s="107"/>
      <c r="B271" s="107"/>
      <c r="C271" s="107"/>
      <c r="D271" s="107"/>
      <c r="E271" s="107"/>
      <c r="F271" s="107"/>
      <c r="G271" s="194"/>
      <c r="H271" s="107"/>
      <c r="I271" s="107"/>
      <c r="J271" s="107"/>
      <c r="K271" s="107"/>
      <c r="L271" s="107"/>
      <c r="M271" s="107"/>
      <c r="N271" s="643"/>
      <c r="O271" s="107"/>
    </row>
    <row r="272" spans="1:15" x14ac:dyDescent="0.25">
      <c r="A272" s="107"/>
      <c r="B272" s="107"/>
      <c r="C272" s="107"/>
      <c r="D272" s="107"/>
      <c r="E272" s="107"/>
      <c r="F272" s="107"/>
      <c r="G272" s="194"/>
      <c r="H272" s="107"/>
      <c r="I272" s="107"/>
      <c r="J272" s="107"/>
      <c r="K272" s="107"/>
      <c r="L272" s="107"/>
      <c r="M272" s="107"/>
      <c r="N272" s="643"/>
      <c r="O272" s="107"/>
    </row>
    <row r="273" spans="1:15" x14ac:dyDescent="0.25">
      <c r="A273" s="107"/>
      <c r="B273" s="107"/>
      <c r="C273" s="107"/>
      <c r="D273" s="107"/>
      <c r="E273" s="107"/>
      <c r="F273" s="107"/>
      <c r="G273" s="194"/>
      <c r="H273" s="107"/>
      <c r="I273" s="107"/>
      <c r="J273" s="107"/>
      <c r="K273" s="107"/>
      <c r="L273" s="107"/>
      <c r="M273" s="107"/>
      <c r="N273" s="643"/>
      <c r="O273" s="107"/>
    </row>
    <row r="274" spans="1:15" x14ac:dyDescent="0.25">
      <c r="A274" s="107"/>
      <c r="B274" s="107"/>
      <c r="C274" s="107"/>
      <c r="D274" s="107"/>
      <c r="E274" s="107"/>
      <c r="F274" s="107"/>
      <c r="G274" s="194"/>
      <c r="H274" s="107"/>
      <c r="I274" s="107"/>
      <c r="J274" s="107"/>
      <c r="K274" s="107"/>
      <c r="L274" s="107"/>
      <c r="M274" s="107"/>
      <c r="N274" s="643"/>
      <c r="O274" s="107"/>
    </row>
    <row r="275" spans="1:15" x14ac:dyDescent="0.25">
      <c r="A275" s="107"/>
      <c r="B275" s="107"/>
      <c r="C275" s="107"/>
      <c r="D275" s="107"/>
      <c r="E275" s="107"/>
      <c r="F275" s="107"/>
      <c r="G275" s="194"/>
      <c r="H275" s="107"/>
      <c r="I275" s="107"/>
      <c r="J275" s="107"/>
      <c r="K275" s="107"/>
      <c r="L275" s="107"/>
      <c r="M275" s="107"/>
      <c r="N275" s="643"/>
      <c r="O275" s="107"/>
    </row>
    <row r="276" spans="1:15" x14ac:dyDescent="0.25">
      <c r="A276" s="107"/>
      <c r="B276" s="107"/>
      <c r="C276" s="107"/>
      <c r="D276" s="107"/>
      <c r="E276" s="107"/>
      <c r="F276" s="107"/>
      <c r="G276" s="194"/>
      <c r="H276" s="107"/>
      <c r="I276" s="107"/>
      <c r="J276" s="107"/>
      <c r="K276" s="107"/>
      <c r="L276" s="107"/>
      <c r="M276" s="107"/>
      <c r="N276" s="643"/>
      <c r="O276" s="107"/>
    </row>
    <row r="277" spans="1:15" x14ac:dyDescent="0.25">
      <c r="A277" s="107"/>
      <c r="B277" s="107"/>
      <c r="C277" s="107"/>
      <c r="D277" s="107"/>
      <c r="E277" s="107"/>
      <c r="F277" s="107"/>
      <c r="G277" s="194"/>
      <c r="H277" s="107"/>
      <c r="I277" s="107"/>
      <c r="J277" s="107"/>
      <c r="K277" s="107"/>
      <c r="L277" s="107"/>
      <c r="M277" s="107"/>
      <c r="N277" s="643"/>
      <c r="O277" s="107"/>
    </row>
    <row r="278" spans="1:15" x14ac:dyDescent="0.25">
      <c r="A278" s="107"/>
      <c r="B278" s="107"/>
      <c r="C278" s="107"/>
      <c r="D278" s="107"/>
      <c r="E278" s="107"/>
      <c r="F278" s="107"/>
      <c r="G278" s="194"/>
      <c r="H278" s="107"/>
      <c r="I278" s="107"/>
      <c r="J278" s="107"/>
      <c r="K278" s="107"/>
      <c r="L278" s="107"/>
      <c r="M278" s="107"/>
      <c r="N278" s="643"/>
      <c r="O278" s="107"/>
    </row>
    <row r="279" spans="1:15" x14ac:dyDescent="0.25">
      <c r="A279" s="107"/>
      <c r="B279" s="107"/>
      <c r="C279" s="107"/>
      <c r="D279" s="107"/>
      <c r="E279" s="107"/>
      <c r="F279" s="107"/>
      <c r="G279" s="194"/>
      <c r="H279" s="107"/>
      <c r="I279" s="107"/>
      <c r="J279" s="107"/>
      <c r="K279" s="107"/>
      <c r="L279" s="107"/>
      <c r="M279" s="107"/>
      <c r="N279" s="643"/>
      <c r="O279" s="107"/>
    </row>
    <row r="280" spans="1:15" x14ac:dyDescent="0.25">
      <c r="A280" s="107"/>
      <c r="B280" s="107"/>
      <c r="C280" s="107"/>
      <c r="D280" s="107"/>
      <c r="E280" s="107"/>
      <c r="F280" s="107"/>
      <c r="G280" s="194"/>
      <c r="H280" s="107"/>
      <c r="I280" s="107"/>
      <c r="J280" s="107"/>
      <c r="K280" s="107"/>
      <c r="L280" s="107"/>
      <c r="M280" s="107"/>
      <c r="N280" s="643"/>
      <c r="O280" s="107"/>
    </row>
    <row r="281" spans="1:15" x14ac:dyDescent="0.25">
      <c r="A281" s="107"/>
      <c r="B281" s="107"/>
      <c r="C281" s="107"/>
      <c r="D281" s="107"/>
      <c r="E281" s="107"/>
      <c r="F281" s="107"/>
      <c r="G281" s="194"/>
      <c r="H281" s="107"/>
      <c r="I281" s="107"/>
      <c r="J281" s="107"/>
      <c r="K281" s="107"/>
      <c r="L281" s="107"/>
      <c r="M281" s="107"/>
      <c r="N281" s="643"/>
      <c r="O281" s="107"/>
    </row>
    <row r="282" spans="1:15" x14ac:dyDescent="0.25">
      <c r="G282" s="194"/>
      <c r="I282" s="119"/>
      <c r="J282" s="119"/>
      <c r="K282" s="119"/>
      <c r="L282" s="119"/>
    </row>
    <row r="283" spans="1:15" x14ac:dyDescent="0.25">
      <c r="G283" s="194"/>
      <c r="I283" s="119"/>
      <c r="J283" s="119"/>
      <c r="K283" s="119"/>
      <c r="L283" s="119"/>
    </row>
    <row r="284" spans="1:15" x14ac:dyDescent="0.25">
      <c r="G284" s="194"/>
      <c r="I284" s="119"/>
      <c r="J284" s="119"/>
      <c r="K284" s="119"/>
      <c r="L284" s="119"/>
    </row>
    <row r="285" spans="1:15" x14ac:dyDescent="0.25">
      <c r="G285" s="194"/>
      <c r="I285" s="119"/>
      <c r="J285" s="119"/>
      <c r="K285" s="119"/>
      <c r="L285" s="119"/>
    </row>
    <row r="286" spans="1:15" x14ac:dyDescent="0.25">
      <c r="G286" s="194"/>
      <c r="I286" s="119"/>
      <c r="J286" s="119"/>
      <c r="K286" s="119"/>
      <c r="L286" s="119"/>
    </row>
    <row r="287" spans="1:15" x14ac:dyDescent="0.25">
      <c r="G287" s="194"/>
      <c r="I287" s="119"/>
      <c r="J287" s="119"/>
      <c r="K287" s="119"/>
      <c r="L287" s="119"/>
    </row>
    <row r="288" spans="1:15" x14ac:dyDescent="0.25">
      <c r="G288" s="194"/>
      <c r="I288" s="119"/>
      <c r="J288" s="119"/>
      <c r="K288" s="119"/>
      <c r="L288" s="119"/>
    </row>
    <row r="289" spans="7:12" x14ac:dyDescent="0.25">
      <c r="G289" s="194"/>
      <c r="I289" s="119"/>
      <c r="J289" s="119"/>
      <c r="K289" s="119"/>
      <c r="L289" s="119"/>
    </row>
    <row r="290" spans="7:12" x14ac:dyDescent="0.25">
      <c r="G290" s="194"/>
      <c r="I290" s="119"/>
      <c r="J290" s="119"/>
      <c r="K290" s="119"/>
      <c r="L290" s="119"/>
    </row>
    <row r="291" spans="7:12" x14ac:dyDescent="0.25">
      <c r="G291" s="194"/>
      <c r="I291" s="119"/>
      <c r="J291" s="119"/>
      <c r="K291" s="119"/>
      <c r="L291" s="119"/>
    </row>
    <row r="292" spans="7:12" x14ac:dyDescent="0.25">
      <c r="G292" s="194"/>
      <c r="I292" s="119"/>
      <c r="J292" s="119"/>
      <c r="K292" s="119"/>
      <c r="L292" s="119"/>
    </row>
    <row r="293" spans="7:12" x14ac:dyDescent="0.25">
      <c r="G293" s="194"/>
      <c r="I293" s="119"/>
      <c r="J293" s="119"/>
      <c r="K293" s="119"/>
      <c r="L293" s="119"/>
    </row>
    <row r="294" spans="7:12" x14ac:dyDescent="0.25">
      <c r="G294" s="194"/>
      <c r="I294" s="119"/>
      <c r="J294" s="119"/>
      <c r="K294" s="119"/>
      <c r="L294" s="119"/>
    </row>
    <row r="295" spans="7:12" x14ac:dyDescent="0.25">
      <c r="G295" s="194"/>
      <c r="I295" s="119"/>
      <c r="J295" s="119"/>
      <c r="K295" s="119"/>
      <c r="L295" s="119"/>
    </row>
    <row r="296" spans="7:12" x14ac:dyDescent="0.25">
      <c r="G296" s="194"/>
      <c r="I296" s="119"/>
      <c r="J296" s="119"/>
      <c r="K296" s="119"/>
      <c r="L296" s="119"/>
    </row>
    <row r="297" spans="7:12" x14ac:dyDescent="0.25">
      <c r="G297" s="194"/>
      <c r="I297" s="119"/>
      <c r="J297" s="119"/>
      <c r="K297" s="119"/>
      <c r="L297" s="119"/>
    </row>
    <row r="298" spans="7:12" x14ac:dyDescent="0.25">
      <c r="G298" s="194"/>
      <c r="I298" s="119"/>
      <c r="J298" s="119"/>
      <c r="K298" s="119"/>
      <c r="L298" s="119"/>
    </row>
    <row r="299" spans="7:12" x14ac:dyDescent="0.25">
      <c r="G299" s="194"/>
      <c r="I299" s="119"/>
      <c r="J299" s="119"/>
      <c r="K299" s="119"/>
      <c r="L299" s="119"/>
    </row>
    <row r="300" spans="7:12" x14ac:dyDescent="0.25">
      <c r="G300" s="206"/>
      <c r="I300" s="119"/>
      <c r="J300" s="119"/>
      <c r="K300" s="119"/>
      <c r="L300" s="119"/>
    </row>
    <row r="301" spans="7:12" x14ac:dyDescent="0.25">
      <c r="G301" s="206"/>
      <c r="I301" s="119"/>
      <c r="J301" s="119"/>
      <c r="K301" s="119"/>
      <c r="L301" s="119"/>
    </row>
    <row r="302" spans="7:12" x14ac:dyDescent="0.25">
      <c r="G302" s="206"/>
      <c r="I302" s="119"/>
      <c r="J302" s="119"/>
      <c r="K302" s="119"/>
      <c r="L302" s="119"/>
    </row>
    <row r="303" spans="7:12" x14ac:dyDescent="0.25">
      <c r="G303" s="206"/>
      <c r="I303" s="119"/>
      <c r="J303" s="119"/>
      <c r="K303" s="119"/>
      <c r="L303" s="119"/>
    </row>
    <row r="304" spans="7:12" x14ac:dyDescent="0.25">
      <c r="G304" s="206"/>
      <c r="I304" s="119"/>
      <c r="J304" s="119"/>
      <c r="K304" s="119"/>
      <c r="L304" s="119"/>
    </row>
    <row r="305" spans="7:12" x14ac:dyDescent="0.25">
      <c r="G305" s="206"/>
      <c r="I305" s="119"/>
      <c r="J305" s="119"/>
      <c r="K305" s="119"/>
      <c r="L305" s="119"/>
    </row>
    <row r="306" spans="7:12" x14ac:dyDescent="0.25">
      <c r="G306" s="206"/>
      <c r="I306" s="119"/>
      <c r="J306" s="119"/>
      <c r="K306" s="119"/>
      <c r="L306" s="119"/>
    </row>
    <row r="307" spans="7:12" x14ac:dyDescent="0.25">
      <c r="G307" s="206"/>
      <c r="I307" s="119"/>
      <c r="J307" s="119"/>
      <c r="K307" s="119"/>
      <c r="L307" s="119"/>
    </row>
    <row r="308" spans="7:12" x14ac:dyDescent="0.25">
      <c r="G308" s="206"/>
      <c r="I308" s="119"/>
      <c r="J308" s="119"/>
      <c r="K308" s="119"/>
      <c r="L308" s="119"/>
    </row>
    <row r="309" spans="7:12" x14ac:dyDescent="0.25">
      <c r="G309" s="206"/>
      <c r="I309" s="119"/>
      <c r="J309" s="119"/>
      <c r="K309" s="119"/>
      <c r="L309" s="119"/>
    </row>
    <row r="310" spans="7:12" x14ac:dyDescent="0.25">
      <c r="G310" s="206"/>
      <c r="I310" s="119"/>
      <c r="J310" s="119"/>
      <c r="K310" s="119"/>
      <c r="L310" s="119"/>
    </row>
    <row r="311" spans="7:12" x14ac:dyDescent="0.25">
      <c r="G311" s="206"/>
      <c r="I311" s="119"/>
      <c r="J311" s="119"/>
      <c r="K311" s="119"/>
      <c r="L311" s="119"/>
    </row>
    <row r="312" spans="7:12" x14ac:dyDescent="0.25">
      <c r="G312" s="206"/>
      <c r="I312" s="119"/>
      <c r="J312" s="119"/>
      <c r="K312" s="119"/>
      <c r="L312" s="119"/>
    </row>
    <row r="313" spans="7:12" x14ac:dyDescent="0.25">
      <c r="G313" s="206"/>
      <c r="I313" s="119"/>
      <c r="J313" s="119"/>
      <c r="K313" s="119"/>
      <c r="L313" s="119"/>
    </row>
    <row r="314" spans="7:12" x14ac:dyDescent="0.25">
      <c r="G314" s="206"/>
      <c r="I314" s="119"/>
      <c r="J314" s="119"/>
      <c r="K314" s="119"/>
      <c r="L314" s="119"/>
    </row>
    <row r="315" spans="7:12" x14ac:dyDescent="0.25">
      <c r="G315" s="206"/>
      <c r="I315" s="119"/>
      <c r="J315" s="119"/>
      <c r="K315" s="119"/>
      <c r="L315" s="119"/>
    </row>
    <row r="316" spans="7:12" x14ac:dyDescent="0.25">
      <c r="G316" s="206"/>
      <c r="I316" s="119"/>
      <c r="J316" s="119"/>
      <c r="K316" s="119"/>
      <c r="L316" s="119"/>
    </row>
    <row r="317" spans="7:12" x14ac:dyDescent="0.25">
      <c r="G317" s="206"/>
      <c r="I317" s="119"/>
      <c r="J317" s="119"/>
      <c r="K317" s="119"/>
      <c r="L317" s="119"/>
    </row>
    <row r="318" spans="7:12" x14ac:dyDescent="0.25">
      <c r="G318" s="206"/>
      <c r="I318" s="119"/>
      <c r="J318" s="119"/>
      <c r="K318" s="119"/>
      <c r="L318" s="119"/>
    </row>
    <row r="319" spans="7:12" x14ac:dyDescent="0.25">
      <c r="G319" s="206"/>
      <c r="I319" s="119"/>
      <c r="J319" s="119"/>
      <c r="K319" s="119"/>
      <c r="L319" s="119"/>
    </row>
    <row r="320" spans="7:12" x14ac:dyDescent="0.25">
      <c r="G320" s="206"/>
      <c r="I320" s="119"/>
      <c r="J320" s="119"/>
      <c r="K320" s="119"/>
      <c r="L320" s="119"/>
    </row>
    <row r="321" spans="7:12" x14ac:dyDescent="0.25">
      <c r="G321" s="206"/>
      <c r="I321" s="119"/>
      <c r="J321" s="119"/>
      <c r="K321" s="119"/>
      <c r="L321" s="119"/>
    </row>
    <row r="322" spans="7:12" x14ac:dyDescent="0.25">
      <c r="G322" s="206"/>
      <c r="I322" s="119"/>
      <c r="J322" s="119"/>
      <c r="K322" s="119"/>
      <c r="L322" s="119"/>
    </row>
    <row r="323" spans="7:12" x14ac:dyDescent="0.25">
      <c r="G323" s="206"/>
      <c r="I323" s="119"/>
      <c r="J323" s="119"/>
      <c r="K323" s="119"/>
      <c r="L323" s="119"/>
    </row>
    <row r="324" spans="7:12" x14ac:dyDescent="0.25">
      <c r="G324" s="206"/>
      <c r="I324" s="119"/>
      <c r="J324" s="119"/>
      <c r="K324" s="119"/>
      <c r="L324" s="119"/>
    </row>
    <row r="325" spans="7:12" x14ac:dyDescent="0.25">
      <c r="G325" s="206"/>
      <c r="I325" s="119"/>
      <c r="J325" s="119"/>
      <c r="K325" s="119"/>
      <c r="L325" s="119"/>
    </row>
    <row r="326" spans="7:12" x14ac:dyDescent="0.25">
      <c r="G326" s="206"/>
      <c r="I326" s="119"/>
      <c r="J326" s="119"/>
      <c r="K326" s="119"/>
      <c r="L326" s="119"/>
    </row>
    <row r="327" spans="7:12" x14ac:dyDescent="0.25">
      <c r="G327" s="206"/>
      <c r="I327" s="119"/>
      <c r="J327" s="119"/>
      <c r="K327" s="119"/>
      <c r="L327" s="119"/>
    </row>
    <row r="328" spans="7:12" x14ac:dyDescent="0.25">
      <c r="G328" s="206"/>
      <c r="I328" s="119"/>
      <c r="J328" s="119"/>
      <c r="K328" s="119"/>
      <c r="L328" s="119"/>
    </row>
    <row r="329" spans="7:12" x14ac:dyDescent="0.25">
      <c r="G329" s="206"/>
      <c r="I329" s="119"/>
      <c r="J329" s="119"/>
      <c r="K329" s="119"/>
      <c r="L329" s="119"/>
    </row>
    <row r="330" spans="7:12" x14ac:dyDescent="0.25">
      <c r="G330" s="206"/>
      <c r="I330" s="119"/>
      <c r="J330" s="119"/>
      <c r="K330" s="119"/>
      <c r="L330" s="119"/>
    </row>
    <row r="331" spans="7:12" x14ac:dyDescent="0.25">
      <c r="G331" s="206"/>
      <c r="I331" s="119"/>
      <c r="J331" s="119"/>
      <c r="K331" s="119"/>
      <c r="L331" s="119"/>
    </row>
    <row r="332" spans="7:12" x14ac:dyDescent="0.25">
      <c r="G332" s="206"/>
      <c r="I332" s="119"/>
      <c r="J332" s="119"/>
      <c r="K332" s="119"/>
      <c r="L332" s="119"/>
    </row>
    <row r="333" spans="7:12" x14ac:dyDescent="0.25">
      <c r="G333" s="206"/>
      <c r="I333" s="119"/>
      <c r="J333" s="119"/>
      <c r="K333" s="119"/>
      <c r="L333" s="119"/>
    </row>
    <row r="334" spans="7:12" x14ac:dyDescent="0.25">
      <c r="G334" s="206"/>
      <c r="I334" s="119"/>
      <c r="J334" s="119"/>
      <c r="K334" s="119"/>
      <c r="L334" s="119"/>
    </row>
    <row r="335" spans="7:12" x14ac:dyDescent="0.25">
      <c r="G335" s="206"/>
      <c r="I335" s="119"/>
      <c r="J335" s="119"/>
      <c r="K335" s="119"/>
      <c r="L335" s="119"/>
    </row>
    <row r="336" spans="7:12" x14ac:dyDescent="0.25">
      <c r="G336" s="206"/>
      <c r="I336" s="119"/>
      <c r="J336" s="119"/>
      <c r="K336" s="119"/>
      <c r="L336" s="119"/>
    </row>
    <row r="337" spans="7:12" x14ac:dyDescent="0.25">
      <c r="G337" s="206"/>
      <c r="I337" s="119"/>
      <c r="J337" s="119"/>
      <c r="K337" s="119"/>
      <c r="L337" s="119"/>
    </row>
    <row r="338" spans="7:12" x14ac:dyDescent="0.25">
      <c r="G338" s="206"/>
      <c r="I338" s="119"/>
      <c r="J338" s="119"/>
      <c r="K338" s="119"/>
      <c r="L338" s="119"/>
    </row>
    <row r="339" spans="7:12" x14ac:dyDescent="0.25">
      <c r="G339" s="206"/>
      <c r="I339" s="119"/>
      <c r="J339" s="119"/>
      <c r="K339" s="119"/>
      <c r="L339" s="119"/>
    </row>
    <row r="340" spans="7:12" x14ac:dyDescent="0.25">
      <c r="G340" s="206"/>
      <c r="I340" s="119"/>
      <c r="J340" s="119"/>
      <c r="K340" s="119"/>
      <c r="L340" s="119"/>
    </row>
    <row r="341" spans="7:12" x14ac:dyDescent="0.25">
      <c r="G341" s="206"/>
      <c r="I341" s="119"/>
      <c r="J341" s="119"/>
      <c r="K341" s="119"/>
      <c r="L341" s="119"/>
    </row>
    <row r="342" spans="7:12" x14ac:dyDescent="0.25">
      <c r="G342" s="206"/>
      <c r="I342" s="119"/>
      <c r="J342" s="119"/>
      <c r="K342" s="119"/>
      <c r="L342" s="119"/>
    </row>
    <row r="343" spans="7:12" x14ac:dyDescent="0.25">
      <c r="G343" s="206"/>
      <c r="I343" s="119"/>
      <c r="J343" s="119"/>
      <c r="K343" s="119"/>
      <c r="L343" s="119"/>
    </row>
    <row r="344" spans="7:12" x14ac:dyDescent="0.25">
      <c r="G344" s="206"/>
      <c r="I344" s="119"/>
      <c r="J344" s="119"/>
      <c r="K344" s="119"/>
      <c r="L344" s="119"/>
    </row>
    <row r="345" spans="7:12" x14ac:dyDescent="0.25">
      <c r="G345" s="206"/>
      <c r="I345" s="119"/>
      <c r="J345" s="119"/>
      <c r="K345" s="119"/>
      <c r="L345" s="119"/>
    </row>
    <row r="346" spans="7:12" x14ac:dyDescent="0.25">
      <c r="G346" s="206"/>
      <c r="I346" s="119"/>
      <c r="J346" s="119"/>
      <c r="K346" s="119"/>
      <c r="L346" s="119"/>
    </row>
    <row r="347" spans="7:12" x14ac:dyDescent="0.25">
      <c r="G347" s="206"/>
      <c r="I347" s="119"/>
      <c r="J347" s="119"/>
      <c r="K347" s="119"/>
      <c r="L347" s="119"/>
    </row>
    <row r="348" spans="7:12" x14ac:dyDescent="0.25">
      <c r="G348" s="206"/>
      <c r="I348" s="119"/>
      <c r="J348" s="119"/>
      <c r="K348" s="119"/>
      <c r="L348" s="119"/>
    </row>
    <row r="349" spans="7:12" x14ac:dyDescent="0.25">
      <c r="G349" s="206"/>
      <c r="I349" s="119"/>
      <c r="J349" s="119"/>
      <c r="K349" s="119"/>
      <c r="L349" s="119"/>
    </row>
    <row r="350" spans="7:12" x14ac:dyDescent="0.25">
      <c r="G350" s="206"/>
      <c r="I350" s="119"/>
      <c r="J350" s="119"/>
      <c r="K350" s="119"/>
      <c r="L350" s="119"/>
    </row>
    <row r="351" spans="7:12" x14ac:dyDescent="0.25">
      <c r="G351" s="206"/>
      <c r="I351" s="119"/>
      <c r="J351" s="119"/>
      <c r="K351" s="119"/>
      <c r="L351" s="119"/>
    </row>
    <row r="352" spans="7:12" x14ac:dyDescent="0.25">
      <c r="G352" s="206"/>
      <c r="I352" s="119"/>
      <c r="J352" s="119"/>
      <c r="K352" s="119"/>
      <c r="L352" s="119"/>
    </row>
    <row r="353" spans="7:12" x14ac:dyDescent="0.25">
      <c r="G353" s="206"/>
      <c r="I353" s="119"/>
      <c r="J353" s="119"/>
      <c r="K353" s="119"/>
      <c r="L353" s="119"/>
    </row>
    <row r="354" spans="7:12" x14ac:dyDescent="0.25">
      <c r="G354" s="206"/>
      <c r="I354" s="119"/>
      <c r="J354" s="119"/>
      <c r="K354" s="119"/>
      <c r="L354" s="119"/>
    </row>
    <row r="355" spans="7:12" x14ac:dyDescent="0.25">
      <c r="G355" s="206"/>
      <c r="I355" s="119"/>
      <c r="J355" s="119"/>
      <c r="K355" s="119"/>
      <c r="L355" s="119"/>
    </row>
    <row r="356" spans="7:12" x14ac:dyDescent="0.25">
      <c r="G356" s="206"/>
      <c r="I356" s="119"/>
      <c r="J356" s="119"/>
      <c r="K356" s="119"/>
      <c r="L356" s="119"/>
    </row>
    <row r="357" spans="7:12" x14ac:dyDescent="0.25">
      <c r="G357" s="206"/>
      <c r="I357" s="119"/>
      <c r="J357" s="119"/>
      <c r="K357" s="119"/>
      <c r="L357" s="119"/>
    </row>
    <row r="358" spans="7:12" x14ac:dyDescent="0.25">
      <c r="G358" s="206"/>
      <c r="I358" s="119"/>
      <c r="J358" s="119"/>
      <c r="K358" s="119"/>
      <c r="L358" s="119"/>
    </row>
    <row r="359" spans="7:12" x14ac:dyDescent="0.25">
      <c r="G359" s="206"/>
      <c r="I359" s="119"/>
      <c r="J359" s="119"/>
      <c r="K359" s="119"/>
      <c r="L359" s="119"/>
    </row>
    <row r="360" spans="7:12" x14ac:dyDescent="0.25">
      <c r="G360" s="206"/>
      <c r="I360" s="119"/>
      <c r="J360" s="119"/>
      <c r="K360" s="119"/>
      <c r="L360" s="119"/>
    </row>
    <row r="361" spans="7:12" x14ac:dyDescent="0.25">
      <c r="G361" s="206"/>
      <c r="I361" s="119"/>
      <c r="J361" s="119"/>
      <c r="K361" s="119"/>
      <c r="L361" s="119"/>
    </row>
    <row r="362" spans="7:12" x14ac:dyDescent="0.25">
      <c r="I362" s="119"/>
      <c r="J362" s="119"/>
      <c r="K362" s="119"/>
      <c r="L362" s="119"/>
    </row>
    <row r="363" spans="7:12" x14ac:dyDescent="0.25">
      <c r="I363" s="119"/>
      <c r="J363" s="119"/>
      <c r="K363" s="119"/>
      <c r="L363" s="119"/>
    </row>
    <row r="364" spans="7:12" x14ac:dyDescent="0.25">
      <c r="I364" s="119"/>
      <c r="J364" s="119"/>
      <c r="K364" s="119"/>
      <c r="L364" s="119"/>
    </row>
    <row r="365" spans="7:12" x14ac:dyDescent="0.25">
      <c r="I365" s="119"/>
      <c r="J365" s="119"/>
      <c r="K365" s="119"/>
      <c r="L365" s="119"/>
    </row>
    <row r="366" spans="7:12" x14ac:dyDescent="0.25">
      <c r="I366" s="119"/>
      <c r="J366" s="119"/>
      <c r="K366" s="119"/>
      <c r="L366" s="119"/>
    </row>
    <row r="367" spans="7:12" x14ac:dyDescent="0.25">
      <c r="I367" s="119"/>
      <c r="J367" s="119"/>
      <c r="K367" s="119"/>
      <c r="L367" s="119"/>
    </row>
    <row r="368" spans="7: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row r="4437" spans="9:12" x14ac:dyDescent="0.25">
      <c r="I4437" s="119"/>
      <c r="J4437" s="119"/>
      <c r="K4437" s="119"/>
      <c r="L4437" s="119"/>
    </row>
    <row r="4438" spans="9:12" x14ac:dyDescent="0.25">
      <c r="I4438" s="119"/>
      <c r="J4438" s="119"/>
      <c r="K4438" s="119"/>
      <c r="L4438" s="119"/>
    </row>
    <row r="4439" spans="9:12" x14ac:dyDescent="0.25">
      <c r="I4439" s="119"/>
      <c r="J4439" s="119"/>
      <c r="K4439" s="119"/>
      <c r="L4439" s="119"/>
    </row>
    <row r="4440" spans="9:12" x14ac:dyDescent="0.25">
      <c r="I4440" s="119"/>
      <c r="J4440" s="119"/>
      <c r="K4440" s="119"/>
      <c r="L4440" s="119"/>
    </row>
    <row r="4441" spans="9:12" x14ac:dyDescent="0.25">
      <c r="I4441" s="119"/>
      <c r="J4441" s="119"/>
      <c r="K4441" s="119"/>
      <c r="L4441" s="119"/>
    </row>
    <row r="4442" spans="9:12" x14ac:dyDescent="0.25">
      <c r="I4442" s="119"/>
      <c r="J4442" s="119"/>
      <c r="K4442" s="119"/>
      <c r="L4442" s="119"/>
    </row>
    <row r="4443" spans="9:12" x14ac:dyDescent="0.25">
      <c r="I4443" s="119"/>
      <c r="J4443" s="119"/>
      <c r="K4443" s="119"/>
      <c r="L4443" s="119"/>
    </row>
    <row r="4444" spans="9:12" x14ac:dyDescent="0.25">
      <c r="I4444" s="119"/>
      <c r="J4444" s="119"/>
      <c r="K4444" s="119"/>
      <c r="L4444" s="119"/>
    </row>
    <row r="4445" spans="9:12" x14ac:dyDescent="0.25">
      <c r="I4445" s="119"/>
      <c r="J4445" s="119"/>
      <c r="K4445" s="119"/>
      <c r="L4445" s="119"/>
    </row>
    <row r="4446" spans="9:12" x14ac:dyDescent="0.25">
      <c r="I4446" s="119"/>
      <c r="J4446" s="119"/>
      <c r="K4446" s="119"/>
      <c r="L4446" s="119"/>
    </row>
    <row r="4447" spans="9:12" x14ac:dyDescent="0.25">
      <c r="I4447" s="119"/>
      <c r="J4447" s="119"/>
      <c r="K4447" s="119"/>
      <c r="L4447" s="119"/>
    </row>
    <row r="4448" spans="9:12" x14ac:dyDescent="0.25">
      <c r="I4448" s="119"/>
      <c r="J4448" s="119"/>
      <c r="K4448" s="119"/>
      <c r="L4448" s="119"/>
    </row>
    <row r="4449" spans="9:12" x14ac:dyDescent="0.25">
      <c r="I4449" s="119"/>
      <c r="J4449" s="119"/>
      <c r="K4449" s="119"/>
      <c r="L4449" s="119"/>
    </row>
    <row r="4450" spans="9:12" x14ac:dyDescent="0.25">
      <c r="I4450" s="119"/>
      <c r="J4450" s="119"/>
      <c r="K4450" s="119"/>
      <c r="L4450" s="119"/>
    </row>
    <row r="4451" spans="9:12" x14ac:dyDescent="0.25">
      <c r="I4451" s="119"/>
      <c r="J4451" s="119"/>
      <c r="K4451" s="119"/>
      <c r="L4451" s="119"/>
    </row>
    <row r="4452" spans="9:12" x14ac:dyDescent="0.25">
      <c r="I4452" s="119"/>
      <c r="J4452" s="119"/>
      <c r="K4452" s="119"/>
      <c r="L4452" s="119"/>
    </row>
    <row r="4453" spans="9:12" x14ac:dyDescent="0.25">
      <c r="I4453" s="119"/>
      <c r="J4453" s="119"/>
      <c r="K4453" s="119"/>
      <c r="L4453" s="119"/>
    </row>
    <row r="4454" spans="9:12" x14ac:dyDescent="0.25">
      <c r="I4454" s="119"/>
      <c r="J4454" s="119"/>
      <c r="K4454" s="119"/>
      <c r="L4454" s="119"/>
    </row>
    <row r="4455" spans="9:12" x14ac:dyDescent="0.25">
      <c r="I4455" s="119"/>
      <c r="J4455" s="119"/>
      <c r="K4455" s="119"/>
      <c r="L4455" s="119"/>
    </row>
    <row r="4456" spans="9:12" x14ac:dyDescent="0.25">
      <c r="I4456" s="119"/>
      <c r="J4456" s="119"/>
      <c r="K4456" s="119"/>
      <c r="L4456" s="119"/>
    </row>
    <row r="4457" spans="9:12" x14ac:dyDescent="0.25">
      <c r="I4457" s="119"/>
      <c r="J4457" s="119"/>
      <c r="K4457" s="119"/>
      <c r="L4457" s="119"/>
    </row>
    <row r="4458" spans="9:12" x14ac:dyDescent="0.25">
      <c r="I4458" s="119"/>
      <c r="J4458" s="119"/>
      <c r="K4458" s="119"/>
      <c r="L4458" s="119"/>
    </row>
    <row r="4459" spans="9:12" x14ac:dyDescent="0.25">
      <c r="I4459" s="119"/>
      <c r="J4459" s="119"/>
      <c r="K4459" s="119"/>
      <c r="L4459" s="119"/>
    </row>
    <row r="4460" spans="9:12" x14ac:dyDescent="0.25">
      <c r="I4460" s="119"/>
      <c r="J4460" s="119"/>
      <c r="K4460" s="119"/>
      <c r="L4460" s="119"/>
    </row>
    <row r="4461" spans="9:12" x14ac:dyDescent="0.25">
      <c r="I4461" s="119"/>
      <c r="J4461" s="119"/>
      <c r="K4461" s="119"/>
      <c r="L4461" s="119"/>
    </row>
    <row r="4462" spans="9:12" x14ac:dyDescent="0.25">
      <c r="I4462" s="119"/>
      <c r="J4462" s="119"/>
      <c r="K4462" s="119"/>
      <c r="L4462" s="119"/>
    </row>
    <row r="4463" spans="9:12" x14ac:dyDescent="0.25">
      <c r="I4463" s="119"/>
      <c r="J4463" s="119"/>
      <c r="K4463" s="119"/>
      <c r="L4463" s="119"/>
    </row>
    <row r="4464" spans="9:12" x14ac:dyDescent="0.25">
      <c r="I4464" s="119"/>
      <c r="J4464" s="119"/>
      <c r="K4464" s="119"/>
      <c r="L4464" s="119"/>
    </row>
    <row r="4465" spans="9:12" x14ac:dyDescent="0.25">
      <c r="I4465" s="119"/>
      <c r="J4465" s="119"/>
      <c r="K4465" s="119"/>
      <c r="L4465" s="119"/>
    </row>
    <row r="4466" spans="9:12" x14ac:dyDescent="0.25">
      <c r="I4466" s="119"/>
      <c r="J4466" s="119"/>
      <c r="K4466" s="119"/>
      <c r="L4466" s="119"/>
    </row>
    <row r="4467" spans="9:12" x14ac:dyDescent="0.25">
      <c r="I4467" s="119"/>
      <c r="J4467" s="119"/>
      <c r="K4467" s="119"/>
      <c r="L4467" s="119"/>
    </row>
    <row r="4468" spans="9:12" x14ac:dyDescent="0.25">
      <c r="I4468" s="119"/>
      <c r="J4468" s="119"/>
      <c r="K4468" s="119"/>
      <c r="L4468" s="119"/>
    </row>
    <row r="4469" spans="9:12" x14ac:dyDescent="0.25">
      <c r="I4469" s="119"/>
      <c r="J4469" s="119"/>
      <c r="K4469" s="119"/>
      <c r="L4469" s="119"/>
    </row>
    <row r="4470" spans="9:12" x14ac:dyDescent="0.25">
      <c r="I4470" s="119"/>
      <c r="J4470" s="119"/>
      <c r="K4470" s="119"/>
      <c r="L4470" s="119"/>
    </row>
    <row r="4471" spans="9:12" x14ac:dyDescent="0.25">
      <c r="I4471" s="119"/>
      <c r="J4471" s="119"/>
      <c r="K4471" s="119"/>
      <c r="L4471" s="119"/>
    </row>
    <row r="4472" spans="9:12" x14ac:dyDescent="0.25">
      <c r="I4472" s="119"/>
      <c r="J4472" s="119"/>
      <c r="K4472" s="119"/>
      <c r="L4472" s="119"/>
    </row>
    <row r="4473" spans="9:12" x14ac:dyDescent="0.25">
      <c r="I4473" s="119"/>
      <c r="J4473" s="119"/>
      <c r="K4473" s="119"/>
      <c r="L4473" s="119"/>
    </row>
    <row r="4474" spans="9:12" x14ac:dyDescent="0.25">
      <c r="I4474" s="119"/>
      <c r="J4474" s="119"/>
      <c r="K4474" s="119"/>
      <c r="L4474" s="119"/>
    </row>
    <row r="4475" spans="9:12" x14ac:dyDescent="0.25">
      <c r="I4475" s="119"/>
      <c r="J4475" s="119"/>
      <c r="K4475" s="119"/>
      <c r="L4475" s="119"/>
    </row>
    <row r="4476" spans="9:12" x14ac:dyDescent="0.25">
      <c r="I4476" s="119"/>
      <c r="J4476" s="119"/>
      <c r="K4476" s="119"/>
      <c r="L4476" s="119"/>
    </row>
    <row r="4477" spans="9:12" x14ac:dyDescent="0.25">
      <c r="I4477" s="119"/>
      <c r="J4477" s="119"/>
      <c r="K4477" s="119"/>
      <c r="L4477" s="119"/>
    </row>
    <row r="4478" spans="9:12" x14ac:dyDescent="0.25">
      <c r="I4478" s="119"/>
      <c r="J4478" s="119"/>
      <c r="K4478" s="119"/>
      <c r="L4478" s="119"/>
    </row>
    <row r="4479" spans="9:12" x14ac:dyDescent="0.25">
      <c r="I4479" s="119"/>
      <c r="J4479" s="119"/>
      <c r="K4479" s="119"/>
      <c r="L4479" s="119"/>
    </row>
    <row r="4480" spans="9:12" x14ac:dyDescent="0.25">
      <c r="I4480" s="119"/>
      <c r="J4480" s="119"/>
      <c r="K4480" s="119"/>
      <c r="L4480" s="119"/>
    </row>
    <row r="4481" spans="9:12" x14ac:dyDescent="0.25">
      <c r="I4481" s="119"/>
      <c r="J4481" s="119"/>
      <c r="K4481" s="119"/>
      <c r="L4481" s="119"/>
    </row>
    <row r="4482" spans="9:12" x14ac:dyDescent="0.25">
      <c r="I4482" s="119"/>
      <c r="J4482" s="119"/>
      <c r="K4482" s="119"/>
      <c r="L4482" s="119"/>
    </row>
    <row r="4483" spans="9:12" x14ac:dyDescent="0.25">
      <c r="I4483" s="119"/>
      <c r="J4483" s="119"/>
      <c r="K4483" s="119"/>
      <c r="L4483" s="119"/>
    </row>
    <row r="4484" spans="9:12" x14ac:dyDescent="0.25">
      <c r="I4484" s="119"/>
      <c r="J4484" s="119"/>
      <c r="K4484" s="119"/>
      <c r="L4484" s="119"/>
    </row>
    <row r="4485" spans="9:12" x14ac:dyDescent="0.25">
      <c r="I4485" s="119"/>
      <c r="J4485" s="119"/>
      <c r="K4485" s="119"/>
      <c r="L4485" s="119"/>
    </row>
    <row r="4486" spans="9:12" x14ac:dyDescent="0.25">
      <c r="I4486" s="119"/>
      <c r="J4486" s="119"/>
      <c r="K4486" s="119"/>
      <c r="L4486" s="119"/>
    </row>
    <row r="4487" spans="9:12" x14ac:dyDescent="0.25">
      <c r="I4487" s="119"/>
      <c r="J4487" s="119"/>
      <c r="K4487" s="119"/>
      <c r="L4487" s="119"/>
    </row>
    <row r="4488" spans="9:12" x14ac:dyDescent="0.25">
      <c r="I4488" s="119"/>
      <c r="J4488" s="119"/>
      <c r="K4488" s="119"/>
      <c r="L4488" s="119"/>
    </row>
    <row r="4489" spans="9:12" x14ac:dyDescent="0.25">
      <c r="I4489" s="119"/>
      <c r="J4489" s="119"/>
      <c r="K4489" s="119"/>
      <c r="L4489" s="119"/>
    </row>
    <row r="4490" spans="9:12" x14ac:dyDescent="0.25">
      <c r="I4490" s="119"/>
      <c r="J4490" s="119"/>
      <c r="K4490" s="119"/>
      <c r="L4490" s="119"/>
    </row>
    <row r="4491" spans="9:12" x14ac:dyDescent="0.25">
      <c r="I4491" s="119"/>
      <c r="J4491" s="119"/>
      <c r="K4491" s="119"/>
      <c r="L4491" s="119"/>
    </row>
    <row r="4492" spans="9:12" x14ac:dyDescent="0.25">
      <c r="I4492" s="119"/>
      <c r="J4492" s="119"/>
      <c r="K4492" s="119"/>
      <c r="L4492" s="119"/>
    </row>
    <row r="4493" spans="9:12" x14ac:dyDescent="0.25">
      <c r="I4493" s="119"/>
      <c r="J4493" s="119"/>
      <c r="K4493" s="119"/>
      <c r="L4493" s="119"/>
    </row>
    <row r="4494" spans="9:12" x14ac:dyDescent="0.25">
      <c r="I4494" s="119"/>
      <c r="J4494" s="119"/>
      <c r="K4494" s="119"/>
      <c r="L4494" s="119"/>
    </row>
    <row r="4495" spans="9:12" x14ac:dyDescent="0.25">
      <c r="I4495" s="119"/>
      <c r="J4495" s="119"/>
      <c r="K4495" s="119"/>
      <c r="L4495" s="119"/>
    </row>
    <row r="4496" spans="9:12" x14ac:dyDescent="0.25">
      <c r="I4496" s="119"/>
      <c r="J4496" s="119"/>
      <c r="K4496" s="119"/>
      <c r="L4496" s="119"/>
    </row>
    <row r="4497" spans="9:12" x14ac:dyDescent="0.25">
      <c r="I4497" s="119"/>
      <c r="J4497" s="119"/>
      <c r="K4497" s="119"/>
      <c r="L4497" s="119"/>
    </row>
    <row r="4498" spans="9:12" x14ac:dyDescent="0.25">
      <c r="I4498" s="119"/>
      <c r="J4498" s="119"/>
      <c r="K4498" s="119"/>
      <c r="L4498" s="119"/>
    </row>
    <row r="4499" spans="9:12" x14ac:dyDescent="0.25">
      <c r="I4499" s="119"/>
      <c r="J4499" s="119"/>
      <c r="K4499" s="119"/>
      <c r="L4499" s="119"/>
    </row>
    <row r="4500" spans="9:12" x14ac:dyDescent="0.25">
      <c r="I4500" s="119"/>
      <c r="J4500" s="119"/>
      <c r="K4500" s="119"/>
      <c r="L4500" s="119"/>
    </row>
    <row r="4501" spans="9:12" x14ac:dyDescent="0.25">
      <c r="I4501" s="119"/>
      <c r="J4501" s="119"/>
      <c r="K4501" s="119"/>
      <c r="L4501" s="119"/>
    </row>
    <row r="4502" spans="9:12" x14ac:dyDescent="0.25">
      <c r="I4502" s="119"/>
      <c r="J4502" s="119"/>
      <c r="K4502" s="119"/>
      <c r="L4502" s="119"/>
    </row>
    <row r="4503" spans="9:12" x14ac:dyDescent="0.25">
      <c r="I4503" s="119"/>
      <c r="J4503" s="119"/>
      <c r="K4503" s="119"/>
      <c r="L4503" s="119"/>
    </row>
    <row r="4504" spans="9:12" x14ac:dyDescent="0.25">
      <c r="I4504" s="119"/>
      <c r="J4504" s="119"/>
      <c r="K4504" s="119"/>
      <c r="L4504" s="119"/>
    </row>
    <row r="4505" spans="9:12" x14ac:dyDescent="0.25">
      <c r="I4505" s="119"/>
      <c r="J4505" s="119"/>
      <c r="K4505" s="119"/>
      <c r="L4505" s="119"/>
    </row>
    <row r="4506" spans="9:12" x14ac:dyDescent="0.25">
      <c r="I4506" s="119"/>
      <c r="J4506" s="119"/>
      <c r="K4506" s="119"/>
      <c r="L4506" s="119"/>
    </row>
    <row r="4507" spans="9:12" x14ac:dyDescent="0.25">
      <c r="I4507" s="119"/>
      <c r="J4507" s="119"/>
      <c r="K4507" s="119"/>
      <c r="L4507" s="119"/>
    </row>
    <row r="4508" spans="9:12" x14ac:dyDescent="0.25">
      <c r="I4508" s="119"/>
      <c r="J4508" s="119"/>
      <c r="K4508" s="119"/>
      <c r="L4508" s="119"/>
    </row>
    <row r="4509" spans="9:12" x14ac:dyDescent="0.25">
      <c r="I4509" s="119"/>
      <c r="J4509" s="119"/>
      <c r="K4509" s="119"/>
      <c r="L4509" s="119"/>
    </row>
    <row r="4510" spans="9:12" x14ac:dyDescent="0.25">
      <c r="I4510" s="119"/>
      <c r="J4510" s="119"/>
      <c r="K4510" s="119"/>
      <c r="L4510" s="119"/>
    </row>
    <row r="4511" spans="9:12" x14ac:dyDescent="0.25">
      <c r="I4511" s="119"/>
      <c r="J4511" s="119"/>
      <c r="K4511" s="119"/>
      <c r="L4511" s="119"/>
    </row>
    <row r="4512" spans="9:12" x14ac:dyDescent="0.25">
      <c r="I4512" s="119"/>
      <c r="J4512" s="119"/>
      <c r="K4512" s="119"/>
      <c r="L4512" s="119"/>
    </row>
    <row r="4513" spans="9:12" x14ac:dyDescent="0.25">
      <c r="I4513" s="119"/>
      <c r="J4513" s="119"/>
      <c r="K4513" s="119"/>
      <c r="L4513" s="119"/>
    </row>
    <row r="4514" spans="9:12" x14ac:dyDescent="0.25">
      <c r="I4514" s="119"/>
      <c r="J4514" s="119"/>
      <c r="K4514" s="119"/>
      <c r="L4514" s="119"/>
    </row>
    <row r="4515" spans="9:12" x14ac:dyDescent="0.25">
      <c r="I4515" s="119"/>
      <c r="J4515" s="119"/>
      <c r="K4515" s="119"/>
      <c r="L4515" s="119"/>
    </row>
    <row r="4516" spans="9:12" x14ac:dyDescent="0.25">
      <c r="I4516" s="119"/>
      <c r="J4516" s="119"/>
      <c r="K4516" s="119"/>
      <c r="L4516" s="119"/>
    </row>
    <row r="4517" spans="9:12" x14ac:dyDescent="0.25">
      <c r="I4517" s="119"/>
      <c r="J4517" s="119"/>
      <c r="K4517" s="119"/>
      <c r="L4517" s="119"/>
    </row>
    <row r="4518" spans="9:12" x14ac:dyDescent="0.25">
      <c r="I4518" s="119"/>
      <c r="J4518" s="119"/>
      <c r="K4518" s="119"/>
      <c r="L4518" s="119"/>
    </row>
    <row r="4519" spans="9:12" x14ac:dyDescent="0.25">
      <c r="I4519" s="119"/>
      <c r="J4519" s="119"/>
      <c r="K4519" s="119"/>
      <c r="L4519" s="119"/>
    </row>
    <row r="4520" spans="9:12" x14ac:dyDescent="0.25">
      <c r="I4520" s="119"/>
      <c r="J4520" s="119"/>
      <c r="K4520" s="119"/>
      <c r="L4520" s="119"/>
    </row>
    <row r="4521" spans="9:12" x14ac:dyDescent="0.25">
      <c r="I4521" s="119"/>
      <c r="J4521" s="119"/>
      <c r="K4521" s="119"/>
      <c r="L4521" s="119"/>
    </row>
    <row r="4522" spans="9:12" x14ac:dyDescent="0.25">
      <c r="I4522" s="119"/>
      <c r="J4522" s="119"/>
      <c r="K4522" s="119"/>
      <c r="L4522" s="119"/>
    </row>
    <row r="4523" spans="9:12" x14ac:dyDescent="0.25">
      <c r="I4523" s="119"/>
      <c r="J4523" s="119"/>
      <c r="K4523" s="119"/>
      <c r="L4523" s="119"/>
    </row>
    <row r="4524" spans="9:12" x14ac:dyDescent="0.25">
      <c r="I4524" s="119"/>
      <c r="J4524" s="119"/>
      <c r="K4524" s="119"/>
      <c r="L4524" s="119"/>
    </row>
    <row r="4525" spans="9:12" x14ac:dyDescent="0.25">
      <c r="I4525" s="119"/>
      <c r="J4525" s="119"/>
      <c r="K4525" s="119"/>
      <c r="L4525" s="119"/>
    </row>
    <row r="4526" spans="9:12" x14ac:dyDescent="0.25">
      <c r="I4526" s="119"/>
      <c r="J4526" s="119"/>
      <c r="K4526" s="119"/>
      <c r="L4526" s="119"/>
    </row>
    <row r="4527" spans="9:12" x14ac:dyDescent="0.25">
      <c r="I4527" s="119"/>
      <c r="J4527" s="119"/>
      <c r="K4527" s="119"/>
      <c r="L4527" s="119"/>
    </row>
    <row r="4528" spans="9:12" x14ac:dyDescent="0.25">
      <c r="I4528" s="119"/>
      <c r="J4528" s="119"/>
      <c r="K4528" s="119"/>
      <c r="L4528" s="119"/>
    </row>
    <row r="4529" spans="9:12" x14ac:dyDescent="0.25">
      <c r="I4529" s="119"/>
      <c r="J4529" s="119"/>
      <c r="K4529" s="119"/>
      <c r="L4529" s="119"/>
    </row>
    <row r="4530" spans="9:12" x14ac:dyDescent="0.25">
      <c r="I4530" s="119"/>
      <c r="J4530" s="119"/>
      <c r="K4530" s="119"/>
      <c r="L4530" s="119"/>
    </row>
    <row r="4531" spans="9:12" x14ac:dyDescent="0.25">
      <c r="I4531" s="119"/>
      <c r="J4531" s="119"/>
      <c r="K4531" s="119"/>
      <c r="L4531" s="119"/>
    </row>
    <row r="4532" spans="9:12" x14ac:dyDescent="0.25">
      <c r="I4532" s="119"/>
      <c r="J4532" s="119"/>
      <c r="K4532" s="119"/>
      <c r="L4532" s="119"/>
    </row>
    <row r="4533" spans="9:12" x14ac:dyDescent="0.25">
      <c r="I4533" s="119"/>
      <c r="J4533" s="119"/>
      <c r="K4533" s="119"/>
      <c r="L4533" s="119"/>
    </row>
    <row r="4534" spans="9:12" x14ac:dyDescent="0.25">
      <c r="I4534" s="119"/>
      <c r="J4534" s="119"/>
      <c r="K4534" s="119"/>
      <c r="L4534" s="119"/>
    </row>
    <row r="4535" spans="9:12" x14ac:dyDescent="0.25">
      <c r="I4535" s="119"/>
      <c r="J4535" s="119"/>
      <c r="K4535" s="119"/>
      <c r="L4535" s="119"/>
    </row>
    <row r="4536" spans="9:12" x14ac:dyDescent="0.25">
      <c r="I4536" s="119"/>
      <c r="J4536" s="119"/>
      <c r="K4536" s="119"/>
      <c r="L4536" s="119"/>
    </row>
    <row r="4537" spans="9:12" x14ac:dyDescent="0.25">
      <c r="I4537" s="119"/>
      <c r="J4537" s="119"/>
      <c r="K4537" s="119"/>
      <c r="L4537" s="119"/>
    </row>
    <row r="4538" spans="9:12" x14ac:dyDescent="0.25">
      <c r="I4538" s="119"/>
      <c r="J4538" s="119"/>
      <c r="K4538" s="119"/>
      <c r="L4538" s="119"/>
    </row>
    <row r="4539" spans="9:12" x14ac:dyDescent="0.25">
      <c r="I4539" s="119"/>
      <c r="J4539" s="119"/>
      <c r="K4539" s="119"/>
      <c r="L4539" s="119"/>
    </row>
    <row r="4540" spans="9:12" x14ac:dyDescent="0.25">
      <c r="I4540" s="119"/>
      <c r="J4540" s="119"/>
      <c r="K4540" s="119"/>
      <c r="L4540" s="119"/>
    </row>
    <row r="4541" spans="9:12" x14ac:dyDescent="0.25">
      <c r="I4541" s="119"/>
      <c r="J4541" s="119"/>
      <c r="K4541" s="119"/>
      <c r="L4541" s="119"/>
    </row>
    <row r="4542" spans="9:12" x14ac:dyDescent="0.25">
      <c r="I4542" s="119"/>
      <c r="J4542" s="119"/>
      <c r="K4542" s="119"/>
      <c r="L4542" s="119"/>
    </row>
    <row r="4543" spans="9:12" x14ac:dyDescent="0.25">
      <c r="I4543" s="119"/>
      <c r="J4543" s="119"/>
      <c r="K4543" s="119"/>
      <c r="L4543" s="119"/>
    </row>
    <row r="4544" spans="9:12" x14ac:dyDescent="0.25">
      <c r="I4544" s="119"/>
      <c r="J4544" s="119"/>
      <c r="K4544" s="119"/>
      <c r="L4544" s="119"/>
    </row>
    <row r="4545" spans="9:12" x14ac:dyDescent="0.25">
      <c r="I4545" s="119"/>
      <c r="J4545" s="119"/>
      <c r="K4545" s="119"/>
      <c r="L4545" s="119"/>
    </row>
    <row r="4546" spans="9:12" x14ac:dyDescent="0.25">
      <c r="I4546" s="119"/>
      <c r="J4546" s="119"/>
      <c r="K4546" s="119"/>
      <c r="L4546" s="119"/>
    </row>
    <row r="4547" spans="9:12" x14ac:dyDescent="0.25">
      <c r="I4547" s="119"/>
      <c r="J4547" s="119"/>
      <c r="K4547" s="119"/>
      <c r="L4547" s="119"/>
    </row>
    <row r="4548" spans="9:12" x14ac:dyDescent="0.25">
      <c r="I4548" s="119"/>
      <c r="J4548" s="119"/>
      <c r="K4548" s="119"/>
      <c r="L4548" s="119"/>
    </row>
    <row r="4549" spans="9:12" x14ac:dyDescent="0.25">
      <c r="I4549" s="119"/>
      <c r="J4549" s="119"/>
      <c r="K4549" s="119"/>
      <c r="L4549" s="119"/>
    </row>
    <row r="4550" spans="9:12" x14ac:dyDescent="0.25">
      <c r="I4550" s="119"/>
      <c r="J4550" s="119"/>
      <c r="K4550" s="119"/>
      <c r="L4550" s="119"/>
    </row>
    <row r="4551" spans="9:12" x14ac:dyDescent="0.25">
      <c r="I4551" s="119"/>
      <c r="J4551" s="119"/>
      <c r="K4551" s="119"/>
      <c r="L4551" s="119"/>
    </row>
    <row r="4552" spans="9:12" x14ac:dyDescent="0.25">
      <c r="I4552" s="119"/>
      <c r="J4552" s="119"/>
      <c r="K4552" s="119"/>
      <c r="L4552" s="119"/>
    </row>
    <row r="4553" spans="9:12" x14ac:dyDescent="0.25">
      <c r="I4553" s="119"/>
      <c r="J4553" s="119"/>
      <c r="K4553" s="119"/>
      <c r="L4553" s="119"/>
    </row>
    <row r="4554" spans="9:12" x14ac:dyDescent="0.25">
      <c r="I4554" s="119"/>
      <c r="J4554" s="119"/>
      <c r="K4554" s="119"/>
      <c r="L4554" s="119"/>
    </row>
    <row r="4555" spans="9:12" x14ac:dyDescent="0.25">
      <c r="I4555" s="119"/>
      <c r="J4555" s="119"/>
      <c r="K4555" s="119"/>
      <c r="L4555" s="119"/>
    </row>
    <row r="4556" spans="9:12" x14ac:dyDescent="0.25">
      <c r="I4556" s="119"/>
      <c r="J4556" s="119"/>
      <c r="K4556" s="119"/>
      <c r="L4556" s="119"/>
    </row>
    <row r="4557" spans="9:12" x14ac:dyDescent="0.25">
      <c r="I4557" s="119"/>
      <c r="J4557" s="119"/>
      <c r="K4557" s="119"/>
      <c r="L4557" s="119"/>
    </row>
    <row r="4558" spans="9:12" x14ac:dyDescent="0.25">
      <c r="I4558" s="119"/>
      <c r="J4558" s="119"/>
      <c r="K4558" s="119"/>
      <c r="L4558" s="119"/>
    </row>
    <row r="4559" spans="9:12" x14ac:dyDescent="0.25">
      <c r="I4559" s="119"/>
      <c r="J4559" s="119"/>
      <c r="K4559" s="119"/>
      <c r="L4559" s="119"/>
    </row>
    <row r="4560" spans="9:12" x14ac:dyDescent="0.25">
      <c r="I4560" s="119"/>
      <c r="J4560" s="119"/>
      <c r="K4560" s="119"/>
      <c r="L4560" s="119"/>
    </row>
    <row r="4561" spans="9:12" x14ac:dyDescent="0.25">
      <c r="I4561" s="119"/>
      <c r="J4561" s="119"/>
      <c r="K4561" s="119"/>
      <c r="L4561" s="119"/>
    </row>
    <row r="4562" spans="9:12" x14ac:dyDescent="0.25">
      <c r="I4562" s="119"/>
      <c r="J4562" s="119"/>
      <c r="K4562" s="119"/>
      <c r="L4562" s="119"/>
    </row>
    <row r="4563" spans="9:12" x14ac:dyDescent="0.25">
      <c r="I4563" s="119"/>
      <c r="J4563" s="119"/>
      <c r="K4563" s="119"/>
      <c r="L4563" s="119"/>
    </row>
    <row r="4564" spans="9:12" x14ac:dyDescent="0.25">
      <c r="I4564" s="119"/>
      <c r="J4564" s="119"/>
      <c r="K4564" s="119"/>
      <c r="L4564" s="119"/>
    </row>
    <row r="4565" spans="9:12" x14ac:dyDescent="0.25">
      <c r="I4565" s="119"/>
      <c r="J4565" s="119"/>
      <c r="K4565" s="119"/>
      <c r="L4565" s="119"/>
    </row>
    <row r="4566" spans="9:12" x14ac:dyDescent="0.25">
      <c r="I4566" s="119"/>
      <c r="J4566" s="119"/>
      <c r="K4566" s="119"/>
      <c r="L4566" s="119"/>
    </row>
    <row r="4567" spans="9:12" x14ac:dyDescent="0.25">
      <c r="I4567" s="119"/>
      <c r="J4567" s="119"/>
      <c r="K4567" s="119"/>
      <c r="L4567" s="119"/>
    </row>
    <row r="4568" spans="9:12" x14ac:dyDescent="0.25">
      <c r="I4568" s="119"/>
      <c r="J4568" s="119"/>
      <c r="K4568" s="119"/>
      <c r="L4568" s="119"/>
    </row>
    <row r="4569" spans="9:12" x14ac:dyDescent="0.25">
      <c r="I4569" s="119"/>
      <c r="J4569" s="119"/>
      <c r="K4569" s="119"/>
      <c r="L4569" s="119"/>
    </row>
    <row r="4570" spans="9:12" x14ac:dyDescent="0.25">
      <c r="I4570" s="119"/>
      <c r="J4570" s="119"/>
      <c r="K4570" s="119"/>
      <c r="L4570" s="119"/>
    </row>
    <row r="4571" spans="9:12" x14ac:dyDescent="0.25">
      <c r="I4571" s="119"/>
      <c r="J4571" s="119"/>
      <c r="K4571" s="119"/>
      <c r="L4571" s="119"/>
    </row>
    <row r="4572" spans="9:12" x14ac:dyDescent="0.25">
      <c r="I4572" s="119"/>
      <c r="J4572" s="119"/>
      <c r="K4572" s="119"/>
      <c r="L4572" s="119"/>
    </row>
    <row r="4573" spans="9:12" x14ac:dyDescent="0.25">
      <c r="I4573" s="119"/>
      <c r="J4573" s="119"/>
      <c r="K4573" s="119"/>
      <c r="L4573" s="119"/>
    </row>
    <row r="4574" spans="9:12" x14ac:dyDescent="0.25">
      <c r="I4574" s="119"/>
      <c r="J4574" s="119"/>
      <c r="K4574" s="119"/>
      <c r="L4574" s="119"/>
    </row>
    <row r="4575" spans="9:12" x14ac:dyDescent="0.25">
      <c r="I4575" s="119"/>
      <c r="J4575" s="119"/>
      <c r="K4575" s="119"/>
      <c r="L4575" s="119"/>
    </row>
    <row r="4576" spans="9:12" x14ac:dyDescent="0.25">
      <c r="I4576" s="119"/>
      <c r="J4576" s="119"/>
      <c r="K4576" s="119"/>
      <c r="L4576" s="119"/>
    </row>
    <row r="4577" spans="9:12" x14ac:dyDescent="0.25">
      <c r="I4577" s="119"/>
      <c r="J4577" s="119"/>
      <c r="K4577" s="119"/>
      <c r="L4577" s="119"/>
    </row>
    <row r="4578" spans="9:12" x14ac:dyDescent="0.25">
      <c r="I4578" s="119"/>
      <c r="J4578" s="119"/>
      <c r="K4578" s="119"/>
      <c r="L4578" s="119"/>
    </row>
    <row r="4579" spans="9:12" x14ac:dyDescent="0.25">
      <c r="I4579" s="119"/>
      <c r="J4579" s="119"/>
      <c r="K4579" s="119"/>
      <c r="L4579" s="119"/>
    </row>
    <row r="4580" spans="9:12" x14ac:dyDescent="0.25">
      <c r="I4580" s="119"/>
      <c r="J4580" s="119"/>
      <c r="K4580" s="119"/>
      <c r="L4580" s="119"/>
    </row>
    <row r="4581" spans="9:12" x14ac:dyDescent="0.25">
      <c r="I4581" s="119"/>
      <c r="J4581" s="119"/>
      <c r="K4581" s="119"/>
      <c r="L4581" s="119"/>
    </row>
    <row r="4582" spans="9:12" x14ac:dyDescent="0.25">
      <c r="I4582" s="119"/>
      <c r="J4582" s="119"/>
      <c r="K4582" s="119"/>
      <c r="L4582" s="119"/>
    </row>
    <row r="4583" spans="9:12" x14ac:dyDescent="0.25">
      <c r="I4583" s="119"/>
      <c r="J4583" s="119"/>
      <c r="K4583" s="119"/>
      <c r="L4583" s="119"/>
    </row>
    <row r="4584" spans="9:12" x14ac:dyDescent="0.25">
      <c r="I4584" s="119"/>
      <c r="J4584" s="119"/>
      <c r="K4584" s="119"/>
      <c r="L4584" s="119"/>
    </row>
    <row r="4585" spans="9:12" x14ac:dyDescent="0.25">
      <c r="I4585" s="119"/>
      <c r="J4585" s="119"/>
      <c r="K4585" s="119"/>
      <c r="L4585" s="119"/>
    </row>
    <row r="4586" spans="9:12" x14ac:dyDescent="0.25">
      <c r="I4586" s="119"/>
      <c r="J4586" s="119"/>
      <c r="K4586" s="119"/>
      <c r="L4586" s="119"/>
    </row>
    <row r="4587" spans="9:12" x14ac:dyDescent="0.25">
      <c r="I4587" s="119"/>
      <c r="J4587" s="119"/>
      <c r="K4587" s="119"/>
      <c r="L4587" s="119"/>
    </row>
    <row r="4588" spans="9:12" x14ac:dyDescent="0.25">
      <c r="I4588" s="119"/>
      <c r="J4588" s="119"/>
      <c r="K4588" s="119"/>
      <c r="L4588" s="119"/>
    </row>
    <row r="4589" spans="9:12" x14ac:dyDescent="0.25">
      <c r="I4589" s="119"/>
      <c r="J4589" s="119"/>
      <c r="K4589" s="119"/>
      <c r="L4589" s="119"/>
    </row>
    <row r="4590" spans="9:12" x14ac:dyDescent="0.25">
      <c r="I4590" s="119"/>
      <c r="J4590" s="119"/>
      <c r="K4590" s="119"/>
      <c r="L4590" s="119"/>
    </row>
    <row r="4591" spans="9:12" x14ac:dyDescent="0.25">
      <c r="I4591" s="119"/>
      <c r="J4591" s="119"/>
      <c r="K4591" s="119"/>
      <c r="L4591" s="119"/>
    </row>
    <row r="4592" spans="9:12" x14ac:dyDescent="0.25">
      <c r="I4592" s="119"/>
      <c r="J4592" s="119"/>
      <c r="K4592" s="119"/>
      <c r="L4592" s="119"/>
    </row>
    <row r="4593" spans="9:12" x14ac:dyDescent="0.25">
      <c r="I4593" s="119"/>
      <c r="J4593" s="119"/>
      <c r="K4593" s="119"/>
      <c r="L4593" s="119"/>
    </row>
    <row r="4594" spans="9:12" x14ac:dyDescent="0.25">
      <c r="I4594" s="119"/>
      <c r="J4594" s="119"/>
      <c r="K4594" s="119"/>
      <c r="L4594" s="119"/>
    </row>
    <row r="4595" spans="9:12" x14ac:dyDescent="0.25">
      <c r="I4595" s="119"/>
      <c r="J4595" s="119"/>
      <c r="K4595" s="119"/>
      <c r="L4595" s="119"/>
    </row>
    <row r="4596" spans="9:12" x14ac:dyDescent="0.25">
      <c r="I4596" s="119"/>
      <c r="J4596" s="119"/>
      <c r="K4596" s="119"/>
      <c r="L4596" s="119"/>
    </row>
    <row r="4597" spans="9:12" x14ac:dyDescent="0.25">
      <c r="I4597" s="119"/>
      <c r="J4597" s="119"/>
      <c r="K4597" s="119"/>
      <c r="L4597" s="119"/>
    </row>
    <row r="4598" spans="9:12" x14ac:dyDescent="0.25">
      <c r="I4598" s="119"/>
      <c r="J4598" s="119"/>
      <c r="K4598" s="119"/>
      <c r="L4598" s="119"/>
    </row>
    <row r="4599" spans="9:12" x14ac:dyDescent="0.25">
      <c r="I4599" s="119"/>
      <c r="J4599" s="119"/>
      <c r="K4599" s="119"/>
      <c r="L4599" s="119"/>
    </row>
  </sheetData>
  <mergeCells count="2">
    <mergeCell ref="A1:N1"/>
    <mergeCell ref="A2:N2"/>
  </mergeCells>
  <pageMargins left="0" right="0" top="0" bottom="0" header="0.3" footer="0.3"/>
  <pageSetup paperSize="9" scale="90"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E9FA-2D16-4E07-AFE9-DA3030991AE1}">
  <dimension ref="A1:O4587"/>
  <sheetViews>
    <sheetView zoomScale="110" zoomScaleNormal="85" workbookViewId="0">
      <selection sqref="A1:N1"/>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4" s="85" customFormat="1" ht="31.5" x14ac:dyDescent="0.25">
      <c r="A1" s="1077" t="s">
        <v>45</v>
      </c>
      <c r="B1" s="1077"/>
      <c r="C1" s="1077"/>
      <c r="D1" s="1077"/>
      <c r="E1" s="1077"/>
      <c r="F1" s="1077"/>
      <c r="G1" s="1077"/>
      <c r="H1" s="1077"/>
      <c r="I1" s="1077"/>
      <c r="J1" s="1077"/>
      <c r="K1" s="1077"/>
      <c r="L1" s="1077"/>
      <c r="M1" s="1077"/>
      <c r="N1" s="1077"/>
    </row>
    <row r="2" spans="1:14" s="85" customFormat="1" ht="18.75" x14ac:dyDescent="0.25">
      <c r="A2" s="1078" t="s">
        <v>129</v>
      </c>
      <c r="B2" s="1078"/>
      <c r="C2" s="1078"/>
      <c r="D2" s="1078"/>
      <c r="E2" s="1078"/>
      <c r="F2" s="1078"/>
      <c r="G2" s="1078"/>
      <c r="H2" s="1078"/>
      <c r="I2" s="1078"/>
      <c r="J2" s="1078"/>
      <c r="K2" s="1078"/>
      <c r="L2" s="1078"/>
      <c r="M2" s="1078"/>
      <c r="N2" s="1078"/>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02">
        <v>44317</v>
      </c>
      <c r="B4" s="303" t="s">
        <v>151</v>
      </c>
      <c r="C4" s="304"/>
      <c r="D4" s="305"/>
      <c r="E4" s="306"/>
      <c r="F4" s="648"/>
      <c r="G4" s="679">
        <v>9000</v>
      </c>
      <c r="H4" s="307"/>
      <c r="I4" s="649" t="s">
        <v>18</v>
      </c>
      <c r="J4" s="650"/>
      <c r="K4" s="650" t="s">
        <v>125</v>
      </c>
      <c r="L4" s="650" t="s">
        <v>46</v>
      </c>
      <c r="M4" s="308"/>
      <c r="N4" s="309"/>
    </row>
    <row r="5" spans="1:14" s="23" customFormat="1" ht="18" customHeight="1" x14ac:dyDescent="0.25">
      <c r="A5" s="1032">
        <v>44317</v>
      </c>
      <c r="B5" s="1036" t="s">
        <v>68</v>
      </c>
      <c r="C5" s="1036" t="s">
        <v>67</v>
      </c>
      <c r="D5" s="1037" t="s">
        <v>93</v>
      </c>
      <c r="E5" s="422">
        <v>7000</v>
      </c>
      <c r="F5" s="422"/>
      <c r="G5" s="1033">
        <f>G4-E5+F5</f>
        <v>2000</v>
      </c>
      <c r="H5" s="1038" t="s">
        <v>130</v>
      </c>
      <c r="I5" s="1039" t="s">
        <v>18</v>
      </c>
      <c r="J5" s="1040" t="s">
        <v>789</v>
      </c>
      <c r="K5" s="1040" t="s">
        <v>125</v>
      </c>
      <c r="L5" s="1040" t="s">
        <v>46</v>
      </c>
      <c r="M5" s="1034"/>
      <c r="N5" s="1035" t="s">
        <v>131</v>
      </c>
    </row>
    <row r="6" spans="1:14" s="23" customFormat="1" ht="16.5" customHeight="1" x14ac:dyDescent="0.25">
      <c r="A6" s="1032">
        <v>44317</v>
      </c>
      <c r="B6" s="1036" t="s">
        <v>68</v>
      </c>
      <c r="C6" s="1036" t="s">
        <v>67</v>
      </c>
      <c r="D6" s="1037" t="s">
        <v>93</v>
      </c>
      <c r="E6" s="422">
        <v>2000</v>
      </c>
      <c r="F6" s="422"/>
      <c r="G6" s="1033">
        <f>G5-E6+F6</f>
        <v>0</v>
      </c>
      <c r="H6" s="1038" t="s">
        <v>130</v>
      </c>
      <c r="I6" s="1039" t="s">
        <v>18</v>
      </c>
      <c r="J6" s="1040" t="s">
        <v>790</v>
      </c>
      <c r="K6" s="1040" t="s">
        <v>125</v>
      </c>
      <c r="L6" s="1040" t="s">
        <v>46</v>
      </c>
      <c r="M6" s="1034"/>
      <c r="N6" s="1035" t="s">
        <v>791</v>
      </c>
    </row>
    <row r="7" spans="1:14" s="23" customFormat="1" ht="14.25" customHeight="1" x14ac:dyDescent="0.25">
      <c r="A7" s="260">
        <v>44319</v>
      </c>
      <c r="B7" s="261" t="s">
        <v>107</v>
      </c>
      <c r="C7" s="261" t="s">
        <v>50</v>
      </c>
      <c r="D7" s="261" t="s">
        <v>93</v>
      </c>
      <c r="E7" s="703"/>
      <c r="F7" s="265">
        <v>52000</v>
      </c>
      <c r="G7" s="1018">
        <f t="shared" ref="G7" si="0">G6-E7+F7</f>
        <v>52000</v>
      </c>
      <c r="H7" s="628" t="s">
        <v>130</v>
      </c>
      <c r="I7" s="628" t="s">
        <v>18</v>
      </c>
      <c r="J7" s="402" t="s">
        <v>172</v>
      </c>
      <c r="K7" s="402" t="s">
        <v>125</v>
      </c>
      <c r="L7" s="402" t="s">
        <v>46</v>
      </c>
      <c r="M7" s="400"/>
      <c r="N7" s="401"/>
    </row>
    <row r="8" spans="1:14" s="23" customFormat="1" ht="16.5" customHeight="1" x14ac:dyDescent="0.25">
      <c r="A8" s="234">
        <v>44319</v>
      </c>
      <c r="B8" s="235" t="s">
        <v>68</v>
      </c>
      <c r="C8" s="235" t="s">
        <v>67</v>
      </c>
      <c r="D8" s="236" t="s">
        <v>93</v>
      </c>
      <c r="E8" s="194">
        <v>7000</v>
      </c>
      <c r="F8" s="194"/>
      <c r="G8" s="1007">
        <f>G7-E8+F8</f>
        <v>45000</v>
      </c>
      <c r="H8" s="717" t="s">
        <v>130</v>
      </c>
      <c r="I8" s="717" t="s">
        <v>18</v>
      </c>
      <c r="J8" s="279" t="s">
        <v>172</v>
      </c>
      <c r="K8" s="279" t="s">
        <v>125</v>
      </c>
      <c r="L8" s="299" t="s">
        <v>46</v>
      </c>
      <c r="M8" s="181"/>
      <c r="N8" s="250" t="s">
        <v>131</v>
      </c>
    </row>
    <row r="9" spans="1:14" s="23" customFormat="1" ht="15" customHeight="1" x14ac:dyDescent="0.25">
      <c r="A9" s="234">
        <v>44319</v>
      </c>
      <c r="B9" s="235" t="s">
        <v>68</v>
      </c>
      <c r="C9" s="235" t="s">
        <v>67</v>
      </c>
      <c r="D9" s="236" t="s">
        <v>93</v>
      </c>
      <c r="E9" s="217">
        <v>10000</v>
      </c>
      <c r="F9" s="194"/>
      <c r="G9" s="1007">
        <f t="shared" ref="G9" si="1">G8-E9+F9</f>
        <v>35000</v>
      </c>
      <c r="H9" s="472" t="s">
        <v>130</v>
      </c>
      <c r="I9" s="472" t="s">
        <v>18</v>
      </c>
      <c r="J9" s="279" t="s">
        <v>172</v>
      </c>
      <c r="K9" s="279" t="s">
        <v>125</v>
      </c>
      <c r="L9" s="299" t="s">
        <v>46</v>
      </c>
      <c r="M9" s="181"/>
      <c r="N9" s="250" t="s">
        <v>173</v>
      </c>
    </row>
    <row r="10" spans="1:14" s="23" customFormat="1" ht="15" customHeight="1" x14ac:dyDescent="0.25">
      <c r="A10" s="234">
        <v>44319</v>
      </c>
      <c r="B10" s="235" t="s">
        <v>68</v>
      </c>
      <c r="C10" s="235" t="s">
        <v>67</v>
      </c>
      <c r="D10" s="236" t="s">
        <v>93</v>
      </c>
      <c r="E10" s="194">
        <v>9000</v>
      </c>
      <c r="F10" s="194"/>
      <c r="G10" s="211">
        <f t="shared" ref="G10:G23" si="2">G9-E10+F10</f>
        <v>26000</v>
      </c>
      <c r="H10" s="472" t="s">
        <v>130</v>
      </c>
      <c r="I10" s="472" t="s">
        <v>18</v>
      </c>
      <c r="J10" s="279" t="s">
        <v>172</v>
      </c>
      <c r="K10" s="279" t="s">
        <v>125</v>
      </c>
      <c r="L10" s="299" t="s">
        <v>46</v>
      </c>
      <c r="M10" s="181"/>
      <c r="N10" s="250" t="s">
        <v>174</v>
      </c>
    </row>
    <row r="11" spans="1:14" s="97" customFormat="1" ht="14.25" customHeight="1" x14ac:dyDescent="0.25">
      <c r="A11" s="234">
        <v>44319</v>
      </c>
      <c r="B11" s="235" t="s">
        <v>68</v>
      </c>
      <c r="C11" s="235" t="s">
        <v>67</v>
      </c>
      <c r="D11" s="236" t="s">
        <v>93</v>
      </c>
      <c r="E11" s="194">
        <v>8000</v>
      </c>
      <c r="F11" s="194"/>
      <c r="G11" s="211">
        <f t="shared" si="2"/>
        <v>18000</v>
      </c>
      <c r="H11" s="472" t="s">
        <v>130</v>
      </c>
      <c r="I11" s="472" t="s">
        <v>18</v>
      </c>
      <c r="J11" s="279" t="s">
        <v>172</v>
      </c>
      <c r="K11" s="279" t="s">
        <v>125</v>
      </c>
      <c r="L11" s="299" t="s">
        <v>46</v>
      </c>
      <c r="M11" s="181"/>
      <c r="N11" s="250" t="s">
        <v>175</v>
      </c>
    </row>
    <row r="12" spans="1:14" s="97" customFormat="1" x14ac:dyDescent="0.25">
      <c r="A12" s="234">
        <v>44319</v>
      </c>
      <c r="B12" s="235" t="s">
        <v>68</v>
      </c>
      <c r="C12" s="235" t="s">
        <v>67</v>
      </c>
      <c r="D12" s="236" t="s">
        <v>93</v>
      </c>
      <c r="E12" s="194">
        <v>3000</v>
      </c>
      <c r="F12" s="194"/>
      <c r="G12" s="211">
        <f t="shared" si="2"/>
        <v>15000</v>
      </c>
      <c r="H12" s="472" t="s">
        <v>130</v>
      </c>
      <c r="I12" s="472" t="s">
        <v>18</v>
      </c>
      <c r="J12" s="279" t="s">
        <v>172</v>
      </c>
      <c r="K12" s="279" t="s">
        <v>125</v>
      </c>
      <c r="L12" s="299" t="s">
        <v>46</v>
      </c>
      <c r="M12" s="181"/>
      <c r="N12" s="250" t="s">
        <v>176</v>
      </c>
    </row>
    <row r="13" spans="1:14" x14ac:dyDescent="0.25">
      <c r="A13" s="234">
        <v>44319</v>
      </c>
      <c r="B13" s="235" t="s">
        <v>68</v>
      </c>
      <c r="C13" s="235" t="s">
        <v>67</v>
      </c>
      <c r="D13" s="236" t="s">
        <v>93</v>
      </c>
      <c r="E13" s="211">
        <v>7000</v>
      </c>
      <c r="F13" s="211"/>
      <c r="G13" s="211">
        <f t="shared" si="2"/>
        <v>8000</v>
      </c>
      <c r="H13" s="472" t="s">
        <v>130</v>
      </c>
      <c r="I13" s="472" t="s">
        <v>18</v>
      </c>
      <c r="J13" s="279" t="s">
        <v>172</v>
      </c>
      <c r="K13" s="279" t="s">
        <v>125</v>
      </c>
      <c r="L13" s="299" t="s">
        <v>46</v>
      </c>
      <c r="M13" s="214"/>
      <c r="N13" s="215"/>
    </row>
    <row r="14" spans="1:14" x14ac:dyDescent="0.25">
      <c r="A14" s="234">
        <v>44319</v>
      </c>
      <c r="B14" s="235" t="s">
        <v>95</v>
      </c>
      <c r="C14" s="235" t="s">
        <v>95</v>
      </c>
      <c r="D14" s="236" t="s">
        <v>93</v>
      </c>
      <c r="E14" s="210">
        <v>6000</v>
      </c>
      <c r="F14" s="194"/>
      <c r="G14" s="211">
        <f t="shared" si="2"/>
        <v>2000</v>
      </c>
      <c r="H14" s="472" t="s">
        <v>130</v>
      </c>
      <c r="I14" s="472" t="s">
        <v>18</v>
      </c>
      <c r="J14" s="279" t="s">
        <v>172</v>
      </c>
      <c r="K14" s="279" t="s">
        <v>125</v>
      </c>
      <c r="L14" s="299" t="s">
        <v>46</v>
      </c>
      <c r="M14" s="214"/>
      <c r="N14" s="215"/>
    </row>
    <row r="15" spans="1:14" ht="15" customHeight="1" x14ac:dyDescent="0.25">
      <c r="A15" s="234">
        <v>44319</v>
      </c>
      <c r="B15" s="235" t="s">
        <v>95</v>
      </c>
      <c r="C15" s="235" t="s">
        <v>95</v>
      </c>
      <c r="D15" s="236" t="s">
        <v>93</v>
      </c>
      <c r="E15" s="211">
        <v>2000</v>
      </c>
      <c r="F15" s="194"/>
      <c r="G15" s="211">
        <f t="shared" si="2"/>
        <v>0</v>
      </c>
      <c r="H15" s="717" t="s">
        <v>130</v>
      </c>
      <c r="I15" s="717" t="s">
        <v>18</v>
      </c>
      <c r="J15" s="279" t="s">
        <v>172</v>
      </c>
      <c r="K15" s="279" t="s">
        <v>125</v>
      </c>
      <c r="L15" s="299" t="s">
        <v>46</v>
      </c>
      <c r="M15" s="280"/>
      <c r="N15" s="241"/>
    </row>
    <row r="16" spans="1:14" ht="15" customHeight="1" x14ac:dyDescent="0.25">
      <c r="A16" s="234">
        <v>44319</v>
      </c>
      <c r="B16" s="235" t="s">
        <v>95</v>
      </c>
      <c r="C16" s="235" t="s">
        <v>95</v>
      </c>
      <c r="D16" s="236" t="s">
        <v>93</v>
      </c>
      <c r="E16" s="251">
        <v>2000</v>
      </c>
      <c r="F16" s="194"/>
      <c r="G16" s="211">
        <f t="shared" si="2"/>
        <v>-2000</v>
      </c>
      <c r="H16" s="717" t="s">
        <v>130</v>
      </c>
      <c r="I16" s="717" t="s">
        <v>18</v>
      </c>
      <c r="J16" s="279" t="s">
        <v>172</v>
      </c>
      <c r="K16" s="279" t="s">
        <v>125</v>
      </c>
      <c r="L16" s="299" t="s">
        <v>46</v>
      </c>
      <c r="M16" s="280"/>
      <c r="N16" s="241"/>
    </row>
    <row r="17" spans="1:14" ht="12.75" customHeight="1" x14ac:dyDescent="0.25">
      <c r="A17" s="234">
        <v>44320</v>
      </c>
      <c r="B17" s="235" t="s">
        <v>177</v>
      </c>
      <c r="C17" s="235" t="s">
        <v>50</v>
      </c>
      <c r="D17" s="236" t="s">
        <v>93</v>
      </c>
      <c r="E17" s="217"/>
      <c r="F17" s="194">
        <v>2000</v>
      </c>
      <c r="G17" s="211">
        <f t="shared" si="2"/>
        <v>0</v>
      </c>
      <c r="H17" s="472" t="s">
        <v>130</v>
      </c>
      <c r="I17" s="472" t="s">
        <v>18</v>
      </c>
      <c r="J17" s="279" t="s">
        <v>172</v>
      </c>
      <c r="K17" s="279" t="s">
        <v>125</v>
      </c>
      <c r="L17" s="299" t="s">
        <v>46</v>
      </c>
      <c r="M17" s="201"/>
      <c r="N17" s="203"/>
    </row>
    <row r="18" spans="1:14" ht="14.25" customHeight="1" x14ac:dyDescent="0.25">
      <c r="A18" s="802">
        <v>44320</v>
      </c>
      <c r="B18" s="269" t="s">
        <v>107</v>
      </c>
      <c r="C18" s="269" t="s">
        <v>50</v>
      </c>
      <c r="D18" s="803" t="s">
        <v>93</v>
      </c>
      <c r="E18" s="268"/>
      <c r="F18" s="263">
        <v>54000</v>
      </c>
      <c r="G18" s="268">
        <f t="shared" si="2"/>
        <v>54000</v>
      </c>
      <c r="H18" s="399" t="s">
        <v>130</v>
      </c>
      <c r="I18" s="399" t="s">
        <v>18</v>
      </c>
      <c r="J18" s="402" t="s">
        <v>201</v>
      </c>
      <c r="K18" s="402" t="s">
        <v>125</v>
      </c>
      <c r="L18" s="402" t="s">
        <v>46</v>
      </c>
      <c r="M18" s="412"/>
      <c r="N18" s="396"/>
    </row>
    <row r="19" spans="1:14" ht="14.25" customHeight="1" x14ac:dyDescent="0.25">
      <c r="A19" s="234">
        <v>44320</v>
      </c>
      <c r="B19" s="235" t="s">
        <v>68</v>
      </c>
      <c r="C19" s="235" t="s">
        <v>67</v>
      </c>
      <c r="D19" s="236" t="s">
        <v>93</v>
      </c>
      <c r="E19" s="211">
        <v>12000</v>
      </c>
      <c r="F19" s="210"/>
      <c r="G19" s="211">
        <f t="shared" si="2"/>
        <v>42000</v>
      </c>
      <c r="H19" s="310" t="s">
        <v>130</v>
      </c>
      <c r="I19" s="472" t="s">
        <v>18</v>
      </c>
      <c r="J19" s="279" t="s">
        <v>201</v>
      </c>
      <c r="K19" s="279" t="s">
        <v>125</v>
      </c>
      <c r="L19" s="299" t="s">
        <v>46</v>
      </c>
      <c r="M19" s="280"/>
      <c r="N19" s="241" t="s">
        <v>202</v>
      </c>
    </row>
    <row r="20" spans="1:14" ht="14.25" customHeight="1" x14ac:dyDescent="0.25">
      <c r="A20" s="234">
        <v>44320</v>
      </c>
      <c r="B20" s="235" t="s">
        <v>68</v>
      </c>
      <c r="C20" s="235" t="s">
        <v>67</v>
      </c>
      <c r="D20" s="236" t="s">
        <v>93</v>
      </c>
      <c r="E20" s="211">
        <v>10000</v>
      </c>
      <c r="F20" s="210"/>
      <c r="G20" s="211">
        <f t="shared" si="2"/>
        <v>32000</v>
      </c>
      <c r="H20" s="310" t="s">
        <v>130</v>
      </c>
      <c r="I20" s="472" t="s">
        <v>18</v>
      </c>
      <c r="J20" s="279" t="s">
        <v>201</v>
      </c>
      <c r="K20" s="279" t="s">
        <v>125</v>
      </c>
      <c r="L20" s="299" t="s">
        <v>46</v>
      </c>
      <c r="M20" s="280"/>
      <c r="N20" s="241" t="s">
        <v>203</v>
      </c>
    </row>
    <row r="21" spans="1:14" ht="14.25" customHeight="1" x14ac:dyDescent="0.25">
      <c r="A21" s="234">
        <v>44320</v>
      </c>
      <c r="B21" s="235" t="s">
        <v>68</v>
      </c>
      <c r="C21" s="235" t="s">
        <v>67</v>
      </c>
      <c r="D21" s="236" t="s">
        <v>93</v>
      </c>
      <c r="E21" s="211">
        <v>5000</v>
      </c>
      <c r="F21" s="210"/>
      <c r="G21" s="211">
        <f t="shared" si="2"/>
        <v>27000</v>
      </c>
      <c r="H21" s="310" t="s">
        <v>130</v>
      </c>
      <c r="I21" s="472" t="s">
        <v>18</v>
      </c>
      <c r="J21" s="279" t="s">
        <v>201</v>
      </c>
      <c r="K21" s="279" t="s">
        <v>125</v>
      </c>
      <c r="L21" s="299" t="s">
        <v>46</v>
      </c>
      <c r="M21" s="280"/>
      <c r="N21" s="241" t="s">
        <v>204</v>
      </c>
    </row>
    <row r="22" spans="1:14" ht="14.25" customHeight="1" x14ac:dyDescent="0.25">
      <c r="A22" s="234">
        <v>44320</v>
      </c>
      <c r="B22" s="235" t="s">
        <v>68</v>
      </c>
      <c r="C22" s="235" t="s">
        <v>67</v>
      </c>
      <c r="D22" s="236" t="s">
        <v>93</v>
      </c>
      <c r="E22" s="211">
        <v>3000</v>
      </c>
      <c r="F22" s="210"/>
      <c r="G22" s="211">
        <f t="shared" si="2"/>
        <v>24000</v>
      </c>
      <c r="H22" s="310" t="s">
        <v>130</v>
      </c>
      <c r="I22" s="472" t="s">
        <v>18</v>
      </c>
      <c r="J22" s="279" t="s">
        <v>201</v>
      </c>
      <c r="K22" s="279" t="s">
        <v>125</v>
      </c>
      <c r="L22" s="299" t="s">
        <v>46</v>
      </c>
      <c r="M22" s="280"/>
      <c r="N22" s="241" t="s">
        <v>142</v>
      </c>
    </row>
    <row r="23" spans="1:14" x14ac:dyDescent="0.25">
      <c r="A23" s="234">
        <v>44320</v>
      </c>
      <c r="B23" s="235" t="s">
        <v>68</v>
      </c>
      <c r="C23" s="235" t="s">
        <v>67</v>
      </c>
      <c r="D23" s="236" t="s">
        <v>93</v>
      </c>
      <c r="E23" s="426">
        <v>8000</v>
      </c>
      <c r="F23" s="211"/>
      <c r="G23" s="211">
        <f t="shared" si="2"/>
        <v>16000</v>
      </c>
      <c r="H23" s="310" t="s">
        <v>130</v>
      </c>
      <c r="I23" s="472" t="s">
        <v>18</v>
      </c>
      <c r="J23" s="279" t="s">
        <v>201</v>
      </c>
      <c r="K23" s="279" t="s">
        <v>125</v>
      </c>
      <c r="L23" s="299" t="s">
        <v>46</v>
      </c>
      <c r="M23" s="280"/>
      <c r="N23" s="241" t="s">
        <v>141</v>
      </c>
    </row>
    <row r="24" spans="1:14" x14ac:dyDescent="0.25">
      <c r="A24" s="234">
        <v>44320</v>
      </c>
      <c r="B24" s="235" t="s">
        <v>68</v>
      </c>
      <c r="C24" s="235" t="s">
        <v>67</v>
      </c>
      <c r="D24" s="236" t="s">
        <v>93</v>
      </c>
      <c r="E24" s="211">
        <v>7000</v>
      </c>
      <c r="F24" s="251"/>
      <c r="G24" s="194">
        <f>G23-E24+F24</f>
        <v>9000</v>
      </c>
      <c r="H24" s="310" t="s">
        <v>130</v>
      </c>
      <c r="I24" s="472" t="s">
        <v>18</v>
      </c>
      <c r="J24" s="279" t="s">
        <v>201</v>
      </c>
      <c r="K24" s="279" t="s">
        <v>125</v>
      </c>
      <c r="L24" s="299" t="s">
        <v>46</v>
      </c>
      <c r="M24" s="280"/>
      <c r="N24" s="241" t="s">
        <v>131</v>
      </c>
    </row>
    <row r="25" spans="1:14" ht="15" customHeight="1" x14ac:dyDescent="0.25">
      <c r="A25" s="234">
        <v>44320</v>
      </c>
      <c r="B25" s="203" t="s">
        <v>95</v>
      </c>
      <c r="C25" s="203" t="s">
        <v>95</v>
      </c>
      <c r="D25" s="276" t="s">
        <v>93</v>
      </c>
      <c r="E25" s="211">
        <v>6000</v>
      </c>
      <c r="F25" s="251"/>
      <c r="G25" s="211">
        <f t="shared" ref="G25:G31" si="3">G24-E25+F25</f>
        <v>3000</v>
      </c>
      <c r="H25" s="479" t="s">
        <v>130</v>
      </c>
      <c r="I25" s="717" t="s">
        <v>18</v>
      </c>
      <c r="J25" s="279" t="s">
        <v>201</v>
      </c>
      <c r="K25" s="279" t="s">
        <v>125</v>
      </c>
      <c r="L25" s="299" t="s">
        <v>46</v>
      </c>
      <c r="M25" s="280"/>
      <c r="N25" s="241"/>
    </row>
    <row r="26" spans="1:14" ht="17.25" customHeight="1" x14ac:dyDescent="0.25">
      <c r="A26" s="234">
        <v>44320</v>
      </c>
      <c r="B26" s="203" t="s">
        <v>95</v>
      </c>
      <c r="C26" s="203" t="s">
        <v>95</v>
      </c>
      <c r="D26" s="276" t="s">
        <v>93</v>
      </c>
      <c r="E26" s="210">
        <v>4000</v>
      </c>
      <c r="F26" s="217"/>
      <c r="G26" s="194">
        <f t="shared" si="3"/>
        <v>-1000</v>
      </c>
      <c r="H26" s="310" t="s">
        <v>130</v>
      </c>
      <c r="I26" s="472" t="s">
        <v>18</v>
      </c>
      <c r="J26" s="279" t="s">
        <v>201</v>
      </c>
      <c r="K26" s="279" t="s">
        <v>125</v>
      </c>
      <c r="L26" s="241" t="s">
        <v>46</v>
      </c>
      <c r="M26" s="280"/>
      <c r="N26" s="203"/>
    </row>
    <row r="27" spans="1:14" ht="17.25" customHeight="1" x14ac:dyDescent="0.25">
      <c r="A27" s="234">
        <v>44321</v>
      </c>
      <c r="B27" s="203" t="s">
        <v>177</v>
      </c>
      <c r="C27" s="203" t="s">
        <v>50</v>
      </c>
      <c r="D27" s="276" t="s">
        <v>93</v>
      </c>
      <c r="E27" s="194"/>
      <c r="F27" s="194">
        <v>1000</v>
      </c>
      <c r="G27" s="194">
        <f t="shared" si="3"/>
        <v>0</v>
      </c>
      <c r="H27" s="310" t="s">
        <v>130</v>
      </c>
      <c r="I27" s="472" t="s">
        <v>18</v>
      </c>
      <c r="J27" s="279" t="s">
        <v>201</v>
      </c>
      <c r="K27" s="279" t="s">
        <v>125</v>
      </c>
      <c r="L27" s="241" t="s">
        <v>46</v>
      </c>
      <c r="M27" s="280"/>
      <c r="N27" s="203"/>
    </row>
    <row r="28" spans="1:14" x14ac:dyDescent="0.25">
      <c r="A28" s="260">
        <v>44321</v>
      </c>
      <c r="B28" s="261" t="s">
        <v>107</v>
      </c>
      <c r="C28" s="261" t="s">
        <v>50</v>
      </c>
      <c r="D28" s="397" t="s">
        <v>93</v>
      </c>
      <c r="E28" s="689"/>
      <c r="F28" s="265">
        <v>50000</v>
      </c>
      <c r="G28" s="265">
        <f t="shared" si="3"/>
        <v>50000</v>
      </c>
      <c r="H28" s="417" t="s">
        <v>130</v>
      </c>
      <c r="I28" s="399" t="s">
        <v>18</v>
      </c>
      <c r="J28" s="402" t="s">
        <v>215</v>
      </c>
      <c r="K28" s="402" t="s">
        <v>125</v>
      </c>
      <c r="L28" s="396" t="s">
        <v>46</v>
      </c>
      <c r="M28" s="412"/>
      <c r="N28" s="261"/>
    </row>
    <row r="29" spans="1:14" ht="13.5" customHeight="1" x14ac:dyDescent="0.25">
      <c r="A29" s="202">
        <v>44321</v>
      </c>
      <c r="B29" s="203" t="s">
        <v>68</v>
      </c>
      <c r="C29" s="203" t="s">
        <v>67</v>
      </c>
      <c r="D29" s="276" t="s">
        <v>93</v>
      </c>
      <c r="E29" s="211">
        <v>10000</v>
      </c>
      <c r="F29" s="681"/>
      <c r="G29" s="194">
        <f t="shared" si="3"/>
        <v>40000</v>
      </c>
      <c r="H29" s="479" t="s">
        <v>130</v>
      </c>
      <c r="I29" s="717" t="s">
        <v>18</v>
      </c>
      <c r="J29" s="279" t="s">
        <v>215</v>
      </c>
      <c r="K29" s="279" t="s">
        <v>125</v>
      </c>
      <c r="L29" s="241" t="s">
        <v>46</v>
      </c>
      <c r="M29" s="280"/>
      <c r="N29" s="287" t="s">
        <v>144</v>
      </c>
    </row>
    <row r="30" spans="1:14" ht="14.25" customHeight="1" x14ac:dyDescent="0.25">
      <c r="A30" s="202">
        <v>44321</v>
      </c>
      <c r="B30" s="203" t="s">
        <v>68</v>
      </c>
      <c r="C30" s="203" t="s">
        <v>67</v>
      </c>
      <c r="D30" s="276" t="s">
        <v>93</v>
      </c>
      <c r="E30" s="255">
        <v>6000</v>
      </c>
      <c r="F30" s="194"/>
      <c r="G30" s="194">
        <f t="shared" si="3"/>
        <v>34000</v>
      </c>
      <c r="H30" s="310" t="s">
        <v>130</v>
      </c>
      <c r="I30" s="472" t="s">
        <v>18</v>
      </c>
      <c r="J30" s="279" t="s">
        <v>215</v>
      </c>
      <c r="K30" s="279" t="s">
        <v>125</v>
      </c>
      <c r="L30" s="241" t="s">
        <v>46</v>
      </c>
      <c r="M30" s="280"/>
      <c r="N30" s="203" t="s">
        <v>216</v>
      </c>
    </row>
    <row r="31" spans="1:14" x14ac:dyDescent="0.25">
      <c r="A31" s="202">
        <v>44321</v>
      </c>
      <c r="B31" s="203" t="s">
        <v>68</v>
      </c>
      <c r="C31" s="203" t="s">
        <v>67</v>
      </c>
      <c r="D31" s="276" t="s">
        <v>93</v>
      </c>
      <c r="E31" s="211">
        <v>3000</v>
      </c>
      <c r="F31" s="210"/>
      <c r="G31" s="210">
        <f t="shared" si="3"/>
        <v>31000</v>
      </c>
      <c r="H31" s="479" t="s">
        <v>130</v>
      </c>
      <c r="I31" s="717" t="s">
        <v>18</v>
      </c>
      <c r="J31" s="279" t="s">
        <v>215</v>
      </c>
      <c r="K31" s="279" t="s">
        <v>125</v>
      </c>
      <c r="L31" s="241" t="s">
        <v>46</v>
      </c>
      <c r="M31" s="280"/>
      <c r="N31" s="241" t="s">
        <v>217</v>
      </c>
    </row>
    <row r="32" spans="1:14" ht="16.5" customHeight="1" x14ac:dyDescent="0.25">
      <c r="A32" s="202">
        <v>44321</v>
      </c>
      <c r="B32" s="203" t="s">
        <v>68</v>
      </c>
      <c r="C32" s="203" t="s">
        <v>67</v>
      </c>
      <c r="D32" s="276" t="s">
        <v>93</v>
      </c>
      <c r="E32" s="217">
        <v>9000</v>
      </c>
      <c r="F32" s="211"/>
      <c r="G32" s="211">
        <f>G31-E32+F32</f>
        <v>22000</v>
      </c>
      <c r="H32" s="310" t="s">
        <v>130</v>
      </c>
      <c r="I32" s="472" t="s">
        <v>18</v>
      </c>
      <c r="J32" s="279" t="s">
        <v>215</v>
      </c>
      <c r="K32" s="279" t="s">
        <v>125</v>
      </c>
      <c r="L32" s="241" t="s">
        <v>46</v>
      </c>
      <c r="M32" s="280"/>
      <c r="N32" s="241" t="s">
        <v>218</v>
      </c>
    </row>
    <row r="33" spans="1:14" x14ac:dyDescent="0.25">
      <c r="A33" s="202">
        <v>44321</v>
      </c>
      <c r="B33" s="203" t="s">
        <v>68</v>
      </c>
      <c r="C33" s="203" t="s">
        <v>67</v>
      </c>
      <c r="D33" s="276" t="s">
        <v>93</v>
      </c>
      <c r="E33" s="426">
        <v>7000</v>
      </c>
      <c r="F33" s="230"/>
      <c r="G33" s="211">
        <f t="shared" ref="G33:G48" si="4">G32-E33+F33</f>
        <v>15000</v>
      </c>
      <c r="H33" s="310" t="s">
        <v>130</v>
      </c>
      <c r="I33" s="472" t="s">
        <v>18</v>
      </c>
      <c r="J33" s="279" t="s">
        <v>215</v>
      </c>
      <c r="K33" s="279" t="s">
        <v>125</v>
      </c>
      <c r="L33" s="241" t="s">
        <v>46</v>
      </c>
      <c r="M33" s="201"/>
      <c r="N33" s="203" t="s">
        <v>131</v>
      </c>
    </row>
    <row r="34" spans="1:14" ht="15.75" customHeight="1" x14ac:dyDescent="0.25">
      <c r="A34" s="202">
        <v>44321</v>
      </c>
      <c r="B34" s="203" t="s">
        <v>95</v>
      </c>
      <c r="C34" s="203" t="s">
        <v>95</v>
      </c>
      <c r="D34" s="276" t="s">
        <v>93</v>
      </c>
      <c r="E34" s="426">
        <v>6000</v>
      </c>
      <c r="F34" s="210"/>
      <c r="G34" s="211">
        <f t="shared" si="4"/>
        <v>9000</v>
      </c>
      <c r="H34" s="310" t="s">
        <v>130</v>
      </c>
      <c r="I34" s="472" t="s">
        <v>18</v>
      </c>
      <c r="J34" s="279" t="s">
        <v>215</v>
      </c>
      <c r="K34" s="279" t="s">
        <v>125</v>
      </c>
      <c r="L34" s="241" t="s">
        <v>46</v>
      </c>
      <c r="M34" s="201"/>
      <c r="N34" s="203"/>
    </row>
    <row r="35" spans="1:14" x14ac:dyDescent="0.25">
      <c r="A35" s="202">
        <v>44321</v>
      </c>
      <c r="B35" s="203" t="s">
        <v>95</v>
      </c>
      <c r="C35" s="203" t="s">
        <v>95</v>
      </c>
      <c r="D35" s="276" t="s">
        <v>93</v>
      </c>
      <c r="E35" s="255">
        <v>4000</v>
      </c>
      <c r="F35" s="252"/>
      <c r="G35" s="211">
        <f t="shared" si="4"/>
        <v>5000</v>
      </c>
      <c r="H35" s="310" t="s">
        <v>130</v>
      </c>
      <c r="I35" s="472" t="s">
        <v>18</v>
      </c>
      <c r="J35" s="279" t="s">
        <v>215</v>
      </c>
      <c r="K35" s="279" t="s">
        <v>125</v>
      </c>
      <c r="L35" s="241" t="s">
        <v>46</v>
      </c>
      <c r="M35" s="201"/>
      <c r="N35" s="220"/>
    </row>
    <row r="36" spans="1:14" ht="16.5" customHeight="1" x14ac:dyDescent="0.25">
      <c r="A36" s="202">
        <v>44322</v>
      </c>
      <c r="B36" s="235" t="s">
        <v>72</v>
      </c>
      <c r="C36" s="235" t="s">
        <v>50</v>
      </c>
      <c r="D36" s="236" t="s">
        <v>93</v>
      </c>
      <c r="E36" s="266"/>
      <c r="F36" s="213">
        <v>-5000</v>
      </c>
      <c r="G36" s="211">
        <f t="shared" si="4"/>
        <v>0</v>
      </c>
      <c r="H36" s="310" t="s">
        <v>130</v>
      </c>
      <c r="I36" s="472" t="s">
        <v>18</v>
      </c>
      <c r="J36" s="279" t="s">
        <v>215</v>
      </c>
      <c r="K36" s="279" t="s">
        <v>125</v>
      </c>
      <c r="L36" s="241" t="s">
        <v>46</v>
      </c>
      <c r="M36" s="201"/>
      <c r="N36" s="203"/>
    </row>
    <row r="37" spans="1:14" x14ac:dyDescent="0.25">
      <c r="A37" s="698">
        <v>44322</v>
      </c>
      <c r="B37" s="261" t="s">
        <v>107</v>
      </c>
      <c r="C37" s="261" t="s">
        <v>50</v>
      </c>
      <c r="D37" s="397" t="s">
        <v>93</v>
      </c>
      <c r="E37" s="689"/>
      <c r="F37" s="268">
        <v>57000</v>
      </c>
      <c r="G37" s="268">
        <f t="shared" si="4"/>
        <v>57000</v>
      </c>
      <c r="H37" s="417" t="s">
        <v>130</v>
      </c>
      <c r="I37" s="399" t="s">
        <v>18</v>
      </c>
      <c r="J37" s="402" t="s">
        <v>259</v>
      </c>
      <c r="K37" s="402" t="s">
        <v>125</v>
      </c>
      <c r="L37" s="396" t="s">
        <v>46</v>
      </c>
      <c r="M37" s="262"/>
      <c r="N37" s="261"/>
    </row>
    <row r="38" spans="1:14" x14ac:dyDescent="0.25">
      <c r="A38" s="240">
        <v>44322</v>
      </c>
      <c r="B38" s="235" t="s">
        <v>68</v>
      </c>
      <c r="C38" s="235" t="s">
        <v>67</v>
      </c>
      <c r="D38" s="236" t="s">
        <v>93</v>
      </c>
      <c r="E38" s="230">
        <v>10000</v>
      </c>
      <c r="F38" s="230"/>
      <c r="G38" s="211">
        <f t="shared" si="4"/>
        <v>47000</v>
      </c>
      <c r="H38" s="310" t="s">
        <v>130</v>
      </c>
      <c r="I38" s="472" t="s">
        <v>18</v>
      </c>
      <c r="J38" s="279" t="s">
        <v>259</v>
      </c>
      <c r="K38" s="279" t="s">
        <v>125</v>
      </c>
      <c r="L38" s="241" t="s">
        <v>46</v>
      </c>
      <c r="M38" s="258"/>
      <c r="N38" s="259" t="s">
        <v>260</v>
      </c>
    </row>
    <row r="39" spans="1:14" ht="17.25" customHeight="1" x14ac:dyDescent="0.25">
      <c r="A39" s="240">
        <v>44322</v>
      </c>
      <c r="B39" s="235" t="s">
        <v>68</v>
      </c>
      <c r="C39" s="235" t="s">
        <v>67</v>
      </c>
      <c r="D39" s="236" t="s">
        <v>93</v>
      </c>
      <c r="E39" s="255">
        <v>9000</v>
      </c>
      <c r="F39" s="211"/>
      <c r="G39" s="211">
        <f t="shared" si="4"/>
        <v>38000</v>
      </c>
      <c r="H39" s="310" t="s">
        <v>130</v>
      </c>
      <c r="I39" s="472" t="s">
        <v>18</v>
      </c>
      <c r="J39" s="279" t="s">
        <v>259</v>
      </c>
      <c r="K39" s="279" t="s">
        <v>125</v>
      </c>
      <c r="L39" s="241" t="s">
        <v>46</v>
      </c>
      <c r="M39" s="201"/>
      <c r="N39" s="203" t="s">
        <v>261</v>
      </c>
    </row>
    <row r="40" spans="1:14" ht="15.75" customHeight="1" x14ac:dyDescent="0.25">
      <c r="A40" s="240">
        <v>44322</v>
      </c>
      <c r="B40" s="235" t="s">
        <v>68</v>
      </c>
      <c r="C40" s="235" t="s">
        <v>67</v>
      </c>
      <c r="D40" s="236" t="s">
        <v>93</v>
      </c>
      <c r="E40" s="426">
        <v>9000</v>
      </c>
      <c r="F40" s="251"/>
      <c r="G40" s="211">
        <f t="shared" si="4"/>
        <v>29000</v>
      </c>
      <c r="H40" s="479" t="s">
        <v>130</v>
      </c>
      <c r="I40" s="717" t="s">
        <v>18</v>
      </c>
      <c r="J40" s="279" t="s">
        <v>259</v>
      </c>
      <c r="K40" s="279" t="s">
        <v>125</v>
      </c>
      <c r="L40" s="241" t="s">
        <v>46</v>
      </c>
      <c r="M40" s="280"/>
      <c r="N40" s="627" t="s">
        <v>262</v>
      </c>
    </row>
    <row r="41" spans="1:14" x14ac:dyDescent="0.25">
      <c r="A41" s="240">
        <v>44322</v>
      </c>
      <c r="B41" s="235" t="s">
        <v>68</v>
      </c>
      <c r="C41" s="235" t="s">
        <v>67</v>
      </c>
      <c r="D41" s="236" t="s">
        <v>93</v>
      </c>
      <c r="E41" s="213">
        <v>8000</v>
      </c>
      <c r="F41" s="230"/>
      <c r="G41" s="211">
        <f t="shared" si="4"/>
        <v>21000</v>
      </c>
      <c r="H41" s="201" t="s">
        <v>130</v>
      </c>
      <c r="I41" s="201" t="s">
        <v>18</v>
      </c>
      <c r="J41" s="279" t="s">
        <v>259</v>
      </c>
      <c r="K41" s="279" t="s">
        <v>125</v>
      </c>
      <c r="L41" s="241" t="s">
        <v>46</v>
      </c>
      <c r="M41" s="201"/>
      <c r="N41" s="209" t="s">
        <v>263</v>
      </c>
    </row>
    <row r="42" spans="1:14" x14ac:dyDescent="0.25">
      <c r="A42" s="240">
        <v>44322</v>
      </c>
      <c r="B42" s="235" t="s">
        <v>68</v>
      </c>
      <c r="C42" s="235" t="s">
        <v>67</v>
      </c>
      <c r="D42" s="236" t="s">
        <v>93</v>
      </c>
      <c r="E42" s="211">
        <v>7000</v>
      </c>
      <c r="F42" s="194"/>
      <c r="G42" s="211">
        <f t="shared" si="4"/>
        <v>14000</v>
      </c>
      <c r="H42" s="201" t="s">
        <v>130</v>
      </c>
      <c r="I42" s="201" t="s">
        <v>18</v>
      </c>
      <c r="J42" s="279" t="s">
        <v>259</v>
      </c>
      <c r="K42" s="279" t="s">
        <v>125</v>
      </c>
      <c r="L42" s="241" t="s">
        <v>46</v>
      </c>
      <c r="M42" s="201"/>
      <c r="N42" s="203" t="s">
        <v>131</v>
      </c>
    </row>
    <row r="43" spans="1:14" ht="17.25" customHeight="1" x14ac:dyDescent="0.25">
      <c r="A43" s="240">
        <v>44322</v>
      </c>
      <c r="B43" s="235" t="s">
        <v>95</v>
      </c>
      <c r="C43" s="235" t="s">
        <v>95</v>
      </c>
      <c r="D43" s="236" t="s">
        <v>93</v>
      </c>
      <c r="E43" s="217">
        <v>6000</v>
      </c>
      <c r="F43" s="217"/>
      <c r="G43" s="211">
        <f t="shared" si="4"/>
        <v>8000</v>
      </c>
      <c r="H43" s="201" t="s">
        <v>130</v>
      </c>
      <c r="I43" s="201" t="s">
        <v>18</v>
      </c>
      <c r="J43" s="279" t="s">
        <v>259</v>
      </c>
      <c r="K43" s="279" t="s">
        <v>125</v>
      </c>
      <c r="L43" s="241" t="s">
        <v>46</v>
      </c>
      <c r="M43" s="201"/>
      <c r="N43" s="203"/>
    </row>
    <row r="44" spans="1:14" x14ac:dyDescent="0.25">
      <c r="A44" s="240">
        <v>44322</v>
      </c>
      <c r="B44" s="235" t="s">
        <v>95</v>
      </c>
      <c r="C44" s="235" t="s">
        <v>95</v>
      </c>
      <c r="D44" s="236" t="s">
        <v>93</v>
      </c>
      <c r="E44" s="211">
        <v>4000</v>
      </c>
      <c r="F44" s="217"/>
      <c r="G44" s="211">
        <f t="shared" si="4"/>
        <v>4000</v>
      </c>
      <c r="H44" s="201" t="s">
        <v>130</v>
      </c>
      <c r="I44" s="201" t="s">
        <v>18</v>
      </c>
      <c r="J44" s="279" t="s">
        <v>259</v>
      </c>
      <c r="K44" s="279" t="s">
        <v>125</v>
      </c>
      <c r="L44" s="241" t="s">
        <v>46</v>
      </c>
      <c r="M44" s="201"/>
      <c r="N44" s="203"/>
    </row>
    <row r="45" spans="1:14" ht="15.75" customHeight="1" x14ac:dyDescent="0.25">
      <c r="A45" s="240">
        <v>44323</v>
      </c>
      <c r="B45" s="235" t="s">
        <v>72</v>
      </c>
      <c r="C45" s="209" t="s">
        <v>50</v>
      </c>
      <c r="D45" s="209" t="s">
        <v>93</v>
      </c>
      <c r="E45" s="210"/>
      <c r="F45" s="210">
        <v>-4000</v>
      </c>
      <c r="G45" s="211">
        <f t="shared" si="4"/>
        <v>0</v>
      </c>
      <c r="H45" s="201" t="s">
        <v>130</v>
      </c>
      <c r="I45" s="201" t="s">
        <v>18</v>
      </c>
      <c r="J45" s="279" t="s">
        <v>259</v>
      </c>
      <c r="K45" s="279" t="s">
        <v>125</v>
      </c>
      <c r="L45" s="241" t="s">
        <v>46</v>
      </c>
      <c r="M45" s="201"/>
      <c r="N45" s="203"/>
    </row>
    <row r="46" spans="1:14" x14ac:dyDescent="0.25">
      <c r="A46" s="260">
        <v>44323</v>
      </c>
      <c r="B46" s="261" t="s">
        <v>107</v>
      </c>
      <c r="C46" s="261" t="s">
        <v>50</v>
      </c>
      <c r="D46" s="261" t="s">
        <v>93</v>
      </c>
      <c r="E46" s="732"/>
      <c r="F46" s="265">
        <v>55000</v>
      </c>
      <c r="G46" s="268">
        <f t="shared" si="4"/>
        <v>55000</v>
      </c>
      <c r="H46" s="262" t="s">
        <v>130</v>
      </c>
      <c r="I46" s="262" t="s">
        <v>18</v>
      </c>
      <c r="J46" s="402" t="s">
        <v>294</v>
      </c>
      <c r="K46" s="402" t="s">
        <v>125</v>
      </c>
      <c r="L46" s="396" t="s">
        <v>46</v>
      </c>
      <c r="M46" s="262"/>
      <c r="N46" s="261"/>
    </row>
    <row r="47" spans="1:14" ht="16.5" customHeight="1" x14ac:dyDescent="0.25">
      <c r="A47" s="202">
        <v>44323</v>
      </c>
      <c r="B47" s="235" t="s">
        <v>68</v>
      </c>
      <c r="C47" s="209" t="s">
        <v>67</v>
      </c>
      <c r="D47" s="209" t="s">
        <v>93</v>
      </c>
      <c r="E47" s="267">
        <v>13000</v>
      </c>
      <c r="F47" s="251"/>
      <c r="G47" s="211">
        <f t="shared" si="4"/>
        <v>42000</v>
      </c>
      <c r="H47" s="201" t="s">
        <v>130</v>
      </c>
      <c r="I47" s="201" t="s">
        <v>18</v>
      </c>
      <c r="J47" s="279" t="s">
        <v>294</v>
      </c>
      <c r="K47" s="279" t="s">
        <v>125</v>
      </c>
      <c r="L47" s="241" t="s">
        <v>46</v>
      </c>
      <c r="M47" s="201"/>
      <c r="N47" s="203" t="s">
        <v>144</v>
      </c>
    </row>
    <row r="48" spans="1:14" ht="16.5" customHeight="1" x14ac:dyDescent="0.25">
      <c r="A48" s="202">
        <v>44323</v>
      </c>
      <c r="B48" s="235" t="s">
        <v>68</v>
      </c>
      <c r="C48" s="209" t="s">
        <v>67</v>
      </c>
      <c r="D48" s="209" t="s">
        <v>93</v>
      </c>
      <c r="E48" s="426">
        <v>8000</v>
      </c>
      <c r="F48" s="194"/>
      <c r="G48" s="211">
        <f t="shared" si="4"/>
        <v>34000</v>
      </c>
      <c r="H48" s="201" t="s">
        <v>130</v>
      </c>
      <c r="I48" s="201" t="s">
        <v>18</v>
      </c>
      <c r="J48" s="279" t="s">
        <v>294</v>
      </c>
      <c r="K48" s="235" t="s">
        <v>125</v>
      </c>
      <c r="L48" s="241" t="s">
        <v>46</v>
      </c>
      <c r="M48" s="201"/>
      <c r="N48" s="203" t="s">
        <v>295</v>
      </c>
    </row>
    <row r="49" spans="1:14" x14ac:dyDescent="0.25">
      <c r="A49" s="202">
        <v>44323</v>
      </c>
      <c r="B49" s="235" t="s">
        <v>68</v>
      </c>
      <c r="C49" s="209" t="s">
        <v>67</v>
      </c>
      <c r="D49" s="209" t="s">
        <v>93</v>
      </c>
      <c r="E49" s="272">
        <v>9000</v>
      </c>
      <c r="F49" s="230"/>
      <c r="G49" s="211">
        <f>G48-E49+F49</f>
        <v>25000</v>
      </c>
      <c r="H49" s="688" t="s">
        <v>130</v>
      </c>
      <c r="I49" s="208" t="s">
        <v>18</v>
      </c>
      <c r="J49" s="279" t="s">
        <v>294</v>
      </c>
      <c r="K49" s="1027" t="s">
        <v>125</v>
      </c>
      <c r="L49" s="627" t="s">
        <v>46</v>
      </c>
      <c r="M49" s="208"/>
      <c r="N49" s="209" t="s">
        <v>296</v>
      </c>
    </row>
    <row r="50" spans="1:14" x14ac:dyDescent="0.25">
      <c r="A50" s="202">
        <v>44323</v>
      </c>
      <c r="B50" s="235" t="s">
        <v>68</v>
      </c>
      <c r="C50" s="209" t="s">
        <v>67</v>
      </c>
      <c r="D50" s="209" t="s">
        <v>93</v>
      </c>
      <c r="E50" s="194">
        <v>7000</v>
      </c>
      <c r="F50" s="194"/>
      <c r="G50" s="211">
        <f t="shared" ref="G50:G113" si="5">G49-E50+F50</f>
        <v>18000</v>
      </c>
      <c r="H50" s="218" t="s">
        <v>130</v>
      </c>
      <c r="I50" s="201" t="s">
        <v>18</v>
      </c>
      <c r="J50" s="279" t="s">
        <v>294</v>
      </c>
      <c r="K50" s="1027" t="s">
        <v>125</v>
      </c>
      <c r="L50" s="627" t="s">
        <v>46</v>
      </c>
      <c r="M50" s="201"/>
      <c r="N50" s="203" t="s">
        <v>297</v>
      </c>
    </row>
    <row r="51" spans="1:14" x14ac:dyDescent="0.25">
      <c r="A51" s="202">
        <v>44323</v>
      </c>
      <c r="B51" s="235" t="s">
        <v>68</v>
      </c>
      <c r="C51" s="209" t="s">
        <v>67</v>
      </c>
      <c r="D51" s="209" t="s">
        <v>93</v>
      </c>
      <c r="E51" s="658">
        <v>7000</v>
      </c>
      <c r="F51" s="264"/>
      <c r="G51" s="211">
        <f t="shared" si="5"/>
        <v>11000</v>
      </c>
      <c r="H51" s="660" t="s">
        <v>130</v>
      </c>
      <c r="I51" s="201" t="s">
        <v>18</v>
      </c>
      <c r="J51" s="279" t="s">
        <v>294</v>
      </c>
      <c r="K51" s="1027" t="s">
        <v>125</v>
      </c>
      <c r="L51" s="627" t="s">
        <v>46</v>
      </c>
      <c r="M51" s="258"/>
      <c r="N51" s="259" t="s">
        <v>131</v>
      </c>
    </row>
    <row r="52" spans="1:14" x14ac:dyDescent="0.25">
      <c r="A52" s="202">
        <v>44323</v>
      </c>
      <c r="B52" s="235" t="s">
        <v>95</v>
      </c>
      <c r="C52" s="209" t="s">
        <v>95</v>
      </c>
      <c r="D52" s="209" t="s">
        <v>93</v>
      </c>
      <c r="E52" s="255">
        <v>6000</v>
      </c>
      <c r="F52" s="252"/>
      <c r="G52" s="211">
        <f t="shared" si="5"/>
        <v>5000</v>
      </c>
      <c r="H52" s="632" t="s">
        <v>130</v>
      </c>
      <c r="I52" s="201" t="s">
        <v>18</v>
      </c>
      <c r="J52" s="279" t="s">
        <v>294</v>
      </c>
      <c r="K52" s="1027" t="s">
        <v>125</v>
      </c>
      <c r="L52" s="627" t="s">
        <v>46</v>
      </c>
      <c r="M52" s="258"/>
      <c r="N52" s="259"/>
    </row>
    <row r="53" spans="1:14" x14ac:dyDescent="0.25">
      <c r="A53" s="202">
        <v>44323</v>
      </c>
      <c r="B53" s="235" t="s">
        <v>95</v>
      </c>
      <c r="C53" s="209" t="s">
        <v>95</v>
      </c>
      <c r="D53" s="209" t="s">
        <v>93</v>
      </c>
      <c r="E53" s="255">
        <v>4000</v>
      </c>
      <c r="F53" s="252"/>
      <c r="G53" s="211">
        <f t="shared" si="5"/>
        <v>1000</v>
      </c>
      <c r="H53" s="632" t="s">
        <v>130</v>
      </c>
      <c r="I53" s="201" t="s">
        <v>18</v>
      </c>
      <c r="J53" s="279" t="s">
        <v>294</v>
      </c>
      <c r="K53" s="1027" t="s">
        <v>125</v>
      </c>
      <c r="L53" s="627" t="s">
        <v>46</v>
      </c>
      <c r="M53" s="258"/>
      <c r="N53" s="259"/>
    </row>
    <row r="54" spans="1:14" ht="12.75" customHeight="1" x14ac:dyDescent="0.25">
      <c r="A54" s="202">
        <v>44324</v>
      </c>
      <c r="B54" s="235" t="s">
        <v>72</v>
      </c>
      <c r="C54" s="203" t="s">
        <v>50</v>
      </c>
      <c r="D54" s="203" t="s">
        <v>93</v>
      </c>
      <c r="E54" s="255"/>
      <c r="F54" s="252">
        <v>-1000</v>
      </c>
      <c r="G54" s="211">
        <f t="shared" si="5"/>
        <v>0</v>
      </c>
      <c r="H54" s="632" t="s">
        <v>130</v>
      </c>
      <c r="I54" s="201" t="s">
        <v>18</v>
      </c>
      <c r="J54" s="279" t="s">
        <v>294</v>
      </c>
      <c r="K54" s="759" t="s">
        <v>73</v>
      </c>
      <c r="L54" s="627" t="s">
        <v>46</v>
      </c>
      <c r="M54" s="258"/>
      <c r="N54" s="259"/>
    </row>
    <row r="55" spans="1:14" x14ac:dyDescent="0.25">
      <c r="A55" s="260">
        <v>44327</v>
      </c>
      <c r="B55" s="396" t="s">
        <v>107</v>
      </c>
      <c r="C55" s="396" t="s">
        <v>50</v>
      </c>
      <c r="D55" s="261" t="s">
        <v>93</v>
      </c>
      <c r="E55" s="732"/>
      <c r="F55" s="712">
        <v>245000</v>
      </c>
      <c r="G55" s="268">
        <f t="shared" si="5"/>
        <v>245000</v>
      </c>
      <c r="H55" s="906" t="s">
        <v>130</v>
      </c>
      <c r="I55" s="262" t="s">
        <v>18</v>
      </c>
      <c r="J55" s="402" t="s">
        <v>359</v>
      </c>
      <c r="K55" s="269" t="s">
        <v>73</v>
      </c>
      <c r="L55" s="396" t="s">
        <v>46</v>
      </c>
      <c r="M55" s="907"/>
      <c r="N55" s="891"/>
    </row>
    <row r="56" spans="1:14" ht="18" customHeight="1" x14ac:dyDescent="0.25">
      <c r="A56" s="260">
        <v>44327</v>
      </c>
      <c r="B56" s="261" t="s">
        <v>107</v>
      </c>
      <c r="C56" s="261" t="s">
        <v>50</v>
      </c>
      <c r="D56" s="261" t="s">
        <v>93</v>
      </c>
      <c r="E56" s="732"/>
      <c r="F56" s="908">
        <v>20000</v>
      </c>
      <c r="G56" s="268">
        <f t="shared" si="5"/>
        <v>265000</v>
      </c>
      <c r="H56" s="906" t="s">
        <v>130</v>
      </c>
      <c r="I56" s="262" t="s">
        <v>18</v>
      </c>
      <c r="J56" s="402" t="s">
        <v>360</v>
      </c>
      <c r="K56" s="269" t="s">
        <v>73</v>
      </c>
      <c r="L56" s="396" t="s">
        <v>46</v>
      </c>
      <c r="M56" s="907"/>
      <c r="N56" s="891"/>
    </row>
    <row r="57" spans="1:14" x14ac:dyDescent="0.25">
      <c r="A57" s="48">
        <v>44327</v>
      </c>
      <c r="B57" s="203" t="s">
        <v>361</v>
      </c>
      <c r="C57" s="203" t="s">
        <v>319</v>
      </c>
      <c r="D57" s="203" t="s">
        <v>93</v>
      </c>
      <c r="E57" s="426">
        <v>245000</v>
      </c>
      <c r="F57" s="255"/>
      <c r="G57" s="211">
        <f t="shared" si="5"/>
        <v>20000</v>
      </c>
      <c r="H57" s="632" t="s">
        <v>130</v>
      </c>
      <c r="I57" s="201" t="s">
        <v>18</v>
      </c>
      <c r="J57" s="279" t="s">
        <v>362</v>
      </c>
      <c r="K57" s="645" t="s">
        <v>73</v>
      </c>
      <c r="L57" s="241" t="s">
        <v>46</v>
      </c>
      <c r="M57" s="258"/>
      <c r="N57" s="259"/>
    </row>
    <row r="58" spans="1:14" x14ac:dyDescent="0.25">
      <c r="A58" s="48">
        <v>44327</v>
      </c>
      <c r="B58" s="235" t="s">
        <v>68</v>
      </c>
      <c r="C58" s="203" t="s">
        <v>67</v>
      </c>
      <c r="D58" s="203" t="s">
        <v>93</v>
      </c>
      <c r="E58" s="658">
        <v>10000</v>
      </c>
      <c r="F58" s="264"/>
      <c r="G58" s="211">
        <f t="shared" si="5"/>
        <v>10000</v>
      </c>
      <c r="H58" s="632" t="s">
        <v>130</v>
      </c>
      <c r="I58" s="201" t="s">
        <v>18</v>
      </c>
      <c r="J58" s="279" t="s">
        <v>363</v>
      </c>
      <c r="K58" s="645" t="s">
        <v>73</v>
      </c>
      <c r="L58" s="241" t="s">
        <v>46</v>
      </c>
      <c r="M58" s="258"/>
      <c r="N58" s="259" t="s">
        <v>364</v>
      </c>
    </row>
    <row r="59" spans="1:14" x14ac:dyDescent="0.25">
      <c r="A59" s="202">
        <v>44327</v>
      </c>
      <c r="B59" s="235" t="s">
        <v>68</v>
      </c>
      <c r="C59" s="203" t="s">
        <v>67</v>
      </c>
      <c r="D59" s="203" t="s">
        <v>93</v>
      </c>
      <c r="E59" s="211">
        <v>10000</v>
      </c>
      <c r="F59" s="255"/>
      <c r="G59" s="211">
        <f t="shared" si="5"/>
        <v>0</v>
      </c>
      <c r="H59" s="731" t="s">
        <v>130</v>
      </c>
      <c r="I59" s="280" t="s">
        <v>18</v>
      </c>
      <c r="J59" s="279" t="s">
        <v>363</v>
      </c>
      <c r="K59" s="299" t="s">
        <v>73</v>
      </c>
      <c r="L59" s="241" t="s">
        <v>46</v>
      </c>
      <c r="M59" s="673"/>
      <c r="N59" s="715" t="s">
        <v>365</v>
      </c>
    </row>
    <row r="60" spans="1:14" ht="16.5" customHeight="1" x14ac:dyDescent="0.25">
      <c r="A60" s="260">
        <v>44330</v>
      </c>
      <c r="B60" s="261" t="s">
        <v>107</v>
      </c>
      <c r="C60" s="261" t="s">
        <v>50</v>
      </c>
      <c r="D60" s="261" t="s">
        <v>93</v>
      </c>
      <c r="E60" s="905"/>
      <c r="F60" s="689">
        <v>53000</v>
      </c>
      <c r="G60" s="268">
        <f t="shared" si="5"/>
        <v>53000</v>
      </c>
      <c r="H60" s="909" t="s">
        <v>130</v>
      </c>
      <c r="I60" s="412" t="s">
        <v>18</v>
      </c>
      <c r="J60" s="402" t="s">
        <v>372</v>
      </c>
      <c r="K60" s="402" t="s">
        <v>73</v>
      </c>
      <c r="L60" s="396" t="s">
        <v>46</v>
      </c>
      <c r="M60" s="903"/>
      <c r="N60" s="904"/>
    </row>
    <row r="61" spans="1:14" ht="15" customHeight="1" x14ac:dyDescent="0.25">
      <c r="A61" s="202">
        <v>44330</v>
      </c>
      <c r="B61" s="235" t="s">
        <v>68</v>
      </c>
      <c r="C61" s="203" t="s">
        <v>67</v>
      </c>
      <c r="D61" s="203" t="s">
        <v>93</v>
      </c>
      <c r="E61" s="267">
        <v>12000</v>
      </c>
      <c r="F61" s="267"/>
      <c r="G61" s="211">
        <f t="shared" si="5"/>
        <v>41000</v>
      </c>
      <c r="H61" s="731" t="s">
        <v>130</v>
      </c>
      <c r="I61" s="280" t="s">
        <v>18</v>
      </c>
      <c r="J61" s="279" t="s">
        <v>372</v>
      </c>
      <c r="K61" s="299" t="s">
        <v>73</v>
      </c>
      <c r="L61" s="241" t="s">
        <v>46</v>
      </c>
      <c r="M61" s="673"/>
      <c r="N61" s="715" t="s">
        <v>325</v>
      </c>
    </row>
    <row r="62" spans="1:14" x14ac:dyDescent="0.25">
      <c r="A62" s="202">
        <v>44330</v>
      </c>
      <c r="B62" s="235" t="s">
        <v>68</v>
      </c>
      <c r="C62" s="203" t="s">
        <v>67</v>
      </c>
      <c r="D62" s="203" t="s">
        <v>93</v>
      </c>
      <c r="E62" s="255">
        <v>7000</v>
      </c>
      <c r="F62" s="255"/>
      <c r="G62" s="211">
        <f t="shared" si="5"/>
        <v>34000</v>
      </c>
      <c r="H62" s="731" t="s">
        <v>130</v>
      </c>
      <c r="I62" s="280" t="s">
        <v>18</v>
      </c>
      <c r="J62" s="279" t="s">
        <v>372</v>
      </c>
      <c r="K62" s="299" t="s">
        <v>73</v>
      </c>
      <c r="L62" s="241" t="s">
        <v>46</v>
      </c>
      <c r="M62" s="673"/>
      <c r="N62" s="715" t="s">
        <v>373</v>
      </c>
    </row>
    <row r="63" spans="1:14" ht="17.25" customHeight="1" x14ac:dyDescent="0.25">
      <c r="A63" s="202">
        <v>44330</v>
      </c>
      <c r="B63" s="235" t="s">
        <v>68</v>
      </c>
      <c r="C63" s="203" t="s">
        <v>67</v>
      </c>
      <c r="D63" s="203" t="s">
        <v>93</v>
      </c>
      <c r="E63" s="251">
        <v>6000</v>
      </c>
      <c r="F63" s="251"/>
      <c r="G63" s="211">
        <f t="shared" si="5"/>
        <v>28000</v>
      </c>
      <c r="H63" s="632" t="s">
        <v>130</v>
      </c>
      <c r="I63" s="201" t="s">
        <v>18</v>
      </c>
      <c r="J63" s="279" t="s">
        <v>372</v>
      </c>
      <c r="K63" s="645" t="s">
        <v>73</v>
      </c>
      <c r="L63" s="241" t="s">
        <v>46</v>
      </c>
      <c r="M63" s="280"/>
      <c r="N63" s="203" t="s">
        <v>374</v>
      </c>
    </row>
    <row r="64" spans="1:14" x14ac:dyDescent="0.25">
      <c r="A64" s="202">
        <v>44330</v>
      </c>
      <c r="B64" s="235" t="s">
        <v>68</v>
      </c>
      <c r="C64" s="203" t="s">
        <v>67</v>
      </c>
      <c r="D64" s="203" t="s">
        <v>93</v>
      </c>
      <c r="E64" s="426">
        <v>8000</v>
      </c>
      <c r="F64" s="194"/>
      <c r="G64" s="211">
        <f t="shared" si="5"/>
        <v>20000</v>
      </c>
      <c r="H64" s="632" t="s">
        <v>130</v>
      </c>
      <c r="I64" s="201" t="s">
        <v>18</v>
      </c>
      <c r="J64" s="279" t="s">
        <v>372</v>
      </c>
      <c r="K64" s="645" t="s">
        <v>73</v>
      </c>
      <c r="L64" s="241" t="s">
        <v>46</v>
      </c>
      <c r="M64" s="201"/>
      <c r="N64" s="203" t="s">
        <v>375</v>
      </c>
    </row>
    <row r="65" spans="1:14" ht="15.75" customHeight="1" x14ac:dyDescent="0.25">
      <c r="A65" s="202">
        <v>44330</v>
      </c>
      <c r="B65" s="235" t="s">
        <v>68</v>
      </c>
      <c r="C65" s="203" t="s">
        <v>67</v>
      </c>
      <c r="D65" s="203" t="s">
        <v>93</v>
      </c>
      <c r="E65" s="251">
        <v>7000</v>
      </c>
      <c r="F65" s="217"/>
      <c r="G65" s="211">
        <f t="shared" si="5"/>
        <v>13000</v>
      </c>
      <c r="H65" s="632" t="s">
        <v>130</v>
      </c>
      <c r="I65" s="201" t="s">
        <v>18</v>
      </c>
      <c r="J65" s="279" t="s">
        <v>372</v>
      </c>
      <c r="K65" s="645" t="s">
        <v>73</v>
      </c>
      <c r="L65" s="241" t="s">
        <v>46</v>
      </c>
      <c r="M65" s="201"/>
      <c r="N65" s="203" t="s">
        <v>131</v>
      </c>
    </row>
    <row r="66" spans="1:14" ht="17.25" customHeight="1" x14ac:dyDescent="0.25">
      <c r="A66" s="202">
        <v>44330</v>
      </c>
      <c r="B66" s="235" t="s">
        <v>95</v>
      </c>
      <c r="C66" s="203" t="s">
        <v>95</v>
      </c>
      <c r="D66" s="203" t="s">
        <v>93</v>
      </c>
      <c r="E66" s="194">
        <v>6000</v>
      </c>
      <c r="F66" s="194"/>
      <c r="G66" s="211">
        <f t="shared" si="5"/>
        <v>7000</v>
      </c>
      <c r="H66" s="632" t="s">
        <v>130</v>
      </c>
      <c r="I66" s="201" t="s">
        <v>18</v>
      </c>
      <c r="J66" s="279" t="s">
        <v>372</v>
      </c>
      <c r="K66" s="645" t="s">
        <v>73</v>
      </c>
      <c r="L66" s="241" t="s">
        <v>46</v>
      </c>
      <c r="M66" s="201"/>
      <c r="N66" s="203"/>
    </row>
    <row r="67" spans="1:14" x14ac:dyDescent="0.25">
      <c r="A67" s="202">
        <v>44330</v>
      </c>
      <c r="B67" s="235" t="s">
        <v>95</v>
      </c>
      <c r="C67" s="203" t="s">
        <v>95</v>
      </c>
      <c r="D67" s="203" t="s">
        <v>93</v>
      </c>
      <c r="E67" s="433">
        <v>4000</v>
      </c>
      <c r="F67" s="194"/>
      <c r="G67" s="211">
        <f t="shared" si="5"/>
        <v>3000</v>
      </c>
      <c r="H67" s="632" t="s">
        <v>130</v>
      </c>
      <c r="I67" s="258" t="s">
        <v>18</v>
      </c>
      <c r="J67" s="279" t="s">
        <v>372</v>
      </c>
      <c r="K67" s="633" t="s">
        <v>73</v>
      </c>
      <c r="L67" s="258" t="s">
        <v>46</v>
      </c>
      <c r="M67" s="201"/>
      <c r="N67" s="203"/>
    </row>
    <row r="68" spans="1:14" x14ac:dyDescent="0.25">
      <c r="A68" s="202">
        <v>44331</v>
      </c>
      <c r="B68" s="235" t="s">
        <v>68</v>
      </c>
      <c r="C68" s="203" t="s">
        <v>67</v>
      </c>
      <c r="D68" s="203" t="s">
        <v>93</v>
      </c>
      <c r="E68" s="211">
        <v>7000</v>
      </c>
      <c r="F68" s="211"/>
      <c r="G68" s="211">
        <f t="shared" si="5"/>
        <v>-4000</v>
      </c>
      <c r="H68" s="731" t="s">
        <v>130</v>
      </c>
      <c r="I68" s="673" t="s">
        <v>18</v>
      </c>
      <c r="J68" s="279" t="s">
        <v>372</v>
      </c>
      <c r="K68" s="751" t="s">
        <v>73</v>
      </c>
      <c r="L68" s="673" t="s">
        <v>46</v>
      </c>
      <c r="M68" s="280"/>
      <c r="N68" s="241" t="s">
        <v>131</v>
      </c>
    </row>
    <row r="69" spans="1:14" ht="14.25" customHeight="1" x14ac:dyDescent="0.25">
      <c r="A69" s="202">
        <v>44331</v>
      </c>
      <c r="B69" s="235" t="s">
        <v>68</v>
      </c>
      <c r="C69" s="203" t="s">
        <v>67</v>
      </c>
      <c r="D69" s="203" t="s">
        <v>93</v>
      </c>
      <c r="E69" s="255">
        <v>7000</v>
      </c>
      <c r="F69" s="194"/>
      <c r="G69" s="211">
        <f t="shared" si="5"/>
        <v>-11000</v>
      </c>
      <c r="H69" s="632" t="s">
        <v>130</v>
      </c>
      <c r="I69" s="258" t="s">
        <v>18</v>
      </c>
      <c r="J69" s="279" t="s">
        <v>372</v>
      </c>
      <c r="K69" s="633" t="s">
        <v>73</v>
      </c>
      <c r="L69" s="258" t="s">
        <v>46</v>
      </c>
      <c r="M69" s="201"/>
      <c r="N69" s="203" t="s">
        <v>376</v>
      </c>
    </row>
    <row r="70" spans="1:14" ht="15" customHeight="1" x14ac:dyDescent="0.25">
      <c r="A70" s="202">
        <v>44333</v>
      </c>
      <c r="B70" s="279" t="s">
        <v>177</v>
      </c>
      <c r="C70" s="241" t="s">
        <v>50</v>
      </c>
      <c r="D70" s="241" t="s">
        <v>93</v>
      </c>
      <c r="E70" s="194"/>
      <c r="F70" s="194">
        <v>11000</v>
      </c>
      <c r="G70" s="211">
        <f t="shared" si="5"/>
        <v>0</v>
      </c>
      <c r="H70" s="632" t="s">
        <v>130</v>
      </c>
      <c r="I70" s="258" t="s">
        <v>18</v>
      </c>
      <c r="J70" s="279" t="s">
        <v>372</v>
      </c>
      <c r="K70" s="633" t="s">
        <v>73</v>
      </c>
      <c r="L70" s="258" t="s">
        <v>46</v>
      </c>
      <c r="M70" s="201"/>
      <c r="N70" s="203"/>
    </row>
    <row r="71" spans="1:14" x14ac:dyDescent="0.25">
      <c r="A71" s="260">
        <v>44333</v>
      </c>
      <c r="B71" s="261" t="s">
        <v>107</v>
      </c>
      <c r="C71" s="261" t="s">
        <v>50</v>
      </c>
      <c r="D71" s="261" t="s">
        <v>93</v>
      </c>
      <c r="E71" s="912"/>
      <c r="F71" s="265">
        <v>50000</v>
      </c>
      <c r="G71" s="268">
        <f t="shared" si="5"/>
        <v>50000</v>
      </c>
      <c r="H71" s="906" t="s">
        <v>130</v>
      </c>
      <c r="I71" s="907" t="s">
        <v>18</v>
      </c>
      <c r="J71" s="402" t="s">
        <v>399</v>
      </c>
      <c r="K71" s="913" t="s">
        <v>73</v>
      </c>
      <c r="L71" s="907" t="s">
        <v>46</v>
      </c>
      <c r="M71" s="262"/>
      <c r="N71" s="261"/>
    </row>
    <row r="72" spans="1:14" x14ac:dyDescent="0.25">
      <c r="A72" s="202">
        <v>44333</v>
      </c>
      <c r="B72" s="235" t="s">
        <v>68</v>
      </c>
      <c r="C72" s="201" t="s">
        <v>67</v>
      </c>
      <c r="D72" s="201" t="s">
        <v>93</v>
      </c>
      <c r="E72" s="194">
        <v>9000</v>
      </c>
      <c r="F72" s="194"/>
      <c r="G72" s="211">
        <f t="shared" si="5"/>
        <v>41000</v>
      </c>
      <c r="H72" s="632" t="s">
        <v>130</v>
      </c>
      <c r="I72" s="258" t="s">
        <v>18</v>
      </c>
      <c r="J72" s="279" t="s">
        <v>399</v>
      </c>
      <c r="K72" s="633" t="s">
        <v>73</v>
      </c>
      <c r="L72" s="258" t="s">
        <v>46</v>
      </c>
      <c r="M72" s="201"/>
      <c r="N72" s="203" t="s">
        <v>400</v>
      </c>
    </row>
    <row r="73" spans="1:14" x14ac:dyDescent="0.25">
      <c r="A73" s="202">
        <v>44333</v>
      </c>
      <c r="B73" s="235" t="s">
        <v>68</v>
      </c>
      <c r="C73" s="201" t="s">
        <v>67</v>
      </c>
      <c r="D73" s="201" t="s">
        <v>93</v>
      </c>
      <c r="E73" s="210">
        <v>8000</v>
      </c>
      <c r="F73" s="211"/>
      <c r="G73" s="211">
        <f t="shared" si="5"/>
        <v>33000</v>
      </c>
      <c r="H73" s="632" t="s">
        <v>130</v>
      </c>
      <c r="I73" s="258" t="s">
        <v>18</v>
      </c>
      <c r="J73" s="279" t="s">
        <v>399</v>
      </c>
      <c r="K73" s="633" t="s">
        <v>73</v>
      </c>
      <c r="L73" s="258" t="s">
        <v>46</v>
      </c>
      <c r="M73" s="201"/>
      <c r="N73" s="203" t="s">
        <v>401</v>
      </c>
    </row>
    <row r="74" spans="1:14" x14ac:dyDescent="0.25">
      <c r="A74" s="202">
        <v>44333</v>
      </c>
      <c r="B74" s="235" t="s">
        <v>68</v>
      </c>
      <c r="C74" s="201" t="s">
        <v>67</v>
      </c>
      <c r="D74" s="201" t="s">
        <v>93</v>
      </c>
      <c r="E74" s="210">
        <v>5000</v>
      </c>
      <c r="F74" s="194"/>
      <c r="G74" s="211">
        <f t="shared" si="5"/>
        <v>28000</v>
      </c>
      <c r="H74" s="632" t="s">
        <v>130</v>
      </c>
      <c r="I74" s="258" t="s">
        <v>18</v>
      </c>
      <c r="J74" s="279" t="s">
        <v>399</v>
      </c>
      <c r="K74" s="633" t="s">
        <v>73</v>
      </c>
      <c r="L74" s="258" t="s">
        <v>46</v>
      </c>
      <c r="M74" s="201"/>
      <c r="N74" s="203" t="s">
        <v>402</v>
      </c>
    </row>
    <row r="75" spans="1:14" ht="16.5" customHeight="1" x14ac:dyDescent="0.25">
      <c r="A75" s="202">
        <v>44333</v>
      </c>
      <c r="B75" s="235" t="s">
        <v>68</v>
      </c>
      <c r="C75" s="201" t="s">
        <v>67</v>
      </c>
      <c r="D75" s="201" t="s">
        <v>93</v>
      </c>
      <c r="E75" s="426">
        <v>8000</v>
      </c>
      <c r="F75" s="415"/>
      <c r="G75" s="211">
        <f t="shared" si="5"/>
        <v>20000</v>
      </c>
      <c r="H75" s="731" t="s">
        <v>130</v>
      </c>
      <c r="I75" s="673" t="s">
        <v>18</v>
      </c>
      <c r="J75" s="279" t="s">
        <v>399</v>
      </c>
      <c r="K75" s="751" t="s">
        <v>73</v>
      </c>
      <c r="L75" s="673" t="s">
        <v>46</v>
      </c>
      <c r="M75" s="280"/>
      <c r="N75" s="241" t="s">
        <v>371</v>
      </c>
    </row>
    <row r="76" spans="1:14" x14ac:dyDescent="0.25">
      <c r="A76" s="202">
        <v>44333</v>
      </c>
      <c r="B76" s="235" t="s">
        <v>68</v>
      </c>
      <c r="C76" s="201" t="s">
        <v>67</v>
      </c>
      <c r="D76" s="201" t="s">
        <v>93</v>
      </c>
      <c r="E76" s="433">
        <v>7000</v>
      </c>
      <c r="F76" s="210"/>
      <c r="G76" s="211">
        <f t="shared" si="5"/>
        <v>13000</v>
      </c>
      <c r="H76" s="731" t="s">
        <v>130</v>
      </c>
      <c r="I76" s="673" t="s">
        <v>18</v>
      </c>
      <c r="J76" s="279" t="s">
        <v>399</v>
      </c>
      <c r="K76" s="633" t="s">
        <v>73</v>
      </c>
      <c r="L76" s="258" t="s">
        <v>46</v>
      </c>
      <c r="M76" s="280"/>
      <c r="N76" s="241" t="s">
        <v>131</v>
      </c>
    </row>
    <row r="77" spans="1:14" x14ac:dyDescent="0.25">
      <c r="A77" s="202">
        <v>44333</v>
      </c>
      <c r="B77" s="279" t="s">
        <v>95</v>
      </c>
      <c r="C77" s="241" t="s">
        <v>95</v>
      </c>
      <c r="D77" s="311" t="s">
        <v>93</v>
      </c>
      <c r="E77" s="211">
        <v>6000</v>
      </c>
      <c r="F77" s="211"/>
      <c r="G77" s="211">
        <f t="shared" si="5"/>
        <v>7000</v>
      </c>
      <c r="H77" s="731" t="s">
        <v>130</v>
      </c>
      <c r="I77" s="673" t="s">
        <v>18</v>
      </c>
      <c r="J77" s="279" t="s">
        <v>399</v>
      </c>
      <c r="K77" s="633" t="s">
        <v>73</v>
      </c>
      <c r="L77" s="258" t="s">
        <v>46</v>
      </c>
      <c r="M77" s="201"/>
      <c r="N77" s="203"/>
    </row>
    <row r="78" spans="1:14" x14ac:dyDescent="0.25">
      <c r="A78" s="202">
        <v>44333</v>
      </c>
      <c r="B78" s="279" t="s">
        <v>95</v>
      </c>
      <c r="C78" s="241" t="s">
        <v>95</v>
      </c>
      <c r="D78" s="311" t="s">
        <v>93</v>
      </c>
      <c r="E78" s="251">
        <v>4000</v>
      </c>
      <c r="F78" s="217"/>
      <c r="G78" s="211">
        <f t="shared" si="5"/>
        <v>3000</v>
      </c>
      <c r="H78" s="731" t="s">
        <v>130</v>
      </c>
      <c r="I78" s="673" t="s">
        <v>18</v>
      </c>
      <c r="J78" s="279" t="s">
        <v>399</v>
      </c>
      <c r="K78" s="633" t="s">
        <v>73</v>
      </c>
      <c r="L78" s="258" t="s">
        <v>46</v>
      </c>
      <c r="M78" s="201"/>
      <c r="N78" s="203"/>
    </row>
    <row r="79" spans="1:14" ht="15" customHeight="1" x14ac:dyDescent="0.25">
      <c r="A79" s="202">
        <v>44334</v>
      </c>
      <c r="B79" s="299" t="s">
        <v>72</v>
      </c>
      <c r="C79" s="241" t="s">
        <v>50</v>
      </c>
      <c r="D79" s="311" t="s">
        <v>93</v>
      </c>
      <c r="E79" s="267"/>
      <c r="F79" s="211">
        <v>-3000</v>
      </c>
      <c r="G79" s="211">
        <f t="shared" si="5"/>
        <v>0</v>
      </c>
      <c r="H79" s="731" t="s">
        <v>130</v>
      </c>
      <c r="I79" s="673" t="s">
        <v>18</v>
      </c>
      <c r="J79" s="299" t="s">
        <v>399</v>
      </c>
      <c r="K79" s="633" t="s">
        <v>73</v>
      </c>
      <c r="L79" s="258" t="s">
        <v>46</v>
      </c>
      <c r="M79" s="280"/>
      <c r="N79" s="241"/>
    </row>
    <row r="80" spans="1:14" x14ac:dyDescent="0.25">
      <c r="A80" s="260">
        <v>44334</v>
      </c>
      <c r="B80" s="402" t="s">
        <v>107</v>
      </c>
      <c r="C80" s="396" t="s">
        <v>50</v>
      </c>
      <c r="D80" s="760" t="s">
        <v>93</v>
      </c>
      <c r="E80" s="268"/>
      <c r="F80" s="265">
        <v>62000</v>
      </c>
      <c r="G80" s="268">
        <f t="shared" si="5"/>
        <v>62000</v>
      </c>
      <c r="H80" s="909" t="s">
        <v>130</v>
      </c>
      <c r="I80" s="903" t="s">
        <v>18</v>
      </c>
      <c r="J80" s="402" t="s">
        <v>417</v>
      </c>
      <c r="K80" s="913" t="s">
        <v>73</v>
      </c>
      <c r="L80" s="907" t="s">
        <v>46</v>
      </c>
      <c r="M80" s="262"/>
      <c r="N80" s="261" t="s">
        <v>418</v>
      </c>
    </row>
    <row r="81" spans="1:14" ht="15.75" customHeight="1" x14ac:dyDescent="0.25">
      <c r="A81" s="202">
        <v>44334</v>
      </c>
      <c r="B81" s="279" t="s">
        <v>68</v>
      </c>
      <c r="C81" s="241" t="s">
        <v>67</v>
      </c>
      <c r="D81" s="311" t="s">
        <v>93</v>
      </c>
      <c r="E81" s="211">
        <v>15000</v>
      </c>
      <c r="F81" s="194"/>
      <c r="G81" s="211">
        <f t="shared" si="5"/>
        <v>47000</v>
      </c>
      <c r="H81" s="731" t="s">
        <v>130</v>
      </c>
      <c r="I81" s="673" t="s">
        <v>18</v>
      </c>
      <c r="J81" s="279" t="s">
        <v>417</v>
      </c>
      <c r="K81" s="633" t="s">
        <v>73</v>
      </c>
      <c r="L81" s="258" t="s">
        <v>46</v>
      </c>
      <c r="M81" s="201"/>
      <c r="N81" s="203" t="s">
        <v>418</v>
      </c>
    </row>
    <row r="82" spans="1:14" x14ac:dyDescent="0.25">
      <c r="A82" s="202">
        <v>44334</v>
      </c>
      <c r="B82" s="279" t="s">
        <v>68</v>
      </c>
      <c r="C82" s="241" t="s">
        <v>67</v>
      </c>
      <c r="D82" s="311" t="s">
        <v>93</v>
      </c>
      <c r="E82" s="426">
        <v>8000</v>
      </c>
      <c r="F82" s="194"/>
      <c r="G82" s="211">
        <f t="shared" si="5"/>
        <v>39000</v>
      </c>
      <c r="H82" s="201" t="s">
        <v>130</v>
      </c>
      <c r="I82" s="201" t="s">
        <v>18</v>
      </c>
      <c r="J82" s="279" t="s">
        <v>417</v>
      </c>
      <c r="K82" s="645" t="s">
        <v>73</v>
      </c>
      <c r="L82" s="258" t="s">
        <v>46</v>
      </c>
      <c r="M82" s="201"/>
      <c r="N82" s="203" t="s">
        <v>419</v>
      </c>
    </row>
    <row r="83" spans="1:14" x14ac:dyDescent="0.25">
      <c r="A83" s="202">
        <v>44334</v>
      </c>
      <c r="B83" s="279" t="s">
        <v>68</v>
      </c>
      <c r="C83" s="241" t="s">
        <v>67</v>
      </c>
      <c r="D83" s="311" t="s">
        <v>93</v>
      </c>
      <c r="E83" s="223">
        <v>9000</v>
      </c>
      <c r="F83" s="194"/>
      <c r="G83" s="211">
        <f t="shared" si="5"/>
        <v>30000</v>
      </c>
      <c r="H83" s="201" t="s">
        <v>130</v>
      </c>
      <c r="I83" s="201" t="s">
        <v>18</v>
      </c>
      <c r="J83" s="279" t="s">
        <v>417</v>
      </c>
      <c r="K83" s="645" t="s">
        <v>73</v>
      </c>
      <c r="L83" s="258" t="s">
        <v>46</v>
      </c>
      <c r="M83" s="201"/>
      <c r="N83" s="203" t="s">
        <v>420</v>
      </c>
    </row>
    <row r="84" spans="1:14" x14ac:dyDescent="0.25">
      <c r="A84" s="202">
        <v>44334</v>
      </c>
      <c r="B84" s="279" t="s">
        <v>68</v>
      </c>
      <c r="C84" s="241" t="s">
        <v>67</v>
      </c>
      <c r="D84" s="311" t="s">
        <v>93</v>
      </c>
      <c r="E84" s="433">
        <v>10000</v>
      </c>
      <c r="F84" s="194"/>
      <c r="G84" s="211">
        <f t="shared" si="5"/>
        <v>20000</v>
      </c>
      <c r="H84" s="201" t="s">
        <v>130</v>
      </c>
      <c r="I84" s="201" t="s">
        <v>18</v>
      </c>
      <c r="J84" s="279" t="s">
        <v>417</v>
      </c>
      <c r="K84" s="645" t="s">
        <v>73</v>
      </c>
      <c r="L84" s="258" t="s">
        <v>46</v>
      </c>
      <c r="M84" s="201"/>
      <c r="N84" s="203" t="s">
        <v>421</v>
      </c>
    </row>
    <row r="85" spans="1:14" ht="15.75" customHeight="1" x14ac:dyDescent="0.25">
      <c r="A85" s="202">
        <v>44334</v>
      </c>
      <c r="B85" s="279" t="s">
        <v>68</v>
      </c>
      <c r="C85" s="241" t="s">
        <v>67</v>
      </c>
      <c r="D85" s="311" t="s">
        <v>93</v>
      </c>
      <c r="E85" s="211">
        <v>7000</v>
      </c>
      <c r="F85" s="211"/>
      <c r="G85" s="211">
        <f t="shared" si="5"/>
        <v>13000</v>
      </c>
      <c r="H85" s="280" t="s">
        <v>130</v>
      </c>
      <c r="I85" s="717" t="s">
        <v>18</v>
      </c>
      <c r="J85" s="279" t="s">
        <v>417</v>
      </c>
      <c r="K85" s="299" t="s">
        <v>73</v>
      </c>
      <c r="L85" s="673" t="s">
        <v>46</v>
      </c>
      <c r="M85" s="280"/>
      <c r="N85" s="203" t="s">
        <v>131</v>
      </c>
    </row>
    <row r="86" spans="1:14" x14ac:dyDescent="0.25">
      <c r="A86" s="202">
        <v>44334</v>
      </c>
      <c r="B86" s="203" t="s">
        <v>95</v>
      </c>
      <c r="C86" s="203" t="s">
        <v>95</v>
      </c>
      <c r="D86" s="203" t="s">
        <v>93</v>
      </c>
      <c r="E86" s="433">
        <v>6000</v>
      </c>
      <c r="F86" s="194"/>
      <c r="G86" s="211">
        <f t="shared" si="5"/>
        <v>7000</v>
      </c>
      <c r="H86" s="201" t="s">
        <v>130</v>
      </c>
      <c r="I86" s="472" t="s">
        <v>18</v>
      </c>
      <c r="J86" s="279" t="s">
        <v>417</v>
      </c>
      <c r="K86" s="645" t="s">
        <v>73</v>
      </c>
      <c r="L86" s="258" t="s">
        <v>46</v>
      </c>
      <c r="M86" s="201"/>
      <c r="N86" s="203"/>
    </row>
    <row r="87" spans="1:14" x14ac:dyDescent="0.25">
      <c r="A87" s="202">
        <v>44334</v>
      </c>
      <c r="B87" s="203" t="s">
        <v>95</v>
      </c>
      <c r="C87" s="203" t="s">
        <v>95</v>
      </c>
      <c r="D87" s="203" t="s">
        <v>93</v>
      </c>
      <c r="E87" s="194">
        <v>4000</v>
      </c>
      <c r="F87" s="194"/>
      <c r="G87" s="211">
        <f t="shared" si="5"/>
        <v>3000</v>
      </c>
      <c r="H87" s="201" t="s">
        <v>130</v>
      </c>
      <c r="I87" s="472" t="s">
        <v>18</v>
      </c>
      <c r="J87" s="279" t="s">
        <v>417</v>
      </c>
      <c r="K87" s="645" t="s">
        <v>73</v>
      </c>
      <c r="L87" s="258" t="s">
        <v>46</v>
      </c>
      <c r="M87" s="201"/>
      <c r="N87" s="203"/>
    </row>
    <row r="88" spans="1:14" ht="18.75" customHeight="1" x14ac:dyDescent="0.25">
      <c r="A88" s="202">
        <v>44335</v>
      </c>
      <c r="B88" s="235" t="s">
        <v>72</v>
      </c>
      <c r="C88" s="235" t="s">
        <v>50</v>
      </c>
      <c r="D88" s="203" t="s">
        <v>93</v>
      </c>
      <c r="E88" s="194"/>
      <c r="F88" s="194">
        <v>-3000</v>
      </c>
      <c r="G88" s="211">
        <f t="shared" si="5"/>
        <v>0</v>
      </c>
      <c r="H88" s="201" t="s">
        <v>130</v>
      </c>
      <c r="I88" s="472" t="s">
        <v>18</v>
      </c>
      <c r="J88" s="279" t="s">
        <v>417</v>
      </c>
      <c r="K88" s="645" t="s">
        <v>73</v>
      </c>
      <c r="L88" s="258" t="s">
        <v>46</v>
      </c>
      <c r="M88" s="201"/>
      <c r="N88" s="203"/>
    </row>
    <row r="89" spans="1:14" x14ac:dyDescent="0.25">
      <c r="A89" s="698">
        <v>44335</v>
      </c>
      <c r="B89" s="269" t="s">
        <v>107</v>
      </c>
      <c r="C89" s="269" t="s">
        <v>50</v>
      </c>
      <c r="D89" s="261" t="s">
        <v>93</v>
      </c>
      <c r="E89" s="265"/>
      <c r="F89" s="265">
        <v>60000</v>
      </c>
      <c r="G89" s="268">
        <f t="shared" si="5"/>
        <v>60000</v>
      </c>
      <c r="H89" s="262" t="s">
        <v>130</v>
      </c>
      <c r="I89" s="399" t="s">
        <v>18</v>
      </c>
      <c r="J89" s="402" t="s">
        <v>432</v>
      </c>
      <c r="K89" s="269" t="s">
        <v>73</v>
      </c>
      <c r="L89" s="907" t="s">
        <v>46</v>
      </c>
      <c r="M89" s="262"/>
      <c r="N89" s="261"/>
    </row>
    <row r="90" spans="1:14" ht="18.75" customHeight="1" x14ac:dyDescent="0.25">
      <c r="A90" s="240">
        <v>44335</v>
      </c>
      <c r="B90" s="235" t="s">
        <v>68</v>
      </c>
      <c r="C90" s="235" t="s">
        <v>67</v>
      </c>
      <c r="D90" s="203" t="s">
        <v>93</v>
      </c>
      <c r="E90" s="194">
        <v>10000</v>
      </c>
      <c r="F90" s="194"/>
      <c r="G90" s="211">
        <f t="shared" si="5"/>
        <v>50000</v>
      </c>
      <c r="H90" s="201" t="s">
        <v>130</v>
      </c>
      <c r="I90" s="472" t="s">
        <v>18</v>
      </c>
      <c r="J90" s="279" t="s">
        <v>432</v>
      </c>
      <c r="K90" s="645" t="s">
        <v>73</v>
      </c>
      <c r="L90" s="258" t="s">
        <v>46</v>
      </c>
      <c r="M90" s="201"/>
      <c r="N90" s="203" t="s">
        <v>433</v>
      </c>
    </row>
    <row r="91" spans="1:14" x14ac:dyDescent="0.25">
      <c r="A91" s="240">
        <v>44335</v>
      </c>
      <c r="B91" s="235" t="s">
        <v>68</v>
      </c>
      <c r="C91" s="235" t="s">
        <v>67</v>
      </c>
      <c r="D91" s="203" t="s">
        <v>93</v>
      </c>
      <c r="E91" s="426">
        <v>5000</v>
      </c>
      <c r="F91" s="194"/>
      <c r="G91" s="211">
        <f t="shared" si="5"/>
        <v>45000</v>
      </c>
      <c r="H91" s="201" t="s">
        <v>130</v>
      </c>
      <c r="I91" s="472" t="s">
        <v>18</v>
      </c>
      <c r="J91" s="279" t="s">
        <v>432</v>
      </c>
      <c r="K91" s="645" t="s">
        <v>73</v>
      </c>
      <c r="L91" s="258" t="s">
        <v>46</v>
      </c>
      <c r="M91" s="201"/>
      <c r="N91" s="203" t="s">
        <v>434</v>
      </c>
    </row>
    <row r="92" spans="1:14" ht="15" customHeight="1" x14ac:dyDescent="0.25">
      <c r="A92" s="240">
        <v>44335</v>
      </c>
      <c r="B92" s="235" t="s">
        <v>68</v>
      </c>
      <c r="C92" s="235" t="s">
        <v>67</v>
      </c>
      <c r="D92" s="203" t="s">
        <v>93</v>
      </c>
      <c r="E92" s="211">
        <v>10000</v>
      </c>
      <c r="F92" s="210"/>
      <c r="G92" s="211">
        <f t="shared" si="5"/>
        <v>35000</v>
      </c>
      <c r="H92" s="201" t="s">
        <v>130</v>
      </c>
      <c r="I92" s="472" t="s">
        <v>18</v>
      </c>
      <c r="J92" s="279" t="s">
        <v>432</v>
      </c>
      <c r="K92" s="645" t="s">
        <v>73</v>
      </c>
      <c r="L92" s="258" t="s">
        <v>46</v>
      </c>
      <c r="M92" s="201"/>
      <c r="N92" s="203" t="s">
        <v>435</v>
      </c>
    </row>
    <row r="93" spans="1:14" ht="14.25" customHeight="1" x14ac:dyDescent="0.25">
      <c r="A93" s="240">
        <v>44335</v>
      </c>
      <c r="B93" s="235" t="s">
        <v>68</v>
      </c>
      <c r="C93" s="235" t="s">
        <v>67</v>
      </c>
      <c r="D93" s="203" t="s">
        <v>93</v>
      </c>
      <c r="E93" s="700">
        <v>16000</v>
      </c>
      <c r="F93" s="223"/>
      <c r="G93" s="211">
        <f t="shared" si="5"/>
        <v>19000</v>
      </c>
      <c r="H93" s="201" t="s">
        <v>130</v>
      </c>
      <c r="I93" s="472" t="s">
        <v>18</v>
      </c>
      <c r="J93" s="279" t="s">
        <v>432</v>
      </c>
      <c r="K93" s="645" t="s">
        <v>73</v>
      </c>
      <c r="L93" s="258" t="s">
        <v>46</v>
      </c>
      <c r="M93" s="201"/>
      <c r="N93" s="203" t="s">
        <v>436</v>
      </c>
    </row>
    <row r="94" spans="1:14" ht="15.75" customHeight="1" x14ac:dyDescent="0.25">
      <c r="A94" s="240">
        <v>44335</v>
      </c>
      <c r="B94" s="235" t="s">
        <v>68</v>
      </c>
      <c r="C94" s="235" t="s">
        <v>67</v>
      </c>
      <c r="D94" s="203" t="s">
        <v>93</v>
      </c>
      <c r="E94" s="545">
        <v>7000</v>
      </c>
      <c r="F94" s="272"/>
      <c r="G94" s="211">
        <f t="shared" si="5"/>
        <v>12000</v>
      </c>
      <c r="H94" s="280" t="s">
        <v>130</v>
      </c>
      <c r="I94" s="717" t="s">
        <v>18</v>
      </c>
      <c r="J94" s="279" t="s">
        <v>432</v>
      </c>
      <c r="K94" s="299" t="s">
        <v>73</v>
      </c>
      <c r="L94" s="673" t="s">
        <v>46</v>
      </c>
      <c r="M94" s="280"/>
      <c r="N94" s="241" t="s">
        <v>437</v>
      </c>
    </row>
    <row r="95" spans="1:14" x14ac:dyDescent="0.25">
      <c r="A95" s="240">
        <v>44335</v>
      </c>
      <c r="B95" s="235" t="s">
        <v>95</v>
      </c>
      <c r="C95" s="235" t="s">
        <v>95</v>
      </c>
      <c r="D95" s="203" t="s">
        <v>93</v>
      </c>
      <c r="E95" s="433">
        <v>2000</v>
      </c>
      <c r="F95" s="194"/>
      <c r="G95" s="211">
        <f t="shared" si="5"/>
        <v>10000</v>
      </c>
      <c r="H95" s="201" t="s">
        <v>130</v>
      </c>
      <c r="I95" s="472" t="s">
        <v>18</v>
      </c>
      <c r="J95" s="279" t="s">
        <v>432</v>
      </c>
      <c r="K95" s="645" t="s">
        <v>73</v>
      </c>
      <c r="L95" s="258" t="s">
        <v>46</v>
      </c>
      <c r="M95" s="201"/>
      <c r="N95" s="203"/>
    </row>
    <row r="96" spans="1:14" x14ac:dyDescent="0.25">
      <c r="A96" s="240">
        <v>44335</v>
      </c>
      <c r="B96" s="235" t="s">
        <v>95</v>
      </c>
      <c r="C96" s="235" t="s">
        <v>95</v>
      </c>
      <c r="D96" s="203" t="s">
        <v>93</v>
      </c>
      <c r="E96" s="217">
        <v>6000</v>
      </c>
      <c r="F96" s="217"/>
      <c r="G96" s="211">
        <f t="shared" si="5"/>
        <v>4000</v>
      </c>
      <c r="H96" s="201" t="s">
        <v>130</v>
      </c>
      <c r="I96" s="472" t="s">
        <v>18</v>
      </c>
      <c r="J96" s="279" t="s">
        <v>432</v>
      </c>
      <c r="K96" s="645" t="s">
        <v>73</v>
      </c>
      <c r="L96" s="258" t="s">
        <v>46</v>
      </c>
      <c r="M96" s="201"/>
      <c r="N96" s="203"/>
    </row>
    <row r="97" spans="1:14" x14ac:dyDescent="0.25">
      <c r="A97" s="240">
        <v>44335</v>
      </c>
      <c r="B97" s="235" t="s">
        <v>95</v>
      </c>
      <c r="C97" s="235" t="s">
        <v>95</v>
      </c>
      <c r="D97" s="203" t="s">
        <v>93</v>
      </c>
      <c r="E97" s="217">
        <v>2000</v>
      </c>
      <c r="F97" s="194"/>
      <c r="G97" s="211">
        <f t="shared" si="5"/>
        <v>2000</v>
      </c>
      <c r="H97" s="201" t="s">
        <v>130</v>
      </c>
      <c r="I97" s="472" t="s">
        <v>18</v>
      </c>
      <c r="J97" s="279" t="s">
        <v>432</v>
      </c>
      <c r="K97" s="645" t="s">
        <v>73</v>
      </c>
      <c r="L97" s="258" t="s">
        <v>46</v>
      </c>
      <c r="M97" s="201"/>
      <c r="N97" s="203"/>
    </row>
    <row r="98" spans="1:14" ht="16.5" customHeight="1" x14ac:dyDescent="0.25">
      <c r="A98" s="240">
        <v>44336</v>
      </c>
      <c r="B98" s="279" t="s">
        <v>72</v>
      </c>
      <c r="C98" s="241" t="s">
        <v>50</v>
      </c>
      <c r="D98" s="241" t="s">
        <v>93</v>
      </c>
      <c r="E98" s="475"/>
      <c r="F98" s="194">
        <v>-2000</v>
      </c>
      <c r="G98" s="211">
        <f t="shared" si="5"/>
        <v>0</v>
      </c>
      <c r="H98" s="201" t="s">
        <v>130</v>
      </c>
      <c r="I98" s="472" t="s">
        <v>18</v>
      </c>
      <c r="J98" s="279" t="s">
        <v>432</v>
      </c>
      <c r="K98" s="645" t="s">
        <v>73</v>
      </c>
      <c r="L98" s="258" t="s">
        <v>46</v>
      </c>
      <c r="M98" s="201"/>
      <c r="N98" s="203"/>
    </row>
    <row r="99" spans="1:14" ht="15.75" customHeight="1" x14ac:dyDescent="0.25">
      <c r="A99" s="260">
        <v>44336</v>
      </c>
      <c r="B99" s="261" t="s">
        <v>107</v>
      </c>
      <c r="C99" s="261" t="s">
        <v>50</v>
      </c>
      <c r="D99" s="261" t="s">
        <v>93</v>
      </c>
      <c r="E99" s="263"/>
      <c r="F99" s="268">
        <v>53000</v>
      </c>
      <c r="G99" s="268">
        <f t="shared" si="5"/>
        <v>53000</v>
      </c>
      <c r="H99" s="262" t="s">
        <v>130</v>
      </c>
      <c r="I99" s="399" t="s">
        <v>18</v>
      </c>
      <c r="J99" s="402" t="s">
        <v>468</v>
      </c>
      <c r="K99" s="402" t="s">
        <v>73</v>
      </c>
      <c r="L99" s="903" t="s">
        <v>46</v>
      </c>
      <c r="M99" s="412"/>
      <c r="N99" s="396"/>
    </row>
    <row r="100" spans="1:14" x14ac:dyDescent="0.25">
      <c r="A100" s="48">
        <v>44336</v>
      </c>
      <c r="B100" s="235" t="s">
        <v>68</v>
      </c>
      <c r="C100" s="203" t="s">
        <v>67</v>
      </c>
      <c r="D100" s="203" t="s">
        <v>93</v>
      </c>
      <c r="E100" s="194">
        <v>12000</v>
      </c>
      <c r="F100" s="194"/>
      <c r="G100" s="211">
        <f t="shared" si="5"/>
        <v>41000</v>
      </c>
      <c r="H100" s="201" t="s">
        <v>130</v>
      </c>
      <c r="I100" s="472" t="s">
        <v>18</v>
      </c>
      <c r="J100" s="279" t="s">
        <v>468</v>
      </c>
      <c r="K100" s="645" t="s">
        <v>73</v>
      </c>
      <c r="L100" s="258" t="s">
        <v>46</v>
      </c>
      <c r="M100" s="201"/>
      <c r="N100" s="203" t="s">
        <v>469</v>
      </c>
    </row>
    <row r="101" spans="1:14" x14ac:dyDescent="0.25">
      <c r="A101" s="48">
        <v>44336</v>
      </c>
      <c r="B101" s="235" t="s">
        <v>68</v>
      </c>
      <c r="C101" s="203" t="s">
        <v>67</v>
      </c>
      <c r="D101" s="203" t="s">
        <v>93</v>
      </c>
      <c r="E101" s="433">
        <v>2000</v>
      </c>
      <c r="F101" s="213"/>
      <c r="G101" s="211">
        <f t="shared" si="5"/>
        <v>39000</v>
      </c>
      <c r="H101" s="201" t="s">
        <v>130</v>
      </c>
      <c r="I101" s="472" t="s">
        <v>18</v>
      </c>
      <c r="J101" s="279" t="s">
        <v>468</v>
      </c>
      <c r="K101" s="645" t="s">
        <v>73</v>
      </c>
      <c r="L101" s="258" t="s">
        <v>46</v>
      </c>
      <c r="M101" s="201"/>
      <c r="N101" s="203" t="s">
        <v>470</v>
      </c>
    </row>
    <row r="102" spans="1:14" ht="18.75" customHeight="1" x14ac:dyDescent="0.25">
      <c r="A102" s="48">
        <v>44336</v>
      </c>
      <c r="B102" s="235" t="s">
        <v>68</v>
      </c>
      <c r="C102" s="203" t="s">
        <v>67</v>
      </c>
      <c r="D102" s="203" t="s">
        <v>93</v>
      </c>
      <c r="E102" s="194">
        <v>8000</v>
      </c>
      <c r="F102" s="415"/>
      <c r="G102" s="211">
        <f t="shared" si="5"/>
        <v>31000</v>
      </c>
      <c r="H102" s="201" t="s">
        <v>130</v>
      </c>
      <c r="I102" s="472" t="s">
        <v>18</v>
      </c>
      <c r="J102" s="279" t="s">
        <v>468</v>
      </c>
      <c r="K102" s="645" t="s">
        <v>73</v>
      </c>
      <c r="L102" s="258" t="s">
        <v>46</v>
      </c>
      <c r="M102" s="201"/>
      <c r="N102" s="203" t="s">
        <v>471</v>
      </c>
    </row>
    <row r="103" spans="1:14" ht="17.25" customHeight="1" x14ac:dyDescent="0.25">
      <c r="A103" s="48">
        <v>44336</v>
      </c>
      <c r="B103" s="235" t="s">
        <v>68</v>
      </c>
      <c r="C103" s="203" t="s">
        <v>67</v>
      </c>
      <c r="D103" s="203" t="s">
        <v>93</v>
      </c>
      <c r="E103" s="223">
        <v>10000</v>
      </c>
      <c r="F103" s="631"/>
      <c r="G103" s="211">
        <f t="shared" si="5"/>
        <v>21000</v>
      </c>
      <c r="H103" s="201" t="s">
        <v>130</v>
      </c>
      <c r="I103" s="472" t="s">
        <v>18</v>
      </c>
      <c r="J103" s="279" t="s">
        <v>468</v>
      </c>
      <c r="K103" s="645" t="s">
        <v>73</v>
      </c>
      <c r="L103" s="258" t="s">
        <v>46</v>
      </c>
      <c r="M103" s="280"/>
      <c r="N103" s="241" t="s">
        <v>141</v>
      </c>
    </row>
    <row r="104" spans="1:14" x14ac:dyDescent="0.25">
      <c r="A104" s="48">
        <v>44336</v>
      </c>
      <c r="B104" s="235" t="s">
        <v>68</v>
      </c>
      <c r="C104" s="203" t="s">
        <v>67</v>
      </c>
      <c r="D104" s="203" t="s">
        <v>93</v>
      </c>
      <c r="E104" s="223">
        <v>7000</v>
      </c>
      <c r="F104" s="213"/>
      <c r="G104" s="211">
        <f t="shared" si="5"/>
        <v>14000</v>
      </c>
      <c r="H104" s="201" t="s">
        <v>130</v>
      </c>
      <c r="I104" s="472" t="s">
        <v>18</v>
      </c>
      <c r="J104" s="279" t="s">
        <v>468</v>
      </c>
      <c r="K104" s="645" t="s">
        <v>73</v>
      </c>
      <c r="L104" s="258" t="s">
        <v>46</v>
      </c>
      <c r="M104" s="201"/>
      <c r="N104" s="203" t="s">
        <v>131</v>
      </c>
    </row>
    <row r="105" spans="1:14" x14ac:dyDescent="0.25">
      <c r="A105" s="48">
        <v>44336</v>
      </c>
      <c r="B105" s="203" t="s">
        <v>95</v>
      </c>
      <c r="C105" s="203" t="s">
        <v>95</v>
      </c>
      <c r="D105" s="203" t="s">
        <v>93</v>
      </c>
      <c r="E105" s="194">
        <v>6000</v>
      </c>
      <c r="F105" s="194"/>
      <c r="G105" s="211">
        <f t="shared" si="5"/>
        <v>8000</v>
      </c>
      <c r="H105" s="201" t="s">
        <v>130</v>
      </c>
      <c r="I105" s="472" t="s">
        <v>18</v>
      </c>
      <c r="J105" s="279" t="s">
        <v>468</v>
      </c>
      <c r="K105" s="645" t="s">
        <v>73</v>
      </c>
      <c r="L105" s="258" t="s">
        <v>46</v>
      </c>
      <c r="M105" s="201"/>
      <c r="N105" s="203"/>
    </row>
    <row r="106" spans="1:14" x14ac:dyDescent="0.25">
      <c r="A106" s="48">
        <v>44336</v>
      </c>
      <c r="B106" s="203" t="s">
        <v>95</v>
      </c>
      <c r="C106" s="203" t="s">
        <v>95</v>
      </c>
      <c r="D106" s="203" t="s">
        <v>93</v>
      </c>
      <c r="E106" s="217">
        <v>3000</v>
      </c>
      <c r="F106" s="217"/>
      <c r="G106" s="211">
        <f t="shared" si="5"/>
        <v>5000</v>
      </c>
      <c r="H106" s="201" t="s">
        <v>130</v>
      </c>
      <c r="I106" s="472" t="s">
        <v>18</v>
      </c>
      <c r="J106" s="279" t="s">
        <v>468</v>
      </c>
      <c r="K106" s="645" t="s">
        <v>73</v>
      </c>
      <c r="L106" s="258" t="s">
        <v>46</v>
      </c>
      <c r="M106" s="201"/>
      <c r="N106" s="203"/>
    </row>
    <row r="107" spans="1:14" x14ac:dyDescent="0.25">
      <c r="A107" s="48">
        <v>44336</v>
      </c>
      <c r="B107" s="203" t="s">
        <v>95</v>
      </c>
      <c r="C107" s="203" t="s">
        <v>95</v>
      </c>
      <c r="D107" s="203" t="s">
        <v>93</v>
      </c>
      <c r="E107" s="213">
        <v>1000</v>
      </c>
      <c r="F107" s="194"/>
      <c r="G107" s="211">
        <f t="shared" si="5"/>
        <v>4000</v>
      </c>
      <c r="H107" s="201" t="s">
        <v>130</v>
      </c>
      <c r="I107" s="472" t="s">
        <v>18</v>
      </c>
      <c r="J107" s="279" t="s">
        <v>468</v>
      </c>
      <c r="K107" s="645" t="s">
        <v>73</v>
      </c>
      <c r="L107" s="258" t="s">
        <v>46</v>
      </c>
      <c r="M107" s="201"/>
      <c r="N107" s="203"/>
    </row>
    <row r="108" spans="1:14" ht="15" customHeight="1" x14ac:dyDescent="0.25">
      <c r="A108" s="202">
        <v>44337</v>
      </c>
      <c r="B108" s="203" t="s">
        <v>467</v>
      </c>
      <c r="C108" s="203" t="s">
        <v>50</v>
      </c>
      <c r="D108" s="203" t="s">
        <v>93</v>
      </c>
      <c r="E108" s="211"/>
      <c r="F108" s="211">
        <v>-4000</v>
      </c>
      <c r="G108" s="211">
        <f t="shared" si="5"/>
        <v>0</v>
      </c>
      <c r="H108" s="201" t="s">
        <v>130</v>
      </c>
      <c r="I108" s="472" t="s">
        <v>18</v>
      </c>
      <c r="J108" s="279" t="s">
        <v>468</v>
      </c>
      <c r="K108" s="645" t="s">
        <v>73</v>
      </c>
      <c r="L108" s="258" t="s">
        <v>46</v>
      </c>
      <c r="M108" s="201"/>
      <c r="N108" s="203"/>
    </row>
    <row r="109" spans="1:14" ht="18" customHeight="1" x14ac:dyDescent="0.25">
      <c r="A109" s="260">
        <v>44337</v>
      </c>
      <c r="B109" s="269" t="s">
        <v>107</v>
      </c>
      <c r="C109" s="262" t="s">
        <v>50</v>
      </c>
      <c r="D109" s="262" t="s">
        <v>93</v>
      </c>
      <c r="E109" s="732"/>
      <c r="F109" s="703">
        <v>45000</v>
      </c>
      <c r="G109" s="268">
        <f t="shared" si="5"/>
        <v>45000</v>
      </c>
      <c r="H109" s="262" t="s">
        <v>130</v>
      </c>
      <c r="I109" s="262" t="s">
        <v>18</v>
      </c>
      <c r="J109" s="402" t="s">
        <v>479</v>
      </c>
      <c r="K109" s="269" t="s">
        <v>73</v>
      </c>
      <c r="L109" s="262" t="s">
        <v>46</v>
      </c>
      <c r="M109" s="262"/>
      <c r="N109" s="261"/>
    </row>
    <row r="110" spans="1:14" ht="18" customHeight="1" x14ac:dyDescent="0.25">
      <c r="A110" s="202">
        <v>44337</v>
      </c>
      <c r="B110" s="235" t="s">
        <v>68</v>
      </c>
      <c r="C110" s="201" t="s">
        <v>67</v>
      </c>
      <c r="D110" s="201" t="s">
        <v>93</v>
      </c>
      <c r="E110" s="194">
        <v>9000</v>
      </c>
      <c r="F110" s="194"/>
      <c r="G110" s="211">
        <f t="shared" si="5"/>
        <v>36000</v>
      </c>
      <c r="H110" s="201" t="s">
        <v>130</v>
      </c>
      <c r="I110" s="201" t="s">
        <v>18</v>
      </c>
      <c r="J110" s="279" t="s">
        <v>479</v>
      </c>
      <c r="K110" s="645" t="s">
        <v>73</v>
      </c>
      <c r="L110" s="201" t="s">
        <v>46</v>
      </c>
      <c r="M110" s="201"/>
      <c r="N110" s="203" t="s">
        <v>480</v>
      </c>
    </row>
    <row r="111" spans="1:14" ht="13.5" customHeight="1" x14ac:dyDescent="0.25">
      <c r="A111" s="202">
        <v>44337</v>
      </c>
      <c r="B111" s="235" t="s">
        <v>68</v>
      </c>
      <c r="C111" s="201" t="s">
        <v>67</v>
      </c>
      <c r="D111" s="201" t="s">
        <v>93</v>
      </c>
      <c r="E111" s="433">
        <v>8000</v>
      </c>
      <c r="F111" s="217"/>
      <c r="G111" s="211">
        <f t="shared" si="5"/>
        <v>28000</v>
      </c>
      <c r="H111" s="201" t="s">
        <v>130</v>
      </c>
      <c r="I111" s="201" t="s">
        <v>18</v>
      </c>
      <c r="J111" s="279" t="s">
        <v>479</v>
      </c>
      <c r="K111" s="645" t="s">
        <v>73</v>
      </c>
      <c r="L111" s="201" t="s">
        <v>46</v>
      </c>
      <c r="M111" s="201"/>
      <c r="N111" s="203" t="s">
        <v>481</v>
      </c>
    </row>
    <row r="112" spans="1:14" ht="17.25" customHeight="1" x14ac:dyDescent="0.25">
      <c r="A112" s="202">
        <v>44337</v>
      </c>
      <c r="B112" s="235" t="s">
        <v>68</v>
      </c>
      <c r="C112" s="201" t="s">
        <v>67</v>
      </c>
      <c r="D112" s="201" t="s">
        <v>93</v>
      </c>
      <c r="E112" s="194">
        <v>2000</v>
      </c>
      <c r="F112" s="194"/>
      <c r="G112" s="211">
        <f t="shared" si="5"/>
        <v>26000</v>
      </c>
      <c r="H112" s="201" t="s">
        <v>130</v>
      </c>
      <c r="I112" s="201" t="s">
        <v>18</v>
      </c>
      <c r="J112" s="279" t="s">
        <v>479</v>
      </c>
      <c r="K112" s="645" t="s">
        <v>73</v>
      </c>
      <c r="L112" s="201" t="s">
        <v>46</v>
      </c>
      <c r="M112" s="201"/>
      <c r="N112" s="203" t="s">
        <v>482</v>
      </c>
    </row>
    <row r="113" spans="1:14" x14ac:dyDescent="0.25">
      <c r="A113" s="202">
        <v>44337</v>
      </c>
      <c r="B113" s="235" t="s">
        <v>68</v>
      </c>
      <c r="C113" s="201" t="s">
        <v>67</v>
      </c>
      <c r="D113" s="201" t="s">
        <v>93</v>
      </c>
      <c r="E113" s="223">
        <v>3000</v>
      </c>
      <c r="F113" s="210"/>
      <c r="G113" s="211">
        <f t="shared" si="5"/>
        <v>23000</v>
      </c>
      <c r="H113" s="201" t="s">
        <v>130</v>
      </c>
      <c r="I113" s="212" t="s">
        <v>18</v>
      </c>
      <c r="J113" s="279" t="s">
        <v>479</v>
      </c>
      <c r="K113" s="301" t="s">
        <v>73</v>
      </c>
      <c r="L113" s="212" t="s">
        <v>46</v>
      </c>
      <c r="M113" s="212"/>
      <c r="N113" s="220" t="s">
        <v>483</v>
      </c>
    </row>
    <row r="114" spans="1:14" x14ac:dyDescent="0.25">
      <c r="A114" s="202">
        <v>44337</v>
      </c>
      <c r="B114" s="235" t="s">
        <v>68</v>
      </c>
      <c r="C114" s="201" t="s">
        <v>67</v>
      </c>
      <c r="D114" s="201" t="s">
        <v>93</v>
      </c>
      <c r="E114" s="223">
        <v>5000</v>
      </c>
      <c r="F114" s="211"/>
      <c r="G114" s="211">
        <f>G113-E114+F114</f>
        <v>18000</v>
      </c>
      <c r="H114" s="201" t="s">
        <v>130</v>
      </c>
      <c r="I114" s="201" t="s">
        <v>18</v>
      </c>
      <c r="J114" s="279" t="s">
        <v>479</v>
      </c>
      <c r="K114" s="645" t="s">
        <v>73</v>
      </c>
      <c r="L114" s="201" t="s">
        <v>46</v>
      </c>
      <c r="M114" s="201"/>
      <c r="N114" s="203" t="s">
        <v>484</v>
      </c>
    </row>
    <row r="115" spans="1:14" x14ac:dyDescent="0.25">
      <c r="A115" s="202">
        <v>44337</v>
      </c>
      <c r="B115" s="235" t="s">
        <v>68</v>
      </c>
      <c r="C115" s="201" t="s">
        <v>67</v>
      </c>
      <c r="D115" s="201" t="s">
        <v>93</v>
      </c>
      <c r="E115" s="223">
        <v>7000</v>
      </c>
      <c r="F115" s="223"/>
      <c r="G115" s="211">
        <f t="shared" ref="G115:G125" si="6">G114-E115+F115</f>
        <v>11000</v>
      </c>
      <c r="H115" s="201" t="s">
        <v>130</v>
      </c>
      <c r="I115" s="208" t="s">
        <v>18</v>
      </c>
      <c r="J115" s="279" t="s">
        <v>479</v>
      </c>
      <c r="K115" s="645" t="s">
        <v>73</v>
      </c>
      <c r="L115" s="201" t="s">
        <v>46</v>
      </c>
      <c r="M115" s="208"/>
      <c r="N115" s="209" t="s">
        <v>131</v>
      </c>
    </row>
    <row r="116" spans="1:14" x14ac:dyDescent="0.25">
      <c r="A116" s="202">
        <v>44337</v>
      </c>
      <c r="B116" s="203" t="s">
        <v>95</v>
      </c>
      <c r="C116" s="203" t="s">
        <v>95</v>
      </c>
      <c r="D116" s="203" t="s">
        <v>93</v>
      </c>
      <c r="E116" s="778">
        <v>6000</v>
      </c>
      <c r="F116" s="217"/>
      <c r="G116" s="211">
        <f t="shared" si="6"/>
        <v>5000</v>
      </c>
      <c r="H116" s="201" t="s">
        <v>130</v>
      </c>
      <c r="I116" s="201" t="s">
        <v>18</v>
      </c>
      <c r="J116" s="279" t="s">
        <v>479</v>
      </c>
      <c r="K116" s="645" t="s">
        <v>73</v>
      </c>
      <c r="L116" s="201" t="s">
        <v>46</v>
      </c>
      <c r="M116" s="201"/>
      <c r="N116" s="203"/>
    </row>
    <row r="117" spans="1:14" ht="17.25" customHeight="1" x14ac:dyDescent="0.25">
      <c r="A117" s="202">
        <v>44337</v>
      </c>
      <c r="B117" s="203" t="s">
        <v>95</v>
      </c>
      <c r="C117" s="203" t="s">
        <v>95</v>
      </c>
      <c r="D117" s="203" t="s">
        <v>93</v>
      </c>
      <c r="E117" s="474">
        <v>4000</v>
      </c>
      <c r="F117" s="194"/>
      <c r="G117" s="211">
        <f t="shared" si="6"/>
        <v>1000</v>
      </c>
      <c r="H117" s="201" t="s">
        <v>130</v>
      </c>
      <c r="I117" s="201" t="s">
        <v>18</v>
      </c>
      <c r="J117" s="279" t="s">
        <v>479</v>
      </c>
      <c r="K117" s="645" t="s">
        <v>73</v>
      </c>
      <c r="L117" s="201" t="s">
        <v>46</v>
      </c>
      <c r="M117" s="201"/>
      <c r="N117" s="203"/>
    </row>
    <row r="118" spans="1:14" ht="14.25" customHeight="1" x14ac:dyDescent="0.25">
      <c r="A118" s="202">
        <v>44338</v>
      </c>
      <c r="B118" s="203" t="s">
        <v>72</v>
      </c>
      <c r="C118" s="203" t="s">
        <v>50</v>
      </c>
      <c r="D118" s="203" t="s">
        <v>93</v>
      </c>
      <c r="E118" s="474"/>
      <c r="F118" s="194">
        <v>-1000</v>
      </c>
      <c r="G118" s="211">
        <f t="shared" si="6"/>
        <v>0</v>
      </c>
      <c r="H118" s="201" t="s">
        <v>130</v>
      </c>
      <c r="I118" s="201" t="s">
        <v>18</v>
      </c>
      <c r="J118" s="279" t="s">
        <v>479</v>
      </c>
      <c r="K118" s="645" t="s">
        <v>73</v>
      </c>
      <c r="L118" s="201" t="s">
        <v>46</v>
      </c>
      <c r="M118" s="201"/>
      <c r="N118" s="203"/>
    </row>
    <row r="119" spans="1:14" x14ac:dyDescent="0.25">
      <c r="A119" s="260">
        <v>44340</v>
      </c>
      <c r="B119" s="269" t="s">
        <v>107</v>
      </c>
      <c r="C119" s="886" t="s">
        <v>50</v>
      </c>
      <c r="D119" s="886" t="s">
        <v>93</v>
      </c>
      <c r="E119" s="926"/>
      <c r="F119" s="265">
        <v>53000</v>
      </c>
      <c r="G119" s="268">
        <f t="shared" si="6"/>
        <v>53000</v>
      </c>
      <c r="H119" s="262" t="s">
        <v>130</v>
      </c>
      <c r="I119" s="262" t="s">
        <v>18</v>
      </c>
      <c r="J119" s="402" t="s">
        <v>503</v>
      </c>
      <c r="K119" s="269" t="s">
        <v>73</v>
      </c>
      <c r="L119" s="262" t="s">
        <v>46</v>
      </c>
      <c r="M119" s="262"/>
      <c r="N119" s="261"/>
    </row>
    <row r="120" spans="1:14" ht="16.5" customHeight="1" x14ac:dyDescent="0.25">
      <c r="A120" s="202">
        <v>44340</v>
      </c>
      <c r="B120" s="235" t="s">
        <v>68</v>
      </c>
      <c r="C120" s="220" t="s">
        <v>67</v>
      </c>
      <c r="D120" s="220" t="s">
        <v>93</v>
      </c>
      <c r="E120" s="223">
        <v>8000</v>
      </c>
      <c r="F120" s="194"/>
      <c r="G120" s="211">
        <f t="shared" si="6"/>
        <v>45000</v>
      </c>
      <c r="H120" s="201" t="s">
        <v>130</v>
      </c>
      <c r="I120" s="201" t="s">
        <v>18</v>
      </c>
      <c r="J120" s="279" t="s">
        <v>503</v>
      </c>
      <c r="K120" s="645" t="s">
        <v>73</v>
      </c>
      <c r="L120" s="201" t="s">
        <v>46</v>
      </c>
      <c r="M120" s="201"/>
      <c r="N120" s="203" t="s">
        <v>480</v>
      </c>
    </row>
    <row r="121" spans="1:14" ht="15" customHeight="1" x14ac:dyDescent="0.25">
      <c r="A121" s="202">
        <v>44340</v>
      </c>
      <c r="B121" s="235" t="s">
        <v>68</v>
      </c>
      <c r="C121" s="220" t="s">
        <v>67</v>
      </c>
      <c r="D121" s="220" t="s">
        <v>93</v>
      </c>
      <c r="E121" s="217">
        <v>6000</v>
      </c>
      <c r="F121" s="194"/>
      <c r="G121" s="211">
        <f t="shared" si="6"/>
        <v>39000</v>
      </c>
      <c r="H121" s="201" t="s">
        <v>130</v>
      </c>
      <c r="I121" s="201" t="s">
        <v>18</v>
      </c>
      <c r="J121" s="279" t="s">
        <v>503</v>
      </c>
      <c r="K121" s="645" t="s">
        <v>73</v>
      </c>
      <c r="L121" s="201" t="s">
        <v>46</v>
      </c>
      <c r="M121" s="201"/>
      <c r="N121" s="203" t="s">
        <v>504</v>
      </c>
    </row>
    <row r="122" spans="1:14" ht="15" customHeight="1" x14ac:dyDescent="0.25">
      <c r="A122" s="202">
        <v>44340</v>
      </c>
      <c r="B122" s="235" t="s">
        <v>68</v>
      </c>
      <c r="C122" s="220" t="s">
        <v>67</v>
      </c>
      <c r="D122" s="220" t="s">
        <v>93</v>
      </c>
      <c r="E122" s="467">
        <v>8000</v>
      </c>
      <c r="F122" s="211"/>
      <c r="G122" s="211">
        <f t="shared" si="6"/>
        <v>31000</v>
      </c>
      <c r="H122" s="201" t="s">
        <v>130</v>
      </c>
      <c r="I122" s="280" t="s">
        <v>18</v>
      </c>
      <c r="J122" s="279" t="s">
        <v>503</v>
      </c>
      <c r="K122" s="645" t="s">
        <v>73</v>
      </c>
      <c r="L122" s="201" t="s">
        <v>46</v>
      </c>
      <c r="M122" s="280"/>
      <c r="N122" s="241" t="s">
        <v>505</v>
      </c>
    </row>
    <row r="123" spans="1:14" ht="17.25" customHeight="1" x14ac:dyDescent="0.25">
      <c r="A123" s="202">
        <v>44340</v>
      </c>
      <c r="B123" s="235" t="s">
        <v>68</v>
      </c>
      <c r="C123" s="220" t="s">
        <v>67</v>
      </c>
      <c r="D123" s="220" t="s">
        <v>93</v>
      </c>
      <c r="E123" s="223">
        <v>9000</v>
      </c>
      <c r="F123" s="194"/>
      <c r="G123" s="211">
        <f t="shared" si="6"/>
        <v>22000</v>
      </c>
      <c r="H123" s="201" t="s">
        <v>130</v>
      </c>
      <c r="I123" s="201" t="s">
        <v>18</v>
      </c>
      <c r="J123" s="279" t="s">
        <v>503</v>
      </c>
      <c r="K123" s="645" t="s">
        <v>73</v>
      </c>
      <c r="L123" s="201" t="s">
        <v>46</v>
      </c>
      <c r="M123" s="201"/>
      <c r="N123" s="203" t="s">
        <v>506</v>
      </c>
    </row>
    <row r="124" spans="1:14" ht="15.75" customHeight="1" x14ac:dyDescent="0.25">
      <c r="A124" s="202">
        <v>44340</v>
      </c>
      <c r="B124" s="235" t="s">
        <v>68</v>
      </c>
      <c r="C124" s="220" t="s">
        <v>67</v>
      </c>
      <c r="D124" s="220" t="s">
        <v>93</v>
      </c>
      <c r="E124" s="230">
        <v>7000</v>
      </c>
      <c r="F124" s="213"/>
      <c r="G124" s="211">
        <f t="shared" si="6"/>
        <v>15000</v>
      </c>
      <c r="H124" s="201" t="s">
        <v>130</v>
      </c>
      <c r="I124" s="201" t="s">
        <v>18</v>
      </c>
      <c r="J124" s="279" t="s">
        <v>503</v>
      </c>
      <c r="K124" s="645" t="s">
        <v>73</v>
      </c>
      <c r="L124" s="201" t="s">
        <v>46</v>
      </c>
      <c r="M124" s="201"/>
      <c r="N124" s="203" t="s">
        <v>131</v>
      </c>
    </row>
    <row r="125" spans="1:14" x14ac:dyDescent="0.25">
      <c r="A125" s="202">
        <v>44340</v>
      </c>
      <c r="B125" s="235" t="s">
        <v>95</v>
      </c>
      <c r="C125" s="220" t="s">
        <v>95</v>
      </c>
      <c r="D125" s="220" t="s">
        <v>93</v>
      </c>
      <c r="E125" s="194">
        <v>6000</v>
      </c>
      <c r="F125" s="194"/>
      <c r="G125" s="211">
        <f t="shared" si="6"/>
        <v>9000</v>
      </c>
      <c r="H125" s="201" t="s">
        <v>130</v>
      </c>
      <c r="I125" s="201" t="s">
        <v>18</v>
      </c>
      <c r="J125" s="279" t="s">
        <v>503</v>
      </c>
      <c r="K125" s="645" t="s">
        <v>73</v>
      </c>
      <c r="L125" s="201" t="s">
        <v>46</v>
      </c>
      <c r="M125" s="201"/>
      <c r="N125" s="203"/>
    </row>
    <row r="126" spans="1:14" ht="17.25" customHeight="1" x14ac:dyDescent="0.25">
      <c r="A126" s="202">
        <v>44340</v>
      </c>
      <c r="B126" s="235" t="s">
        <v>95</v>
      </c>
      <c r="C126" s="220" t="s">
        <v>95</v>
      </c>
      <c r="D126" s="220" t="s">
        <v>93</v>
      </c>
      <c r="E126" s="217">
        <v>4000</v>
      </c>
      <c r="F126" s="217"/>
      <c r="G126" s="211">
        <f>G125-E126+F126</f>
        <v>5000</v>
      </c>
      <c r="H126" s="201" t="s">
        <v>130</v>
      </c>
      <c r="I126" s="201" t="s">
        <v>18</v>
      </c>
      <c r="J126" s="279" t="s">
        <v>503</v>
      </c>
      <c r="K126" s="645" t="s">
        <v>73</v>
      </c>
      <c r="L126" s="201" t="s">
        <v>46</v>
      </c>
      <c r="M126" s="201"/>
      <c r="N126" s="203"/>
    </row>
    <row r="127" spans="1:14" ht="17.25" customHeight="1" x14ac:dyDescent="0.25">
      <c r="A127" s="202">
        <v>44341</v>
      </c>
      <c r="B127" s="235" t="s">
        <v>72</v>
      </c>
      <c r="C127" s="220" t="s">
        <v>50</v>
      </c>
      <c r="D127" s="220" t="s">
        <v>93</v>
      </c>
      <c r="E127" s="477"/>
      <c r="F127" s="213">
        <v>-5000</v>
      </c>
      <c r="G127" s="211">
        <f t="shared" ref="G127:G190" si="7">G126-E127+F127</f>
        <v>0</v>
      </c>
      <c r="H127" s="201" t="s">
        <v>130</v>
      </c>
      <c r="I127" s="201" t="s">
        <v>18</v>
      </c>
      <c r="J127" s="279" t="s">
        <v>503</v>
      </c>
      <c r="K127" s="645" t="s">
        <v>73</v>
      </c>
      <c r="L127" s="201" t="s">
        <v>46</v>
      </c>
      <c r="M127" s="201"/>
      <c r="N127" s="203"/>
    </row>
    <row r="128" spans="1:14" x14ac:dyDescent="0.25">
      <c r="A128" s="260">
        <v>44341</v>
      </c>
      <c r="B128" s="269" t="s">
        <v>107</v>
      </c>
      <c r="C128" s="886" t="s">
        <v>50</v>
      </c>
      <c r="D128" s="886" t="s">
        <v>93</v>
      </c>
      <c r="E128" s="265"/>
      <c r="F128" s="265">
        <v>55000</v>
      </c>
      <c r="G128" s="268">
        <f t="shared" si="7"/>
        <v>55000</v>
      </c>
      <c r="H128" s="262" t="s">
        <v>130</v>
      </c>
      <c r="I128" s="262" t="s">
        <v>18</v>
      </c>
      <c r="J128" s="402" t="s">
        <v>522</v>
      </c>
      <c r="K128" s="269" t="s">
        <v>73</v>
      </c>
      <c r="L128" s="262" t="s">
        <v>46</v>
      </c>
      <c r="M128" s="262"/>
      <c r="N128" s="261"/>
    </row>
    <row r="129" spans="1:14" x14ac:dyDescent="0.25">
      <c r="A129" s="202">
        <v>44341</v>
      </c>
      <c r="B129" s="235" t="s">
        <v>68</v>
      </c>
      <c r="C129" s="201" t="s">
        <v>67</v>
      </c>
      <c r="D129" s="216" t="s">
        <v>93</v>
      </c>
      <c r="E129" s="194">
        <v>9000</v>
      </c>
      <c r="F129" s="217"/>
      <c r="G129" s="211">
        <f t="shared" si="7"/>
        <v>46000</v>
      </c>
      <c r="H129" s="201" t="s">
        <v>130</v>
      </c>
      <c r="I129" s="201" t="s">
        <v>18</v>
      </c>
      <c r="J129" s="279" t="s">
        <v>522</v>
      </c>
      <c r="K129" s="645" t="s">
        <v>73</v>
      </c>
      <c r="L129" s="201" t="s">
        <v>46</v>
      </c>
      <c r="M129" s="201"/>
      <c r="N129" s="203" t="s">
        <v>523</v>
      </c>
    </row>
    <row r="130" spans="1:14" x14ac:dyDescent="0.25">
      <c r="A130" s="202">
        <v>44341</v>
      </c>
      <c r="B130" s="235" t="s">
        <v>68</v>
      </c>
      <c r="C130" s="201" t="s">
        <v>67</v>
      </c>
      <c r="D130" s="216" t="s">
        <v>93</v>
      </c>
      <c r="E130" s="213">
        <v>6000</v>
      </c>
      <c r="F130" s="213"/>
      <c r="G130" s="211">
        <f t="shared" si="7"/>
        <v>40000</v>
      </c>
      <c r="H130" s="201" t="s">
        <v>130</v>
      </c>
      <c r="I130" s="201" t="s">
        <v>18</v>
      </c>
      <c r="J130" s="279" t="s">
        <v>522</v>
      </c>
      <c r="K130" s="645" t="s">
        <v>73</v>
      </c>
      <c r="L130" s="201" t="s">
        <v>46</v>
      </c>
      <c r="M130" s="201"/>
      <c r="N130" s="203" t="s">
        <v>524</v>
      </c>
    </row>
    <row r="131" spans="1:14" ht="18" customHeight="1" x14ac:dyDescent="0.25">
      <c r="A131" s="202">
        <v>44341</v>
      </c>
      <c r="B131" s="235" t="s">
        <v>68</v>
      </c>
      <c r="C131" s="201" t="s">
        <v>67</v>
      </c>
      <c r="D131" s="216" t="s">
        <v>93</v>
      </c>
      <c r="E131" s="433">
        <v>5000</v>
      </c>
      <c r="F131" s="194"/>
      <c r="G131" s="211">
        <f t="shared" si="7"/>
        <v>35000</v>
      </c>
      <c r="H131" s="201" t="s">
        <v>130</v>
      </c>
      <c r="I131" s="201" t="s">
        <v>18</v>
      </c>
      <c r="J131" s="279" t="s">
        <v>522</v>
      </c>
      <c r="K131" s="645" t="s">
        <v>73</v>
      </c>
      <c r="L131" s="201" t="s">
        <v>46</v>
      </c>
      <c r="M131" s="201"/>
      <c r="N131" s="203" t="s">
        <v>525</v>
      </c>
    </row>
    <row r="132" spans="1:14" x14ac:dyDescent="0.25">
      <c r="A132" s="202">
        <v>44341</v>
      </c>
      <c r="B132" s="235" t="s">
        <v>68</v>
      </c>
      <c r="C132" s="201" t="s">
        <v>67</v>
      </c>
      <c r="D132" s="216" t="s">
        <v>93</v>
      </c>
      <c r="E132" s="223">
        <v>8000</v>
      </c>
      <c r="F132" s="217"/>
      <c r="G132" s="211">
        <f t="shared" si="7"/>
        <v>27000</v>
      </c>
      <c r="H132" s="201" t="s">
        <v>130</v>
      </c>
      <c r="I132" s="201" t="s">
        <v>18</v>
      </c>
      <c r="J132" s="279" t="s">
        <v>522</v>
      </c>
      <c r="K132" s="645" t="s">
        <v>73</v>
      </c>
      <c r="L132" s="201" t="s">
        <v>46</v>
      </c>
      <c r="M132" s="201"/>
      <c r="N132" s="203" t="s">
        <v>526</v>
      </c>
    </row>
    <row r="133" spans="1:14" x14ac:dyDescent="0.25">
      <c r="A133" s="202">
        <v>44341</v>
      </c>
      <c r="B133" s="235" t="s">
        <v>68</v>
      </c>
      <c r="C133" s="201" t="s">
        <v>67</v>
      </c>
      <c r="D133" s="216" t="s">
        <v>93</v>
      </c>
      <c r="E133" s="223">
        <v>7000</v>
      </c>
      <c r="F133" s="217"/>
      <c r="G133" s="211">
        <f t="shared" si="7"/>
        <v>20000</v>
      </c>
      <c r="H133" s="201" t="s">
        <v>130</v>
      </c>
      <c r="I133" s="201" t="s">
        <v>18</v>
      </c>
      <c r="J133" s="279" t="s">
        <v>522</v>
      </c>
      <c r="K133" s="645" t="s">
        <v>73</v>
      </c>
      <c r="L133" s="201" t="s">
        <v>46</v>
      </c>
      <c r="M133" s="201"/>
      <c r="N133" s="203" t="s">
        <v>527</v>
      </c>
    </row>
    <row r="134" spans="1:14" x14ac:dyDescent="0.25">
      <c r="A134" s="202">
        <v>44341</v>
      </c>
      <c r="B134" s="235" t="s">
        <v>68</v>
      </c>
      <c r="C134" s="201" t="s">
        <v>67</v>
      </c>
      <c r="D134" s="216" t="s">
        <v>93</v>
      </c>
      <c r="E134" s="194">
        <v>7000</v>
      </c>
      <c r="F134" s="194"/>
      <c r="G134" s="211">
        <f t="shared" si="7"/>
        <v>13000</v>
      </c>
      <c r="H134" s="201" t="s">
        <v>130</v>
      </c>
      <c r="I134" s="201" t="s">
        <v>18</v>
      </c>
      <c r="J134" s="279" t="s">
        <v>522</v>
      </c>
      <c r="K134" s="645" t="s">
        <v>73</v>
      </c>
      <c r="L134" s="201" t="s">
        <v>46</v>
      </c>
      <c r="M134" s="201"/>
      <c r="N134" s="203" t="s">
        <v>131</v>
      </c>
    </row>
    <row r="135" spans="1:14" x14ac:dyDescent="0.25">
      <c r="A135" s="202">
        <v>44341</v>
      </c>
      <c r="B135" s="235" t="s">
        <v>95</v>
      </c>
      <c r="C135" s="201" t="s">
        <v>95</v>
      </c>
      <c r="D135" s="216" t="s">
        <v>93</v>
      </c>
      <c r="E135" s="194">
        <v>6000</v>
      </c>
      <c r="F135" s="194"/>
      <c r="G135" s="211">
        <f t="shared" si="7"/>
        <v>7000</v>
      </c>
      <c r="H135" s="201" t="s">
        <v>130</v>
      </c>
      <c r="I135" s="201" t="s">
        <v>18</v>
      </c>
      <c r="J135" s="279" t="s">
        <v>522</v>
      </c>
      <c r="K135" s="645" t="s">
        <v>73</v>
      </c>
      <c r="L135" s="201" t="s">
        <v>46</v>
      </c>
      <c r="M135" s="201"/>
      <c r="N135" s="203"/>
    </row>
    <row r="136" spans="1:14" x14ac:dyDescent="0.25">
      <c r="A136" s="202">
        <v>44341</v>
      </c>
      <c r="B136" s="235" t="s">
        <v>95</v>
      </c>
      <c r="C136" s="201" t="s">
        <v>95</v>
      </c>
      <c r="D136" s="216" t="s">
        <v>93</v>
      </c>
      <c r="E136" s="758">
        <v>4000</v>
      </c>
      <c r="F136" s="194"/>
      <c r="G136" s="211">
        <f t="shared" si="7"/>
        <v>3000</v>
      </c>
      <c r="H136" s="201" t="s">
        <v>130</v>
      </c>
      <c r="I136" s="201" t="s">
        <v>18</v>
      </c>
      <c r="J136" s="279" t="s">
        <v>522</v>
      </c>
      <c r="K136" s="645" t="s">
        <v>73</v>
      </c>
      <c r="L136" s="201" t="s">
        <v>46</v>
      </c>
      <c r="M136" s="201"/>
      <c r="N136" s="203"/>
    </row>
    <row r="137" spans="1:14" ht="14.25" customHeight="1" x14ac:dyDescent="0.25">
      <c r="A137" s="240">
        <v>44342</v>
      </c>
      <c r="B137" s="241" t="s">
        <v>72</v>
      </c>
      <c r="C137" s="241" t="s">
        <v>50</v>
      </c>
      <c r="D137" s="241" t="s">
        <v>93</v>
      </c>
      <c r="E137" s="211"/>
      <c r="F137" s="211">
        <v>-3000</v>
      </c>
      <c r="G137" s="211">
        <f t="shared" si="7"/>
        <v>0</v>
      </c>
      <c r="H137" s="280" t="s">
        <v>130</v>
      </c>
      <c r="I137" s="280" t="s">
        <v>18</v>
      </c>
      <c r="J137" s="279" t="s">
        <v>522</v>
      </c>
      <c r="K137" s="299" t="s">
        <v>73</v>
      </c>
      <c r="L137" s="280" t="s">
        <v>46</v>
      </c>
      <c r="M137" s="280"/>
      <c r="N137" s="241"/>
    </row>
    <row r="138" spans="1:14" x14ac:dyDescent="0.25">
      <c r="A138" s="260">
        <v>44342</v>
      </c>
      <c r="B138" s="262" t="s">
        <v>107</v>
      </c>
      <c r="C138" s="262" t="s">
        <v>50</v>
      </c>
      <c r="D138" s="262" t="s">
        <v>93</v>
      </c>
      <c r="E138" s="265"/>
      <c r="F138" s="265">
        <v>49000</v>
      </c>
      <c r="G138" s="268">
        <f t="shared" si="7"/>
        <v>49000</v>
      </c>
      <c r="H138" s="262" t="s">
        <v>130</v>
      </c>
      <c r="I138" s="262" t="s">
        <v>18</v>
      </c>
      <c r="J138" s="402" t="s">
        <v>537</v>
      </c>
      <c r="K138" s="269" t="s">
        <v>73</v>
      </c>
      <c r="L138" s="262" t="s">
        <v>46</v>
      </c>
      <c r="M138" s="262"/>
      <c r="N138" s="261"/>
    </row>
    <row r="139" spans="1:14" x14ac:dyDescent="0.25">
      <c r="A139" s="202">
        <v>44342</v>
      </c>
      <c r="B139" s="201" t="s">
        <v>68</v>
      </c>
      <c r="C139" s="201" t="s">
        <v>67</v>
      </c>
      <c r="D139" s="201" t="s">
        <v>93</v>
      </c>
      <c r="E139" s="223">
        <v>8000</v>
      </c>
      <c r="F139" s="194"/>
      <c r="G139" s="211">
        <f t="shared" si="7"/>
        <v>41000</v>
      </c>
      <c r="H139" s="201" t="s">
        <v>130</v>
      </c>
      <c r="I139" s="201" t="s">
        <v>18</v>
      </c>
      <c r="J139" s="279" t="s">
        <v>537</v>
      </c>
      <c r="K139" s="645" t="s">
        <v>73</v>
      </c>
      <c r="L139" s="201" t="s">
        <v>46</v>
      </c>
      <c r="M139" s="201"/>
      <c r="N139" s="203" t="s">
        <v>538</v>
      </c>
    </row>
    <row r="140" spans="1:14" x14ac:dyDescent="0.25">
      <c r="A140" s="202">
        <v>44342</v>
      </c>
      <c r="B140" s="201" t="s">
        <v>68</v>
      </c>
      <c r="C140" s="201" t="s">
        <v>67</v>
      </c>
      <c r="D140" s="201" t="s">
        <v>93</v>
      </c>
      <c r="E140" s="194">
        <v>7000</v>
      </c>
      <c r="F140" s="194"/>
      <c r="G140" s="211">
        <f t="shared" si="7"/>
        <v>34000</v>
      </c>
      <c r="H140" s="201" t="s">
        <v>130</v>
      </c>
      <c r="I140" s="201" t="s">
        <v>18</v>
      </c>
      <c r="J140" s="279" t="s">
        <v>537</v>
      </c>
      <c r="K140" s="645" t="s">
        <v>73</v>
      </c>
      <c r="L140" s="201" t="s">
        <v>46</v>
      </c>
      <c r="M140" s="201"/>
      <c r="N140" s="203" t="s">
        <v>539</v>
      </c>
    </row>
    <row r="141" spans="1:14" x14ac:dyDescent="0.25">
      <c r="A141" s="202">
        <v>44342</v>
      </c>
      <c r="B141" s="201" t="s">
        <v>68</v>
      </c>
      <c r="C141" s="201" t="s">
        <v>67</v>
      </c>
      <c r="D141" s="201" t="s">
        <v>93</v>
      </c>
      <c r="E141" s="194">
        <v>5000</v>
      </c>
      <c r="F141" s="194"/>
      <c r="G141" s="211">
        <f t="shared" si="7"/>
        <v>29000</v>
      </c>
      <c r="H141" s="201" t="s">
        <v>130</v>
      </c>
      <c r="I141" s="201" t="s">
        <v>18</v>
      </c>
      <c r="J141" s="279" t="s">
        <v>537</v>
      </c>
      <c r="K141" s="645" t="s">
        <v>73</v>
      </c>
      <c r="L141" s="201" t="s">
        <v>46</v>
      </c>
      <c r="M141" s="201"/>
      <c r="N141" s="203" t="s">
        <v>540</v>
      </c>
    </row>
    <row r="142" spans="1:14" x14ac:dyDescent="0.25">
      <c r="A142" s="202">
        <v>44342</v>
      </c>
      <c r="B142" s="201" t="s">
        <v>68</v>
      </c>
      <c r="C142" s="201" t="s">
        <v>67</v>
      </c>
      <c r="D142" s="201" t="s">
        <v>93</v>
      </c>
      <c r="E142" s="194">
        <v>8000</v>
      </c>
      <c r="F142" s="194"/>
      <c r="G142" s="211">
        <f t="shared" si="7"/>
        <v>21000</v>
      </c>
      <c r="H142" s="201" t="s">
        <v>130</v>
      </c>
      <c r="I142" s="201" t="s">
        <v>18</v>
      </c>
      <c r="J142" s="279" t="s">
        <v>537</v>
      </c>
      <c r="K142" s="645" t="s">
        <v>73</v>
      </c>
      <c r="L142" s="201" t="s">
        <v>46</v>
      </c>
      <c r="M142" s="201"/>
      <c r="N142" s="203" t="s">
        <v>541</v>
      </c>
    </row>
    <row r="143" spans="1:14" x14ac:dyDescent="0.25">
      <c r="A143" s="202">
        <v>44342</v>
      </c>
      <c r="B143" s="201" t="s">
        <v>68</v>
      </c>
      <c r="C143" s="201" t="s">
        <v>67</v>
      </c>
      <c r="D143" s="201" t="s">
        <v>93</v>
      </c>
      <c r="E143" s="223">
        <v>7000</v>
      </c>
      <c r="F143" s="194"/>
      <c r="G143" s="211">
        <f t="shared" si="7"/>
        <v>14000</v>
      </c>
      <c r="H143" s="201" t="s">
        <v>130</v>
      </c>
      <c r="I143" s="201" t="s">
        <v>18</v>
      </c>
      <c r="J143" s="279" t="s">
        <v>537</v>
      </c>
      <c r="K143" s="645" t="s">
        <v>73</v>
      </c>
      <c r="L143" s="201" t="s">
        <v>46</v>
      </c>
      <c r="M143" s="201"/>
      <c r="N143" s="203" t="s">
        <v>131</v>
      </c>
    </row>
    <row r="144" spans="1:14" ht="16.5" customHeight="1" x14ac:dyDescent="0.25">
      <c r="A144" s="202">
        <v>44342</v>
      </c>
      <c r="B144" s="203" t="s">
        <v>95</v>
      </c>
      <c r="C144" s="203" t="s">
        <v>95</v>
      </c>
      <c r="D144" s="203" t="s">
        <v>93</v>
      </c>
      <c r="E144" s="433">
        <v>6000</v>
      </c>
      <c r="F144" s="194"/>
      <c r="G144" s="211">
        <f t="shared" si="7"/>
        <v>8000</v>
      </c>
      <c r="H144" s="201" t="s">
        <v>130</v>
      </c>
      <c r="I144" s="201" t="s">
        <v>18</v>
      </c>
      <c r="J144" s="279" t="s">
        <v>537</v>
      </c>
      <c r="K144" s="645" t="s">
        <v>73</v>
      </c>
      <c r="L144" s="201" t="s">
        <v>46</v>
      </c>
      <c r="M144" s="201"/>
      <c r="N144" s="203"/>
    </row>
    <row r="145" spans="1:14" x14ac:dyDescent="0.25">
      <c r="A145" s="202">
        <v>44342</v>
      </c>
      <c r="B145" s="203" t="s">
        <v>95</v>
      </c>
      <c r="C145" s="203" t="s">
        <v>95</v>
      </c>
      <c r="D145" s="203" t="s">
        <v>93</v>
      </c>
      <c r="E145" s="194">
        <v>4000</v>
      </c>
      <c r="F145" s="194"/>
      <c r="G145" s="211">
        <f t="shared" si="7"/>
        <v>4000</v>
      </c>
      <c r="H145" s="201" t="s">
        <v>130</v>
      </c>
      <c r="I145" s="201" t="s">
        <v>18</v>
      </c>
      <c r="J145" s="279" t="s">
        <v>537</v>
      </c>
      <c r="K145" s="645" t="s">
        <v>73</v>
      </c>
      <c r="L145" s="201" t="s">
        <v>46</v>
      </c>
      <c r="M145" s="201"/>
      <c r="N145" s="203"/>
    </row>
    <row r="146" spans="1:14" ht="16.5" customHeight="1" x14ac:dyDescent="0.25">
      <c r="A146" s="202">
        <v>44343</v>
      </c>
      <c r="B146" s="203" t="s">
        <v>72</v>
      </c>
      <c r="C146" s="203" t="s">
        <v>50</v>
      </c>
      <c r="D146" s="203" t="s">
        <v>93</v>
      </c>
      <c r="E146" s="213"/>
      <c r="F146" s="213">
        <v>-4000</v>
      </c>
      <c r="G146" s="211">
        <f t="shared" si="7"/>
        <v>0</v>
      </c>
      <c r="H146" s="201" t="s">
        <v>130</v>
      </c>
      <c r="I146" s="201" t="s">
        <v>18</v>
      </c>
      <c r="J146" s="279" t="s">
        <v>537</v>
      </c>
      <c r="K146" s="645" t="s">
        <v>73</v>
      </c>
      <c r="L146" s="201" t="s">
        <v>46</v>
      </c>
      <c r="M146" s="201"/>
      <c r="N146" s="203"/>
    </row>
    <row r="147" spans="1:14" x14ac:dyDescent="0.25">
      <c r="A147" s="929">
        <v>44343</v>
      </c>
      <c r="B147" s="261" t="s">
        <v>107</v>
      </c>
      <c r="C147" s="261" t="s">
        <v>50</v>
      </c>
      <c r="D147" s="261" t="s">
        <v>93</v>
      </c>
      <c r="E147" s="905"/>
      <c r="F147" s="265">
        <v>55000</v>
      </c>
      <c r="G147" s="268">
        <f t="shared" si="7"/>
        <v>55000</v>
      </c>
      <c r="H147" s="696" t="s">
        <v>130</v>
      </c>
      <c r="I147" s="262" t="s">
        <v>18</v>
      </c>
      <c r="J147" s="402" t="s">
        <v>542</v>
      </c>
      <c r="K147" s="269" t="s">
        <v>73</v>
      </c>
      <c r="L147" s="262" t="s">
        <v>46</v>
      </c>
      <c r="M147" s="262"/>
      <c r="N147" s="261"/>
    </row>
    <row r="148" spans="1:14" x14ac:dyDescent="0.25">
      <c r="A148" s="552">
        <v>44343</v>
      </c>
      <c r="B148" s="201" t="s">
        <v>68</v>
      </c>
      <c r="C148" s="201" t="s">
        <v>67</v>
      </c>
      <c r="D148" s="201" t="s">
        <v>93</v>
      </c>
      <c r="E148" s="217">
        <v>8000</v>
      </c>
      <c r="F148" s="217"/>
      <c r="G148" s="211">
        <f t="shared" si="7"/>
        <v>47000</v>
      </c>
      <c r="H148" s="218" t="s">
        <v>130</v>
      </c>
      <c r="I148" s="201" t="s">
        <v>18</v>
      </c>
      <c r="J148" s="279" t="s">
        <v>542</v>
      </c>
      <c r="K148" s="645" t="s">
        <v>73</v>
      </c>
      <c r="L148" s="201" t="s">
        <v>46</v>
      </c>
      <c r="M148" s="201"/>
      <c r="N148" s="203" t="s">
        <v>523</v>
      </c>
    </row>
    <row r="149" spans="1:14" x14ac:dyDescent="0.25">
      <c r="A149" s="552">
        <v>44343</v>
      </c>
      <c r="B149" s="201" t="s">
        <v>68</v>
      </c>
      <c r="C149" s="201" t="s">
        <v>67</v>
      </c>
      <c r="D149" s="201" t="s">
        <v>93</v>
      </c>
      <c r="E149" s="217">
        <v>7000</v>
      </c>
      <c r="F149" s="217"/>
      <c r="G149" s="211">
        <f t="shared" si="7"/>
        <v>40000</v>
      </c>
      <c r="H149" s="218" t="s">
        <v>130</v>
      </c>
      <c r="I149" s="201" t="s">
        <v>18</v>
      </c>
      <c r="J149" s="279" t="s">
        <v>542</v>
      </c>
      <c r="K149" s="645" t="s">
        <v>73</v>
      </c>
      <c r="L149" s="201" t="s">
        <v>46</v>
      </c>
      <c r="M149" s="201"/>
      <c r="N149" s="203" t="s">
        <v>543</v>
      </c>
    </row>
    <row r="150" spans="1:14" x14ac:dyDescent="0.25">
      <c r="A150" s="552">
        <v>44343</v>
      </c>
      <c r="B150" s="201" t="s">
        <v>68</v>
      </c>
      <c r="C150" s="201" t="s">
        <v>67</v>
      </c>
      <c r="D150" s="201" t="s">
        <v>93</v>
      </c>
      <c r="E150" s="194">
        <v>10000</v>
      </c>
      <c r="F150" s="194"/>
      <c r="G150" s="211">
        <f t="shared" si="7"/>
        <v>30000</v>
      </c>
      <c r="H150" s="218" t="s">
        <v>130</v>
      </c>
      <c r="I150" s="201" t="s">
        <v>18</v>
      </c>
      <c r="J150" s="279" t="s">
        <v>542</v>
      </c>
      <c r="K150" s="645" t="s">
        <v>73</v>
      </c>
      <c r="L150" s="201" t="s">
        <v>46</v>
      </c>
      <c r="M150" s="201"/>
      <c r="N150" s="203" t="s">
        <v>544</v>
      </c>
    </row>
    <row r="151" spans="1:14" x14ac:dyDescent="0.25">
      <c r="A151" s="552">
        <v>44343</v>
      </c>
      <c r="B151" s="201" t="s">
        <v>68</v>
      </c>
      <c r="C151" s="201" t="s">
        <v>67</v>
      </c>
      <c r="D151" s="201" t="s">
        <v>93</v>
      </c>
      <c r="E151" s="194">
        <v>10000</v>
      </c>
      <c r="F151" s="194"/>
      <c r="G151" s="211">
        <f t="shared" si="7"/>
        <v>20000</v>
      </c>
      <c r="H151" s="218" t="s">
        <v>130</v>
      </c>
      <c r="I151" s="201" t="s">
        <v>18</v>
      </c>
      <c r="J151" s="279" t="s">
        <v>542</v>
      </c>
      <c r="K151" s="645" t="s">
        <v>73</v>
      </c>
      <c r="L151" s="201" t="s">
        <v>46</v>
      </c>
      <c r="M151" s="201"/>
      <c r="N151" s="203" t="s">
        <v>545</v>
      </c>
    </row>
    <row r="152" spans="1:14" x14ac:dyDescent="0.25">
      <c r="A152" s="552">
        <v>44343</v>
      </c>
      <c r="B152" s="201" t="s">
        <v>68</v>
      </c>
      <c r="C152" s="201" t="s">
        <v>67</v>
      </c>
      <c r="D152" s="201" t="s">
        <v>93</v>
      </c>
      <c r="E152" s="223">
        <v>7000</v>
      </c>
      <c r="F152" s="194"/>
      <c r="G152" s="211">
        <f t="shared" si="7"/>
        <v>13000</v>
      </c>
      <c r="H152" s="218" t="s">
        <v>130</v>
      </c>
      <c r="I152" s="201" t="s">
        <v>18</v>
      </c>
      <c r="J152" s="279" t="s">
        <v>542</v>
      </c>
      <c r="K152" s="645" t="s">
        <v>73</v>
      </c>
      <c r="L152" s="201" t="s">
        <v>46</v>
      </c>
      <c r="M152" s="201"/>
      <c r="N152" s="203" t="s">
        <v>131</v>
      </c>
    </row>
    <row r="153" spans="1:14" x14ac:dyDescent="0.25">
      <c r="A153" s="552">
        <v>44343</v>
      </c>
      <c r="B153" s="201" t="s">
        <v>95</v>
      </c>
      <c r="C153" s="201" t="s">
        <v>95</v>
      </c>
      <c r="D153" s="201" t="s">
        <v>93</v>
      </c>
      <c r="E153" s="433">
        <v>6000</v>
      </c>
      <c r="F153" s="194"/>
      <c r="G153" s="211">
        <f t="shared" si="7"/>
        <v>7000</v>
      </c>
      <c r="H153" s="218" t="s">
        <v>130</v>
      </c>
      <c r="I153" s="201" t="s">
        <v>18</v>
      </c>
      <c r="J153" s="279" t="s">
        <v>542</v>
      </c>
      <c r="K153" s="645" t="s">
        <v>73</v>
      </c>
      <c r="L153" s="201" t="s">
        <v>46</v>
      </c>
      <c r="M153" s="201"/>
      <c r="N153" s="203"/>
    </row>
    <row r="154" spans="1:14" ht="15" customHeight="1" x14ac:dyDescent="0.25">
      <c r="A154" s="552">
        <v>44343</v>
      </c>
      <c r="B154" s="201" t="s">
        <v>95</v>
      </c>
      <c r="C154" s="201" t="s">
        <v>95</v>
      </c>
      <c r="D154" s="201" t="s">
        <v>93</v>
      </c>
      <c r="E154" s="477">
        <v>4000</v>
      </c>
      <c r="F154" s="210"/>
      <c r="G154" s="211">
        <f t="shared" si="7"/>
        <v>3000</v>
      </c>
      <c r="H154" s="711" t="s">
        <v>130</v>
      </c>
      <c r="I154" s="201" t="s">
        <v>18</v>
      </c>
      <c r="J154" s="279" t="s">
        <v>542</v>
      </c>
      <c r="K154" s="645" t="s">
        <v>73</v>
      </c>
      <c r="L154" s="201" t="s">
        <v>46</v>
      </c>
      <c r="M154" s="280"/>
      <c r="N154" s="241"/>
    </row>
    <row r="155" spans="1:14" ht="14.25" customHeight="1" x14ac:dyDescent="0.25">
      <c r="A155" s="552">
        <v>44344</v>
      </c>
      <c r="B155" s="203" t="s">
        <v>72</v>
      </c>
      <c r="C155" s="203" t="s">
        <v>50</v>
      </c>
      <c r="D155" s="203" t="s">
        <v>93</v>
      </c>
      <c r="E155" s="223"/>
      <c r="F155" s="194">
        <v>-3000</v>
      </c>
      <c r="G155" s="211">
        <f t="shared" si="7"/>
        <v>0</v>
      </c>
      <c r="H155" s="218" t="s">
        <v>130</v>
      </c>
      <c r="I155" s="201" t="s">
        <v>18</v>
      </c>
      <c r="J155" s="279" t="s">
        <v>542</v>
      </c>
      <c r="K155" s="645" t="s">
        <v>73</v>
      </c>
      <c r="L155" s="201" t="s">
        <v>46</v>
      </c>
      <c r="M155" s="201"/>
      <c r="N155" s="203"/>
    </row>
    <row r="156" spans="1:14" x14ac:dyDescent="0.25">
      <c r="A156" s="260">
        <v>44344</v>
      </c>
      <c r="B156" s="261" t="s">
        <v>107</v>
      </c>
      <c r="C156" s="261" t="s">
        <v>50</v>
      </c>
      <c r="D156" s="261" t="s">
        <v>93</v>
      </c>
      <c r="E156" s="265"/>
      <c r="F156" s="265">
        <v>56000</v>
      </c>
      <c r="G156" s="268">
        <f t="shared" si="7"/>
        <v>56000</v>
      </c>
      <c r="H156" s="696" t="s">
        <v>130</v>
      </c>
      <c r="I156" s="262" t="s">
        <v>18</v>
      </c>
      <c r="J156" s="402" t="s">
        <v>601</v>
      </c>
      <c r="K156" s="269" t="s">
        <v>73</v>
      </c>
      <c r="L156" s="262" t="s">
        <v>46</v>
      </c>
      <c r="M156" s="262"/>
      <c r="N156" s="261"/>
    </row>
    <row r="157" spans="1:14" x14ac:dyDescent="0.25">
      <c r="A157" s="202">
        <v>44344</v>
      </c>
      <c r="B157" s="203" t="s">
        <v>68</v>
      </c>
      <c r="C157" s="203" t="s">
        <v>67</v>
      </c>
      <c r="D157" s="203" t="s">
        <v>93</v>
      </c>
      <c r="E157" s="433">
        <v>12000</v>
      </c>
      <c r="F157" s="217"/>
      <c r="G157" s="211">
        <f t="shared" si="7"/>
        <v>44000</v>
      </c>
      <c r="H157" s="218" t="s">
        <v>130</v>
      </c>
      <c r="I157" s="201" t="s">
        <v>18</v>
      </c>
      <c r="J157" s="279" t="s">
        <v>601</v>
      </c>
      <c r="K157" s="645" t="s">
        <v>73</v>
      </c>
      <c r="L157" s="201" t="s">
        <v>46</v>
      </c>
      <c r="M157" s="201"/>
      <c r="N157" s="203" t="s">
        <v>180</v>
      </c>
    </row>
    <row r="158" spans="1:14" x14ac:dyDescent="0.25">
      <c r="A158" s="202">
        <v>44344</v>
      </c>
      <c r="B158" s="203" t="s">
        <v>68</v>
      </c>
      <c r="C158" s="203" t="s">
        <v>67</v>
      </c>
      <c r="D158" s="203" t="s">
        <v>93</v>
      </c>
      <c r="E158" s="194">
        <v>9000</v>
      </c>
      <c r="F158" s="194"/>
      <c r="G158" s="211">
        <f t="shared" si="7"/>
        <v>35000</v>
      </c>
      <c r="H158" s="218" t="s">
        <v>130</v>
      </c>
      <c r="I158" s="201" t="s">
        <v>18</v>
      </c>
      <c r="J158" s="279" t="s">
        <v>601</v>
      </c>
      <c r="K158" s="645" t="s">
        <v>73</v>
      </c>
      <c r="L158" s="201" t="s">
        <v>46</v>
      </c>
      <c r="M158" s="201"/>
      <c r="N158" s="203" t="s">
        <v>602</v>
      </c>
    </row>
    <row r="159" spans="1:14" ht="17.25" customHeight="1" x14ac:dyDescent="0.25">
      <c r="A159" s="202">
        <v>44344</v>
      </c>
      <c r="B159" s="203" t="s">
        <v>68</v>
      </c>
      <c r="C159" s="203" t="s">
        <v>67</v>
      </c>
      <c r="D159" s="203" t="s">
        <v>93</v>
      </c>
      <c r="E159" s="211">
        <v>8000</v>
      </c>
      <c r="F159" s="211"/>
      <c r="G159" s="211">
        <f t="shared" si="7"/>
        <v>27000</v>
      </c>
      <c r="H159" s="218" t="s">
        <v>130</v>
      </c>
      <c r="I159" s="201" t="s">
        <v>18</v>
      </c>
      <c r="J159" s="279" t="s">
        <v>601</v>
      </c>
      <c r="K159" s="645" t="s">
        <v>73</v>
      </c>
      <c r="L159" s="201" t="s">
        <v>46</v>
      </c>
      <c r="M159" s="201"/>
      <c r="N159" s="203" t="s">
        <v>603</v>
      </c>
    </row>
    <row r="160" spans="1:14" ht="17.25" customHeight="1" x14ac:dyDescent="0.25">
      <c r="A160" s="202">
        <v>44344</v>
      </c>
      <c r="B160" s="203" t="s">
        <v>68</v>
      </c>
      <c r="C160" s="203" t="s">
        <v>67</v>
      </c>
      <c r="D160" s="203" t="s">
        <v>93</v>
      </c>
      <c r="E160" s="474">
        <v>8000</v>
      </c>
      <c r="F160" s="213"/>
      <c r="G160" s="211">
        <f t="shared" si="7"/>
        <v>19000</v>
      </c>
      <c r="H160" s="218" t="s">
        <v>130</v>
      </c>
      <c r="I160" s="201" t="s">
        <v>18</v>
      </c>
      <c r="J160" s="279" t="s">
        <v>601</v>
      </c>
      <c r="K160" s="645" t="s">
        <v>73</v>
      </c>
      <c r="L160" s="201" t="s">
        <v>46</v>
      </c>
      <c r="M160" s="201"/>
      <c r="N160" s="203" t="s">
        <v>263</v>
      </c>
    </row>
    <row r="161" spans="1:14" x14ac:dyDescent="0.25">
      <c r="A161" s="202">
        <v>44344</v>
      </c>
      <c r="B161" s="203" t="s">
        <v>68</v>
      </c>
      <c r="C161" s="203" t="s">
        <v>67</v>
      </c>
      <c r="D161" s="203" t="s">
        <v>93</v>
      </c>
      <c r="E161" s="433">
        <v>7000</v>
      </c>
      <c r="F161" s="433"/>
      <c r="G161" s="211">
        <f t="shared" si="7"/>
        <v>12000</v>
      </c>
      <c r="H161" s="218" t="s">
        <v>130</v>
      </c>
      <c r="I161" s="201" t="s">
        <v>18</v>
      </c>
      <c r="J161" s="279" t="s">
        <v>601</v>
      </c>
      <c r="K161" s="645" t="s">
        <v>73</v>
      </c>
      <c r="L161" s="201" t="s">
        <v>46</v>
      </c>
      <c r="M161" s="201"/>
      <c r="N161" s="203"/>
    </row>
    <row r="162" spans="1:14" x14ac:dyDescent="0.25">
      <c r="A162" s="202">
        <v>44344</v>
      </c>
      <c r="B162" s="241" t="s">
        <v>95</v>
      </c>
      <c r="C162" s="241" t="s">
        <v>95</v>
      </c>
      <c r="D162" s="241" t="s">
        <v>93</v>
      </c>
      <c r="E162" s="217">
        <v>6000</v>
      </c>
      <c r="F162" s="217"/>
      <c r="G162" s="211">
        <f t="shared" si="7"/>
        <v>6000</v>
      </c>
      <c r="H162" s="218" t="s">
        <v>130</v>
      </c>
      <c r="I162" s="201" t="s">
        <v>18</v>
      </c>
      <c r="J162" s="279" t="s">
        <v>601</v>
      </c>
      <c r="K162" s="645" t="s">
        <v>73</v>
      </c>
      <c r="L162" s="201" t="s">
        <v>46</v>
      </c>
      <c r="M162" s="201"/>
      <c r="N162" s="203"/>
    </row>
    <row r="163" spans="1:14" x14ac:dyDescent="0.25">
      <c r="A163" s="202">
        <v>44344</v>
      </c>
      <c r="B163" s="241" t="s">
        <v>95</v>
      </c>
      <c r="C163" s="241" t="s">
        <v>95</v>
      </c>
      <c r="D163" s="241" t="s">
        <v>93</v>
      </c>
      <c r="E163" s="217">
        <v>2000</v>
      </c>
      <c r="F163" s="217"/>
      <c r="G163" s="211">
        <f t="shared" si="7"/>
        <v>4000</v>
      </c>
      <c r="H163" s="218" t="s">
        <v>130</v>
      </c>
      <c r="I163" s="201" t="s">
        <v>18</v>
      </c>
      <c r="J163" s="279" t="s">
        <v>601</v>
      </c>
      <c r="K163" s="645" t="s">
        <v>73</v>
      </c>
      <c r="L163" s="201" t="s">
        <v>46</v>
      </c>
      <c r="M163" s="201"/>
      <c r="N163" s="203"/>
    </row>
    <row r="164" spans="1:14" x14ac:dyDescent="0.25">
      <c r="A164" s="202">
        <v>44344</v>
      </c>
      <c r="B164" s="241" t="s">
        <v>95</v>
      </c>
      <c r="C164" s="241" t="s">
        <v>95</v>
      </c>
      <c r="D164" s="241" t="s">
        <v>93</v>
      </c>
      <c r="E164" s="217">
        <v>2000</v>
      </c>
      <c r="F164" s="217"/>
      <c r="G164" s="211">
        <f t="shared" si="7"/>
        <v>2000</v>
      </c>
      <c r="H164" s="218" t="s">
        <v>130</v>
      </c>
      <c r="I164" s="201" t="s">
        <v>18</v>
      </c>
      <c r="J164" s="279" t="s">
        <v>601</v>
      </c>
      <c r="K164" s="645" t="s">
        <v>73</v>
      </c>
      <c r="L164" s="201" t="s">
        <v>46</v>
      </c>
      <c r="M164" s="201"/>
      <c r="N164" s="203"/>
    </row>
    <row r="165" spans="1:14" x14ac:dyDescent="0.25">
      <c r="A165" s="260">
        <v>44345</v>
      </c>
      <c r="B165" s="396" t="s">
        <v>107</v>
      </c>
      <c r="C165" s="396" t="s">
        <v>50</v>
      </c>
      <c r="D165" s="396" t="s">
        <v>93</v>
      </c>
      <c r="E165" s="265"/>
      <c r="F165" s="265">
        <v>80000</v>
      </c>
      <c r="G165" s="268">
        <f>G164-E165+F165</f>
        <v>82000</v>
      </c>
      <c r="H165" s="696" t="s">
        <v>130</v>
      </c>
      <c r="I165" s="262" t="s">
        <v>18</v>
      </c>
      <c r="J165" s="402" t="s">
        <v>616</v>
      </c>
      <c r="K165" s="269" t="s">
        <v>73</v>
      </c>
      <c r="L165" s="262" t="s">
        <v>46</v>
      </c>
      <c r="M165" s="262"/>
      <c r="N165" s="261"/>
    </row>
    <row r="166" spans="1:14" x14ac:dyDescent="0.25">
      <c r="A166" s="202">
        <v>44345</v>
      </c>
      <c r="B166" s="201" t="s">
        <v>68</v>
      </c>
      <c r="C166" s="201" t="s">
        <v>67</v>
      </c>
      <c r="D166" s="201" t="s">
        <v>93</v>
      </c>
      <c r="E166" s="194">
        <v>13000</v>
      </c>
      <c r="F166" s="194"/>
      <c r="G166" s="211">
        <f t="shared" si="7"/>
        <v>69000</v>
      </c>
      <c r="H166" s="218" t="s">
        <v>130</v>
      </c>
      <c r="I166" s="201" t="s">
        <v>18</v>
      </c>
      <c r="J166" s="279" t="s">
        <v>616</v>
      </c>
      <c r="K166" s="645" t="s">
        <v>73</v>
      </c>
      <c r="L166" s="201" t="s">
        <v>46</v>
      </c>
      <c r="M166" s="201"/>
      <c r="N166" s="203" t="s">
        <v>604</v>
      </c>
    </row>
    <row r="167" spans="1:14" x14ac:dyDescent="0.25">
      <c r="A167" s="202">
        <v>44345</v>
      </c>
      <c r="B167" s="201" t="s">
        <v>68</v>
      </c>
      <c r="C167" s="201" t="s">
        <v>67</v>
      </c>
      <c r="D167" s="201" t="s">
        <v>93</v>
      </c>
      <c r="E167" s="194">
        <v>6000</v>
      </c>
      <c r="F167" s="194"/>
      <c r="G167" s="211">
        <f t="shared" si="7"/>
        <v>63000</v>
      </c>
      <c r="H167" s="218" t="s">
        <v>130</v>
      </c>
      <c r="I167" s="201" t="s">
        <v>18</v>
      </c>
      <c r="J167" s="279" t="s">
        <v>616</v>
      </c>
      <c r="K167" s="645" t="s">
        <v>73</v>
      </c>
      <c r="L167" s="201" t="s">
        <v>46</v>
      </c>
      <c r="M167" s="201"/>
      <c r="N167" s="203" t="s">
        <v>605</v>
      </c>
    </row>
    <row r="168" spans="1:14" x14ac:dyDescent="0.25">
      <c r="A168" s="202">
        <v>44345</v>
      </c>
      <c r="B168" s="201" t="s">
        <v>68</v>
      </c>
      <c r="C168" s="201" t="s">
        <v>67</v>
      </c>
      <c r="D168" s="201" t="s">
        <v>93</v>
      </c>
      <c r="E168" s="194">
        <v>5000</v>
      </c>
      <c r="F168" s="194"/>
      <c r="G168" s="211">
        <f t="shared" si="7"/>
        <v>58000</v>
      </c>
      <c r="H168" s="218" t="s">
        <v>130</v>
      </c>
      <c r="I168" s="201" t="s">
        <v>18</v>
      </c>
      <c r="J168" s="279" t="s">
        <v>616</v>
      </c>
      <c r="K168" s="645" t="s">
        <v>73</v>
      </c>
      <c r="L168" s="201" t="s">
        <v>46</v>
      </c>
      <c r="M168" s="201"/>
      <c r="N168" s="203" t="s">
        <v>606</v>
      </c>
    </row>
    <row r="169" spans="1:14" x14ac:dyDescent="0.25">
      <c r="A169" s="202">
        <v>44345</v>
      </c>
      <c r="B169" s="201" t="s">
        <v>68</v>
      </c>
      <c r="C169" s="201" t="s">
        <v>67</v>
      </c>
      <c r="D169" s="201" t="s">
        <v>93</v>
      </c>
      <c r="E169" s="213">
        <v>4000</v>
      </c>
      <c r="F169" s="213"/>
      <c r="G169" s="211">
        <f t="shared" si="7"/>
        <v>54000</v>
      </c>
      <c r="H169" s="218" t="s">
        <v>130</v>
      </c>
      <c r="I169" s="201" t="s">
        <v>18</v>
      </c>
      <c r="J169" s="279" t="s">
        <v>616</v>
      </c>
      <c r="K169" s="645" t="s">
        <v>73</v>
      </c>
      <c r="L169" s="201" t="s">
        <v>46</v>
      </c>
      <c r="M169" s="201"/>
      <c r="N169" s="203" t="s">
        <v>607</v>
      </c>
    </row>
    <row r="170" spans="1:14" x14ac:dyDescent="0.25">
      <c r="A170" s="202">
        <v>44345</v>
      </c>
      <c r="B170" s="201" t="s">
        <v>68</v>
      </c>
      <c r="C170" s="201" t="s">
        <v>67</v>
      </c>
      <c r="D170" s="201" t="s">
        <v>93</v>
      </c>
      <c r="E170" s="194">
        <v>6000</v>
      </c>
      <c r="F170" s="194"/>
      <c r="G170" s="211">
        <f t="shared" si="7"/>
        <v>48000</v>
      </c>
      <c r="H170" s="218" t="s">
        <v>130</v>
      </c>
      <c r="I170" s="201" t="s">
        <v>18</v>
      </c>
      <c r="J170" s="279" t="s">
        <v>616</v>
      </c>
      <c r="K170" s="645" t="s">
        <v>73</v>
      </c>
      <c r="L170" s="201" t="s">
        <v>46</v>
      </c>
      <c r="M170" s="201"/>
      <c r="N170" s="203" t="s">
        <v>608</v>
      </c>
    </row>
    <row r="171" spans="1:14" x14ac:dyDescent="0.25">
      <c r="A171" s="202">
        <v>44345</v>
      </c>
      <c r="B171" s="201" t="s">
        <v>68</v>
      </c>
      <c r="C171" s="201" t="s">
        <v>67</v>
      </c>
      <c r="D171" s="201" t="s">
        <v>93</v>
      </c>
      <c r="E171" s="223">
        <v>5000</v>
      </c>
      <c r="F171" s="217"/>
      <c r="G171" s="211">
        <f t="shared" si="7"/>
        <v>43000</v>
      </c>
      <c r="H171" s="218" t="s">
        <v>130</v>
      </c>
      <c r="I171" s="201" t="s">
        <v>18</v>
      </c>
      <c r="J171" s="279" t="s">
        <v>616</v>
      </c>
      <c r="K171" s="645" t="s">
        <v>73</v>
      </c>
      <c r="L171" s="201" t="s">
        <v>46</v>
      </c>
      <c r="M171" s="201"/>
      <c r="N171" s="203" t="s">
        <v>609</v>
      </c>
    </row>
    <row r="172" spans="1:14" x14ac:dyDescent="0.25">
      <c r="A172" s="202">
        <v>44345</v>
      </c>
      <c r="B172" s="201" t="s">
        <v>68</v>
      </c>
      <c r="C172" s="201" t="s">
        <v>67</v>
      </c>
      <c r="D172" s="201" t="s">
        <v>93</v>
      </c>
      <c r="E172" s="194">
        <v>5000</v>
      </c>
      <c r="F172" s="194"/>
      <c r="G172" s="211">
        <f t="shared" si="7"/>
        <v>38000</v>
      </c>
      <c r="H172" s="218" t="s">
        <v>130</v>
      </c>
      <c r="I172" s="201" t="s">
        <v>18</v>
      </c>
      <c r="J172" s="279" t="s">
        <v>616</v>
      </c>
      <c r="K172" s="645" t="s">
        <v>73</v>
      </c>
      <c r="L172" s="201" t="s">
        <v>46</v>
      </c>
      <c r="M172" s="201"/>
      <c r="N172" s="203" t="s">
        <v>610</v>
      </c>
    </row>
    <row r="173" spans="1:14" ht="15.75" customHeight="1" x14ac:dyDescent="0.25">
      <c r="A173" s="202">
        <v>44345</v>
      </c>
      <c r="B173" s="201" t="s">
        <v>68</v>
      </c>
      <c r="C173" s="201" t="s">
        <v>67</v>
      </c>
      <c r="D173" s="201" t="s">
        <v>93</v>
      </c>
      <c r="E173" s="211">
        <v>3000</v>
      </c>
      <c r="F173" s="211"/>
      <c r="G173" s="211">
        <f t="shared" si="7"/>
        <v>35000</v>
      </c>
      <c r="H173" s="218" t="s">
        <v>130</v>
      </c>
      <c r="I173" s="201" t="s">
        <v>18</v>
      </c>
      <c r="J173" s="279" t="s">
        <v>616</v>
      </c>
      <c r="K173" s="645" t="s">
        <v>73</v>
      </c>
      <c r="L173" s="201" t="s">
        <v>46</v>
      </c>
      <c r="M173" s="201"/>
      <c r="N173" s="203" t="s">
        <v>611</v>
      </c>
    </row>
    <row r="174" spans="1:14" x14ac:dyDescent="0.25">
      <c r="A174" s="202">
        <v>44345</v>
      </c>
      <c r="B174" s="201" t="s">
        <v>68</v>
      </c>
      <c r="C174" s="201" t="s">
        <v>67</v>
      </c>
      <c r="D174" s="201" t="s">
        <v>93</v>
      </c>
      <c r="E174" s="194">
        <v>7000</v>
      </c>
      <c r="F174" s="194"/>
      <c r="G174" s="211">
        <f t="shared" si="7"/>
        <v>28000</v>
      </c>
      <c r="H174" s="218" t="s">
        <v>130</v>
      </c>
      <c r="I174" s="201" t="s">
        <v>18</v>
      </c>
      <c r="J174" s="279" t="s">
        <v>616</v>
      </c>
      <c r="K174" s="645" t="s">
        <v>73</v>
      </c>
      <c r="L174" s="201" t="s">
        <v>46</v>
      </c>
      <c r="M174" s="201"/>
      <c r="N174" s="203" t="s">
        <v>612</v>
      </c>
    </row>
    <row r="175" spans="1:14" x14ac:dyDescent="0.25">
      <c r="A175" s="202">
        <v>44345</v>
      </c>
      <c r="B175" s="201" t="s">
        <v>68</v>
      </c>
      <c r="C175" s="201" t="s">
        <v>67</v>
      </c>
      <c r="D175" s="201" t="s">
        <v>93</v>
      </c>
      <c r="E175" s="194">
        <v>7000</v>
      </c>
      <c r="F175" s="194"/>
      <c r="G175" s="211">
        <f t="shared" si="7"/>
        <v>21000</v>
      </c>
      <c r="H175" s="218" t="s">
        <v>130</v>
      </c>
      <c r="I175" s="201" t="s">
        <v>18</v>
      </c>
      <c r="J175" s="279" t="s">
        <v>616</v>
      </c>
      <c r="K175" s="645" t="s">
        <v>73</v>
      </c>
      <c r="L175" s="201" t="s">
        <v>46</v>
      </c>
      <c r="M175" s="201"/>
      <c r="N175" s="203" t="s">
        <v>613</v>
      </c>
    </row>
    <row r="176" spans="1:14" x14ac:dyDescent="0.25">
      <c r="A176" s="202">
        <v>44345</v>
      </c>
      <c r="B176" s="201" t="s">
        <v>68</v>
      </c>
      <c r="C176" s="201" t="s">
        <v>67</v>
      </c>
      <c r="D176" s="201" t="s">
        <v>93</v>
      </c>
      <c r="E176" s="194">
        <v>9000</v>
      </c>
      <c r="F176" s="194"/>
      <c r="G176" s="211">
        <f t="shared" si="7"/>
        <v>12000</v>
      </c>
      <c r="H176" s="218" t="s">
        <v>130</v>
      </c>
      <c r="I176" s="201" t="s">
        <v>18</v>
      </c>
      <c r="J176" s="279" t="s">
        <v>616</v>
      </c>
      <c r="K176" s="645" t="s">
        <v>73</v>
      </c>
      <c r="L176" s="201" t="s">
        <v>46</v>
      </c>
      <c r="M176" s="201"/>
      <c r="N176" s="203" t="s">
        <v>614</v>
      </c>
    </row>
    <row r="177" spans="1:15" x14ac:dyDescent="0.25">
      <c r="A177" s="202">
        <v>44345</v>
      </c>
      <c r="B177" s="201" t="s">
        <v>68</v>
      </c>
      <c r="C177" s="201" t="s">
        <v>67</v>
      </c>
      <c r="D177" s="201" t="s">
        <v>93</v>
      </c>
      <c r="E177" s="194">
        <v>12000</v>
      </c>
      <c r="F177" s="194"/>
      <c r="G177" s="211">
        <f t="shared" si="7"/>
        <v>0</v>
      </c>
      <c r="H177" s="218" t="s">
        <v>130</v>
      </c>
      <c r="I177" s="201" t="s">
        <v>18</v>
      </c>
      <c r="J177" s="279" t="s">
        <v>616</v>
      </c>
      <c r="K177" s="645" t="s">
        <v>73</v>
      </c>
      <c r="L177" s="201" t="s">
        <v>46</v>
      </c>
      <c r="M177" s="201"/>
      <c r="N177" s="203" t="s">
        <v>615</v>
      </c>
    </row>
    <row r="178" spans="1:15" x14ac:dyDescent="0.25">
      <c r="A178" s="924">
        <v>44347</v>
      </c>
      <c r="B178" s="262" t="s">
        <v>107</v>
      </c>
      <c r="C178" s="262" t="s">
        <v>50</v>
      </c>
      <c r="D178" s="262" t="s">
        <v>93</v>
      </c>
      <c r="E178" s="265"/>
      <c r="F178" s="265">
        <v>50000</v>
      </c>
      <c r="G178" s="268">
        <f t="shared" si="7"/>
        <v>50000</v>
      </c>
      <c r="H178" s="696" t="s">
        <v>130</v>
      </c>
      <c r="I178" s="262" t="s">
        <v>18</v>
      </c>
      <c r="J178" s="402" t="s">
        <v>657</v>
      </c>
      <c r="K178" s="269" t="s">
        <v>73</v>
      </c>
      <c r="L178" s="262" t="s">
        <v>46</v>
      </c>
      <c r="M178" s="262"/>
      <c r="N178" s="261"/>
    </row>
    <row r="179" spans="1:15" x14ac:dyDescent="0.25">
      <c r="A179" s="207">
        <v>44346</v>
      </c>
      <c r="B179" s="201" t="s">
        <v>68</v>
      </c>
      <c r="C179" s="201" t="s">
        <v>67</v>
      </c>
      <c r="D179" s="201" t="s">
        <v>93</v>
      </c>
      <c r="E179" s="194">
        <v>7000</v>
      </c>
      <c r="F179" s="194"/>
      <c r="G179" s="211">
        <f t="shared" si="7"/>
        <v>43000</v>
      </c>
      <c r="H179" s="218" t="s">
        <v>130</v>
      </c>
      <c r="I179" s="201" t="s">
        <v>18</v>
      </c>
      <c r="J179" s="279" t="s">
        <v>657</v>
      </c>
      <c r="K179" s="645" t="s">
        <v>73</v>
      </c>
      <c r="L179" s="201" t="s">
        <v>46</v>
      </c>
      <c r="M179" s="201"/>
      <c r="N179" s="203" t="s">
        <v>131</v>
      </c>
    </row>
    <row r="180" spans="1:15" x14ac:dyDescent="0.25">
      <c r="A180" s="207">
        <v>44346</v>
      </c>
      <c r="B180" s="201" t="s">
        <v>68</v>
      </c>
      <c r="C180" s="201" t="s">
        <v>67</v>
      </c>
      <c r="D180" s="201" t="s">
        <v>93</v>
      </c>
      <c r="E180" s="194">
        <v>7000</v>
      </c>
      <c r="F180" s="194"/>
      <c r="G180" s="211">
        <f t="shared" si="7"/>
        <v>36000</v>
      </c>
      <c r="H180" s="218" t="s">
        <v>130</v>
      </c>
      <c r="I180" s="201" t="s">
        <v>18</v>
      </c>
      <c r="J180" s="279" t="s">
        <v>657</v>
      </c>
      <c r="K180" s="645" t="s">
        <v>73</v>
      </c>
      <c r="L180" s="201" t="s">
        <v>46</v>
      </c>
      <c r="M180" s="201"/>
      <c r="N180" s="203" t="s">
        <v>376</v>
      </c>
    </row>
    <row r="181" spans="1:15" x14ac:dyDescent="0.25">
      <c r="A181" s="207">
        <v>44346</v>
      </c>
      <c r="B181" s="201" t="s">
        <v>656</v>
      </c>
      <c r="C181" s="201" t="s">
        <v>136</v>
      </c>
      <c r="D181" s="201" t="s">
        <v>93</v>
      </c>
      <c r="E181" s="194">
        <v>2500</v>
      </c>
      <c r="F181" s="194"/>
      <c r="G181" s="211">
        <f t="shared" si="7"/>
        <v>33500</v>
      </c>
      <c r="H181" s="218" t="s">
        <v>130</v>
      </c>
      <c r="I181" s="201" t="s">
        <v>18</v>
      </c>
      <c r="J181" s="279" t="s">
        <v>657</v>
      </c>
      <c r="K181" s="645" t="s">
        <v>73</v>
      </c>
      <c r="L181" s="201" t="s">
        <v>46</v>
      </c>
      <c r="M181" s="201"/>
      <c r="N181" s="203"/>
    </row>
    <row r="182" spans="1:15" x14ac:dyDescent="0.25">
      <c r="A182" s="207">
        <v>44347</v>
      </c>
      <c r="B182" s="201" t="s">
        <v>68</v>
      </c>
      <c r="C182" s="201" t="s">
        <v>67</v>
      </c>
      <c r="D182" s="201" t="s">
        <v>93</v>
      </c>
      <c r="E182" s="194">
        <v>7000</v>
      </c>
      <c r="F182" s="194"/>
      <c r="G182" s="211">
        <f t="shared" si="7"/>
        <v>26500</v>
      </c>
      <c r="H182" s="218" t="s">
        <v>130</v>
      </c>
      <c r="I182" s="201" t="s">
        <v>18</v>
      </c>
      <c r="J182" s="279" t="s">
        <v>657</v>
      </c>
      <c r="K182" s="645" t="s">
        <v>73</v>
      </c>
      <c r="L182" s="201" t="s">
        <v>46</v>
      </c>
      <c r="M182" s="201"/>
      <c r="N182" s="203" t="s">
        <v>131</v>
      </c>
    </row>
    <row r="183" spans="1:15" x14ac:dyDescent="0.25">
      <c r="A183" s="207">
        <v>44347</v>
      </c>
      <c r="B183" s="201" t="s">
        <v>68</v>
      </c>
      <c r="C183" s="201" t="s">
        <v>67</v>
      </c>
      <c r="D183" s="201" t="s">
        <v>93</v>
      </c>
      <c r="E183" s="194">
        <v>10000</v>
      </c>
      <c r="F183" s="194"/>
      <c r="G183" s="211">
        <f t="shared" si="7"/>
        <v>16500</v>
      </c>
      <c r="H183" s="218" t="s">
        <v>130</v>
      </c>
      <c r="I183" s="201" t="s">
        <v>18</v>
      </c>
      <c r="J183" s="279" t="s">
        <v>680</v>
      </c>
      <c r="K183" s="645" t="s">
        <v>73</v>
      </c>
      <c r="L183" s="201" t="s">
        <v>46</v>
      </c>
      <c r="M183" s="201"/>
      <c r="N183" s="203" t="s">
        <v>681</v>
      </c>
    </row>
    <row r="184" spans="1:15" x14ac:dyDescent="0.25">
      <c r="A184" s="207">
        <v>44347</v>
      </c>
      <c r="B184" s="201" t="s">
        <v>68</v>
      </c>
      <c r="C184" s="201" t="s">
        <v>67</v>
      </c>
      <c r="D184" s="201" t="s">
        <v>93</v>
      </c>
      <c r="E184" s="426">
        <v>2000</v>
      </c>
      <c r="F184" s="194"/>
      <c r="G184" s="211">
        <f t="shared" si="7"/>
        <v>14500</v>
      </c>
      <c r="H184" s="218" t="s">
        <v>130</v>
      </c>
      <c r="I184" s="201" t="s">
        <v>18</v>
      </c>
      <c r="J184" s="279" t="s">
        <v>680</v>
      </c>
      <c r="K184" s="645" t="s">
        <v>73</v>
      </c>
      <c r="L184" s="201" t="s">
        <v>46</v>
      </c>
      <c r="M184" s="280"/>
      <c r="N184" s="241" t="s">
        <v>682</v>
      </c>
      <c r="O184" s="271"/>
    </row>
    <row r="185" spans="1:15" x14ac:dyDescent="0.25">
      <c r="A185" s="207">
        <v>44347</v>
      </c>
      <c r="B185" s="201" t="s">
        <v>68</v>
      </c>
      <c r="C185" s="201" t="s">
        <v>67</v>
      </c>
      <c r="D185" s="201" t="s">
        <v>93</v>
      </c>
      <c r="E185" s="194">
        <v>3000</v>
      </c>
      <c r="F185" s="194"/>
      <c r="G185" s="211">
        <f t="shared" si="7"/>
        <v>11500</v>
      </c>
      <c r="H185" s="218" t="s">
        <v>130</v>
      </c>
      <c r="I185" s="201" t="s">
        <v>18</v>
      </c>
      <c r="J185" s="279" t="s">
        <v>680</v>
      </c>
      <c r="K185" s="645" t="s">
        <v>73</v>
      </c>
      <c r="L185" s="201" t="s">
        <v>46</v>
      </c>
      <c r="M185" s="201"/>
      <c r="N185" s="203" t="s">
        <v>683</v>
      </c>
    </row>
    <row r="186" spans="1:15" x14ac:dyDescent="0.25">
      <c r="A186" s="207">
        <v>44347</v>
      </c>
      <c r="B186" s="201" t="s">
        <v>68</v>
      </c>
      <c r="C186" s="201" t="s">
        <v>67</v>
      </c>
      <c r="D186" s="201" t="s">
        <v>93</v>
      </c>
      <c r="E186" s="194">
        <v>5000</v>
      </c>
      <c r="F186" s="194"/>
      <c r="G186" s="211">
        <f t="shared" si="7"/>
        <v>6500</v>
      </c>
      <c r="H186" s="218" t="s">
        <v>130</v>
      </c>
      <c r="I186" s="201" t="s">
        <v>18</v>
      </c>
      <c r="J186" s="279" t="s">
        <v>680</v>
      </c>
      <c r="K186" s="645" t="s">
        <v>73</v>
      </c>
      <c r="L186" s="201" t="s">
        <v>46</v>
      </c>
      <c r="M186" s="201"/>
      <c r="N186" s="203" t="s">
        <v>684</v>
      </c>
    </row>
    <row r="187" spans="1:15" x14ac:dyDescent="0.25">
      <c r="A187" s="207">
        <v>44347</v>
      </c>
      <c r="B187" s="201" t="s">
        <v>68</v>
      </c>
      <c r="C187" s="201" t="s">
        <v>67</v>
      </c>
      <c r="D187" s="201" t="s">
        <v>93</v>
      </c>
      <c r="E187" s="194">
        <v>5000</v>
      </c>
      <c r="F187" s="194"/>
      <c r="G187" s="211">
        <f t="shared" si="7"/>
        <v>1500</v>
      </c>
      <c r="H187" s="218" t="s">
        <v>130</v>
      </c>
      <c r="I187" s="201" t="s">
        <v>18</v>
      </c>
      <c r="J187" s="279" t="s">
        <v>680</v>
      </c>
      <c r="K187" s="645" t="s">
        <v>73</v>
      </c>
      <c r="L187" s="201" t="s">
        <v>46</v>
      </c>
      <c r="M187" s="201"/>
      <c r="N187" s="203" t="s">
        <v>685</v>
      </c>
    </row>
    <row r="188" spans="1:15" x14ac:dyDescent="0.25">
      <c r="A188" s="207">
        <v>44347</v>
      </c>
      <c r="B188" s="201" t="s">
        <v>68</v>
      </c>
      <c r="C188" s="201" t="s">
        <v>67</v>
      </c>
      <c r="D188" s="201" t="s">
        <v>93</v>
      </c>
      <c r="E188" s="194">
        <v>7000</v>
      </c>
      <c r="F188" s="194"/>
      <c r="G188" s="211">
        <f t="shared" si="7"/>
        <v>-5500</v>
      </c>
      <c r="H188" s="218" t="s">
        <v>130</v>
      </c>
      <c r="I188" s="201" t="s">
        <v>18</v>
      </c>
      <c r="J188" s="279" t="s">
        <v>680</v>
      </c>
      <c r="K188" s="645" t="s">
        <v>73</v>
      </c>
      <c r="L188" s="201" t="s">
        <v>46</v>
      </c>
      <c r="M188" s="201"/>
      <c r="N188" s="203" t="s">
        <v>686</v>
      </c>
    </row>
    <row r="189" spans="1:15" x14ac:dyDescent="0.25">
      <c r="A189" s="207">
        <v>44347</v>
      </c>
      <c r="B189" s="201" t="s">
        <v>68</v>
      </c>
      <c r="C189" s="201" t="s">
        <v>67</v>
      </c>
      <c r="D189" s="201" t="s">
        <v>93</v>
      </c>
      <c r="E189" s="194">
        <v>9000</v>
      </c>
      <c r="F189" s="194"/>
      <c r="G189" s="211">
        <f t="shared" si="7"/>
        <v>-14500</v>
      </c>
      <c r="H189" s="218" t="s">
        <v>130</v>
      </c>
      <c r="I189" s="201" t="s">
        <v>18</v>
      </c>
      <c r="J189" s="279" t="s">
        <v>680</v>
      </c>
      <c r="K189" s="645" t="s">
        <v>73</v>
      </c>
      <c r="L189" s="201" t="s">
        <v>46</v>
      </c>
      <c r="M189" s="201"/>
      <c r="N189" s="203" t="s">
        <v>687</v>
      </c>
    </row>
    <row r="190" spans="1:15" x14ac:dyDescent="0.25">
      <c r="A190" s="207">
        <v>44347</v>
      </c>
      <c r="B190" s="201" t="s">
        <v>68</v>
      </c>
      <c r="C190" s="201" t="s">
        <v>67</v>
      </c>
      <c r="D190" s="201" t="s">
        <v>93</v>
      </c>
      <c r="E190" s="223">
        <v>7000</v>
      </c>
      <c r="F190" s="194"/>
      <c r="G190" s="211">
        <f t="shared" si="7"/>
        <v>-21500</v>
      </c>
      <c r="H190" s="218" t="s">
        <v>130</v>
      </c>
      <c r="I190" s="201" t="s">
        <v>18</v>
      </c>
      <c r="J190" s="279" t="s">
        <v>680</v>
      </c>
      <c r="K190" s="645" t="s">
        <v>73</v>
      </c>
      <c r="L190" s="201" t="s">
        <v>46</v>
      </c>
      <c r="M190" s="201"/>
      <c r="N190" s="203" t="s">
        <v>376</v>
      </c>
    </row>
    <row r="191" spans="1:15" ht="15.75" thickBot="1" x14ac:dyDescent="0.3">
      <c r="A191" s="207">
        <v>44347</v>
      </c>
      <c r="B191" s="201" t="s">
        <v>95</v>
      </c>
      <c r="C191" s="201" t="s">
        <v>95</v>
      </c>
      <c r="D191" s="201" t="s">
        <v>93</v>
      </c>
      <c r="E191" s="213">
        <v>5000</v>
      </c>
      <c r="F191" s="213"/>
      <c r="G191" s="210">
        <f t="shared" ref="G191" si="8">G190-E191+F191</f>
        <v>-26500</v>
      </c>
      <c r="H191" s="218" t="s">
        <v>130</v>
      </c>
      <c r="I191" s="201" t="s">
        <v>18</v>
      </c>
      <c r="J191" s="279" t="s">
        <v>680</v>
      </c>
      <c r="K191" s="645" t="s">
        <v>73</v>
      </c>
      <c r="L191" s="201" t="s">
        <v>46</v>
      </c>
      <c r="M191" s="201"/>
      <c r="N191" s="203"/>
    </row>
    <row r="192" spans="1:15" ht="15.75" thickBot="1" x14ac:dyDescent="0.3">
      <c r="A192" s="207"/>
      <c r="B192" s="201"/>
      <c r="C192" s="201"/>
      <c r="D192" s="216"/>
      <c r="E192" s="435">
        <f>SUM(E4:E191)</f>
        <v>1265500</v>
      </c>
      <c r="F192" s="436">
        <f>SUM(F4:F191)+G4</f>
        <v>1239000</v>
      </c>
      <c r="G192" s="949">
        <f>F192-E192</f>
        <v>-26500</v>
      </c>
      <c r="H192" s="218"/>
      <c r="I192" s="201"/>
      <c r="J192" s="645"/>
      <c r="K192" s="201"/>
      <c r="L192" s="201"/>
      <c r="M192" s="201"/>
      <c r="N192" s="203"/>
    </row>
    <row r="193" spans="1:15" x14ac:dyDescent="0.25">
      <c r="A193" s="207"/>
      <c r="B193" s="201"/>
      <c r="C193" s="201"/>
      <c r="D193" s="201"/>
      <c r="E193" s="217"/>
      <c r="F193" s="217"/>
      <c r="G193" s="251"/>
      <c r="H193" s="201"/>
      <c r="I193" s="201"/>
      <c r="J193" s="645"/>
      <c r="K193" s="201"/>
      <c r="L193" s="201"/>
      <c r="M193" s="201"/>
      <c r="N193" s="203"/>
    </row>
    <row r="194" spans="1:15" x14ac:dyDescent="0.25">
      <c r="A194" s="207"/>
      <c r="B194" s="201"/>
      <c r="C194" s="201"/>
      <c r="D194" s="201"/>
      <c r="E194" s="194"/>
      <c r="F194" s="194"/>
      <c r="G194" s="211"/>
      <c r="H194" s="201"/>
      <c r="I194" s="201"/>
      <c r="J194" s="645"/>
      <c r="K194" s="201"/>
      <c r="L194" s="201"/>
      <c r="M194" s="201"/>
      <c r="N194" s="203"/>
    </row>
    <row r="195" spans="1:15" x14ac:dyDescent="0.25">
      <c r="A195" s="207"/>
      <c r="B195" s="203"/>
      <c r="C195" s="203"/>
      <c r="D195" s="203"/>
      <c r="E195" s="426"/>
      <c r="F195" s="194"/>
      <c r="G195" s="211"/>
      <c r="H195" s="201"/>
      <c r="I195" s="201"/>
      <c r="J195" s="645"/>
      <c r="K195" s="201"/>
      <c r="L195" s="201"/>
      <c r="M195" s="201"/>
      <c r="N195" s="203"/>
    </row>
    <row r="196" spans="1:15" x14ac:dyDescent="0.25">
      <c r="A196" s="207"/>
      <c r="B196" s="203"/>
      <c r="C196" s="203"/>
      <c r="D196" s="203"/>
      <c r="E196" s="194"/>
      <c r="F196" s="194"/>
      <c r="G196" s="211"/>
      <c r="H196" s="201"/>
      <c r="I196" s="201"/>
      <c r="J196" s="645"/>
      <c r="K196" s="201"/>
      <c r="L196" s="201"/>
      <c r="M196" s="201"/>
      <c r="N196" s="203"/>
    </row>
    <row r="197" spans="1:15" x14ac:dyDescent="0.25">
      <c r="A197" s="207"/>
      <c r="B197" s="203"/>
      <c r="C197" s="203"/>
      <c r="D197" s="203"/>
      <c r="E197" s="194"/>
      <c r="F197" s="194"/>
      <c r="G197" s="211"/>
      <c r="H197" s="201"/>
      <c r="I197" s="201"/>
      <c r="J197" s="645"/>
      <c r="K197" s="201"/>
      <c r="L197" s="201"/>
      <c r="M197" s="201"/>
      <c r="N197" s="203"/>
    </row>
    <row r="198" spans="1:15" x14ac:dyDescent="0.25">
      <c r="A198" s="207"/>
      <c r="B198" s="201"/>
      <c r="C198" s="201"/>
      <c r="D198" s="201"/>
      <c r="E198" s="194"/>
      <c r="F198" s="194"/>
      <c r="G198" s="211"/>
      <c r="H198" s="218"/>
      <c r="I198" s="201"/>
      <c r="J198" s="645"/>
      <c r="K198" s="201"/>
      <c r="L198" s="201"/>
      <c r="M198" s="201"/>
      <c r="N198" s="203"/>
    </row>
    <row r="199" spans="1:15" x14ac:dyDescent="0.25">
      <c r="A199" s="207"/>
      <c r="B199" s="201"/>
      <c r="C199" s="201"/>
      <c r="D199" s="201"/>
      <c r="E199" s="194"/>
      <c r="F199" s="194"/>
      <c r="G199" s="211"/>
      <c r="H199" s="201"/>
      <c r="I199" s="201"/>
      <c r="J199" s="645"/>
      <c r="K199" s="201"/>
      <c r="L199" s="201"/>
      <c r="M199" s="201"/>
      <c r="N199" s="203"/>
      <c r="O199" s="107"/>
    </row>
    <row r="200" spans="1:15" x14ac:dyDescent="0.25">
      <c r="A200" s="207"/>
      <c r="B200" s="201"/>
      <c r="C200" s="201"/>
      <c r="D200" s="201"/>
      <c r="E200" s="194"/>
      <c r="F200" s="194"/>
      <c r="G200" s="211"/>
      <c r="H200" s="201"/>
      <c r="I200" s="201"/>
      <c r="J200" s="645"/>
      <c r="K200" s="201"/>
      <c r="L200" s="201"/>
      <c r="M200" s="201"/>
      <c r="N200" s="203"/>
      <c r="O200" s="107"/>
    </row>
    <row r="201" spans="1:15" x14ac:dyDescent="0.25">
      <c r="A201" s="207"/>
      <c r="B201" s="201"/>
      <c r="C201" s="201"/>
      <c r="D201" s="201"/>
      <c r="E201" s="194"/>
      <c r="F201" s="194"/>
      <c r="G201" s="211"/>
      <c r="H201" s="201"/>
      <c r="I201" s="201"/>
      <c r="J201" s="645"/>
      <c r="K201" s="201"/>
      <c r="L201" s="201"/>
      <c r="M201" s="201"/>
      <c r="N201" s="203"/>
      <c r="O201" s="107"/>
    </row>
    <row r="202" spans="1:15" x14ac:dyDescent="0.25">
      <c r="A202" s="207"/>
      <c r="B202" s="201"/>
      <c r="C202" s="201"/>
      <c r="D202" s="201"/>
      <c r="E202" s="194"/>
      <c r="F202" s="194"/>
      <c r="G202" s="194"/>
      <c r="H202" s="201"/>
      <c r="I202" s="201"/>
      <c r="J202" s="645"/>
      <c r="K202" s="201"/>
      <c r="L202" s="201"/>
      <c r="M202" s="201"/>
      <c r="N202" s="203"/>
      <c r="O202" s="107"/>
    </row>
    <row r="203" spans="1:15" x14ac:dyDescent="0.25">
      <c r="A203" s="207"/>
      <c r="B203" s="201"/>
      <c r="C203" s="201"/>
      <c r="D203" s="201"/>
      <c r="E203" s="194"/>
      <c r="F203" s="194"/>
      <c r="G203" s="194"/>
      <c r="H203" s="201"/>
      <c r="I203" s="201"/>
      <c r="J203" s="645"/>
      <c r="K203" s="201"/>
      <c r="L203" s="201"/>
      <c r="M203" s="201"/>
      <c r="N203" s="203"/>
      <c r="O203" s="107"/>
    </row>
    <row r="204" spans="1:15" x14ac:dyDescent="0.25">
      <c r="A204" s="207"/>
      <c r="B204" s="201"/>
      <c r="C204" s="201"/>
      <c r="D204" s="201"/>
      <c r="E204" s="194"/>
      <c r="F204" s="194"/>
      <c r="G204" s="194"/>
      <c r="H204" s="201"/>
      <c r="I204" s="201"/>
      <c r="J204" s="645"/>
      <c r="K204" s="201"/>
      <c r="L204" s="201"/>
      <c r="M204" s="201"/>
      <c r="N204" s="203"/>
      <c r="O204" s="107"/>
    </row>
    <row r="205" spans="1:15" x14ac:dyDescent="0.25">
      <c r="A205" s="207"/>
      <c r="B205" s="201"/>
      <c r="C205" s="201"/>
      <c r="D205" s="201"/>
      <c r="E205" s="194"/>
      <c r="F205" s="194"/>
      <c r="G205" s="194"/>
      <c r="H205" s="201"/>
      <c r="I205" s="201"/>
      <c r="J205" s="645"/>
      <c r="K205" s="201"/>
      <c r="L205" s="201"/>
      <c r="M205" s="201"/>
      <c r="N205" s="203"/>
      <c r="O205" s="107"/>
    </row>
    <row r="206" spans="1:15" x14ac:dyDescent="0.25">
      <c r="A206" s="202"/>
      <c r="B206" s="203"/>
      <c r="C206" s="203"/>
      <c r="D206" s="203"/>
      <c r="E206" s="467"/>
      <c r="F206" s="864"/>
      <c r="G206" s="194"/>
      <c r="H206" s="201"/>
      <c r="I206" s="201"/>
      <c r="J206" s="645"/>
      <c r="K206" s="201"/>
      <c r="L206" s="201"/>
      <c r="M206" s="201"/>
      <c r="N206" s="203"/>
      <c r="O206" s="107"/>
    </row>
    <row r="207" spans="1:15" x14ac:dyDescent="0.25">
      <c r="A207" s="207"/>
      <c r="B207" s="201"/>
      <c r="C207" s="201"/>
      <c r="D207" s="216"/>
      <c r="E207" s="194"/>
      <c r="F207" s="194"/>
      <c r="G207" s="194"/>
      <c r="H207" s="218"/>
      <c r="I207" s="201"/>
      <c r="J207" s="645"/>
      <c r="K207" s="201"/>
      <c r="L207" s="201"/>
      <c r="M207" s="201"/>
      <c r="N207" s="203"/>
      <c r="O207" s="107"/>
    </row>
    <row r="208" spans="1:15" x14ac:dyDescent="0.25">
      <c r="A208" s="207"/>
      <c r="B208" s="201"/>
      <c r="C208" s="201"/>
      <c r="D208" s="216"/>
      <c r="E208" s="217"/>
      <c r="F208" s="217"/>
      <c r="G208" s="194"/>
      <c r="H208" s="201"/>
      <c r="I208" s="201"/>
      <c r="J208" s="645"/>
      <c r="K208" s="201"/>
      <c r="L208" s="201"/>
      <c r="M208" s="201"/>
      <c r="N208" s="203"/>
      <c r="O208" s="107"/>
    </row>
    <row r="209" spans="1:15" x14ac:dyDescent="0.25">
      <c r="A209" s="207"/>
      <c r="B209" s="201"/>
      <c r="C209" s="201"/>
      <c r="D209" s="216"/>
      <c r="E209" s="194"/>
      <c r="F209" s="194"/>
      <c r="G209" s="194"/>
      <c r="H209" s="201"/>
      <c r="I209" s="201"/>
      <c r="J209" s="645"/>
      <c r="K209" s="201"/>
      <c r="L209" s="201"/>
      <c r="M209" s="201"/>
      <c r="N209" s="203"/>
      <c r="O209" s="107"/>
    </row>
    <row r="210" spans="1:15" x14ac:dyDescent="0.25">
      <c r="A210" s="207"/>
      <c r="B210" s="201"/>
      <c r="C210" s="201"/>
      <c r="D210" s="216"/>
      <c r="E210" s="194"/>
      <c r="F210" s="194"/>
      <c r="G210" s="194"/>
      <c r="H210" s="201"/>
      <c r="I210" s="201"/>
      <c r="J210" s="645"/>
      <c r="K210" s="201"/>
      <c r="L210" s="201"/>
      <c r="M210" s="201"/>
      <c r="N210" s="203"/>
      <c r="O210" s="107"/>
    </row>
    <row r="211" spans="1:15" x14ac:dyDescent="0.25">
      <c r="A211" s="207"/>
      <c r="B211" s="201"/>
      <c r="C211" s="201"/>
      <c r="D211" s="216"/>
      <c r="E211" s="194"/>
      <c r="F211" s="194"/>
      <c r="G211" s="194"/>
      <c r="H211" s="201"/>
      <c r="I211" s="201"/>
      <c r="J211" s="235"/>
      <c r="K211" s="201"/>
      <c r="L211" s="201"/>
      <c r="M211" s="201"/>
      <c r="N211" s="203"/>
      <c r="O211" s="107"/>
    </row>
    <row r="212" spans="1:15" x14ac:dyDescent="0.25">
      <c r="A212" s="207"/>
      <c r="B212" s="201"/>
      <c r="C212" s="201"/>
      <c r="D212" s="201"/>
      <c r="E212" s="194"/>
      <c r="F212" s="194"/>
      <c r="G212" s="194"/>
      <c r="H212" s="201"/>
      <c r="I212" s="201"/>
      <c r="J212" s="235"/>
      <c r="K212" s="201"/>
      <c r="L212" s="201"/>
      <c r="M212" s="201"/>
      <c r="N212" s="203"/>
      <c r="O212" s="107"/>
    </row>
    <row r="213" spans="1:15" x14ac:dyDescent="0.25">
      <c r="A213" s="207"/>
      <c r="B213" s="201"/>
      <c r="C213" s="201"/>
      <c r="D213" s="200"/>
      <c r="E213" s="189"/>
      <c r="F213" s="189"/>
      <c r="G213" s="194"/>
      <c r="H213" s="201"/>
      <c r="I213" s="201"/>
      <c r="J213" s="235"/>
      <c r="K213" s="201"/>
      <c r="L213" s="201"/>
      <c r="M213" s="201"/>
      <c r="N213" s="203"/>
      <c r="O213" s="107"/>
    </row>
    <row r="214" spans="1:15" ht="15.75" thickBot="1" x14ac:dyDescent="0.3">
      <c r="A214" s="207"/>
      <c r="B214" s="201"/>
      <c r="C214" s="201"/>
      <c r="D214" s="200"/>
      <c r="E214" s="300"/>
      <c r="F214" s="300"/>
      <c r="G214" s="194"/>
      <c r="H214" s="201"/>
      <c r="I214" s="201"/>
      <c r="J214" s="235"/>
      <c r="K214" s="201"/>
      <c r="L214" s="201"/>
      <c r="M214" s="201"/>
      <c r="N214" s="203"/>
      <c r="O214" s="107"/>
    </row>
    <row r="215" spans="1:15" ht="15.75" thickBot="1" x14ac:dyDescent="0.3">
      <c r="A215" s="207"/>
      <c r="B215" s="201"/>
      <c r="C215" s="201"/>
      <c r="D215" s="491"/>
      <c r="E215" s="435"/>
      <c r="F215" s="436"/>
      <c r="G215" s="194"/>
      <c r="H215" s="218"/>
      <c r="I215" s="201"/>
      <c r="J215" s="299"/>
      <c r="K215" s="201"/>
      <c r="L215" s="201"/>
      <c r="M215" s="201"/>
      <c r="N215" s="203"/>
      <c r="O215" s="107"/>
    </row>
    <row r="216" spans="1:15" x14ac:dyDescent="0.25">
      <c r="A216" s="207"/>
      <c r="B216" s="201"/>
      <c r="C216" s="201"/>
      <c r="D216" s="201"/>
      <c r="E216" s="217"/>
      <c r="F216" s="217"/>
      <c r="G216" s="194"/>
      <c r="H216" s="201"/>
      <c r="I216" s="201"/>
      <c r="J216" s="299"/>
      <c r="K216" s="201"/>
      <c r="L216" s="201"/>
      <c r="M216" s="201"/>
      <c r="N216" s="203"/>
      <c r="O216" s="107"/>
    </row>
    <row r="217" spans="1:15" x14ac:dyDescent="0.25">
      <c r="A217" s="207"/>
      <c r="B217" s="201"/>
      <c r="C217" s="201"/>
      <c r="D217" s="201"/>
      <c r="E217" s="194"/>
      <c r="F217" s="194"/>
      <c r="G217" s="194"/>
      <c r="H217" s="201"/>
      <c r="I217" s="201"/>
      <c r="J217" s="299"/>
      <c r="K217" s="201"/>
      <c r="L217" s="201"/>
      <c r="M217" s="201"/>
      <c r="N217" s="203"/>
      <c r="O217" s="107"/>
    </row>
    <row r="218" spans="1:15" x14ac:dyDescent="0.25">
      <c r="A218" s="207"/>
      <c r="B218" s="201"/>
      <c r="C218" s="201"/>
      <c r="D218" s="201"/>
      <c r="E218" s="194"/>
      <c r="F218" s="194"/>
      <c r="G218" s="194"/>
      <c r="H218" s="201"/>
      <c r="I218" s="201"/>
      <c r="J218" s="299"/>
      <c r="K218" s="201"/>
      <c r="L218" s="201"/>
      <c r="M218" s="201"/>
      <c r="N218" s="203"/>
      <c r="O218" s="107"/>
    </row>
    <row r="219" spans="1:15" x14ac:dyDescent="0.25">
      <c r="A219" s="207"/>
      <c r="B219" s="201"/>
      <c r="C219" s="201"/>
      <c r="D219" s="201"/>
      <c r="E219" s="194"/>
      <c r="F219" s="194"/>
      <c r="G219" s="194"/>
      <c r="H219" s="201"/>
      <c r="I219" s="201"/>
      <c r="J219" s="299"/>
      <c r="K219" s="201"/>
      <c r="L219" s="201"/>
      <c r="M219" s="201"/>
      <c r="N219" s="203"/>
      <c r="O219" s="107"/>
    </row>
    <row r="220" spans="1:15" x14ac:dyDescent="0.25">
      <c r="A220" s="207"/>
      <c r="B220" s="201"/>
      <c r="C220" s="201"/>
      <c r="D220" s="201"/>
      <c r="E220" s="194"/>
      <c r="F220" s="194"/>
      <c r="G220" s="194"/>
      <c r="H220" s="201"/>
      <c r="I220" s="201"/>
      <c r="J220" s="299"/>
      <c r="K220" s="201"/>
      <c r="L220" s="201"/>
      <c r="M220" s="201"/>
      <c r="N220" s="203"/>
      <c r="O220" s="107"/>
    </row>
    <row r="221" spans="1:15" x14ac:dyDescent="0.25">
      <c r="A221" s="202"/>
      <c r="B221" s="203"/>
      <c r="C221" s="203"/>
      <c r="D221" s="203"/>
      <c r="E221" s="194"/>
      <c r="F221" s="194"/>
      <c r="G221" s="194"/>
      <c r="H221" s="201"/>
      <c r="I221" s="201"/>
      <c r="J221" s="299"/>
      <c r="K221" s="201"/>
      <c r="L221" s="201"/>
      <c r="M221" s="201"/>
      <c r="N221" s="203"/>
      <c r="O221" s="107"/>
    </row>
    <row r="222" spans="1:15" x14ac:dyDescent="0.25">
      <c r="A222" s="207"/>
      <c r="B222" s="201"/>
      <c r="C222" s="201"/>
      <c r="D222" s="201"/>
      <c r="E222" s="194"/>
      <c r="F222" s="194"/>
      <c r="G222" s="194"/>
      <c r="H222" s="201"/>
      <c r="I222" s="201"/>
      <c r="J222" s="299"/>
      <c r="K222" s="201"/>
      <c r="L222" s="201"/>
      <c r="M222" s="201"/>
      <c r="N222" s="203"/>
      <c r="O222" s="107"/>
    </row>
    <row r="223" spans="1:15" x14ac:dyDescent="0.25">
      <c r="A223" s="201"/>
      <c r="B223" s="201"/>
      <c r="C223" s="201"/>
      <c r="D223" s="201"/>
      <c r="E223" s="194"/>
      <c r="F223" s="194"/>
      <c r="G223" s="194"/>
      <c r="H223" s="201"/>
      <c r="I223" s="201"/>
      <c r="J223" s="201"/>
      <c r="K223" s="201"/>
      <c r="L223" s="201"/>
      <c r="M223" s="201"/>
      <c r="N223" s="203"/>
      <c r="O223" s="107"/>
    </row>
    <row r="224" spans="1:15" x14ac:dyDescent="0.25">
      <c r="A224" s="201"/>
      <c r="B224" s="201"/>
      <c r="C224" s="201"/>
      <c r="D224" s="201"/>
      <c r="E224" s="201"/>
      <c r="F224" s="201"/>
      <c r="G224" s="194"/>
      <c r="H224" s="201"/>
      <c r="I224" s="201"/>
      <c r="J224" s="201"/>
      <c r="K224" s="201"/>
      <c r="L224" s="201"/>
      <c r="M224" s="201"/>
      <c r="N224" s="203"/>
      <c r="O224" s="107"/>
    </row>
    <row r="225" spans="1:15" x14ac:dyDescent="0.25">
      <c r="A225" s="201"/>
      <c r="B225" s="201"/>
      <c r="C225" s="201"/>
      <c r="D225" s="201"/>
      <c r="E225" s="201"/>
      <c r="F225" s="201"/>
      <c r="G225" s="194"/>
      <c r="H225" s="201"/>
      <c r="I225" s="201"/>
      <c r="J225" s="201"/>
      <c r="K225" s="201"/>
      <c r="L225" s="201"/>
      <c r="M225" s="201"/>
      <c r="N225" s="203"/>
      <c r="O225" s="107"/>
    </row>
    <row r="226" spans="1:15" x14ac:dyDescent="0.25">
      <c r="A226" s="201"/>
      <c r="B226" s="201"/>
      <c r="C226" s="201"/>
      <c r="D226" s="201"/>
      <c r="E226" s="201"/>
      <c r="F226" s="201"/>
      <c r="G226" s="194"/>
      <c r="H226" s="201"/>
      <c r="I226" s="201"/>
      <c r="J226" s="201"/>
      <c r="K226" s="201"/>
      <c r="L226" s="201"/>
      <c r="M226" s="201"/>
      <c r="N226" s="203"/>
      <c r="O226" s="107"/>
    </row>
    <row r="227" spans="1:15" x14ac:dyDescent="0.25">
      <c r="A227" s="201"/>
      <c r="B227" s="201"/>
      <c r="C227" s="201"/>
      <c r="D227" s="201"/>
      <c r="E227" s="201"/>
      <c r="F227" s="201"/>
      <c r="G227" s="194"/>
      <c r="H227" s="201"/>
      <c r="I227" s="201"/>
      <c r="J227" s="201"/>
      <c r="K227" s="201"/>
      <c r="L227" s="201"/>
      <c r="M227" s="201"/>
      <c r="N227" s="203"/>
      <c r="O227" s="107"/>
    </row>
    <row r="228" spans="1:15" x14ac:dyDescent="0.25">
      <c r="A228" s="201"/>
      <c r="B228" s="201"/>
      <c r="C228" s="201"/>
      <c r="D228" s="201"/>
      <c r="E228" s="201"/>
      <c r="F228" s="201"/>
      <c r="G228" s="194"/>
      <c r="H228" s="201"/>
      <c r="I228" s="201"/>
      <c r="J228" s="201"/>
      <c r="K228" s="201"/>
      <c r="L228" s="201"/>
      <c r="M228" s="201"/>
      <c r="N228" s="203"/>
      <c r="O228" s="107"/>
    </row>
    <row r="229" spans="1:15" x14ac:dyDescent="0.25">
      <c r="A229" s="201"/>
      <c r="B229" s="201"/>
      <c r="C229" s="201"/>
      <c r="D229" s="201"/>
      <c r="E229" s="201"/>
      <c r="F229" s="201"/>
      <c r="G229" s="194"/>
      <c r="H229" s="201"/>
      <c r="I229" s="201"/>
      <c r="J229" s="201"/>
      <c r="K229" s="201"/>
      <c r="L229" s="201"/>
      <c r="M229" s="201"/>
      <c r="N229" s="203"/>
      <c r="O229" s="107"/>
    </row>
    <row r="230" spans="1:15" x14ac:dyDescent="0.25">
      <c r="A230" s="201"/>
      <c r="B230" s="201"/>
      <c r="C230" s="201"/>
      <c r="D230" s="201"/>
      <c r="E230" s="201"/>
      <c r="F230" s="201"/>
      <c r="G230" s="194"/>
      <c r="H230" s="201"/>
      <c r="I230" s="201"/>
      <c r="J230" s="201"/>
      <c r="K230" s="201"/>
      <c r="L230" s="201"/>
      <c r="M230" s="201"/>
      <c r="N230" s="203"/>
      <c r="O230" s="107"/>
    </row>
    <row r="231" spans="1:15" x14ac:dyDescent="0.25">
      <c r="A231" s="201"/>
      <c r="B231" s="201"/>
      <c r="C231" s="201"/>
      <c r="D231" s="201"/>
      <c r="E231" s="201"/>
      <c r="F231" s="201"/>
      <c r="G231" s="194"/>
      <c r="H231" s="201"/>
      <c r="I231" s="201"/>
      <c r="J231" s="201"/>
      <c r="K231" s="201"/>
      <c r="L231" s="201"/>
      <c r="M231" s="201"/>
      <c r="N231" s="203"/>
      <c r="O231" s="107"/>
    </row>
    <row r="232" spans="1:15" x14ac:dyDescent="0.25">
      <c r="A232" s="201"/>
      <c r="B232" s="201"/>
      <c r="C232" s="201"/>
      <c r="D232" s="201"/>
      <c r="E232" s="201"/>
      <c r="F232" s="201"/>
      <c r="G232" s="194"/>
      <c r="H232" s="201"/>
      <c r="I232" s="201"/>
      <c r="J232" s="201"/>
      <c r="K232" s="201"/>
      <c r="L232" s="201"/>
      <c r="M232" s="201"/>
      <c r="N232" s="203"/>
      <c r="O232" s="107"/>
    </row>
    <row r="233" spans="1:15" x14ac:dyDescent="0.25">
      <c r="A233" s="201"/>
      <c r="B233" s="201"/>
      <c r="C233" s="201"/>
      <c r="D233" s="201"/>
      <c r="E233" s="201"/>
      <c r="F233" s="201"/>
      <c r="G233" s="194"/>
      <c r="H233" s="201"/>
      <c r="I233" s="201"/>
      <c r="J233" s="201"/>
      <c r="K233" s="201"/>
      <c r="L233" s="201"/>
      <c r="M233" s="201"/>
      <c r="N233" s="203"/>
      <c r="O233" s="107"/>
    </row>
    <row r="234" spans="1:15" x14ac:dyDescent="0.25">
      <c r="A234" s="201"/>
      <c r="B234" s="201"/>
      <c r="C234" s="201"/>
      <c r="D234" s="201"/>
      <c r="E234" s="201"/>
      <c r="F234" s="201"/>
      <c r="G234" s="194"/>
      <c r="H234" s="201"/>
      <c r="I234" s="201"/>
      <c r="J234" s="201"/>
      <c r="K234" s="201"/>
      <c r="L234" s="201"/>
      <c r="M234" s="201"/>
      <c r="N234" s="203"/>
      <c r="O234" s="107"/>
    </row>
    <row r="235" spans="1:15" x14ac:dyDescent="0.25">
      <c r="A235" s="201"/>
      <c r="B235" s="201"/>
      <c r="C235" s="201"/>
      <c r="D235" s="201"/>
      <c r="E235" s="201"/>
      <c r="F235" s="201"/>
      <c r="G235" s="194"/>
      <c r="H235" s="201"/>
      <c r="I235" s="201"/>
      <c r="J235" s="201"/>
      <c r="K235" s="201"/>
      <c r="L235" s="201"/>
      <c r="M235" s="201"/>
      <c r="N235" s="203"/>
      <c r="O235" s="107"/>
    </row>
    <row r="236" spans="1:15" x14ac:dyDescent="0.25">
      <c r="A236" s="201"/>
      <c r="B236" s="201"/>
      <c r="C236" s="201"/>
      <c r="D236" s="201"/>
      <c r="E236" s="201"/>
      <c r="F236" s="201"/>
      <c r="G236" s="194"/>
      <c r="H236" s="201"/>
      <c r="I236" s="201"/>
      <c r="J236" s="201"/>
      <c r="K236" s="201"/>
      <c r="L236" s="201"/>
      <c r="M236" s="201"/>
      <c r="N236" s="203"/>
      <c r="O236" s="107"/>
    </row>
    <row r="237" spans="1:15" x14ac:dyDescent="0.25">
      <c r="A237" s="201"/>
      <c r="B237" s="201"/>
      <c r="C237" s="201"/>
      <c r="D237" s="201"/>
      <c r="E237" s="201"/>
      <c r="F237" s="201"/>
      <c r="G237" s="194"/>
      <c r="H237" s="201"/>
      <c r="I237" s="201"/>
      <c r="J237" s="201"/>
      <c r="K237" s="201"/>
      <c r="L237" s="201"/>
      <c r="M237" s="201"/>
      <c r="N237" s="203"/>
      <c r="O237" s="107"/>
    </row>
    <row r="238" spans="1:15" x14ac:dyDescent="0.25">
      <c r="A238" s="201"/>
      <c r="B238" s="201"/>
      <c r="C238" s="201"/>
      <c r="D238" s="201"/>
      <c r="E238" s="201"/>
      <c r="F238" s="201"/>
      <c r="G238" s="194"/>
      <c r="H238" s="201"/>
      <c r="I238" s="201"/>
      <c r="J238" s="201"/>
      <c r="K238" s="201"/>
      <c r="L238" s="201"/>
      <c r="M238" s="201"/>
      <c r="N238" s="203"/>
      <c r="O238" s="107"/>
    </row>
    <row r="239" spans="1:15" x14ac:dyDescent="0.25">
      <c r="A239" s="187"/>
      <c r="B239" s="187"/>
      <c r="C239" s="187"/>
      <c r="D239" s="187"/>
      <c r="E239" s="187"/>
      <c r="F239" s="187"/>
      <c r="G239" s="194"/>
      <c r="H239" s="187"/>
      <c r="I239" s="187"/>
      <c r="J239" s="187"/>
      <c r="K239" s="187"/>
      <c r="L239" s="187"/>
      <c r="M239" s="187"/>
      <c r="N239" s="108"/>
      <c r="O239" s="107"/>
    </row>
    <row r="240" spans="1:15" x14ac:dyDescent="0.25">
      <c r="A240" s="187"/>
      <c r="B240" s="187"/>
      <c r="C240" s="187"/>
      <c r="D240" s="187"/>
      <c r="E240" s="187"/>
      <c r="F240" s="187"/>
      <c r="G240" s="194"/>
      <c r="H240" s="187"/>
      <c r="I240" s="187"/>
      <c r="J240" s="187"/>
      <c r="K240" s="187"/>
      <c r="L240" s="187"/>
      <c r="M240" s="187"/>
      <c r="N240" s="108"/>
      <c r="O240" s="107"/>
    </row>
    <row r="241" spans="1:15" x14ac:dyDescent="0.25">
      <c r="A241" s="107"/>
      <c r="B241" s="107"/>
      <c r="C241" s="107"/>
      <c r="D241" s="107"/>
      <c r="E241" s="107"/>
      <c r="F241" s="107"/>
      <c r="G241" s="194"/>
      <c r="H241" s="107"/>
      <c r="I241" s="107"/>
      <c r="J241" s="107"/>
      <c r="K241" s="107"/>
      <c r="L241" s="107"/>
      <c r="M241" s="107"/>
      <c r="N241" s="643"/>
      <c r="O241" s="107"/>
    </row>
    <row r="242" spans="1:15" x14ac:dyDescent="0.25">
      <c r="A242" s="107"/>
      <c r="B242" s="107"/>
      <c r="C242" s="107"/>
      <c r="D242" s="107"/>
      <c r="E242" s="107"/>
      <c r="F242" s="107"/>
      <c r="G242" s="194"/>
      <c r="H242" s="107"/>
      <c r="I242" s="107"/>
      <c r="J242" s="107"/>
      <c r="K242" s="107"/>
      <c r="L242" s="107"/>
      <c r="M242" s="107"/>
      <c r="N242" s="643"/>
      <c r="O242" s="107"/>
    </row>
    <row r="243" spans="1:15" x14ac:dyDescent="0.25">
      <c r="A243" s="107"/>
      <c r="B243" s="107"/>
      <c r="C243" s="107"/>
      <c r="D243" s="107"/>
      <c r="E243" s="107"/>
      <c r="F243" s="107"/>
      <c r="G243" s="194"/>
      <c r="H243" s="107"/>
      <c r="I243" s="107"/>
      <c r="J243" s="107"/>
      <c r="K243" s="107"/>
      <c r="L243" s="107"/>
      <c r="M243" s="107"/>
      <c r="N243" s="643"/>
      <c r="O243" s="107"/>
    </row>
    <row r="244" spans="1:15" x14ac:dyDescent="0.25">
      <c r="A244" s="107"/>
      <c r="B244" s="107"/>
      <c r="C244" s="107"/>
      <c r="D244" s="107"/>
      <c r="E244" s="107"/>
      <c r="F244" s="107"/>
      <c r="G244" s="194"/>
      <c r="H244" s="107"/>
      <c r="I244" s="107"/>
      <c r="J244" s="107"/>
      <c r="K244" s="107"/>
      <c r="L244" s="107"/>
      <c r="M244" s="107"/>
      <c r="N244" s="643"/>
      <c r="O244" s="107"/>
    </row>
    <row r="245" spans="1:15" x14ac:dyDescent="0.25">
      <c r="A245" s="107"/>
      <c r="B245" s="107"/>
      <c r="C245" s="107"/>
      <c r="D245" s="107"/>
      <c r="E245" s="107"/>
      <c r="F245" s="107"/>
      <c r="G245" s="194"/>
      <c r="H245" s="107"/>
      <c r="I245" s="107"/>
      <c r="J245" s="107"/>
      <c r="K245" s="107"/>
      <c r="L245" s="107"/>
      <c r="M245" s="107"/>
      <c r="N245" s="643"/>
      <c r="O245" s="107"/>
    </row>
    <row r="246" spans="1:15" x14ac:dyDescent="0.25">
      <c r="A246" s="107"/>
      <c r="B246" s="107"/>
      <c r="C246" s="107"/>
      <c r="D246" s="107"/>
      <c r="E246" s="107"/>
      <c r="F246" s="107"/>
      <c r="G246" s="194"/>
      <c r="H246" s="107"/>
      <c r="I246" s="107"/>
      <c r="J246" s="107"/>
      <c r="K246" s="107"/>
      <c r="L246" s="107"/>
      <c r="M246" s="107"/>
      <c r="N246" s="643"/>
      <c r="O246" s="107"/>
    </row>
    <row r="247" spans="1:15" x14ac:dyDescent="0.25">
      <c r="A247" s="107"/>
      <c r="B247" s="107"/>
      <c r="C247" s="107"/>
      <c r="D247" s="107"/>
      <c r="E247" s="107"/>
      <c r="F247" s="107"/>
      <c r="G247" s="194"/>
      <c r="H247" s="107"/>
      <c r="I247" s="107"/>
      <c r="J247" s="107"/>
      <c r="K247" s="107"/>
      <c r="L247" s="107"/>
      <c r="M247" s="107"/>
      <c r="N247" s="643"/>
      <c r="O247" s="107"/>
    </row>
    <row r="248" spans="1:15" x14ac:dyDescent="0.25">
      <c r="A248" s="107"/>
      <c r="B248" s="107"/>
      <c r="C248" s="107"/>
      <c r="D248" s="107"/>
      <c r="E248" s="107"/>
      <c r="F248" s="107"/>
      <c r="G248" s="194"/>
      <c r="H248" s="107"/>
      <c r="I248" s="107"/>
      <c r="J248" s="107"/>
      <c r="K248" s="107"/>
      <c r="L248" s="107"/>
      <c r="M248" s="107"/>
      <c r="N248" s="643"/>
      <c r="O248" s="107"/>
    </row>
    <row r="249" spans="1:15" x14ac:dyDescent="0.25">
      <c r="A249" s="107"/>
      <c r="B249" s="107"/>
      <c r="C249" s="107"/>
      <c r="D249" s="107"/>
      <c r="E249" s="107"/>
      <c r="F249" s="107"/>
      <c r="G249" s="194"/>
      <c r="H249" s="107"/>
      <c r="I249" s="107"/>
      <c r="J249" s="107"/>
      <c r="K249" s="107"/>
      <c r="L249" s="107"/>
      <c r="M249" s="107"/>
      <c r="N249" s="643"/>
      <c r="O249" s="107"/>
    </row>
    <row r="250" spans="1:15" x14ac:dyDescent="0.25">
      <c r="A250" s="107"/>
      <c r="B250" s="107"/>
      <c r="C250" s="107"/>
      <c r="D250" s="107"/>
      <c r="E250" s="107"/>
      <c r="F250" s="107"/>
      <c r="G250" s="194"/>
      <c r="H250" s="107"/>
      <c r="I250" s="107"/>
      <c r="J250" s="107"/>
      <c r="K250" s="107"/>
      <c r="L250" s="107"/>
      <c r="M250" s="107"/>
      <c r="N250" s="643"/>
      <c r="O250" s="107"/>
    </row>
    <row r="251" spans="1:15" x14ac:dyDescent="0.25">
      <c r="A251" s="107"/>
      <c r="B251" s="107"/>
      <c r="C251" s="107"/>
      <c r="D251" s="107"/>
      <c r="E251" s="107"/>
      <c r="F251" s="107"/>
      <c r="G251" s="194"/>
      <c r="H251" s="107"/>
      <c r="I251" s="107"/>
      <c r="J251" s="107"/>
      <c r="K251" s="107"/>
      <c r="L251" s="107"/>
      <c r="M251" s="107"/>
      <c r="N251" s="643"/>
      <c r="O251" s="107"/>
    </row>
    <row r="252" spans="1:15" x14ac:dyDescent="0.25">
      <c r="A252" s="107"/>
      <c r="B252" s="107"/>
      <c r="C252" s="107"/>
      <c r="D252" s="107"/>
      <c r="E252" s="107"/>
      <c r="F252" s="107"/>
      <c r="G252" s="194"/>
      <c r="H252" s="107"/>
      <c r="I252" s="107"/>
      <c r="J252" s="107"/>
      <c r="K252" s="107"/>
      <c r="L252" s="107"/>
      <c r="M252" s="107"/>
      <c r="N252" s="643"/>
      <c r="O252" s="107"/>
    </row>
    <row r="253" spans="1:15" x14ac:dyDescent="0.25">
      <c r="A253" s="107"/>
      <c r="B253" s="107"/>
      <c r="C253" s="107"/>
      <c r="D253" s="107"/>
      <c r="E253" s="107"/>
      <c r="F253" s="107"/>
      <c r="G253" s="194"/>
      <c r="H253" s="107"/>
      <c r="I253" s="107"/>
      <c r="J253" s="107"/>
      <c r="K253" s="107"/>
      <c r="L253" s="107"/>
      <c r="M253" s="107"/>
      <c r="N253" s="643"/>
      <c r="O253" s="107"/>
    </row>
    <row r="254" spans="1:15" x14ac:dyDescent="0.25">
      <c r="A254" s="107"/>
      <c r="B254" s="107"/>
      <c r="C254" s="107"/>
      <c r="D254" s="107"/>
      <c r="E254" s="107"/>
      <c r="F254" s="107"/>
      <c r="G254" s="194"/>
      <c r="H254" s="107"/>
      <c r="I254" s="107"/>
      <c r="J254" s="107"/>
      <c r="K254" s="107"/>
      <c r="L254" s="107"/>
      <c r="M254" s="107"/>
      <c r="N254" s="643"/>
      <c r="O254" s="107"/>
    </row>
    <row r="255" spans="1:15" x14ac:dyDescent="0.25">
      <c r="A255" s="107"/>
      <c r="B255" s="107"/>
      <c r="C255" s="107"/>
      <c r="D255" s="107"/>
      <c r="E255" s="107"/>
      <c r="F255" s="107"/>
      <c r="G255" s="194"/>
      <c r="H255" s="107"/>
      <c r="I255" s="107"/>
      <c r="J255" s="107"/>
      <c r="K255" s="107"/>
      <c r="L255" s="107"/>
      <c r="M255" s="107"/>
      <c r="N255" s="643"/>
      <c r="O255" s="107"/>
    </row>
    <row r="256" spans="1:15" x14ac:dyDescent="0.25">
      <c r="A256" s="107"/>
      <c r="B256" s="107"/>
      <c r="C256" s="107"/>
      <c r="D256" s="107"/>
      <c r="E256" s="107"/>
      <c r="F256" s="107"/>
      <c r="G256" s="194"/>
      <c r="H256" s="107"/>
      <c r="I256" s="107"/>
      <c r="J256" s="107"/>
      <c r="K256" s="107"/>
      <c r="L256" s="107"/>
      <c r="M256" s="107"/>
      <c r="N256" s="643"/>
      <c r="O256" s="107"/>
    </row>
    <row r="257" spans="1:15" x14ac:dyDescent="0.25">
      <c r="A257" s="107"/>
      <c r="B257" s="107"/>
      <c r="C257" s="107"/>
      <c r="D257" s="107"/>
      <c r="E257" s="107"/>
      <c r="F257" s="107"/>
      <c r="G257" s="194"/>
      <c r="H257" s="107"/>
      <c r="I257" s="107"/>
      <c r="J257" s="107"/>
      <c r="K257" s="107"/>
      <c r="L257" s="107"/>
      <c r="M257" s="107"/>
      <c r="N257" s="643"/>
      <c r="O257" s="107"/>
    </row>
    <row r="258" spans="1:15" x14ac:dyDescent="0.25">
      <c r="A258" s="107"/>
      <c r="B258" s="107"/>
      <c r="C258" s="107"/>
      <c r="D258" s="107"/>
      <c r="E258" s="107"/>
      <c r="F258" s="107"/>
      <c r="G258" s="194"/>
      <c r="H258" s="107"/>
      <c r="I258" s="107"/>
      <c r="J258" s="107"/>
      <c r="K258" s="107"/>
      <c r="L258" s="107"/>
      <c r="M258" s="107"/>
      <c r="N258" s="643"/>
      <c r="O258" s="107"/>
    </row>
    <row r="259" spans="1:15" x14ac:dyDescent="0.25">
      <c r="A259" s="107"/>
      <c r="B259" s="107"/>
      <c r="C259" s="107"/>
      <c r="D259" s="107"/>
      <c r="E259" s="107"/>
      <c r="F259" s="107"/>
      <c r="G259" s="194"/>
      <c r="H259" s="107"/>
      <c r="I259" s="107"/>
      <c r="J259" s="107"/>
      <c r="K259" s="107"/>
      <c r="L259" s="107"/>
      <c r="M259" s="107"/>
      <c r="N259" s="643"/>
      <c r="O259" s="107"/>
    </row>
    <row r="260" spans="1:15" x14ac:dyDescent="0.25">
      <c r="A260" s="107"/>
      <c r="B260" s="107"/>
      <c r="C260" s="107"/>
      <c r="D260" s="107"/>
      <c r="E260" s="107"/>
      <c r="F260" s="107"/>
      <c r="G260" s="194"/>
      <c r="H260" s="107"/>
      <c r="I260" s="107"/>
      <c r="J260" s="107"/>
      <c r="K260" s="107"/>
      <c r="L260" s="107"/>
      <c r="M260" s="107"/>
      <c r="N260" s="643"/>
      <c r="O260" s="107"/>
    </row>
    <row r="261" spans="1:15" x14ac:dyDescent="0.25">
      <c r="A261" s="107"/>
      <c r="B261" s="107"/>
      <c r="C261" s="107"/>
      <c r="D261" s="107"/>
      <c r="E261" s="107"/>
      <c r="F261" s="107"/>
      <c r="G261" s="194"/>
      <c r="H261" s="107"/>
      <c r="I261" s="107"/>
      <c r="J261" s="107"/>
      <c r="K261" s="107"/>
      <c r="L261" s="107"/>
      <c r="M261" s="107"/>
      <c r="N261" s="643"/>
      <c r="O261" s="107"/>
    </row>
    <row r="262" spans="1:15" x14ac:dyDescent="0.25">
      <c r="A262" s="107"/>
      <c r="B262" s="107"/>
      <c r="C262" s="107"/>
      <c r="D262" s="107"/>
      <c r="E262" s="107"/>
      <c r="F262" s="107"/>
      <c r="G262" s="194"/>
      <c r="H262" s="107"/>
      <c r="I262" s="107"/>
      <c r="J262" s="107"/>
      <c r="K262" s="107"/>
      <c r="L262" s="107"/>
      <c r="M262" s="107"/>
      <c r="N262" s="643"/>
      <c r="O262" s="107"/>
    </row>
    <row r="263" spans="1:15" x14ac:dyDescent="0.25">
      <c r="A263" s="107"/>
      <c r="B263" s="107"/>
      <c r="C263" s="107"/>
      <c r="D263" s="107"/>
      <c r="E263" s="107"/>
      <c r="F263" s="107"/>
      <c r="G263" s="194"/>
      <c r="H263" s="107"/>
      <c r="I263" s="107"/>
      <c r="J263" s="107"/>
      <c r="K263" s="107"/>
      <c r="L263" s="107"/>
      <c r="M263" s="107"/>
      <c r="N263" s="643"/>
      <c r="O263" s="107"/>
    </row>
    <row r="264" spans="1:15" x14ac:dyDescent="0.25">
      <c r="A264" s="107"/>
      <c r="B264" s="107"/>
      <c r="C264" s="107"/>
      <c r="D264" s="107"/>
      <c r="E264" s="107"/>
      <c r="F264" s="107"/>
      <c r="G264" s="194"/>
      <c r="H264" s="107"/>
      <c r="I264" s="107"/>
      <c r="J264" s="107"/>
      <c r="K264" s="107"/>
      <c r="L264" s="107"/>
      <c r="M264" s="107"/>
      <c r="N264" s="643"/>
      <c r="O264" s="107"/>
    </row>
    <row r="265" spans="1:15" x14ac:dyDescent="0.25">
      <c r="A265" s="107"/>
      <c r="B265" s="107"/>
      <c r="C265" s="107"/>
      <c r="D265" s="107"/>
      <c r="E265" s="107"/>
      <c r="F265" s="107"/>
      <c r="G265" s="194"/>
      <c r="H265" s="107"/>
      <c r="I265" s="107"/>
      <c r="J265" s="107"/>
      <c r="K265" s="107"/>
      <c r="L265" s="107"/>
      <c r="M265" s="107"/>
      <c r="N265" s="643"/>
      <c r="O265" s="107"/>
    </row>
    <row r="266" spans="1:15" x14ac:dyDescent="0.25">
      <c r="A266" s="107"/>
      <c r="B266" s="107"/>
      <c r="C266" s="107"/>
      <c r="D266" s="107"/>
      <c r="E266" s="107"/>
      <c r="F266" s="107"/>
      <c r="G266" s="194"/>
      <c r="H266" s="107"/>
      <c r="I266" s="107"/>
      <c r="J266" s="107"/>
      <c r="K266" s="107"/>
      <c r="L266" s="107"/>
      <c r="M266" s="107"/>
      <c r="N266" s="643"/>
      <c r="O266" s="107"/>
    </row>
    <row r="267" spans="1:15" x14ac:dyDescent="0.25">
      <c r="A267" s="107"/>
      <c r="B267" s="107"/>
      <c r="C267" s="107"/>
      <c r="D267" s="107"/>
      <c r="E267" s="107"/>
      <c r="F267" s="107"/>
      <c r="G267" s="194"/>
      <c r="H267" s="107"/>
      <c r="I267" s="107"/>
      <c r="J267" s="107"/>
      <c r="K267" s="107"/>
      <c r="L267" s="107"/>
      <c r="M267" s="107"/>
      <c r="N267" s="643"/>
      <c r="O267" s="107"/>
    </row>
    <row r="268" spans="1:15" x14ac:dyDescent="0.25">
      <c r="A268" s="107"/>
      <c r="B268" s="107"/>
      <c r="C268" s="107"/>
      <c r="D268" s="107"/>
      <c r="E268" s="107"/>
      <c r="F268" s="107"/>
      <c r="G268" s="194"/>
      <c r="H268" s="107"/>
      <c r="I268" s="107"/>
      <c r="J268" s="107"/>
      <c r="K268" s="107"/>
      <c r="L268" s="107"/>
      <c r="M268" s="107"/>
      <c r="N268" s="643"/>
      <c r="O268" s="107"/>
    </row>
    <row r="269" spans="1:15" x14ac:dyDescent="0.25">
      <c r="A269" s="107"/>
      <c r="B269" s="107"/>
      <c r="C269" s="107"/>
      <c r="D269" s="107"/>
      <c r="E269" s="107"/>
      <c r="F269" s="107"/>
      <c r="G269" s="194"/>
      <c r="H269" s="107"/>
      <c r="I269" s="107"/>
      <c r="J269" s="107"/>
      <c r="K269" s="107"/>
      <c r="L269" s="107"/>
      <c r="M269" s="107"/>
      <c r="N269" s="643"/>
      <c r="O269" s="107"/>
    </row>
    <row r="270" spans="1:15" x14ac:dyDescent="0.25">
      <c r="G270" s="194"/>
      <c r="I270" s="119"/>
      <c r="J270" s="119"/>
      <c r="K270" s="119"/>
      <c r="L270" s="119"/>
    </row>
    <row r="271" spans="1:15" x14ac:dyDescent="0.25">
      <c r="G271" s="194"/>
      <c r="I271" s="119"/>
      <c r="J271" s="119"/>
      <c r="K271" s="119"/>
      <c r="L271" s="119"/>
    </row>
    <row r="272" spans="1:15" x14ac:dyDescent="0.25">
      <c r="G272" s="194"/>
      <c r="I272" s="119"/>
      <c r="J272" s="119"/>
      <c r="K272" s="119"/>
      <c r="L272" s="119"/>
    </row>
    <row r="273" spans="7:12" x14ac:dyDescent="0.25">
      <c r="G273" s="194"/>
      <c r="I273" s="119"/>
      <c r="J273" s="119"/>
      <c r="K273" s="119"/>
      <c r="L273" s="119"/>
    </row>
    <row r="274" spans="7:12" x14ac:dyDescent="0.25">
      <c r="G274" s="194"/>
      <c r="I274" s="119"/>
      <c r="J274" s="119"/>
      <c r="K274" s="119"/>
      <c r="L274" s="119"/>
    </row>
    <row r="275" spans="7:12" x14ac:dyDescent="0.25">
      <c r="G275" s="194"/>
      <c r="I275" s="119"/>
      <c r="J275" s="119"/>
      <c r="K275" s="119"/>
      <c r="L275" s="119"/>
    </row>
    <row r="276" spans="7:12" x14ac:dyDescent="0.25">
      <c r="G276" s="194"/>
      <c r="I276" s="119"/>
      <c r="J276" s="119"/>
      <c r="K276" s="119"/>
      <c r="L276" s="119"/>
    </row>
    <row r="277" spans="7:12" x14ac:dyDescent="0.25">
      <c r="G277" s="194"/>
      <c r="I277" s="119"/>
      <c r="J277" s="119"/>
      <c r="K277" s="119"/>
      <c r="L277" s="119"/>
    </row>
    <row r="278" spans="7:12" x14ac:dyDescent="0.25">
      <c r="G278" s="194"/>
      <c r="I278" s="119"/>
      <c r="J278" s="119"/>
      <c r="K278" s="119"/>
      <c r="L278" s="119"/>
    </row>
    <row r="279" spans="7:12" x14ac:dyDescent="0.25">
      <c r="G279" s="194"/>
      <c r="I279" s="119"/>
      <c r="J279" s="119"/>
      <c r="K279" s="119"/>
      <c r="L279" s="119"/>
    </row>
    <row r="280" spans="7:12" x14ac:dyDescent="0.25">
      <c r="G280" s="194"/>
      <c r="I280" s="119"/>
      <c r="J280" s="119"/>
      <c r="K280" s="119"/>
      <c r="L280" s="119"/>
    </row>
    <row r="281" spans="7:12" x14ac:dyDescent="0.25">
      <c r="G281" s="194"/>
      <c r="I281" s="119"/>
      <c r="J281" s="119"/>
      <c r="K281" s="119"/>
      <c r="L281" s="119"/>
    </row>
    <row r="282" spans="7:12" x14ac:dyDescent="0.25">
      <c r="G282" s="194"/>
      <c r="I282" s="119"/>
      <c r="J282" s="119"/>
      <c r="K282" s="119"/>
      <c r="L282" s="119"/>
    </row>
    <row r="283" spans="7:12" x14ac:dyDescent="0.25">
      <c r="G283" s="194"/>
      <c r="I283" s="119"/>
      <c r="J283" s="119"/>
      <c r="K283" s="119"/>
      <c r="L283" s="119"/>
    </row>
    <row r="284" spans="7:12" x14ac:dyDescent="0.25">
      <c r="G284" s="194"/>
      <c r="I284" s="119"/>
      <c r="J284" s="119"/>
      <c r="K284" s="119"/>
      <c r="L284" s="119"/>
    </row>
    <row r="285" spans="7:12" x14ac:dyDescent="0.25">
      <c r="G285" s="194"/>
      <c r="I285" s="119"/>
      <c r="J285" s="119"/>
      <c r="K285" s="119"/>
      <c r="L285" s="119"/>
    </row>
    <row r="286" spans="7:12" x14ac:dyDescent="0.25">
      <c r="G286" s="194"/>
      <c r="I286" s="119"/>
      <c r="J286" s="119"/>
      <c r="K286" s="119"/>
      <c r="L286" s="119"/>
    </row>
    <row r="287" spans="7:12" x14ac:dyDescent="0.25">
      <c r="G287" s="194"/>
      <c r="I287" s="119"/>
      <c r="J287" s="119"/>
      <c r="K287" s="119"/>
      <c r="L287" s="119"/>
    </row>
    <row r="288" spans="7:12" x14ac:dyDescent="0.25">
      <c r="G288" s="206"/>
      <c r="I288" s="119"/>
      <c r="J288" s="119"/>
      <c r="K288" s="119"/>
      <c r="L288" s="119"/>
    </row>
    <row r="289" spans="7:12" x14ac:dyDescent="0.25">
      <c r="G289" s="206"/>
      <c r="I289" s="119"/>
      <c r="J289" s="119"/>
      <c r="K289" s="119"/>
      <c r="L289" s="119"/>
    </row>
    <row r="290" spans="7:12" x14ac:dyDescent="0.25">
      <c r="G290" s="206"/>
      <c r="I290" s="119"/>
      <c r="J290" s="119"/>
      <c r="K290" s="119"/>
      <c r="L290" s="119"/>
    </row>
    <row r="291" spans="7:12" x14ac:dyDescent="0.25">
      <c r="G291" s="206"/>
      <c r="I291" s="119"/>
      <c r="J291" s="119"/>
      <c r="K291" s="119"/>
      <c r="L291" s="119"/>
    </row>
    <row r="292" spans="7:12" x14ac:dyDescent="0.25">
      <c r="G292" s="206"/>
      <c r="I292" s="119"/>
      <c r="J292" s="119"/>
      <c r="K292" s="119"/>
      <c r="L292" s="119"/>
    </row>
    <row r="293" spans="7:12" x14ac:dyDescent="0.25">
      <c r="G293" s="206"/>
      <c r="I293" s="119"/>
      <c r="J293" s="119"/>
      <c r="K293" s="119"/>
      <c r="L293" s="119"/>
    </row>
    <row r="294" spans="7:12" x14ac:dyDescent="0.25">
      <c r="G294" s="206"/>
      <c r="I294" s="119"/>
      <c r="J294" s="119"/>
      <c r="K294" s="119"/>
      <c r="L294" s="119"/>
    </row>
    <row r="295" spans="7:12" x14ac:dyDescent="0.25">
      <c r="G295" s="206"/>
      <c r="I295" s="119"/>
      <c r="J295" s="119"/>
      <c r="K295" s="119"/>
      <c r="L295" s="119"/>
    </row>
    <row r="296" spans="7:12" x14ac:dyDescent="0.25">
      <c r="G296" s="206"/>
      <c r="I296" s="119"/>
      <c r="J296" s="119"/>
      <c r="K296" s="119"/>
      <c r="L296" s="119"/>
    </row>
    <row r="297" spans="7:12" x14ac:dyDescent="0.25">
      <c r="G297" s="206"/>
      <c r="I297" s="119"/>
      <c r="J297" s="119"/>
      <c r="K297" s="119"/>
      <c r="L297" s="119"/>
    </row>
    <row r="298" spans="7:12" x14ac:dyDescent="0.25">
      <c r="G298" s="206"/>
      <c r="I298" s="119"/>
      <c r="J298" s="119"/>
      <c r="K298" s="119"/>
      <c r="L298" s="119"/>
    </row>
    <row r="299" spans="7:12" x14ac:dyDescent="0.25">
      <c r="G299" s="206"/>
      <c r="I299" s="119"/>
      <c r="J299" s="119"/>
      <c r="K299" s="119"/>
      <c r="L299" s="119"/>
    </row>
    <row r="300" spans="7:12" x14ac:dyDescent="0.25">
      <c r="G300" s="206"/>
      <c r="I300" s="119"/>
      <c r="J300" s="119"/>
      <c r="K300" s="119"/>
      <c r="L300" s="119"/>
    </row>
    <row r="301" spans="7:12" x14ac:dyDescent="0.25">
      <c r="G301" s="206"/>
      <c r="I301" s="119"/>
      <c r="J301" s="119"/>
      <c r="K301" s="119"/>
      <c r="L301" s="119"/>
    </row>
    <row r="302" spans="7:12" x14ac:dyDescent="0.25">
      <c r="G302" s="206"/>
      <c r="I302" s="119"/>
      <c r="J302" s="119"/>
      <c r="K302" s="119"/>
      <c r="L302" s="119"/>
    </row>
    <row r="303" spans="7:12" x14ac:dyDescent="0.25">
      <c r="G303" s="206"/>
      <c r="I303" s="119"/>
      <c r="J303" s="119"/>
      <c r="K303" s="119"/>
      <c r="L303" s="119"/>
    </row>
    <row r="304" spans="7:12" x14ac:dyDescent="0.25">
      <c r="G304" s="206"/>
      <c r="I304" s="119"/>
      <c r="J304" s="119"/>
      <c r="K304" s="119"/>
      <c r="L304" s="119"/>
    </row>
    <row r="305" spans="7:12" x14ac:dyDescent="0.25">
      <c r="G305" s="206"/>
      <c r="I305" s="119"/>
      <c r="J305" s="119"/>
      <c r="K305" s="119"/>
      <c r="L305" s="119"/>
    </row>
    <row r="306" spans="7:12" x14ac:dyDescent="0.25">
      <c r="G306" s="206"/>
      <c r="I306" s="119"/>
      <c r="J306" s="119"/>
      <c r="K306" s="119"/>
      <c r="L306" s="119"/>
    </row>
    <row r="307" spans="7:12" x14ac:dyDescent="0.25">
      <c r="G307" s="206"/>
      <c r="I307" s="119"/>
      <c r="J307" s="119"/>
      <c r="K307" s="119"/>
      <c r="L307" s="119"/>
    </row>
    <row r="308" spans="7:12" x14ac:dyDescent="0.25">
      <c r="G308" s="206"/>
      <c r="I308" s="119"/>
      <c r="J308" s="119"/>
      <c r="K308" s="119"/>
      <c r="L308" s="119"/>
    </row>
    <row r="309" spans="7:12" x14ac:dyDescent="0.25">
      <c r="G309" s="206"/>
      <c r="I309" s="119"/>
      <c r="J309" s="119"/>
      <c r="K309" s="119"/>
      <c r="L309" s="119"/>
    </row>
    <row r="310" spans="7:12" x14ac:dyDescent="0.25">
      <c r="G310" s="206"/>
      <c r="I310" s="119"/>
      <c r="J310" s="119"/>
      <c r="K310" s="119"/>
      <c r="L310" s="119"/>
    </row>
    <row r="311" spans="7:12" x14ac:dyDescent="0.25">
      <c r="G311" s="206"/>
      <c r="I311" s="119"/>
      <c r="J311" s="119"/>
      <c r="K311" s="119"/>
      <c r="L311" s="119"/>
    </row>
    <row r="312" spans="7:12" x14ac:dyDescent="0.25">
      <c r="G312" s="206"/>
      <c r="I312" s="119"/>
      <c r="J312" s="119"/>
      <c r="K312" s="119"/>
      <c r="L312" s="119"/>
    </row>
    <row r="313" spans="7:12" x14ac:dyDescent="0.25">
      <c r="G313" s="206"/>
      <c r="I313" s="119"/>
      <c r="J313" s="119"/>
      <c r="K313" s="119"/>
      <c r="L313" s="119"/>
    </row>
    <row r="314" spans="7:12" x14ac:dyDescent="0.25">
      <c r="G314" s="206"/>
      <c r="I314" s="119"/>
      <c r="J314" s="119"/>
      <c r="K314" s="119"/>
      <c r="L314" s="119"/>
    </row>
    <row r="315" spans="7:12" x14ac:dyDescent="0.25">
      <c r="G315" s="206"/>
      <c r="I315" s="119"/>
      <c r="J315" s="119"/>
      <c r="K315" s="119"/>
      <c r="L315" s="119"/>
    </row>
    <row r="316" spans="7:12" x14ac:dyDescent="0.25">
      <c r="G316" s="206"/>
      <c r="I316" s="119"/>
      <c r="J316" s="119"/>
      <c r="K316" s="119"/>
      <c r="L316" s="119"/>
    </row>
    <row r="317" spans="7:12" x14ac:dyDescent="0.25">
      <c r="G317" s="206"/>
      <c r="I317" s="119"/>
      <c r="J317" s="119"/>
      <c r="K317" s="119"/>
      <c r="L317" s="119"/>
    </row>
    <row r="318" spans="7:12" x14ac:dyDescent="0.25">
      <c r="G318" s="206"/>
      <c r="I318" s="119"/>
      <c r="J318" s="119"/>
      <c r="K318" s="119"/>
      <c r="L318" s="119"/>
    </row>
    <row r="319" spans="7:12" x14ac:dyDescent="0.25">
      <c r="G319" s="206"/>
      <c r="I319" s="119"/>
      <c r="J319" s="119"/>
      <c r="K319" s="119"/>
      <c r="L319" s="119"/>
    </row>
    <row r="320" spans="7:12" x14ac:dyDescent="0.25">
      <c r="G320" s="206"/>
      <c r="I320" s="119"/>
      <c r="J320" s="119"/>
      <c r="K320" s="119"/>
      <c r="L320" s="119"/>
    </row>
    <row r="321" spans="7:12" x14ac:dyDescent="0.25">
      <c r="G321" s="206"/>
      <c r="I321" s="119"/>
      <c r="J321" s="119"/>
      <c r="K321" s="119"/>
      <c r="L321" s="119"/>
    </row>
    <row r="322" spans="7:12" x14ac:dyDescent="0.25">
      <c r="G322" s="206"/>
      <c r="I322" s="119"/>
      <c r="J322" s="119"/>
      <c r="K322" s="119"/>
      <c r="L322" s="119"/>
    </row>
    <row r="323" spans="7:12" x14ac:dyDescent="0.25">
      <c r="G323" s="206"/>
      <c r="I323" s="119"/>
      <c r="J323" s="119"/>
      <c r="K323" s="119"/>
      <c r="L323" s="119"/>
    </row>
    <row r="324" spans="7:12" x14ac:dyDescent="0.25">
      <c r="G324" s="206"/>
      <c r="I324" s="119"/>
      <c r="J324" s="119"/>
      <c r="K324" s="119"/>
      <c r="L324" s="119"/>
    </row>
    <row r="325" spans="7:12" x14ac:dyDescent="0.25">
      <c r="G325" s="206"/>
      <c r="I325" s="119"/>
      <c r="J325" s="119"/>
      <c r="K325" s="119"/>
      <c r="L325" s="119"/>
    </row>
    <row r="326" spans="7:12" x14ac:dyDescent="0.25">
      <c r="G326" s="206"/>
      <c r="I326" s="119"/>
      <c r="J326" s="119"/>
      <c r="K326" s="119"/>
      <c r="L326" s="119"/>
    </row>
    <row r="327" spans="7:12" x14ac:dyDescent="0.25">
      <c r="G327" s="206"/>
      <c r="I327" s="119"/>
      <c r="J327" s="119"/>
      <c r="K327" s="119"/>
      <c r="L327" s="119"/>
    </row>
    <row r="328" spans="7:12" x14ac:dyDescent="0.25">
      <c r="G328" s="206"/>
      <c r="I328" s="119"/>
      <c r="J328" s="119"/>
      <c r="K328" s="119"/>
      <c r="L328" s="119"/>
    </row>
    <row r="329" spans="7:12" x14ac:dyDescent="0.25">
      <c r="G329" s="206"/>
      <c r="I329" s="119"/>
      <c r="J329" s="119"/>
      <c r="K329" s="119"/>
      <c r="L329" s="119"/>
    </row>
    <row r="330" spans="7:12" x14ac:dyDescent="0.25">
      <c r="G330" s="206"/>
      <c r="I330" s="119"/>
      <c r="J330" s="119"/>
      <c r="K330" s="119"/>
      <c r="L330" s="119"/>
    </row>
    <row r="331" spans="7:12" x14ac:dyDescent="0.25">
      <c r="G331" s="206"/>
      <c r="I331" s="119"/>
      <c r="J331" s="119"/>
      <c r="K331" s="119"/>
      <c r="L331" s="119"/>
    </row>
    <row r="332" spans="7:12" x14ac:dyDescent="0.25">
      <c r="G332" s="206"/>
      <c r="I332" s="119"/>
      <c r="J332" s="119"/>
      <c r="K332" s="119"/>
      <c r="L332" s="119"/>
    </row>
    <row r="333" spans="7:12" x14ac:dyDescent="0.25">
      <c r="G333" s="206"/>
      <c r="I333" s="119"/>
      <c r="J333" s="119"/>
      <c r="K333" s="119"/>
      <c r="L333" s="119"/>
    </row>
    <row r="334" spans="7:12" x14ac:dyDescent="0.25">
      <c r="G334" s="206"/>
      <c r="I334" s="119"/>
      <c r="J334" s="119"/>
      <c r="K334" s="119"/>
      <c r="L334" s="119"/>
    </row>
    <row r="335" spans="7:12" x14ac:dyDescent="0.25">
      <c r="G335" s="206"/>
      <c r="I335" s="119"/>
      <c r="J335" s="119"/>
      <c r="K335" s="119"/>
      <c r="L335" s="119"/>
    </row>
    <row r="336" spans="7:12" x14ac:dyDescent="0.25">
      <c r="G336" s="206"/>
      <c r="I336" s="119"/>
      <c r="J336" s="119"/>
      <c r="K336" s="119"/>
      <c r="L336" s="119"/>
    </row>
    <row r="337" spans="7:12" x14ac:dyDescent="0.25">
      <c r="G337" s="206"/>
      <c r="I337" s="119"/>
      <c r="J337" s="119"/>
      <c r="K337" s="119"/>
      <c r="L337" s="119"/>
    </row>
    <row r="338" spans="7:12" x14ac:dyDescent="0.25">
      <c r="G338" s="206"/>
      <c r="I338" s="119"/>
      <c r="J338" s="119"/>
      <c r="K338" s="119"/>
      <c r="L338" s="119"/>
    </row>
    <row r="339" spans="7:12" x14ac:dyDescent="0.25">
      <c r="G339" s="206"/>
      <c r="I339" s="119"/>
      <c r="J339" s="119"/>
      <c r="K339" s="119"/>
      <c r="L339" s="119"/>
    </row>
    <row r="340" spans="7:12" x14ac:dyDescent="0.25">
      <c r="G340" s="206"/>
      <c r="I340" s="119"/>
      <c r="J340" s="119"/>
      <c r="K340" s="119"/>
      <c r="L340" s="119"/>
    </row>
    <row r="341" spans="7:12" x14ac:dyDescent="0.25">
      <c r="G341" s="206"/>
      <c r="I341" s="119"/>
      <c r="J341" s="119"/>
      <c r="K341" s="119"/>
      <c r="L341" s="119"/>
    </row>
    <row r="342" spans="7:12" x14ac:dyDescent="0.25">
      <c r="G342" s="206"/>
      <c r="I342" s="119"/>
      <c r="J342" s="119"/>
      <c r="K342" s="119"/>
      <c r="L342" s="119"/>
    </row>
    <row r="343" spans="7:12" x14ac:dyDescent="0.25">
      <c r="G343" s="206"/>
      <c r="I343" s="119"/>
      <c r="J343" s="119"/>
      <c r="K343" s="119"/>
      <c r="L343" s="119"/>
    </row>
    <row r="344" spans="7:12" x14ac:dyDescent="0.25">
      <c r="G344" s="206"/>
      <c r="I344" s="119"/>
      <c r="J344" s="119"/>
      <c r="K344" s="119"/>
      <c r="L344" s="119"/>
    </row>
    <row r="345" spans="7:12" x14ac:dyDescent="0.25">
      <c r="G345" s="206"/>
      <c r="I345" s="119"/>
      <c r="J345" s="119"/>
      <c r="K345" s="119"/>
      <c r="L345" s="119"/>
    </row>
    <row r="346" spans="7:12" x14ac:dyDescent="0.25">
      <c r="G346" s="206"/>
      <c r="I346" s="119"/>
      <c r="J346" s="119"/>
      <c r="K346" s="119"/>
      <c r="L346" s="119"/>
    </row>
    <row r="347" spans="7:12" x14ac:dyDescent="0.25">
      <c r="G347" s="206"/>
      <c r="I347" s="119"/>
      <c r="J347" s="119"/>
      <c r="K347" s="119"/>
      <c r="L347" s="119"/>
    </row>
    <row r="348" spans="7:12" x14ac:dyDescent="0.25">
      <c r="G348" s="206"/>
      <c r="I348" s="119"/>
      <c r="J348" s="119"/>
      <c r="K348" s="119"/>
      <c r="L348" s="119"/>
    </row>
    <row r="349" spans="7:12" x14ac:dyDescent="0.25">
      <c r="G349" s="206"/>
      <c r="I349" s="119"/>
      <c r="J349" s="119"/>
      <c r="K349" s="119"/>
      <c r="L349" s="119"/>
    </row>
    <row r="350" spans="7:12" x14ac:dyDescent="0.25">
      <c r="I350" s="119"/>
      <c r="J350" s="119"/>
      <c r="K350" s="119"/>
      <c r="L350" s="119"/>
    </row>
    <row r="351" spans="7:12" x14ac:dyDescent="0.25">
      <c r="I351" s="119"/>
      <c r="J351" s="119"/>
      <c r="K351" s="119"/>
      <c r="L351" s="119"/>
    </row>
    <row r="352" spans="7: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row r="4437" spans="9:12" x14ac:dyDescent="0.25">
      <c r="I4437" s="119"/>
      <c r="J4437" s="119"/>
      <c r="K4437" s="119"/>
      <c r="L4437" s="119"/>
    </row>
    <row r="4438" spans="9:12" x14ac:dyDescent="0.25">
      <c r="I4438" s="119"/>
      <c r="J4438" s="119"/>
      <c r="K4438" s="119"/>
      <c r="L4438" s="119"/>
    </row>
    <row r="4439" spans="9:12" x14ac:dyDescent="0.25">
      <c r="I4439" s="119"/>
      <c r="J4439" s="119"/>
      <c r="K4439" s="119"/>
      <c r="L4439" s="119"/>
    </row>
    <row r="4440" spans="9:12" x14ac:dyDescent="0.25">
      <c r="I4440" s="119"/>
      <c r="J4440" s="119"/>
      <c r="K4440" s="119"/>
      <c r="L4440" s="119"/>
    </row>
    <row r="4441" spans="9:12" x14ac:dyDescent="0.25">
      <c r="I4441" s="119"/>
      <c r="J4441" s="119"/>
      <c r="K4441" s="119"/>
      <c r="L4441" s="119"/>
    </row>
    <row r="4442" spans="9:12" x14ac:dyDescent="0.25">
      <c r="I4442" s="119"/>
      <c r="J4442" s="119"/>
      <c r="K4442" s="119"/>
      <c r="L4442" s="119"/>
    </row>
    <row r="4443" spans="9:12" x14ac:dyDescent="0.25">
      <c r="I4443" s="119"/>
      <c r="J4443" s="119"/>
      <c r="K4443" s="119"/>
      <c r="L4443" s="119"/>
    </row>
    <row r="4444" spans="9:12" x14ac:dyDescent="0.25">
      <c r="I4444" s="119"/>
      <c r="J4444" s="119"/>
      <c r="K4444" s="119"/>
      <c r="L4444" s="119"/>
    </row>
    <row r="4445" spans="9:12" x14ac:dyDescent="0.25">
      <c r="I4445" s="119"/>
      <c r="J4445" s="119"/>
      <c r="K4445" s="119"/>
      <c r="L4445" s="119"/>
    </row>
    <row r="4446" spans="9:12" x14ac:dyDescent="0.25">
      <c r="I4446" s="119"/>
      <c r="J4446" s="119"/>
      <c r="K4446" s="119"/>
      <c r="L4446" s="119"/>
    </row>
    <row r="4447" spans="9:12" x14ac:dyDescent="0.25">
      <c r="I4447" s="119"/>
      <c r="J4447" s="119"/>
      <c r="K4447" s="119"/>
      <c r="L4447" s="119"/>
    </row>
    <row r="4448" spans="9:12" x14ac:dyDescent="0.25">
      <c r="I4448" s="119"/>
      <c r="J4448" s="119"/>
      <c r="K4448" s="119"/>
      <c r="L4448" s="119"/>
    </row>
    <row r="4449" spans="9:12" x14ac:dyDescent="0.25">
      <c r="I4449" s="119"/>
      <c r="J4449" s="119"/>
      <c r="K4449" s="119"/>
      <c r="L4449" s="119"/>
    </row>
    <row r="4450" spans="9:12" x14ac:dyDescent="0.25">
      <c r="I4450" s="119"/>
      <c r="J4450" s="119"/>
      <c r="K4450" s="119"/>
      <c r="L4450" s="119"/>
    </row>
    <row r="4451" spans="9:12" x14ac:dyDescent="0.25">
      <c r="I4451" s="119"/>
      <c r="J4451" s="119"/>
      <c r="K4451" s="119"/>
      <c r="L4451" s="119"/>
    </row>
    <row r="4452" spans="9:12" x14ac:dyDescent="0.25">
      <c r="I4452" s="119"/>
      <c r="J4452" s="119"/>
      <c r="K4452" s="119"/>
      <c r="L4452" s="119"/>
    </row>
    <row r="4453" spans="9:12" x14ac:dyDescent="0.25">
      <c r="I4453" s="119"/>
      <c r="J4453" s="119"/>
      <c r="K4453" s="119"/>
      <c r="L4453" s="119"/>
    </row>
    <row r="4454" spans="9:12" x14ac:dyDescent="0.25">
      <c r="I4454" s="119"/>
      <c r="J4454" s="119"/>
      <c r="K4454" s="119"/>
      <c r="L4454" s="119"/>
    </row>
    <row r="4455" spans="9:12" x14ac:dyDescent="0.25">
      <c r="I4455" s="119"/>
      <c r="J4455" s="119"/>
      <c r="K4455" s="119"/>
      <c r="L4455" s="119"/>
    </row>
    <row r="4456" spans="9:12" x14ac:dyDescent="0.25">
      <c r="I4456" s="119"/>
      <c r="J4456" s="119"/>
      <c r="K4456" s="119"/>
      <c r="L4456" s="119"/>
    </row>
    <row r="4457" spans="9:12" x14ac:dyDescent="0.25">
      <c r="I4457" s="119"/>
      <c r="J4457" s="119"/>
      <c r="K4457" s="119"/>
      <c r="L4457" s="119"/>
    </row>
    <row r="4458" spans="9:12" x14ac:dyDescent="0.25">
      <c r="I4458" s="119"/>
      <c r="J4458" s="119"/>
      <c r="K4458" s="119"/>
      <c r="L4458" s="119"/>
    </row>
    <row r="4459" spans="9:12" x14ac:dyDescent="0.25">
      <c r="I4459" s="119"/>
      <c r="J4459" s="119"/>
      <c r="K4459" s="119"/>
      <c r="L4459" s="119"/>
    </row>
    <row r="4460" spans="9:12" x14ac:dyDescent="0.25">
      <c r="I4460" s="119"/>
      <c r="J4460" s="119"/>
      <c r="K4460" s="119"/>
      <c r="L4460" s="119"/>
    </row>
    <row r="4461" spans="9:12" x14ac:dyDescent="0.25">
      <c r="I4461" s="119"/>
      <c r="J4461" s="119"/>
      <c r="K4461" s="119"/>
      <c r="L4461" s="119"/>
    </row>
    <row r="4462" spans="9:12" x14ac:dyDescent="0.25">
      <c r="I4462" s="119"/>
      <c r="J4462" s="119"/>
      <c r="K4462" s="119"/>
      <c r="L4462" s="119"/>
    </row>
    <row r="4463" spans="9:12" x14ac:dyDescent="0.25">
      <c r="I4463" s="119"/>
      <c r="J4463" s="119"/>
      <c r="K4463" s="119"/>
      <c r="L4463" s="119"/>
    </row>
    <row r="4464" spans="9:12" x14ac:dyDescent="0.25">
      <c r="I4464" s="119"/>
      <c r="J4464" s="119"/>
      <c r="K4464" s="119"/>
      <c r="L4464" s="119"/>
    </row>
    <row r="4465" spans="9:12" x14ac:dyDescent="0.25">
      <c r="I4465" s="119"/>
      <c r="J4465" s="119"/>
      <c r="K4465" s="119"/>
      <c r="L4465" s="119"/>
    </row>
    <row r="4466" spans="9:12" x14ac:dyDescent="0.25">
      <c r="I4466" s="119"/>
      <c r="J4466" s="119"/>
      <c r="K4466" s="119"/>
      <c r="L4466" s="119"/>
    </row>
    <row r="4467" spans="9:12" x14ac:dyDescent="0.25">
      <c r="I4467" s="119"/>
      <c r="J4467" s="119"/>
      <c r="K4467" s="119"/>
      <c r="L4467" s="119"/>
    </row>
    <row r="4468" spans="9:12" x14ac:dyDescent="0.25">
      <c r="I4468" s="119"/>
      <c r="J4468" s="119"/>
      <c r="K4468" s="119"/>
      <c r="L4468" s="119"/>
    </row>
    <row r="4469" spans="9:12" x14ac:dyDescent="0.25">
      <c r="I4469" s="119"/>
      <c r="J4469" s="119"/>
      <c r="K4469" s="119"/>
      <c r="L4469" s="119"/>
    </row>
    <row r="4470" spans="9:12" x14ac:dyDescent="0.25">
      <c r="I4470" s="119"/>
      <c r="J4470" s="119"/>
      <c r="K4470" s="119"/>
      <c r="L4470" s="119"/>
    </row>
    <row r="4471" spans="9:12" x14ac:dyDescent="0.25">
      <c r="I4471" s="119"/>
      <c r="J4471" s="119"/>
      <c r="K4471" s="119"/>
      <c r="L4471" s="119"/>
    </row>
    <row r="4472" spans="9:12" x14ac:dyDescent="0.25">
      <c r="I4472" s="119"/>
      <c r="J4472" s="119"/>
      <c r="K4472" s="119"/>
      <c r="L4472" s="119"/>
    </row>
    <row r="4473" spans="9:12" x14ac:dyDescent="0.25">
      <c r="I4473" s="119"/>
      <c r="J4473" s="119"/>
      <c r="K4473" s="119"/>
      <c r="L4473" s="119"/>
    </row>
    <row r="4474" spans="9:12" x14ac:dyDescent="0.25">
      <c r="I4474" s="119"/>
      <c r="J4474" s="119"/>
      <c r="K4474" s="119"/>
      <c r="L4474" s="119"/>
    </row>
    <row r="4475" spans="9:12" x14ac:dyDescent="0.25">
      <c r="I4475" s="119"/>
      <c r="J4475" s="119"/>
      <c r="K4475" s="119"/>
      <c r="L4475" s="119"/>
    </row>
    <row r="4476" spans="9:12" x14ac:dyDescent="0.25">
      <c r="I4476" s="119"/>
      <c r="J4476" s="119"/>
      <c r="K4476" s="119"/>
      <c r="L4476" s="119"/>
    </row>
    <row r="4477" spans="9:12" x14ac:dyDescent="0.25">
      <c r="I4477" s="119"/>
      <c r="J4477" s="119"/>
      <c r="K4477" s="119"/>
      <c r="L4477" s="119"/>
    </row>
    <row r="4478" spans="9:12" x14ac:dyDescent="0.25">
      <c r="I4478" s="119"/>
      <c r="J4478" s="119"/>
      <c r="K4478" s="119"/>
      <c r="L4478" s="119"/>
    </row>
    <row r="4479" spans="9:12" x14ac:dyDescent="0.25">
      <c r="I4479" s="119"/>
      <c r="J4479" s="119"/>
      <c r="K4479" s="119"/>
      <c r="L4479" s="119"/>
    </row>
    <row r="4480" spans="9:12" x14ac:dyDescent="0.25">
      <c r="I4480" s="119"/>
      <c r="J4480" s="119"/>
      <c r="K4480" s="119"/>
      <c r="L4480" s="119"/>
    </row>
    <row r="4481" spans="9:12" x14ac:dyDescent="0.25">
      <c r="I4481" s="119"/>
      <c r="J4481" s="119"/>
      <c r="K4481" s="119"/>
      <c r="L4481" s="119"/>
    </row>
    <row r="4482" spans="9:12" x14ac:dyDescent="0.25">
      <c r="I4482" s="119"/>
      <c r="J4482" s="119"/>
      <c r="K4482" s="119"/>
      <c r="L4482" s="119"/>
    </row>
    <row r="4483" spans="9:12" x14ac:dyDescent="0.25">
      <c r="I4483" s="119"/>
      <c r="J4483" s="119"/>
      <c r="K4483" s="119"/>
      <c r="L4483" s="119"/>
    </row>
    <row r="4484" spans="9:12" x14ac:dyDescent="0.25">
      <c r="I4484" s="119"/>
      <c r="J4484" s="119"/>
      <c r="K4484" s="119"/>
      <c r="L4484" s="119"/>
    </row>
    <row r="4485" spans="9:12" x14ac:dyDescent="0.25">
      <c r="I4485" s="119"/>
      <c r="J4485" s="119"/>
      <c r="K4485" s="119"/>
      <c r="L4485" s="119"/>
    </row>
    <row r="4486" spans="9:12" x14ac:dyDescent="0.25">
      <c r="I4486" s="119"/>
      <c r="J4486" s="119"/>
      <c r="K4486" s="119"/>
      <c r="L4486" s="119"/>
    </row>
    <row r="4487" spans="9:12" x14ac:dyDescent="0.25">
      <c r="I4487" s="119"/>
      <c r="J4487" s="119"/>
      <c r="K4487" s="119"/>
      <c r="L4487" s="119"/>
    </row>
    <row r="4488" spans="9:12" x14ac:dyDescent="0.25">
      <c r="I4488" s="119"/>
      <c r="J4488" s="119"/>
      <c r="K4488" s="119"/>
      <c r="L4488" s="119"/>
    </row>
    <row r="4489" spans="9:12" x14ac:dyDescent="0.25">
      <c r="I4489" s="119"/>
      <c r="J4489" s="119"/>
      <c r="K4489" s="119"/>
      <c r="L4489" s="119"/>
    </row>
    <row r="4490" spans="9:12" x14ac:dyDescent="0.25">
      <c r="I4490" s="119"/>
      <c r="J4490" s="119"/>
      <c r="K4490" s="119"/>
      <c r="L4490" s="119"/>
    </row>
    <row r="4491" spans="9:12" x14ac:dyDescent="0.25">
      <c r="I4491" s="119"/>
      <c r="J4491" s="119"/>
      <c r="K4491" s="119"/>
      <c r="L4491" s="119"/>
    </row>
    <row r="4492" spans="9:12" x14ac:dyDescent="0.25">
      <c r="I4492" s="119"/>
      <c r="J4492" s="119"/>
      <c r="K4492" s="119"/>
      <c r="L4492" s="119"/>
    </row>
    <row r="4493" spans="9:12" x14ac:dyDescent="0.25">
      <c r="I4493" s="119"/>
      <c r="J4493" s="119"/>
      <c r="K4493" s="119"/>
      <c r="L4493" s="119"/>
    </row>
    <row r="4494" spans="9:12" x14ac:dyDescent="0.25">
      <c r="I4494" s="119"/>
      <c r="J4494" s="119"/>
      <c r="K4494" s="119"/>
      <c r="L4494" s="119"/>
    </row>
    <row r="4495" spans="9:12" x14ac:dyDescent="0.25">
      <c r="I4495" s="119"/>
      <c r="J4495" s="119"/>
      <c r="K4495" s="119"/>
      <c r="L4495" s="119"/>
    </row>
    <row r="4496" spans="9:12" x14ac:dyDescent="0.25">
      <c r="I4496" s="119"/>
      <c r="J4496" s="119"/>
      <c r="K4496" s="119"/>
      <c r="L4496" s="119"/>
    </row>
    <row r="4497" spans="9:12" x14ac:dyDescent="0.25">
      <c r="I4497" s="119"/>
      <c r="J4497" s="119"/>
      <c r="K4497" s="119"/>
      <c r="L4497" s="119"/>
    </row>
    <row r="4498" spans="9:12" x14ac:dyDescent="0.25">
      <c r="I4498" s="119"/>
      <c r="J4498" s="119"/>
      <c r="K4498" s="119"/>
      <c r="L4498" s="119"/>
    </row>
    <row r="4499" spans="9:12" x14ac:dyDescent="0.25">
      <c r="I4499" s="119"/>
      <c r="J4499" s="119"/>
      <c r="K4499" s="119"/>
      <c r="L4499" s="119"/>
    </row>
    <row r="4500" spans="9:12" x14ac:dyDescent="0.25">
      <c r="I4500" s="119"/>
      <c r="J4500" s="119"/>
      <c r="K4500" s="119"/>
      <c r="L4500" s="119"/>
    </row>
    <row r="4501" spans="9:12" x14ac:dyDescent="0.25">
      <c r="I4501" s="119"/>
      <c r="J4501" s="119"/>
      <c r="K4501" s="119"/>
      <c r="L4501" s="119"/>
    </row>
    <row r="4502" spans="9:12" x14ac:dyDescent="0.25">
      <c r="I4502" s="119"/>
      <c r="J4502" s="119"/>
      <c r="K4502" s="119"/>
      <c r="L4502" s="119"/>
    </row>
    <row r="4503" spans="9:12" x14ac:dyDescent="0.25">
      <c r="I4503" s="119"/>
      <c r="J4503" s="119"/>
      <c r="K4503" s="119"/>
      <c r="L4503" s="119"/>
    </row>
    <row r="4504" spans="9:12" x14ac:dyDescent="0.25">
      <c r="I4504" s="119"/>
      <c r="J4504" s="119"/>
      <c r="K4504" s="119"/>
      <c r="L4504" s="119"/>
    </row>
    <row r="4505" spans="9:12" x14ac:dyDescent="0.25">
      <c r="I4505" s="119"/>
      <c r="J4505" s="119"/>
      <c r="K4505" s="119"/>
      <c r="L4505" s="119"/>
    </row>
    <row r="4506" spans="9:12" x14ac:dyDescent="0.25">
      <c r="I4506" s="119"/>
      <c r="J4506" s="119"/>
      <c r="K4506" s="119"/>
      <c r="L4506" s="119"/>
    </row>
    <row r="4507" spans="9:12" x14ac:dyDescent="0.25">
      <c r="I4507" s="119"/>
      <c r="J4507" s="119"/>
      <c r="K4507" s="119"/>
      <c r="L4507" s="119"/>
    </row>
    <row r="4508" spans="9:12" x14ac:dyDescent="0.25">
      <c r="I4508" s="119"/>
      <c r="J4508" s="119"/>
      <c r="K4508" s="119"/>
      <c r="L4508" s="119"/>
    </row>
    <row r="4509" spans="9:12" x14ac:dyDescent="0.25">
      <c r="I4509" s="119"/>
      <c r="J4509" s="119"/>
      <c r="K4509" s="119"/>
      <c r="L4509" s="119"/>
    </row>
    <row r="4510" spans="9:12" x14ac:dyDescent="0.25">
      <c r="I4510" s="119"/>
      <c r="J4510" s="119"/>
      <c r="K4510" s="119"/>
      <c r="L4510" s="119"/>
    </row>
    <row r="4511" spans="9:12" x14ac:dyDescent="0.25">
      <c r="I4511" s="119"/>
      <c r="J4511" s="119"/>
      <c r="K4511" s="119"/>
      <c r="L4511" s="119"/>
    </row>
    <row r="4512" spans="9:12" x14ac:dyDescent="0.25">
      <c r="I4512" s="119"/>
      <c r="J4512" s="119"/>
      <c r="K4512" s="119"/>
      <c r="L4512" s="119"/>
    </row>
    <row r="4513" spans="9:12" x14ac:dyDescent="0.25">
      <c r="I4513" s="119"/>
      <c r="J4513" s="119"/>
      <c r="K4513" s="119"/>
      <c r="L4513" s="119"/>
    </row>
    <row r="4514" spans="9:12" x14ac:dyDescent="0.25">
      <c r="I4514" s="119"/>
      <c r="J4514" s="119"/>
      <c r="K4514" s="119"/>
      <c r="L4514" s="119"/>
    </row>
    <row r="4515" spans="9:12" x14ac:dyDescent="0.25">
      <c r="I4515" s="119"/>
      <c r="J4515" s="119"/>
      <c r="K4515" s="119"/>
      <c r="L4515" s="119"/>
    </row>
    <row r="4516" spans="9:12" x14ac:dyDescent="0.25">
      <c r="I4516" s="119"/>
      <c r="J4516" s="119"/>
      <c r="K4516" s="119"/>
      <c r="L4516" s="119"/>
    </row>
    <row r="4517" spans="9:12" x14ac:dyDescent="0.25">
      <c r="I4517" s="119"/>
      <c r="J4517" s="119"/>
      <c r="K4517" s="119"/>
      <c r="L4517" s="119"/>
    </row>
    <row r="4518" spans="9:12" x14ac:dyDescent="0.25">
      <c r="I4518" s="119"/>
      <c r="J4518" s="119"/>
      <c r="K4518" s="119"/>
      <c r="L4518" s="119"/>
    </row>
    <row r="4519" spans="9:12" x14ac:dyDescent="0.25">
      <c r="I4519" s="119"/>
      <c r="J4519" s="119"/>
      <c r="K4519" s="119"/>
      <c r="L4519" s="119"/>
    </row>
    <row r="4520" spans="9:12" x14ac:dyDescent="0.25">
      <c r="I4520" s="119"/>
      <c r="J4520" s="119"/>
      <c r="K4520" s="119"/>
      <c r="L4520" s="119"/>
    </row>
    <row r="4521" spans="9:12" x14ac:dyDescent="0.25">
      <c r="I4521" s="119"/>
      <c r="J4521" s="119"/>
      <c r="K4521" s="119"/>
      <c r="L4521" s="119"/>
    </row>
    <row r="4522" spans="9:12" x14ac:dyDescent="0.25">
      <c r="I4522" s="119"/>
      <c r="J4522" s="119"/>
      <c r="K4522" s="119"/>
      <c r="L4522" s="119"/>
    </row>
    <row r="4523" spans="9:12" x14ac:dyDescent="0.25">
      <c r="I4523" s="119"/>
      <c r="J4523" s="119"/>
      <c r="K4523" s="119"/>
      <c r="L4523" s="119"/>
    </row>
    <row r="4524" spans="9:12" x14ac:dyDescent="0.25">
      <c r="I4524" s="119"/>
      <c r="J4524" s="119"/>
      <c r="K4524" s="119"/>
      <c r="L4524" s="119"/>
    </row>
    <row r="4525" spans="9:12" x14ac:dyDescent="0.25">
      <c r="I4525" s="119"/>
      <c r="J4525" s="119"/>
      <c r="K4525" s="119"/>
      <c r="L4525" s="119"/>
    </row>
    <row r="4526" spans="9:12" x14ac:dyDescent="0.25">
      <c r="I4526" s="119"/>
      <c r="J4526" s="119"/>
      <c r="K4526" s="119"/>
      <c r="L4526" s="119"/>
    </row>
    <row r="4527" spans="9:12" x14ac:dyDescent="0.25">
      <c r="I4527" s="119"/>
      <c r="J4527" s="119"/>
      <c r="K4527" s="119"/>
      <c r="L4527" s="119"/>
    </row>
    <row r="4528" spans="9:12" x14ac:dyDescent="0.25">
      <c r="I4528" s="119"/>
      <c r="J4528" s="119"/>
      <c r="K4528" s="119"/>
      <c r="L4528" s="119"/>
    </row>
    <row r="4529" spans="9:12" x14ac:dyDescent="0.25">
      <c r="I4529" s="119"/>
      <c r="J4529" s="119"/>
      <c r="K4529" s="119"/>
      <c r="L4529" s="119"/>
    </row>
    <row r="4530" spans="9:12" x14ac:dyDescent="0.25">
      <c r="I4530" s="119"/>
      <c r="J4530" s="119"/>
      <c r="K4530" s="119"/>
      <c r="L4530" s="119"/>
    </row>
    <row r="4531" spans="9:12" x14ac:dyDescent="0.25">
      <c r="I4531" s="119"/>
      <c r="J4531" s="119"/>
      <c r="K4531" s="119"/>
      <c r="L4531" s="119"/>
    </row>
    <row r="4532" spans="9:12" x14ac:dyDescent="0.25">
      <c r="I4532" s="119"/>
      <c r="J4532" s="119"/>
      <c r="K4532" s="119"/>
      <c r="L4532" s="119"/>
    </row>
    <row r="4533" spans="9:12" x14ac:dyDescent="0.25">
      <c r="I4533" s="119"/>
      <c r="J4533" s="119"/>
      <c r="K4533" s="119"/>
      <c r="L4533" s="119"/>
    </row>
    <row r="4534" spans="9:12" x14ac:dyDescent="0.25">
      <c r="I4534" s="119"/>
      <c r="J4534" s="119"/>
      <c r="K4534" s="119"/>
      <c r="L4534" s="119"/>
    </row>
    <row r="4535" spans="9:12" x14ac:dyDescent="0.25">
      <c r="I4535" s="119"/>
      <c r="J4535" s="119"/>
      <c r="K4535" s="119"/>
      <c r="L4535" s="119"/>
    </row>
    <row r="4536" spans="9:12" x14ac:dyDescent="0.25">
      <c r="I4536" s="119"/>
      <c r="J4536" s="119"/>
      <c r="K4536" s="119"/>
      <c r="L4536" s="119"/>
    </row>
    <row r="4537" spans="9:12" x14ac:dyDescent="0.25">
      <c r="I4537" s="119"/>
      <c r="J4537" s="119"/>
      <c r="K4537" s="119"/>
      <c r="L4537" s="119"/>
    </row>
    <row r="4538" spans="9:12" x14ac:dyDescent="0.25">
      <c r="I4538" s="119"/>
      <c r="J4538" s="119"/>
      <c r="K4538" s="119"/>
      <c r="L4538" s="119"/>
    </row>
    <row r="4539" spans="9:12" x14ac:dyDescent="0.25">
      <c r="I4539" s="119"/>
      <c r="J4539" s="119"/>
      <c r="K4539" s="119"/>
      <c r="L4539" s="119"/>
    </row>
    <row r="4540" spans="9:12" x14ac:dyDescent="0.25">
      <c r="I4540" s="119"/>
      <c r="J4540" s="119"/>
      <c r="K4540" s="119"/>
      <c r="L4540" s="119"/>
    </row>
    <row r="4541" spans="9:12" x14ac:dyDescent="0.25">
      <c r="I4541" s="119"/>
      <c r="J4541" s="119"/>
      <c r="K4541" s="119"/>
      <c r="L4541" s="119"/>
    </row>
    <row r="4542" spans="9:12" x14ac:dyDescent="0.25">
      <c r="I4542" s="119"/>
      <c r="J4542" s="119"/>
      <c r="K4542" s="119"/>
      <c r="L4542" s="119"/>
    </row>
    <row r="4543" spans="9:12" x14ac:dyDescent="0.25">
      <c r="I4543" s="119"/>
      <c r="J4543" s="119"/>
      <c r="K4543" s="119"/>
      <c r="L4543" s="119"/>
    </row>
    <row r="4544" spans="9:12" x14ac:dyDescent="0.25">
      <c r="I4544" s="119"/>
      <c r="J4544" s="119"/>
      <c r="K4544" s="119"/>
      <c r="L4544" s="119"/>
    </row>
    <row r="4545" spans="9:12" x14ac:dyDescent="0.25">
      <c r="I4545" s="119"/>
      <c r="J4545" s="119"/>
      <c r="K4545" s="119"/>
      <c r="L4545" s="119"/>
    </row>
    <row r="4546" spans="9:12" x14ac:dyDescent="0.25">
      <c r="I4546" s="119"/>
      <c r="J4546" s="119"/>
      <c r="K4546" s="119"/>
      <c r="L4546" s="119"/>
    </row>
    <row r="4547" spans="9:12" x14ac:dyDescent="0.25">
      <c r="I4547" s="119"/>
      <c r="J4547" s="119"/>
      <c r="K4547" s="119"/>
      <c r="L4547" s="119"/>
    </row>
    <row r="4548" spans="9:12" x14ac:dyDescent="0.25">
      <c r="I4548" s="119"/>
      <c r="J4548" s="119"/>
      <c r="K4548" s="119"/>
      <c r="L4548" s="119"/>
    </row>
    <row r="4549" spans="9:12" x14ac:dyDescent="0.25">
      <c r="I4549" s="119"/>
      <c r="J4549" s="119"/>
      <c r="K4549" s="119"/>
      <c r="L4549" s="119"/>
    </row>
    <row r="4550" spans="9:12" x14ac:dyDescent="0.25">
      <c r="I4550" s="119"/>
      <c r="J4550" s="119"/>
      <c r="K4550" s="119"/>
      <c r="L4550" s="119"/>
    </row>
    <row r="4551" spans="9:12" x14ac:dyDescent="0.25">
      <c r="I4551" s="119"/>
      <c r="J4551" s="119"/>
      <c r="K4551" s="119"/>
      <c r="L4551" s="119"/>
    </row>
    <row r="4552" spans="9:12" x14ac:dyDescent="0.25">
      <c r="I4552" s="119"/>
      <c r="J4552" s="119"/>
      <c r="K4552" s="119"/>
      <c r="L4552" s="119"/>
    </row>
    <row r="4553" spans="9:12" x14ac:dyDescent="0.25">
      <c r="I4553" s="119"/>
      <c r="J4553" s="119"/>
      <c r="K4553" s="119"/>
      <c r="L4553" s="119"/>
    </row>
    <row r="4554" spans="9:12" x14ac:dyDescent="0.25">
      <c r="I4554" s="119"/>
      <c r="J4554" s="119"/>
      <c r="K4554" s="119"/>
      <c r="L4554" s="119"/>
    </row>
    <row r="4555" spans="9:12" x14ac:dyDescent="0.25">
      <c r="I4555" s="119"/>
      <c r="J4555" s="119"/>
      <c r="K4555" s="119"/>
      <c r="L4555" s="119"/>
    </row>
    <row r="4556" spans="9:12" x14ac:dyDescent="0.25">
      <c r="I4556" s="119"/>
      <c r="J4556" s="119"/>
      <c r="K4556" s="119"/>
      <c r="L4556" s="119"/>
    </row>
    <row r="4557" spans="9:12" x14ac:dyDescent="0.25">
      <c r="I4557" s="119"/>
      <c r="J4557" s="119"/>
      <c r="K4557" s="119"/>
      <c r="L4557" s="119"/>
    </row>
    <row r="4558" spans="9:12" x14ac:dyDescent="0.25">
      <c r="I4558" s="119"/>
      <c r="J4558" s="119"/>
      <c r="K4558" s="119"/>
      <c r="L4558" s="119"/>
    </row>
    <row r="4559" spans="9:12" x14ac:dyDescent="0.25">
      <c r="I4559" s="119"/>
      <c r="J4559" s="119"/>
      <c r="K4559" s="119"/>
      <c r="L4559" s="119"/>
    </row>
    <row r="4560" spans="9:12" x14ac:dyDescent="0.25">
      <c r="I4560" s="119"/>
      <c r="J4560" s="119"/>
      <c r="K4560" s="119"/>
      <c r="L4560" s="119"/>
    </row>
    <row r="4561" spans="9:12" x14ac:dyDescent="0.25">
      <c r="I4561" s="119"/>
      <c r="J4561" s="119"/>
      <c r="K4561" s="119"/>
      <c r="L4561" s="119"/>
    </row>
    <row r="4562" spans="9:12" x14ac:dyDescent="0.25">
      <c r="I4562" s="119"/>
      <c r="J4562" s="119"/>
      <c r="K4562" s="119"/>
      <c r="L4562" s="119"/>
    </row>
    <row r="4563" spans="9:12" x14ac:dyDescent="0.25">
      <c r="I4563" s="119"/>
      <c r="J4563" s="119"/>
      <c r="K4563" s="119"/>
      <c r="L4563" s="119"/>
    </row>
    <row r="4564" spans="9:12" x14ac:dyDescent="0.25">
      <c r="I4564" s="119"/>
      <c r="J4564" s="119"/>
      <c r="K4564" s="119"/>
      <c r="L4564" s="119"/>
    </row>
    <row r="4565" spans="9:12" x14ac:dyDescent="0.25">
      <c r="I4565" s="119"/>
      <c r="J4565" s="119"/>
      <c r="K4565" s="119"/>
      <c r="L4565" s="119"/>
    </row>
    <row r="4566" spans="9:12" x14ac:dyDescent="0.25">
      <c r="I4566" s="119"/>
      <c r="J4566" s="119"/>
      <c r="K4566" s="119"/>
      <c r="L4566" s="119"/>
    </row>
    <row r="4567" spans="9:12" x14ac:dyDescent="0.25">
      <c r="I4567" s="119"/>
      <c r="J4567" s="119"/>
      <c r="K4567" s="119"/>
      <c r="L4567" s="119"/>
    </row>
    <row r="4568" spans="9:12" x14ac:dyDescent="0.25">
      <c r="I4568" s="119"/>
      <c r="J4568" s="119"/>
      <c r="K4568" s="119"/>
      <c r="L4568" s="119"/>
    </row>
    <row r="4569" spans="9:12" x14ac:dyDescent="0.25">
      <c r="I4569" s="119"/>
      <c r="J4569" s="119"/>
      <c r="K4569" s="119"/>
      <c r="L4569" s="119"/>
    </row>
    <row r="4570" spans="9:12" x14ac:dyDescent="0.25">
      <c r="I4570" s="119"/>
      <c r="J4570" s="119"/>
      <c r="K4570" s="119"/>
      <c r="L4570" s="119"/>
    </row>
    <row r="4571" spans="9:12" x14ac:dyDescent="0.25">
      <c r="I4571" s="119"/>
      <c r="J4571" s="119"/>
      <c r="K4571" s="119"/>
      <c r="L4571" s="119"/>
    </row>
    <row r="4572" spans="9:12" x14ac:dyDescent="0.25">
      <c r="I4572" s="119"/>
      <c r="J4572" s="119"/>
      <c r="K4572" s="119"/>
      <c r="L4572" s="119"/>
    </row>
    <row r="4573" spans="9:12" x14ac:dyDescent="0.25">
      <c r="I4573" s="119"/>
      <c r="J4573" s="119"/>
      <c r="K4573" s="119"/>
      <c r="L4573" s="119"/>
    </row>
    <row r="4574" spans="9:12" x14ac:dyDescent="0.25">
      <c r="I4574" s="119"/>
      <c r="J4574" s="119"/>
      <c r="K4574" s="119"/>
      <c r="L4574" s="119"/>
    </row>
    <row r="4575" spans="9:12" x14ac:dyDescent="0.25">
      <c r="I4575" s="119"/>
      <c r="J4575" s="119"/>
      <c r="K4575" s="119"/>
      <c r="L4575" s="119"/>
    </row>
    <row r="4576" spans="9:12" x14ac:dyDescent="0.25">
      <c r="I4576" s="119"/>
      <c r="J4576" s="119"/>
      <c r="K4576" s="119"/>
      <c r="L4576" s="119"/>
    </row>
    <row r="4577" spans="9:12" x14ac:dyDescent="0.25">
      <c r="I4577" s="119"/>
      <c r="J4577" s="119"/>
      <c r="K4577" s="119"/>
      <c r="L4577" s="119"/>
    </row>
    <row r="4578" spans="9:12" x14ac:dyDescent="0.25">
      <c r="I4578" s="119"/>
      <c r="J4578" s="119"/>
      <c r="K4578" s="119"/>
      <c r="L4578" s="119"/>
    </row>
    <row r="4579" spans="9:12" x14ac:dyDescent="0.25">
      <c r="I4579" s="119"/>
      <c r="J4579" s="119"/>
      <c r="K4579" s="119"/>
      <c r="L4579" s="119"/>
    </row>
    <row r="4580" spans="9:12" x14ac:dyDescent="0.25">
      <c r="I4580" s="119"/>
      <c r="J4580" s="119"/>
      <c r="K4580" s="119"/>
      <c r="L4580" s="119"/>
    </row>
    <row r="4581" spans="9:12" x14ac:dyDescent="0.25">
      <c r="I4581" s="119"/>
      <c r="J4581" s="119"/>
      <c r="K4581" s="119"/>
      <c r="L4581" s="119"/>
    </row>
    <row r="4582" spans="9:12" x14ac:dyDescent="0.25">
      <c r="I4582" s="119"/>
      <c r="J4582" s="119"/>
      <c r="K4582" s="119"/>
      <c r="L4582" s="119"/>
    </row>
    <row r="4583" spans="9:12" x14ac:dyDescent="0.25">
      <c r="I4583" s="119"/>
      <c r="J4583" s="119"/>
      <c r="K4583" s="119"/>
      <c r="L4583" s="119"/>
    </row>
    <row r="4584" spans="9:12" x14ac:dyDescent="0.25">
      <c r="I4584" s="119"/>
      <c r="J4584" s="119"/>
      <c r="K4584" s="119"/>
      <c r="L4584" s="119"/>
    </row>
    <row r="4585" spans="9:12" x14ac:dyDescent="0.25">
      <c r="I4585" s="119"/>
      <c r="J4585" s="119"/>
      <c r="K4585" s="119"/>
      <c r="L4585" s="119"/>
    </row>
    <row r="4586" spans="9:12" x14ac:dyDescent="0.25">
      <c r="I4586" s="119"/>
      <c r="J4586" s="119"/>
      <c r="K4586" s="119"/>
      <c r="L4586" s="119"/>
    </row>
    <row r="4587" spans="9:12" x14ac:dyDescent="0.25">
      <c r="I4587" s="119"/>
      <c r="J4587" s="119"/>
      <c r="K4587" s="119"/>
      <c r="L4587" s="119"/>
    </row>
  </sheetData>
  <mergeCells count="2">
    <mergeCell ref="A1:N1"/>
    <mergeCell ref="A2:N2"/>
  </mergeCells>
  <pageMargins left="0" right="0" top="0" bottom="0" header="0.3" footer="0.3"/>
  <pageSetup paperSize="9" scale="90" orientation="landscape"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A28" zoomScale="85" zoomScaleNormal="85" workbookViewId="0">
      <selection activeCell="G51" sqref="G51"/>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4.710937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6" s="85" customFormat="1" ht="31.5" x14ac:dyDescent="0.25">
      <c r="A1" s="1077" t="s">
        <v>45</v>
      </c>
      <c r="B1" s="1077"/>
      <c r="C1" s="1077"/>
      <c r="D1" s="1077"/>
      <c r="E1" s="1077"/>
      <c r="F1" s="1077"/>
      <c r="G1" s="1077"/>
      <c r="H1" s="1077"/>
      <c r="I1" s="1077"/>
      <c r="J1" s="1077"/>
      <c r="K1" s="1077"/>
      <c r="L1" s="1077"/>
      <c r="M1" s="1077"/>
      <c r="N1" s="1077"/>
    </row>
    <row r="2" spans="1:16" s="85" customFormat="1" ht="18.75" x14ac:dyDescent="0.25">
      <c r="A2" s="1078" t="s">
        <v>65</v>
      </c>
      <c r="B2" s="1078"/>
      <c r="C2" s="1078"/>
      <c r="D2" s="1078"/>
      <c r="E2" s="1078"/>
      <c r="F2" s="1078"/>
      <c r="G2" s="1078"/>
      <c r="H2" s="1078"/>
      <c r="I2" s="1078"/>
      <c r="J2" s="1078"/>
      <c r="K2" s="1078"/>
      <c r="L2" s="1078"/>
      <c r="M2" s="1078"/>
      <c r="N2" s="1078"/>
    </row>
    <row r="3" spans="1:16" s="85" customFormat="1" ht="45" x14ac:dyDescent="0.25">
      <c r="A3" s="661" t="s">
        <v>0</v>
      </c>
      <c r="B3" s="662" t="s">
        <v>5</v>
      </c>
      <c r="C3" s="662" t="s">
        <v>10</v>
      </c>
      <c r="D3" s="663" t="s">
        <v>8</v>
      </c>
      <c r="E3" s="663" t="s">
        <v>13</v>
      </c>
      <c r="F3" s="664" t="s">
        <v>34</v>
      </c>
      <c r="G3" s="663" t="s">
        <v>41</v>
      </c>
      <c r="H3" s="663" t="s">
        <v>2</v>
      </c>
      <c r="I3" s="663" t="s">
        <v>3</v>
      </c>
      <c r="J3" s="662" t="s">
        <v>9</v>
      </c>
      <c r="K3" s="662" t="s">
        <v>1</v>
      </c>
      <c r="L3" s="662" t="s">
        <v>4</v>
      </c>
      <c r="M3" s="662" t="s">
        <v>12</v>
      </c>
      <c r="N3" s="664" t="s">
        <v>11</v>
      </c>
    </row>
    <row r="4" spans="1:16" s="85" customFormat="1" x14ac:dyDescent="0.25">
      <c r="A4" s="286">
        <v>44317</v>
      </c>
      <c r="B4" s="226" t="s">
        <v>249</v>
      </c>
      <c r="C4" s="226"/>
      <c r="D4" s="227"/>
      <c r="E4" s="640"/>
      <c r="F4" s="640"/>
      <c r="G4" s="640">
        <v>0</v>
      </c>
      <c r="H4" s="227"/>
      <c r="I4" s="227"/>
      <c r="J4" s="225"/>
      <c r="K4" s="185"/>
      <c r="L4" s="185"/>
      <c r="M4" s="185"/>
      <c r="N4" s="186"/>
    </row>
    <row r="5" spans="1:16" s="23" customFormat="1" ht="18.75" customHeight="1" x14ac:dyDescent="0.25">
      <c r="A5" s="260">
        <v>44321</v>
      </c>
      <c r="B5" s="261" t="s">
        <v>76</v>
      </c>
      <c r="C5" s="261" t="s">
        <v>50</v>
      </c>
      <c r="D5" s="397" t="s">
        <v>14</v>
      </c>
      <c r="E5" s="689"/>
      <c r="F5" s="689">
        <v>190000</v>
      </c>
      <c r="G5" s="810">
        <f>G4-E5+F5</f>
        <v>190000</v>
      </c>
      <c r="H5" s="628"/>
      <c r="I5" s="629"/>
      <c r="J5" s="828"/>
      <c r="K5" s="629"/>
      <c r="L5" s="629"/>
      <c r="M5" s="403"/>
      <c r="N5" s="630"/>
    </row>
    <row r="6" spans="1:16" s="97" customFormat="1" x14ac:dyDescent="0.25">
      <c r="A6" s="202">
        <v>44321</v>
      </c>
      <c r="B6" s="203" t="s">
        <v>115</v>
      </c>
      <c r="C6" s="203" t="s">
        <v>117</v>
      </c>
      <c r="D6" s="203" t="s">
        <v>93</v>
      </c>
      <c r="E6" s="194">
        <v>30000</v>
      </c>
      <c r="F6" s="211"/>
      <c r="G6" s="656">
        <f t="shared" ref="G6:G46" si="0">G5-E6+F6</f>
        <v>160000</v>
      </c>
      <c r="H6" s="298" t="s">
        <v>70</v>
      </c>
      <c r="I6" s="280"/>
      <c r="J6" s="796"/>
      <c r="K6" s="199"/>
      <c r="L6" s="203"/>
      <c r="M6" s="214"/>
      <c r="N6" s="215"/>
    </row>
    <row r="7" spans="1:16" x14ac:dyDescent="0.25">
      <c r="A7" s="202">
        <v>44321</v>
      </c>
      <c r="B7" s="201" t="s">
        <v>116</v>
      </c>
      <c r="C7" s="203" t="s">
        <v>117</v>
      </c>
      <c r="D7" s="203" t="s">
        <v>93</v>
      </c>
      <c r="E7" s="255">
        <v>30000</v>
      </c>
      <c r="F7" s="211"/>
      <c r="G7" s="656">
        <f t="shared" si="0"/>
        <v>130000</v>
      </c>
      <c r="H7" s="298" t="s">
        <v>71</v>
      </c>
      <c r="I7" s="280"/>
      <c r="J7" s="796"/>
      <c r="K7" s="200"/>
      <c r="L7" s="201"/>
      <c r="M7" s="201"/>
      <c r="N7" s="203"/>
    </row>
    <row r="8" spans="1:16" x14ac:dyDescent="0.25">
      <c r="A8" s="202">
        <v>44321</v>
      </c>
      <c r="B8" s="201" t="s">
        <v>134</v>
      </c>
      <c r="C8" s="203" t="s">
        <v>117</v>
      </c>
      <c r="D8" s="203" t="s">
        <v>93</v>
      </c>
      <c r="E8" s="255">
        <v>30000</v>
      </c>
      <c r="F8" s="211"/>
      <c r="G8" s="656">
        <f t="shared" si="0"/>
        <v>100000</v>
      </c>
      <c r="H8" s="298" t="s">
        <v>135</v>
      </c>
      <c r="I8" s="280"/>
      <c r="J8" s="796"/>
      <c r="K8" s="200"/>
      <c r="L8" s="201"/>
      <c r="M8" s="201"/>
      <c r="N8" s="203"/>
    </row>
    <row r="9" spans="1:16" x14ac:dyDescent="0.25">
      <c r="A9" s="202">
        <v>44321</v>
      </c>
      <c r="B9" s="201" t="s">
        <v>133</v>
      </c>
      <c r="C9" s="203" t="s">
        <v>117</v>
      </c>
      <c r="D9" s="201" t="s">
        <v>93</v>
      </c>
      <c r="E9" s="211">
        <v>30000</v>
      </c>
      <c r="F9" s="211"/>
      <c r="G9" s="656">
        <f t="shared" si="0"/>
        <v>70000</v>
      </c>
      <c r="H9" s="298" t="s">
        <v>130</v>
      </c>
      <c r="I9" s="280"/>
      <c r="J9" s="796"/>
      <c r="K9" s="200"/>
      <c r="L9" s="201"/>
      <c r="M9" s="201"/>
      <c r="N9" s="203"/>
    </row>
    <row r="10" spans="1:16" x14ac:dyDescent="0.25">
      <c r="A10" s="202">
        <v>44321</v>
      </c>
      <c r="B10" s="201" t="s">
        <v>112</v>
      </c>
      <c r="C10" s="203" t="s">
        <v>117</v>
      </c>
      <c r="D10" s="201" t="s">
        <v>14</v>
      </c>
      <c r="E10" s="211">
        <v>20000</v>
      </c>
      <c r="F10" s="211"/>
      <c r="G10" s="656">
        <f t="shared" si="0"/>
        <v>50000</v>
      </c>
      <c r="H10" s="298" t="s">
        <v>42</v>
      </c>
      <c r="I10" s="280"/>
      <c r="J10" s="796"/>
      <c r="K10" s="200"/>
      <c r="L10" s="201"/>
      <c r="M10" s="201"/>
      <c r="N10" s="203"/>
    </row>
    <row r="11" spans="1:16" x14ac:dyDescent="0.25">
      <c r="A11" s="202">
        <v>44321</v>
      </c>
      <c r="B11" s="203" t="s">
        <v>113</v>
      </c>
      <c r="C11" s="203" t="s">
        <v>117</v>
      </c>
      <c r="D11" s="276" t="s">
        <v>52</v>
      </c>
      <c r="E11" s="267">
        <v>20000</v>
      </c>
      <c r="F11" s="211"/>
      <c r="G11" s="656">
        <f t="shared" si="0"/>
        <v>30000</v>
      </c>
      <c r="H11" s="317" t="s">
        <v>53</v>
      </c>
      <c r="I11" s="280"/>
      <c r="J11" s="796"/>
      <c r="K11" s="201"/>
      <c r="L11" s="201"/>
      <c r="M11" s="201"/>
      <c r="N11" s="203"/>
      <c r="O11" s="159"/>
      <c r="P11" s="159"/>
    </row>
    <row r="12" spans="1:16" x14ac:dyDescent="0.25">
      <c r="A12" s="202">
        <v>44321</v>
      </c>
      <c r="B12" s="203" t="s">
        <v>114</v>
      </c>
      <c r="C12" s="203" t="s">
        <v>117</v>
      </c>
      <c r="D12" s="276" t="s">
        <v>52</v>
      </c>
      <c r="E12" s="255">
        <v>20000</v>
      </c>
      <c r="F12" s="251"/>
      <c r="G12" s="656">
        <f t="shared" si="0"/>
        <v>10000</v>
      </c>
      <c r="H12" s="298" t="s">
        <v>99</v>
      </c>
      <c r="I12" s="280"/>
      <c r="J12" s="796"/>
      <c r="K12" s="201"/>
      <c r="L12" s="201"/>
      <c r="M12" s="201"/>
      <c r="N12" s="203"/>
      <c r="O12" s="159"/>
      <c r="P12" s="159"/>
    </row>
    <row r="13" spans="1:16" x14ac:dyDescent="0.25">
      <c r="A13" s="202">
        <v>44321</v>
      </c>
      <c r="B13" s="201" t="s">
        <v>122</v>
      </c>
      <c r="C13" s="203" t="s">
        <v>117</v>
      </c>
      <c r="D13" s="203" t="s">
        <v>94</v>
      </c>
      <c r="E13" s="251">
        <v>10000</v>
      </c>
      <c r="F13" s="251"/>
      <c r="G13" s="666">
        <f t="shared" si="0"/>
        <v>0</v>
      </c>
      <c r="H13" s="298" t="s">
        <v>118</v>
      </c>
      <c r="I13" s="411"/>
      <c r="J13" s="796"/>
      <c r="K13" s="200"/>
      <c r="L13" s="201"/>
      <c r="M13" s="201"/>
      <c r="N13" s="203"/>
      <c r="O13" s="471"/>
      <c r="P13" s="471"/>
    </row>
    <row r="14" spans="1:16" x14ac:dyDescent="0.25">
      <c r="A14" s="698">
        <v>44326</v>
      </c>
      <c r="B14" s="261" t="s">
        <v>76</v>
      </c>
      <c r="C14" s="261" t="s">
        <v>50</v>
      </c>
      <c r="D14" s="261" t="s">
        <v>14</v>
      </c>
      <c r="E14" s="732"/>
      <c r="F14" s="268">
        <v>160000</v>
      </c>
      <c r="G14" s="263">
        <f t="shared" si="0"/>
        <v>160000</v>
      </c>
      <c r="H14" s="628"/>
      <c r="I14" s="405"/>
      <c r="J14" s="402"/>
      <c r="K14" s="262"/>
      <c r="L14" s="262"/>
      <c r="M14" s="262"/>
      <c r="N14" s="261"/>
      <c r="O14" s="159"/>
      <c r="P14" s="159"/>
    </row>
    <row r="15" spans="1:16" x14ac:dyDescent="0.25">
      <c r="A15" s="202">
        <v>44326</v>
      </c>
      <c r="B15" s="203" t="s">
        <v>115</v>
      </c>
      <c r="C15" s="203" t="s">
        <v>117</v>
      </c>
      <c r="D15" s="203" t="s">
        <v>93</v>
      </c>
      <c r="E15" s="211">
        <v>30000</v>
      </c>
      <c r="F15" s="211"/>
      <c r="G15" s="666">
        <f t="shared" si="0"/>
        <v>130000</v>
      </c>
      <c r="H15" s="298" t="s">
        <v>70</v>
      </c>
      <c r="I15" s="246"/>
      <c r="J15" s="870"/>
      <c r="K15" s="201"/>
      <c r="L15" s="201"/>
      <c r="M15" s="201"/>
      <c r="N15" s="203"/>
      <c r="O15" s="159"/>
      <c r="P15" s="159"/>
    </row>
    <row r="16" spans="1:16" x14ac:dyDescent="0.25">
      <c r="A16" s="202">
        <v>44326</v>
      </c>
      <c r="B16" s="201" t="s">
        <v>116</v>
      </c>
      <c r="C16" s="203" t="s">
        <v>117</v>
      </c>
      <c r="D16" s="203" t="s">
        <v>93</v>
      </c>
      <c r="E16" s="211">
        <v>30000</v>
      </c>
      <c r="F16" s="211"/>
      <c r="G16" s="666">
        <f t="shared" si="0"/>
        <v>100000</v>
      </c>
      <c r="H16" s="298" t="s">
        <v>71</v>
      </c>
      <c r="I16" s="246"/>
      <c r="J16" s="870"/>
      <c r="K16" s="201"/>
      <c r="L16" s="201"/>
      <c r="M16" s="201"/>
      <c r="N16" s="203"/>
    </row>
    <row r="17" spans="1:14" x14ac:dyDescent="0.25">
      <c r="A17" s="202">
        <v>44326</v>
      </c>
      <c r="B17" s="201" t="s">
        <v>133</v>
      </c>
      <c r="C17" s="203" t="s">
        <v>117</v>
      </c>
      <c r="D17" s="201" t="s">
        <v>93</v>
      </c>
      <c r="E17" s="426">
        <v>30000</v>
      </c>
      <c r="F17" s="211"/>
      <c r="G17" s="666">
        <f t="shared" si="0"/>
        <v>70000</v>
      </c>
      <c r="H17" s="298" t="s">
        <v>130</v>
      </c>
      <c r="I17" s="246"/>
      <c r="J17" s="870"/>
      <c r="K17" s="201"/>
      <c r="L17" s="201"/>
      <c r="M17" s="201"/>
      <c r="N17" s="203"/>
    </row>
    <row r="18" spans="1:14" x14ac:dyDescent="0.25">
      <c r="A18" s="202">
        <v>44326</v>
      </c>
      <c r="B18" s="201" t="s">
        <v>112</v>
      </c>
      <c r="C18" s="203" t="s">
        <v>117</v>
      </c>
      <c r="D18" s="201" t="s">
        <v>14</v>
      </c>
      <c r="E18" s="210">
        <v>20000</v>
      </c>
      <c r="F18" s="210"/>
      <c r="G18" s="666">
        <f t="shared" si="0"/>
        <v>50000</v>
      </c>
      <c r="H18" s="298" t="s">
        <v>42</v>
      </c>
      <c r="I18" s="246"/>
      <c r="J18" s="870"/>
      <c r="K18" s="201"/>
      <c r="L18" s="201"/>
      <c r="M18" s="201"/>
      <c r="N18" s="203"/>
    </row>
    <row r="19" spans="1:14" x14ac:dyDescent="0.25">
      <c r="A19" s="202">
        <v>44326</v>
      </c>
      <c r="B19" s="203" t="s">
        <v>113</v>
      </c>
      <c r="C19" s="203" t="s">
        <v>117</v>
      </c>
      <c r="D19" s="276" t="s">
        <v>52</v>
      </c>
      <c r="E19" s="223">
        <v>20000</v>
      </c>
      <c r="F19" s="211"/>
      <c r="G19" s="666">
        <f t="shared" si="0"/>
        <v>30000</v>
      </c>
      <c r="H19" s="317" t="s">
        <v>53</v>
      </c>
      <c r="I19" s="246"/>
      <c r="J19" s="870"/>
      <c r="K19" s="201"/>
      <c r="L19" s="201"/>
      <c r="M19" s="201"/>
      <c r="N19" s="203"/>
    </row>
    <row r="20" spans="1:14" x14ac:dyDescent="0.25">
      <c r="A20" s="202">
        <v>44326</v>
      </c>
      <c r="B20" s="203" t="s">
        <v>114</v>
      </c>
      <c r="C20" s="203" t="s">
        <v>117</v>
      </c>
      <c r="D20" s="276" t="s">
        <v>52</v>
      </c>
      <c r="E20" s="251">
        <v>20000</v>
      </c>
      <c r="F20" s="251"/>
      <c r="G20" s="666">
        <f t="shared" si="0"/>
        <v>10000</v>
      </c>
      <c r="H20" s="298" t="s">
        <v>99</v>
      </c>
      <c r="I20" s="246"/>
      <c r="J20" s="870"/>
      <c r="K20" s="201"/>
      <c r="L20" s="201"/>
      <c r="M20" s="201"/>
      <c r="N20" s="203"/>
    </row>
    <row r="21" spans="1:14" x14ac:dyDescent="0.25">
      <c r="A21" s="202">
        <v>44326</v>
      </c>
      <c r="B21" s="201" t="s">
        <v>122</v>
      </c>
      <c r="C21" s="203" t="s">
        <v>117</v>
      </c>
      <c r="D21" s="203" t="s">
        <v>94</v>
      </c>
      <c r="E21" s="211">
        <v>10000</v>
      </c>
      <c r="F21" s="211"/>
      <c r="G21" s="666">
        <f t="shared" si="0"/>
        <v>0</v>
      </c>
      <c r="H21" s="298" t="s">
        <v>118</v>
      </c>
      <c r="I21" s="246"/>
      <c r="J21" s="870"/>
      <c r="K21" s="201"/>
      <c r="L21" s="201"/>
      <c r="M21" s="201"/>
      <c r="N21" s="203"/>
    </row>
    <row r="22" spans="1:14" x14ac:dyDescent="0.25">
      <c r="A22" s="260">
        <v>44331</v>
      </c>
      <c r="B22" s="261" t="s">
        <v>76</v>
      </c>
      <c r="C22" s="261" t="s">
        <v>50</v>
      </c>
      <c r="D22" s="261" t="s">
        <v>14</v>
      </c>
      <c r="E22" s="732"/>
      <c r="F22" s="263">
        <v>20000</v>
      </c>
      <c r="G22" s="263">
        <f t="shared" si="0"/>
        <v>20000</v>
      </c>
      <c r="H22" s="262"/>
      <c r="I22" s="405"/>
      <c r="J22" s="910"/>
      <c r="K22" s="262"/>
      <c r="L22" s="262"/>
      <c r="M22" s="262"/>
      <c r="N22" s="261"/>
    </row>
    <row r="23" spans="1:14" x14ac:dyDescent="0.25">
      <c r="A23" s="240">
        <v>44331</v>
      </c>
      <c r="B23" s="203" t="s">
        <v>112</v>
      </c>
      <c r="C23" s="203" t="s">
        <v>117</v>
      </c>
      <c r="D23" s="203" t="s">
        <v>14</v>
      </c>
      <c r="E23" s="467">
        <v>20000</v>
      </c>
      <c r="F23" s="210"/>
      <c r="G23" s="666">
        <f t="shared" si="0"/>
        <v>0</v>
      </c>
      <c r="H23" s="218" t="s">
        <v>42</v>
      </c>
      <c r="I23" s="246"/>
      <c r="J23" s="870"/>
      <c r="K23" s="201"/>
      <c r="L23" s="201"/>
      <c r="M23" s="201"/>
      <c r="N23" s="203"/>
    </row>
    <row r="24" spans="1:14" x14ac:dyDescent="0.25">
      <c r="A24" s="260">
        <v>44333</v>
      </c>
      <c r="B24" s="261" t="s">
        <v>76</v>
      </c>
      <c r="C24" s="261" t="s">
        <v>50</v>
      </c>
      <c r="D24" s="261" t="s">
        <v>14</v>
      </c>
      <c r="E24" s="905"/>
      <c r="F24" s="268">
        <v>160000</v>
      </c>
      <c r="G24" s="263">
        <f t="shared" si="0"/>
        <v>160000</v>
      </c>
      <c r="H24" s="696"/>
      <c r="I24" s="402"/>
      <c r="J24" s="910"/>
      <c r="K24" s="262"/>
      <c r="L24" s="262"/>
      <c r="M24" s="262"/>
      <c r="N24" s="261"/>
    </row>
    <row r="25" spans="1:14" x14ac:dyDescent="0.25">
      <c r="A25" s="202">
        <v>44333</v>
      </c>
      <c r="B25" s="203" t="s">
        <v>115</v>
      </c>
      <c r="C25" s="203" t="s">
        <v>117</v>
      </c>
      <c r="D25" s="203" t="s">
        <v>93</v>
      </c>
      <c r="E25" s="426">
        <v>30000</v>
      </c>
      <c r="F25" s="251"/>
      <c r="G25" s="666">
        <f t="shared" si="0"/>
        <v>130000</v>
      </c>
      <c r="H25" s="201" t="s">
        <v>70</v>
      </c>
      <c r="I25" s="203"/>
      <c r="J25" s="870"/>
      <c r="K25" s="201"/>
      <c r="L25" s="201"/>
      <c r="M25" s="201"/>
      <c r="N25" s="203"/>
    </row>
    <row r="26" spans="1:14" x14ac:dyDescent="0.25">
      <c r="A26" s="202">
        <v>44333</v>
      </c>
      <c r="B26" s="201" t="s">
        <v>116</v>
      </c>
      <c r="C26" s="203" t="s">
        <v>117</v>
      </c>
      <c r="D26" s="201" t="s">
        <v>93</v>
      </c>
      <c r="E26" s="211">
        <v>30000</v>
      </c>
      <c r="F26" s="211"/>
      <c r="G26" s="666">
        <f t="shared" si="0"/>
        <v>100000</v>
      </c>
      <c r="H26" s="201" t="s">
        <v>71</v>
      </c>
      <c r="I26" s="299"/>
      <c r="J26" s="870"/>
      <c r="K26" s="201"/>
      <c r="L26" s="201"/>
      <c r="M26" s="201"/>
      <c r="N26" s="203"/>
    </row>
    <row r="27" spans="1:14" x14ac:dyDescent="0.25">
      <c r="A27" s="202">
        <v>44333</v>
      </c>
      <c r="B27" s="201" t="s">
        <v>133</v>
      </c>
      <c r="C27" s="203" t="s">
        <v>117</v>
      </c>
      <c r="D27" s="201" t="s">
        <v>93</v>
      </c>
      <c r="E27" s="211">
        <v>30000</v>
      </c>
      <c r="F27" s="211"/>
      <c r="G27" s="666">
        <f t="shared" si="0"/>
        <v>70000</v>
      </c>
      <c r="H27" s="201" t="s">
        <v>130</v>
      </c>
      <c r="I27" s="299"/>
      <c r="J27" s="870"/>
      <c r="K27" s="201"/>
      <c r="L27" s="201"/>
      <c r="M27" s="201"/>
      <c r="N27" s="203"/>
    </row>
    <row r="28" spans="1:14" x14ac:dyDescent="0.25">
      <c r="A28" s="202">
        <v>44333</v>
      </c>
      <c r="B28" s="201" t="s">
        <v>112</v>
      </c>
      <c r="C28" s="203" t="s">
        <v>117</v>
      </c>
      <c r="D28" s="201" t="s">
        <v>14</v>
      </c>
      <c r="E28" s="211">
        <v>20000</v>
      </c>
      <c r="F28" s="211"/>
      <c r="G28" s="666">
        <f t="shared" si="0"/>
        <v>50000</v>
      </c>
      <c r="H28" s="201" t="s">
        <v>42</v>
      </c>
      <c r="I28" s="299"/>
      <c r="J28" s="870"/>
      <c r="K28" s="201"/>
      <c r="L28" s="201"/>
      <c r="M28" s="201"/>
      <c r="N28" s="203"/>
    </row>
    <row r="29" spans="1:14" x14ac:dyDescent="0.25">
      <c r="A29" s="202">
        <v>44333</v>
      </c>
      <c r="B29" s="203" t="s">
        <v>113</v>
      </c>
      <c r="C29" s="203" t="s">
        <v>117</v>
      </c>
      <c r="D29" s="201" t="s">
        <v>52</v>
      </c>
      <c r="E29" s="210">
        <v>20000</v>
      </c>
      <c r="F29" s="210"/>
      <c r="G29" s="666">
        <f t="shared" si="0"/>
        <v>30000</v>
      </c>
      <c r="H29" s="201" t="s">
        <v>53</v>
      </c>
      <c r="I29" s="299"/>
      <c r="J29" s="870"/>
      <c r="K29" s="201"/>
      <c r="L29" s="201"/>
      <c r="M29" s="201"/>
      <c r="N29" s="203"/>
    </row>
    <row r="30" spans="1:14" x14ac:dyDescent="0.25">
      <c r="A30" s="202">
        <v>44333</v>
      </c>
      <c r="B30" s="203" t="s">
        <v>114</v>
      </c>
      <c r="C30" s="203" t="s">
        <v>117</v>
      </c>
      <c r="D30" s="203" t="s">
        <v>52</v>
      </c>
      <c r="E30" s="433">
        <v>20000</v>
      </c>
      <c r="F30" s="211"/>
      <c r="G30" s="666">
        <f t="shared" si="0"/>
        <v>10000</v>
      </c>
      <c r="H30" s="218" t="s">
        <v>99</v>
      </c>
      <c r="I30" s="299"/>
      <c r="J30" s="870"/>
      <c r="K30" s="201"/>
      <c r="L30" s="201"/>
      <c r="M30" s="201"/>
      <c r="N30" s="203"/>
    </row>
    <row r="31" spans="1:14" x14ac:dyDescent="0.25">
      <c r="A31" s="202">
        <v>44333</v>
      </c>
      <c r="B31" s="201" t="s">
        <v>122</v>
      </c>
      <c r="C31" s="203" t="s">
        <v>117</v>
      </c>
      <c r="D31" s="203" t="s">
        <v>94</v>
      </c>
      <c r="E31" s="251">
        <v>10000</v>
      </c>
      <c r="F31" s="251"/>
      <c r="G31" s="666">
        <f t="shared" si="0"/>
        <v>0</v>
      </c>
      <c r="H31" s="218" t="s">
        <v>118</v>
      </c>
      <c r="I31" s="299"/>
      <c r="J31" s="870"/>
      <c r="K31" s="201"/>
      <c r="L31" s="201"/>
      <c r="M31" s="201"/>
      <c r="N31" s="203"/>
    </row>
    <row r="32" spans="1:14" x14ac:dyDescent="0.25">
      <c r="A32" s="260">
        <v>44333</v>
      </c>
      <c r="B32" s="262" t="s">
        <v>76</v>
      </c>
      <c r="C32" s="261" t="s">
        <v>50</v>
      </c>
      <c r="D32" s="261" t="s">
        <v>14</v>
      </c>
      <c r="E32" s="914"/>
      <c r="F32" s="914">
        <v>36000</v>
      </c>
      <c r="G32" s="263">
        <f>G31-E32+F32</f>
        <v>36000</v>
      </c>
      <c r="H32" s="959"/>
      <c r="I32" s="971"/>
      <c r="J32" s="972"/>
      <c r="K32" s="960"/>
      <c r="L32" s="960"/>
      <c r="M32" s="960"/>
      <c r="N32" s="961"/>
    </row>
    <row r="33" spans="1:14" x14ac:dyDescent="0.25">
      <c r="A33" s="202">
        <v>44333</v>
      </c>
      <c r="B33" s="201" t="s">
        <v>698</v>
      </c>
      <c r="C33" s="203" t="s">
        <v>117</v>
      </c>
      <c r="D33" s="203" t="s">
        <v>14</v>
      </c>
      <c r="E33" s="251">
        <v>6000</v>
      </c>
      <c r="F33" s="251"/>
      <c r="G33" s="666">
        <f t="shared" si="0"/>
        <v>30000</v>
      </c>
      <c r="H33" s="218" t="s">
        <v>42</v>
      </c>
      <c r="I33" s="299"/>
      <c r="J33" s="870"/>
      <c r="K33" s="201"/>
      <c r="L33" s="201"/>
      <c r="M33" s="201"/>
      <c r="N33" s="203"/>
    </row>
    <row r="34" spans="1:14" x14ac:dyDescent="0.25">
      <c r="A34" s="202">
        <v>44333</v>
      </c>
      <c r="B34" s="201" t="s">
        <v>699</v>
      </c>
      <c r="C34" s="203" t="s">
        <v>117</v>
      </c>
      <c r="D34" s="203" t="s">
        <v>52</v>
      </c>
      <c r="E34" s="251">
        <v>6000</v>
      </c>
      <c r="F34" s="251"/>
      <c r="G34" s="666">
        <f t="shared" si="0"/>
        <v>24000</v>
      </c>
      <c r="H34" s="218" t="s">
        <v>53</v>
      </c>
      <c r="I34" s="299"/>
      <c r="J34" s="870"/>
      <c r="K34" s="201"/>
      <c r="L34" s="201"/>
      <c r="M34" s="201"/>
      <c r="N34" s="203"/>
    </row>
    <row r="35" spans="1:14" x14ac:dyDescent="0.25">
      <c r="A35" s="202">
        <v>44333</v>
      </c>
      <c r="B35" s="201" t="s">
        <v>700</v>
      </c>
      <c r="C35" s="203" t="s">
        <v>117</v>
      </c>
      <c r="D35" s="203" t="s">
        <v>52</v>
      </c>
      <c r="E35" s="251">
        <v>6000</v>
      </c>
      <c r="F35" s="251"/>
      <c r="G35" s="666">
        <f t="shared" si="0"/>
        <v>18000</v>
      </c>
      <c r="H35" s="218" t="s">
        <v>99</v>
      </c>
      <c r="I35" s="299"/>
      <c r="J35" s="870"/>
      <c r="K35" s="201"/>
      <c r="L35" s="201"/>
      <c r="M35" s="201"/>
      <c r="N35" s="203"/>
    </row>
    <row r="36" spans="1:14" x14ac:dyDescent="0.25">
      <c r="A36" s="202">
        <v>44333</v>
      </c>
      <c r="B36" s="201" t="s">
        <v>701</v>
      </c>
      <c r="C36" s="203" t="s">
        <v>117</v>
      </c>
      <c r="D36" s="203" t="s">
        <v>93</v>
      </c>
      <c r="E36" s="251">
        <v>6000</v>
      </c>
      <c r="F36" s="251"/>
      <c r="G36" s="666">
        <f t="shared" si="0"/>
        <v>12000</v>
      </c>
      <c r="H36" s="218" t="s">
        <v>70</v>
      </c>
      <c r="I36" s="299"/>
      <c r="J36" s="870"/>
      <c r="K36" s="201"/>
      <c r="L36" s="201"/>
      <c r="M36" s="201"/>
      <c r="N36" s="203"/>
    </row>
    <row r="37" spans="1:14" x14ac:dyDescent="0.25">
      <c r="A37" s="202">
        <v>44333</v>
      </c>
      <c r="B37" s="201" t="s">
        <v>702</v>
      </c>
      <c r="C37" s="203" t="s">
        <v>117</v>
      </c>
      <c r="D37" s="203" t="s">
        <v>93</v>
      </c>
      <c r="E37" s="251">
        <v>6000</v>
      </c>
      <c r="F37" s="251"/>
      <c r="G37" s="666">
        <f t="shared" si="0"/>
        <v>6000</v>
      </c>
      <c r="H37" s="218" t="s">
        <v>71</v>
      </c>
      <c r="I37" s="299"/>
      <c r="J37" s="870"/>
      <c r="K37" s="201"/>
      <c r="L37" s="201"/>
      <c r="M37" s="201"/>
      <c r="N37" s="203"/>
    </row>
    <row r="38" spans="1:14" x14ac:dyDescent="0.25">
      <c r="A38" s="202">
        <v>44333</v>
      </c>
      <c r="B38" s="201" t="s">
        <v>703</v>
      </c>
      <c r="C38" s="203" t="s">
        <v>117</v>
      </c>
      <c r="D38" s="203" t="s">
        <v>93</v>
      </c>
      <c r="E38" s="251">
        <v>6000</v>
      </c>
      <c r="F38" s="251"/>
      <c r="G38" s="666">
        <f t="shared" si="0"/>
        <v>0</v>
      </c>
      <c r="H38" s="218" t="s">
        <v>130</v>
      </c>
      <c r="I38" s="299"/>
      <c r="J38" s="870"/>
      <c r="K38" s="201"/>
      <c r="L38" s="201"/>
      <c r="M38" s="201"/>
      <c r="N38" s="203"/>
    </row>
    <row r="39" spans="1:14" x14ac:dyDescent="0.25">
      <c r="A39" s="260">
        <v>44341</v>
      </c>
      <c r="B39" s="262" t="s">
        <v>76</v>
      </c>
      <c r="C39" s="261" t="s">
        <v>50</v>
      </c>
      <c r="D39" s="261" t="s">
        <v>14</v>
      </c>
      <c r="E39" s="732"/>
      <c r="F39" s="914">
        <v>160000</v>
      </c>
      <c r="G39" s="263">
        <f t="shared" si="0"/>
        <v>160000</v>
      </c>
      <c r="H39" s="262"/>
      <c r="I39" s="402"/>
      <c r="J39" s="910"/>
      <c r="K39" s="262"/>
      <c r="L39" s="262"/>
      <c r="M39" s="262"/>
      <c r="N39" s="261"/>
    </row>
    <row r="40" spans="1:14" x14ac:dyDescent="0.25">
      <c r="A40" s="202">
        <v>44341</v>
      </c>
      <c r="B40" s="203" t="s">
        <v>115</v>
      </c>
      <c r="C40" s="203" t="s">
        <v>117</v>
      </c>
      <c r="D40" s="201" t="s">
        <v>93</v>
      </c>
      <c r="E40" s="210">
        <v>30000</v>
      </c>
      <c r="F40" s="210"/>
      <c r="G40" s="666">
        <f t="shared" si="0"/>
        <v>130000</v>
      </c>
      <c r="H40" s="201" t="s">
        <v>70</v>
      </c>
      <c r="I40" s="871"/>
      <c r="J40" s="870"/>
      <c r="K40" s="201"/>
      <c r="L40" s="201"/>
      <c r="M40" s="201"/>
      <c r="N40" s="203"/>
    </row>
    <row r="41" spans="1:14" x14ac:dyDescent="0.25">
      <c r="A41" s="202">
        <v>44341</v>
      </c>
      <c r="B41" s="201" t="s">
        <v>116</v>
      </c>
      <c r="C41" s="203" t="s">
        <v>117</v>
      </c>
      <c r="D41" s="259" t="s">
        <v>93</v>
      </c>
      <c r="E41" s="835">
        <v>30000</v>
      </c>
      <c r="F41" s="255"/>
      <c r="G41" s="666">
        <f t="shared" si="0"/>
        <v>100000</v>
      </c>
      <c r="H41" s="201" t="s">
        <v>71</v>
      </c>
      <c r="I41" s="836"/>
      <c r="J41" s="751"/>
      <c r="K41" s="258"/>
      <c r="L41" s="258"/>
      <c r="M41" s="258"/>
      <c r="N41" s="259"/>
    </row>
    <row r="42" spans="1:14" x14ac:dyDescent="0.25">
      <c r="A42" s="202">
        <v>44341</v>
      </c>
      <c r="B42" s="201" t="s">
        <v>133</v>
      </c>
      <c r="C42" s="203" t="s">
        <v>117</v>
      </c>
      <c r="D42" s="216" t="s">
        <v>93</v>
      </c>
      <c r="E42" s="251">
        <v>30000</v>
      </c>
      <c r="F42" s="251"/>
      <c r="G42" s="666">
        <f t="shared" si="0"/>
        <v>70000</v>
      </c>
      <c r="H42" s="201" t="s">
        <v>130</v>
      </c>
      <c r="I42" s="871"/>
      <c r="J42" s="299"/>
      <c r="K42" s="201"/>
      <c r="L42" s="201"/>
      <c r="M42" s="201"/>
      <c r="N42" s="203"/>
    </row>
    <row r="43" spans="1:14" x14ac:dyDescent="0.25">
      <c r="A43" s="202">
        <v>44341</v>
      </c>
      <c r="B43" s="201" t="s">
        <v>112</v>
      </c>
      <c r="C43" s="203" t="s">
        <v>117</v>
      </c>
      <c r="D43" s="216" t="s">
        <v>14</v>
      </c>
      <c r="E43" s="210">
        <v>20000</v>
      </c>
      <c r="F43" s="210"/>
      <c r="G43" s="666">
        <f t="shared" si="0"/>
        <v>50000</v>
      </c>
      <c r="H43" s="201" t="s">
        <v>42</v>
      </c>
      <c r="I43" s="871"/>
      <c r="J43" s="870"/>
      <c r="K43" s="201"/>
      <c r="L43" s="201"/>
      <c r="M43" s="201"/>
      <c r="N43" s="203"/>
    </row>
    <row r="44" spans="1:14" x14ac:dyDescent="0.25">
      <c r="A44" s="202">
        <v>44341</v>
      </c>
      <c r="B44" s="203" t="s">
        <v>113</v>
      </c>
      <c r="C44" s="203" t="s">
        <v>117</v>
      </c>
      <c r="D44" s="216" t="s">
        <v>52</v>
      </c>
      <c r="E44" s="211">
        <v>20000</v>
      </c>
      <c r="F44" s="211"/>
      <c r="G44" s="666">
        <f t="shared" si="0"/>
        <v>30000</v>
      </c>
      <c r="H44" s="201" t="s">
        <v>53</v>
      </c>
      <c r="I44" s="201"/>
      <c r="J44" s="870"/>
      <c r="K44" s="201"/>
      <c r="L44" s="201"/>
      <c r="M44" s="201"/>
      <c r="N44" s="203"/>
    </row>
    <row r="45" spans="1:14" x14ac:dyDescent="0.25">
      <c r="A45" s="202">
        <v>44341</v>
      </c>
      <c r="B45" s="203" t="s">
        <v>114</v>
      </c>
      <c r="C45" s="203" t="s">
        <v>117</v>
      </c>
      <c r="D45" s="216" t="s">
        <v>52</v>
      </c>
      <c r="E45" s="251">
        <v>20000</v>
      </c>
      <c r="F45" s="251"/>
      <c r="G45" s="666">
        <f t="shared" si="0"/>
        <v>10000</v>
      </c>
      <c r="H45" s="218" t="s">
        <v>99</v>
      </c>
      <c r="I45" s="201"/>
      <c r="J45" s="870"/>
      <c r="K45" s="201"/>
      <c r="L45" s="201"/>
      <c r="M45" s="201"/>
      <c r="N45" s="203"/>
    </row>
    <row r="46" spans="1:14" ht="15.75" thickBot="1" x14ac:dyDescent="0.3">
      <c r="A46" s="202">
        <v>44341</v>
      </c>
      <c r="B46" s="201" t="s">
        <v>122</v>
      </c>
      <c r="C46" s="203" t="s">
        <v>117</v>
      </c>
      <c r="D46" s="216" t="s">
        <v>94</v>
      </c>
      <c r="E46" s="210">
        <v>10000</v>
      </c>
      <c r="F46" s="210"/>
      <c r="G46" s="666">
        <f t="shared" si="0"/>
        <v>0</v>
      </c>
      <c r="H46" s="218" t="s">
        <v>118</v>
      </c>
      <c r="I46" s="201"/>
      <c r="J46" s="299"/>
      <c r="K46" s="201"/>
      <c r="L46" s="201"/>
      <c r="M46" s="201"/>
      <c r="N46" s="203"/>
    </row>
    <row r="47" spans="1:14" ht="15.75" thickBot="1" x14ac:dyDescent="0.3">
      <c r="A47" s="202"/>
      <c r="B47" s="201"/>
      <c r="C47" s="201"/>
      <c r="D47" s="216"/>
      <c r="E47" s="967">
        <f>SUM(E4:E46)</f>
        <v>726000</v>
      </c>
      <c r="F47" s="968">
        <f>SUM(F4:F46)</f>
        <v>726000</v>
      </c>
      <c r="G47" s="949">
        <f>F47-E47</f>
        <v>0</v>
      </c>
      <c r="H47" s="218"/>
      <c r="I47" s="201"/>
      <c r="J47" s="299"/>
      <c r="K47" s="201"/>
      <c r="L47" s="201"/>
      <c r="M47" s="201"/>
      <c r="N47" s="203"/>
    </row>
    <row r="48" spans="1:14" x14ac:dyDescent="0.25">
      <c r="A48" s="202"/>
      <c r="B48" s="201"/>
      <c r="C48" s="201"/>
      <c r="D48" s="216"/>
      <c r="E48" s="251"/>
      <c r="F48" s="251"/>
      <c r="G48" s="272"/>
      <c r="H48" s="218"/>
      <c r="I48" s="201"/>
      <c r="J48" s="299"/>
      <c r="K48" s="201"/>
      <c r="L48" s="201"/>
      <c r="M48" s="201"/>
      <c r="N48" s="203"/>
    </row>
    <row r="49" spans="1:14" x14ac:dyDescent="0.25">
      <c r="A49" s="202"/>
      <c r="B49" s="201"/>
      <c r="C49" s="201"/>
      <c r="D49" s="216"/>
      <c r="E49" s="211"/>
      <c r="F49" s="211"/>
      <c r="G49" s="210"/>
      <c r="H49" s="218"/>
      <c r="I49" s="201"/>
      <c r="J49" s="299"/>
      <c r="K49" s="201"/>
      <c r="L49" s="201"/>
      <c r="M49" s="201"/>
      <c r="N49" s="203"/>
    </row>
    <row r="50" spans="1:14" x14ac:dyDescent="0.25">
      <c r="A50" s="990" t="s">
        <v>692</v>
      </c>
      <c r="B50" t="s">
        <v>695</v>
      </c>
      <c r="C50" s="994"/>
      <c r="D50" s="995"/>
      <c r="E50" s="996"/>
      <c r="F50" s="996"/>
      <c r="G50" s="997"/>
      <c r="H50" s="998"/>
      <c r="I50" s="994"/>
      <c r="J50" s="999"/>
      <c r="K50" s="994"/>
      <c r="L50" s="994"/>
      <c r="M50" s="994"/>
      <c r="N50" s="1000"/>
    </row>
    <row r="51" spans="1:14" x14ac:dyDescent="0.25">
      <c r="A51" s="271" t="s">
        <v>53</v>
      </c>
      <c r="B51" s="992">
        <v>86000</v>
      </c>
      <c r="C51" s="201"/>
      <c r="D51" s="216"/>
      <c r="E51" s="211"/>
      <c r="F51" s="211"/>
      <c r="G51" s="210"/>
      <c r="H51" s="218"/>
      <c r="I51" s="201"/>
      <c r="J51" s="299"/>
      <c r="K51" s="201"/>
      <c r="L51" s="201"/>
      <c r="M51" s="201"/>
      <c r="N51" s="203"/>
    </row>
    <row r="52" spans="1:14" x14ac:dyDescent="0.25">
      <c r="A52" s="271" t="s">
        <v>118</v>
      </c>
      <c r="B52" s="992">
        <v>40000</v>
      </c>
      <c r="C52" s="201"/>
      <c r="D52" s="216"/>
      <c r="E52" s="211"/>
      <c r="F52" s="211"/>
      <c r="G52" s="210"/>
      <c r="H52" s="218"/>
      <c r="I52" s="201"/>
      <c r="J52" s="299"/>
      <c r="K52" s="201"/>
      <c r="L52" s="201"/>
      <c r="M52" s="201"/>
      <c r="N52" s="203"/>
    </row>
    <row r="53" spans="1:14" x14ac:dyDescent="0.25">
      <c r="A53" s="271" t="s">
        <v>70</v>
      </c>
      <c r="B53" s="992">
        <v>126000</v>
      </c>
      <c r="C53" s="201"/>
      <c r="D53" s="216"/>
      <c r="E53" s="211"/>
      <c r="F53" s="211"/>
      <c r="G53" s="210"/>
      <c r="H53" s="218"/>
      <c r="I53" s="201"/>
      <c r="J53" s="299"/>
      <c r="K53" s="201"/>
      <c r="L53" s="201"/>
      <c r="M53" s="201"/>
      <c r="N53" s="203"/>
    </row>
    <row r="54" spans="1:14" x14ac:dyDescent="0.25">
      <c r="A54" s="271" t="s">
        <v>135</v>
      </c>
      <c r="B54" s="992">
        <v>30000</v>
      </c>
      <c r="C54" s="201"/>
      <c r="D54" s="216"/>
      <c r="E54" s="211"/>
      <c r="F54" s="211"/>
      <c r="G54" s="210"/>
      <c r="H54" s="218"/>
      <c r="I54" s="201"/>
      <c r="J54" s="299"/>
      <c r="K54" s="201"/>
      <c r="L54" s="201"/>
      <c r="M54" s="201"/>
      <c r="N54" s="203"/>
    </row>
    <row r="55" spans="1:14" x14ac:dyDescent="0.25">
      <c r="A55" s="271" t="s">
        <v>71</v>
      </c>
      <c r="B55" s="992">
        <v>126000</v>
      </c>
      <c r="C55" s="201"/>
      <c r="D55" s="216"/>
      <c r="E55" s="211"/>
      <c r="F55" s="211"/>
      <c r="G55" s="210"/>
      <c r="H55" s="218"/>
      <c r="I55" s="201"/>
      <c r="J55" s="299"/>
      <c r="K55" s="201"/>
      <c r="L55" s="201"/>
      <c r="M55" s="201"/>
      <c r="N55" s="203"/>
    </row>
    <row r="56" spans="1:14" x14ac:dyDescent="0.25">
      <c r="A56" s="271" t="s">
        <v>130</v>
      </c>
      <c r="B56" s="992">
        <v>126000</v>
      </c>
      <c r="C56" s="218"/>
      <c r="D56" s="216"/>
      <c r="E56" s="211"/>
      <c r="F56" s="211"/>
      <c r="G56" s="210"/>
      <c r="H56" s="218"/>
      <c r="I56" s="201"/>
      <c r="J56" s="299"/>
      <c r="K56" s="201"/>
      <c r="L56" s="201"/>
      <c r="M56" s="201"/>
      <c r="N56" s="203"/>
    </row>
    <row r="57" spans="1:14" x14ac:dyDescent="0.25">
      <c r="A57" s="271" t="s">
        <v>42</v>
      </c>
      <c r="B57" s="992">
        <v>106000</v>
      </c>
      <c r="C57" s="218"/>
      <c r="D57" s="216"/>
      <c r="E57" s="211"/>
      <c r="F57" s="211"/>
      <c r="G57" s="210"/>
      <c r="H57" s="218"/>
      <c r="I57" s="201"/>
      <c r="J57" s="299"/>
      <c r="K57" s="201"/>
      <c r="L57" s="201"/>
      <c r="M57" s="201"/>
      <c r="N57" s="203"/>
    </row>
    <row r="58" spans="1:14" x14ac:dyDescent="0.25">
      <c r="A58" s="271" t="s">
        <v>99</v>
      </c>
      <c r="B58" s="992">
        <v>86000</v>
      </c>
      <c r="C58" s="218"/>
      <c r="D58" s="216"/>
      <c r="E58" s="211"/>
      <c r="F58" s="211"/>
      <c r="G58" s="210"/>
      <c r="H58" s="218"/>
      <c r="I58" s="201"/>
      <c r="J58" s="299"/>
      <c r="K58" s="201"/>
      <c r="L58" s="201"/>
      <c r="M58" s="201"/>
      <c r="N58" s="203"/>
    </row>
    <row r="59" spans="1:14" x14ac:dyDescent="0.25">
      <c r="A59" s="271" t="s">
        <v>693</v>
      </c>
      <c r="B59" s="993"/>
      <c r="C59" s="218"/>
      <c r="D59" s="216"/>
      <c r="E59" s="211"/>
      <c r="F59" s="211"/>
      <c r="G59" s="210"/>
      <c r="H59" s="218"/>
      <c r="I59" s="201"/>
      <c r="J59" s="645"/>
      <c r="K59" s="201"/>
      <c r="L59" s="201"/>
      <c r="M59" s="201"/>
      <c r="N59" s="203"/>
    </row>
    <row r="60" spans="1:14" x14ac:dyDescent="0.25">
      <c r="A60" s="271" t="s">
        <v>694</v>
      </c>
      <c r="B60" s="993">
        <v>726000</v>
      </c>
      <c r="C60" s="218"/>
      <c r="D60" s="201"/>
      <c r="E60" s="251"/>
      <c r="F60" s="251"/>
      <c r="G60" s="210"/>
      <c r="H60" s="201"/>
      <c r="I60" s="201"/>
      <c r="J60" s="645"/>
      <c r="K60" s="201"/>
      <c r="L60" s="201"/>
      <c r="M60" s="201"/>
      <c r="N60" s="203"/>
    </row>
    <row r="61" spans="1:14" x14ac:dyDescent="0.25">
      <c r="A61" s="295"/>
      <c r="B61" s="205"/>
      <c r="C61" s="218"/>
      <c r="D61" s="201"/>
      <c r="E61" s="211"/>
      <c r="F61" s="211"/>
      <c r="G61" s="210"/>
      <c r="H61" s="201"/>
      <c r="I61" s="201"/>
      <c r="J61" s="645"/>
      <c r="K61" s="201"/>
      <c r="L61" s="201"/>
      <c r="M61" s="201"/>
      <c r="N61" s="203"/>
    </row>
    <row r="62" spans="1:14" x14ac:dyDescent="0.25">
      <c r="A62" s="295"/>
      <c r="B62" s="201"/>
      <c r="C62" s="218"/>
      <c r="D62" s="201"/>
      <c r="E62" s="211"/>
      <c r="F62" s="211"/>
      <c r="G62" s="210"/>
      <c r="H62" s="201"/>
      <c r="I62" s="201"/>
      <c r="J62" s="645"/>
      <c r="K62" s="201"/>
      <c r="L62" s="201"/>
      <c r="M62" s="201"/>
      <c r="N62" s="203"/>
    </row>
    <row r="63" spans="1:14" x14ac:dyDescent="0.25">
      <c r="A63" s="295"/>
      <c r="B63" s="201"/>
      <c r="C63" s="218"/>
      <c r="D63" s="201"/>
      <c r="E63" s="211"/>
      <c r="F63" s="211"/>
      <c r="G63" s="210"/>
      <c r="H63" s="201"/>
      <c r="I63" s="201"/>
      <c r="J63" s="203"/>
      <c r="K63" s="201"/>
      <c r="L63" s="201"/>
      <c r="M63" s="201"/>
      <c r="N63" s="203"/>
    </row>
    <row r="64" spans="1:14" x14ac:dyDescent="0.25">
      <c r="A64" s="295"/>
      <c r="B64" s="201"/>
      <c r="C64" s="218"/>
      <c r="D64" s="201"/>
      <c r="E64" s="210"/>
      <c r="F64" s="210"/>
      <c r="G64" s="210"/>
      <c r="H64" s="201"/>
      <c r="I64" s="201"/>
      <c r="J64" s="203"/>
      <c r="K64" s="201"/>
      <c r="L64" s="201"/>
      <c r="M64" s="201"/>
      <c r="N64" s="203"/>
    </row>
    <row r="65" spans="1:14" x14ac:dyDescent="0.25">
      <c r="A65" s="295"/>
      <c r="B65" s="201"/>
      <c r="C65" s="218"/>
      <c r="D65" s="216"/>
      <c r="E65" s="211"/>
      <c r="F65" s="211"/>
      <c r="G65" s="210"/>
      <c r="H65" s="218"/>
      <c r="I65" s="201"/>
      <c r="J65" s="203"/>
      <c r="K65" s="201"/>
      <c r="L65" s="201"/>
      <c r="M65" s="201"/>
      <c r="N65" s="203"/>
    </row>
    <row r="66" spans="1:14" x14ac:dyDescent="0.25">
      <c r="A66" s="295"/>
      <c r="B66" s="201"/>
      <c r="C66" s="218"/>
      <c r="D66" s="216"/>
      <c r="E66" s="211"/>
      <c r="F66" s="211"/>
      <c r="G66" s="210"/>
      <c r="H66" s="218"/>
      <c r="I66" s="201"/>
      <c r="J66" s="203"/>
      <c r="K66" s="201"/>
      <c r="L66" s="201"/>
      <c r="M66" s="201"/>
      <c r="N66" s="203"/>
    </row>
    <row r="67" spans="1:14" x14ac:dyDescent="0.25">
      <c r="A67" s="295"/>
      <c r="B67" s="201"/>
      <c r="C67" s="218"/>
      <c r="D67" s="216"/>
      <c r="E67" s="211"/>
      <c r="F67" s="211"/>
      <c r="G67" s="210"/>
      <c r="H67" s="218"/>
      <c r="I67" s="201"/>
      <c r="J67" s="203"/>
      <c r="K67" s="201"/>
      <c r="L67" s="201"/>
      <c r="M67" s="201"/>
      <c r="N67" s="203"/>
    </row>
    <row r="68" spans="1:14" x14ac:dyDescent="0.25">
      <c r="A68" s="295"/>
      <c r="B68" s="201"/>
      <c r="C68" s="218"/>
      <c r="D68" s="216"/>
      <c r="E68" s="210"/>
      <c r="F68" s="210"/>
      <c r="G68" s="210"/>
      <c r="H68" s="218"/>
      <c r="I68" s="201"/>
      <c r="J68" s="203"/>
      <c r="K68" s="201"/>
      <c r="L68" s="201"/>
      <c r="M68" s="201"/>
      <c r="N68" s="203"/>
    </row>
    <row r="69" spans="1:14" x14ac:dyDescent="0.25">
      <c r="A69" s="202"/>
      <c r="B69" s="203"/>
      <c r="C69" s="203"/>
      <c r="D69" s="203"/>
      <c r="E69" s="872"/>
      <c r="F69" s="211"/>
      <c r="G69" s="210"/>
      <c r="H69" s="218"/>
      <c r="I69" s="201"/>
      <c r="J69" s="201"/>
      <c r="K69" s="201"/>
      <c r="L69" s="201"/>
      <c r="M69" s="201"/>
      <c r="N69" s="203"/>
    </row>
    <row r="70" spans="1:14" x14ac:dyDescent="0.25">
      <c r="A70" s="295"/>
      <c r="B70" s="646"/>
      <c r="C70" s="201"/>
      <c r="D70" s="201"/>
      <c r="E70" s="194"/>
      <c r="F70" s="201"/>
      <c r="G70" s="211"/>
      <c r="H70" s="201"/>
      <c r="I70" s="201"/>
      <c r="J70" s="201"/>
      <c r="K70" s="201"/>
      <c r="L70" s="201"/>
      <c r="M70" s="201"/>
      <c r="N70" s="203"/>
    </row>
    <row r="71" spans="1:14" x14ac:dyDescent="0.25">
      <c r="A71" s="295"/>
      <c r="B71" s="646"/>
      <c r="C71" s="201"/>
      <c r="D71" s="201"/>
      <c r="E71" s="194"/>
      <c r="F71" s="201"/>
      <c r="G71" s="211"/>
      <c r="H71" s="201"/>
      <c r="I71" s="201"/>
      <c r="J71" s="201"/>
      <c r="K71" s="201"/>
      <c r="L71" s="201"/>
      <c r="M71" s="201"/>
      <c r="N71" s="203"/>
    </row>
    <row r="72" spans="1:14" x14ac:dyDescent="0.25">
      <c r="A72" s="295"/>
      <c r="B72" s="646"/>
      <c r="C72" s="201"/>
      <c r="D72" s="201"/>
      <c r="E72" s="194"/>
      <c r="F72" s="201"/>
      <c r="G72" s="211"/>
      <c r="H72" s="201"/>
      <c r="I72" s="201"/>
      <c r="J72" s="201"/>
      <c r="K72" s="201"/>
      <c r="L72" s="201"/>
      <c r="M72" s="201"/>
      <c r="N72" s="203"/>
    </row>
    <row r="73" spans="1:14" ht="15.75" x14ac:dyDescent="0.25">
      <c r="A73" s="295"/>
      <c r="B73" s="868"/>
      <c r="C73" s="201"/>
      <c r="D73" s="786"/>
      <c r="E73" s="194"/>
      <c r="F73" s="201"/>
      <c r="G73" s="211"/>
      <c r="H73" s="786"/>
      <c r="I73" s="786"/>
      <c r="J73" s="786"/>
      <c r="K73" s="786"/>
      <c r="L73" s="786"/>
      <c r="M73" s="786"/>
      <c r="N73" s="787"/>
    </row>
    <row r="74" spans="1:14" x14ac:dyDescent="0.25">
      <c r="A74" s="295"/>
      <c r="B74" s="646"/>
      <c r="C74" s="201"/>
      <c r="D74" s="201"/>
      <c r="E74" s="194"/>
      <c r="F74" s="201"/>
      <c r="G74" s="211"/>
      <c r="H74" s="201"/>
      <c r="I74" s="201"/>
      <c r="J74" s="201"/>
      <c r="K74" s="201"/>
      <c r="L74" s="201"/>
      <c r="M74" s="201"/>
      <c r="N74" s="203"/>
    </row>
    <row r="75" spans="1:14" x14ac:dyDescent="0.25">
      <c r="A75" s="295"/>
      <c r="B75" s="646"/>
      <c r="C75" s="201"/>
      <c r="D75" s="201"/>
      <c r="E75" s="194"/>
      <c r="F75" s="201"/>
      <c r="G75" s="211"/>
      <c r="H75" s="201"/>
      <c r="I75" s="201"/>
      <c r="J75" s="201"/>
      <c r="K75" s="201"/>
      <c r="L75" s="201"/>
      <c r="M75" s="201"/>
      <c r="N75" s="203"/>
    </row>
    <row r="76" spans="1:14" ht="15.75" thickBot="1" x14ac:dyDescent="0.3">
      <c r="A76" s="295"/>
      <c r="B76" s="646"/>
      <c r="C76" s="201"/>
      <c r="D76" s="201"/>
      <c r="E76" s="210"/>
      <c r="F76" s="212"/>
      <c r="G76" s="210"/>
      <c r="H76" s="201"/>
      <c r="I76" s="201"/>
      <c r="J76" s="201"/>
      <c r="K76" s="201"/>
      <c r="L76" s="201"/>
      <c r="M76" s="201"/>
      <c r="N76" s="203"/>
    </row>
    <row r="77" spans="1:14" ht="15.75" thickBot="1" x14ac:dyDescent="0.3">
      <c r="A77" s="869"/>
      <c r="B77" s="869"/>
      <c r="C77" s="873"/>
      <c r="D77" s="874"/>
      <c r="E77" s="875"/>
      <c r="F77" s="876"/>
      <c r="G77" s="877"/>
      <c r="H77" s="874"/>
      <c r="I77" s="874"/>
      <c r="J77" s="874"/>
      <c r="K77" s="874"/>
      <c r="L77" s="874"/>
      <c r="M77" s="874"/>
      <c r="N77" s="878"/>
    </row>
    <row r="78" spans="1:14" x14ac:dyDescent="0.25">
      <c r="A78" s="869"/>
      <c r="B78" s="869"/>
      <c r="C78" s="873"/>
      <c r="D78" s="874"/>
      <c r="E78" s="874"/>
      <c r="F78" s="874"/>
      <c r="G78" s="879"/>
      <c r="H78" s="874"/>
      <c r="I78" s="874"/>
      <c r="J78" s="874"/>
      <c r="K78" s="874"/>
      <c r="L78" s="874"/>
      <c r="M78" s="874"/>
      <c r="N78" s="878"/>
    </row>
    <row r="79" spans="1:14" x14ac:dyDescent="0.25">
      <c r="A79"/>
      <c r="B79" s="481"/>
      <c r="C79"/>
      <c r="G79" s="753"/>
    </row>
    <row r="80" spans="1:14" x14ac:dyDescent="0.25">
      <c r="G80" s="753"/>
    </row>
    <row r="81" spans="1:7" x14ac:dyDescent="0.25">
      <c r="G81" s="753"/>
    </row>
    <row r="82" spans="1:7" x14ac:dyDescent="0.25">
      <c r="G82" s="753"/>
    </row>
    <row r="83" spans="1:7" x14ac:dyDescent="0.25">
      <c r="G83" s="753"/>
    </row>
    <row r="84" spans="1:7" x14ac:dyDescent="0.25">
      <c r="G84" s="753"/>
    </row>
    <row r="85" spans="1:7" x14ac:dyDescent="0.25">
      <c r="A85"/>
      <c r="B85"/>
      <c r="C85" s="421"/>
      <c r="G85" s="753"/>
    </row>
    <row r="86" spans="1:7" x14ac:dyDescent="0.25">
      <c r="A86"/>
      <c r="B86"/>
    </row>
    <row r="87" spans="1:7" x14ac:dyDescent="0.25">
      <c r="A87"/>
      <c r="B87"/>
    </row>
    <row r="88" spans="1:7" x14ac:dyDescent="0.25">
      <c r="A88"/>
      <c r="B88"/>
    </row>
    <row r="89" spans="1:7" x14ac:dyDescent="0.25">
      <c r="A89"/>
      <c r="B89"/>
    </row>
    <row r="90" spans="1:7" x14ac:dyDescent="0.25">
      <c r="A90"/>
      <c r="B90"/>
    </row>
    <row r="91" spans="1:7" x14ac:dyDescent="0.25">
      <c r="A91"/>
      <c r="B91"/>
    </row>
    <row r="92" spans="1:7" x14ac:dyDescent="0.25">
      <c r="A92"/>
      <c r="B92"/>
    </row>
    <row r="93" spans="1:7" x14ac:dyDescent="0.25">
      <c r="A93"/>
      <c r="B93"/>
    </row>
    <row r="94" spans="1:7" x14ac:dyDescent="0.25">
      <c r="A94"/>
      <c r="B94"/>
    </row>
    <row r="95" spans="1:7" x14ac:dyDescent="0.25">
      <c r="A95"/>
      <c r="B95"/>
    </row>
  </sheetData>
  <autoFilter ref="A1:N10"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Data Analysis</vt:lpstr>
      <vt:lpstr>Personal Costs</vt:lpstr>
      <vt:lpstr>Total Expenses</vt:lpstr>
      <vt:lpstr>Personal Recieved</vt:lpstr>
      <vt:lpstr>UGX Cash Box  May</vt:lpstr>
      <vt:lpstr>USD-cash box May.</vt:lpstr>
      <vt:lpstr>Balance UGX</vt:lpstr>
      <vt:lpstr>Balance USD</vt:lpstr>
      <vt:lpstr>Bank reconciliation UGX</vt:lpstr>
      <vt:lpstr>Bank reconciliation-Operational</vt:lpstr>
      <vt:lpstr>Bank reconciliation USD</vt:lpstr>
      <vt:lpstr>May. cash desk closing</vt:lpstr>
      <vt:lpstr>Lydia</vt:lpstr>
      <vt:lpstr>Augustus</vt:lpstr>
      <vt:lpstr>Mary</vt:lpstr>
      <vt:lpstr>Advances</vt:lpstr>
      <vt:lpstr>i45</vt:lpstr>
      <vt:lpstr>i53</vt:lpstr>
      <vt:lpstr>i67</vt:lpstr>
      <vt:lpstr>i81</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2021-06-12T13:37:31Z</cp:lastPrinted>
  <dcterms:created xsi:type="dcterms:W3CDTF">2016-05-26T14:51:01Z</dcterms:created>
  <dcterms:modified xsi:type="dcterms:W3CDTF">2021-06-22T08:25:41Z</dcterms:modified>
</cp:coreProperties>
</file>