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4\Financial Reports\Monthly Reports\"/>
    </mc:Choice>
  </mc:AlternateContent>
  <bookViews>
    <workbookView xWindow="8370" yWindow="0" windowWidth="20490" windowHeight="7245" tabRatio="862" activeTab="2"/>
  </bookViews>
  <sheets>
    <sheet name="Data Analysis" sheetId="342" r:id="rId1"/>
    <sheet name="Personal Costs" sheetId="339" r:id="rId2"/>
    <sheet name="Total Expenses" sheetId="49" r:id="rId3"/>
    <sheet name="Personal Recieved" sheetId="341" r:id="rId4"/>
    <sheet name="UGX Cash Box February 24" sheetId="63" r:id="rId5"/>
    <sheet name="USD-cash box " sheetId="116" r:id="rId6"/>
    <sheet name="Balance UGX" sheetId="55" r:id="rId7"/>
    <sheet name="Balance USD" sheetId="143" r:id="rId8"/>
    <sheet name="Bank reconciliation USD" sheetId="52" r:id="rId9"/>
    <sheet name="Bank reconciliation UGX" sheetId="56" r:id="rId10"/>
    <sheet name="UGX-Operational Account" sheetId="221" r:id="rId11"/>
    <sheet name="January cashdesk closing" sheetId="176" r:id="rId12"/>
    <sheet name="Advances" sheetId="216" r:id="rId13"/>
    <sheet name="Lydia" sheetId="80" r:id="rId14"/>
    <sheet name="Grace" sheetId="319" r:id="rId15"/>
    <sheet name="i03" sheetId="323" r:id="rId16"/>
    <sheet name="i18" sheetId="299" r:id="rId17"/>
    <sheet name="i1" sheetId="337" r:id="rId18"/>
    <sheet name="i89" sheetId="338" r:id="rId19"/>
    <sheet name="Airtime summary" sheetId="194" r:id="rId20"/>
  </sheets>
  <definedNames>
    <definedName name="_xlnm._FilterDatabase" localSheetId="19" hidden="1">'Airtime summary'!$A$1:$N$19</definedName>
    <definedName name="_xlnm._FilterDatabase" localSheetId="14" hidden="1">Grace!$A$1:$N$4</definedName>
    <definedName name="_xlnm._FilterDatabase" localSheetId="15" hidden="1">'i03'!$A$1:$N$25</definedName>
    <definedName name="_xlnm._FilterDatabase" localSheetId="17" hidden="1">'i1'!$A$1:$N$38</definedName>
    <definedName name="_xlnm._FilterDatabase" localSheetId="16" hidden="1">'i18'!$A$1:$N$122</definedName>
    <definedName name="_xlnm._FilterDatabase" localSheetId="18" hidden="1">'i89'!$A$1:$N$13</definedName>
    <definedName name="_xlnm._FilterDatabase" localSheetId="13" hidden="1">Lydia!$A$1:$N$37</definedName>
    <definedName name="_xlnm._FilterDatabase" localSheetId="2" hidden="1">'Total Expenses'!$A$2:$N$314</definedName>
    <definedName name="_xlnm._FilterDatabase" localSheetId="4" hidden="1">'UGX Cash Box February 24'!$A$2:$N$91</definedName>
    <definedName name="_xlnm._FilterDatabase" localSheetId="5" hidden="1">'USD-cash box '!$A$3:$S$4</definedName>
  </definedNames>
  <calcPr calcId="152511"/>
  <pivotCaches>
    <pivotCache cacheId="19" r:id="rId21"/>
    <pivotCache cacheId="22" r:id="rId22"/>
    <pivotCache cacheId="27" r:id="rId23"/>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10" i="143" l="1"/>
  <c r="G10" i="143"/>
  <c r="G45" i="63"/>
  <c r="G46" i="63"/>
  <c r="G47" i="63"/>
  <c r="G48" i="63"/>
  <c r="G4" i="63"/>
  <c r="G5" i="63"/>
  <c r="G6" i="63"/>
  <c r="G7" i="63"/>
  <c r="G8" i="63"/>
  <c r="G9" i="63"/>
  <c r="G10" i="63"/>
  <c r="G11" i="63"/>
  <c r="G12" i="63"/>
  <c r="G13" i="63"/>
  <c r="G14" i="63"/>
  <c r="G15" i="63"/>
  <c r="G16" i="63"/>
  <c r="G17" i="63"/>
  <c r="G18" i="63"/>
  <c r="G19" i="63"/>
  <c r="G20" i="63"/>
  <c r="G21" i="63"/>
  <c r="G22" i="63"/>
  <c r="G23" i="63"/>
  <c r="G24" i="63"/>
  <c r="G25" i="63"/>
  <c r="G26" i="63"/>
  <c r="G27" i="63"/>
  <c r="G28" i="63"/>
  <c r="G29" i="63"/>
  <c r="G30" i="63"/>
  <c r="G31" i="63"/>
  <c r="G32" i="63"/>
  <c r="G33" i="63"/>
  <c r="G34" i="63"/>
  <c r="G35" i="63"/>
  <c r="G36" i="63"/>
  <c r="G37" i="63"/>
  <c r="G38" i="63"/>
  <c r="G39" i="63"/>
  <c r="G40" i="63"/>
  <c r="G41" i="63"/>
  <c r="G42" i="63"/>
  <c r="G43" i="63"/>
  <c r="G44" i="63"/>
  <c r="G49" i="63"/>
  <c r="G50" i="63"/>
  <c r="G51" i="63"/>
  <c r="G52" i="63"/>
  <c r="G53" i="63"/>
  <c r="G54" i="63"/>
  <c r="G55" i="63"/>
  <c r="G56" i="63"/>
  <c r="G57" i="63"/>
  <c r="G58" i="63"/>
  <c r="G59" i="63"/>
  <c r="G60" i="63"/>
  <c r="G61" i="63"/>
  <c r="G62" i="63"/>
  <c r="G63" i="63"/>
  <c r="G64" i="63"/>
  <c r="G65" i="63"/>
  <c r="G66" i="63"/>
  <c r="G67" i="63"/>
  <c r="G68" i="63"/>
  <c r="G69" i="63"/>
  <c r="G70" i="63"/>
  <c r="G71" i="63"/>
  <c r="G72" i="63"/>
  <c r="G73" i="63"/>
  <c r="G74" i="63"/>
  <c r="G75" i="63"/>
  <c r="G76" i="63"/>
  <c r="G77" i="63"/>
  <c r="G78" i="63"/>
  <c r="G79" i="63"/>
  <c r="G80" i="63"/>
  <c r="G81" i="63"/>
  <c r="G82" i="63"/>
  <c r="G83" i="63"/>
  <c r="G84" i="63"/>
  <c r="C15" i="341"/>
  <c r="D19" i="55" s="1"/>
  <c r="G85" i="63"/>
  <c r="G86" i="63"/>
  <c r="G87" i="63"/>
  <c r="G88" i="63"/>
  <c r="G89" i="63"/>
  <c r="G90" i="63"/>
  <c r="F13" i="338"/>
  <c r="G5" i="338"/>
  <c r="G6" i="338"/>
  <c r="G7" i="338"/>
  <c r="G8" i="338"/>
  <c r="G9" i="338"/>
  <c r="G10" i="338"/>
  <c r="G11" i="338"/>
  <c r="G12" i="338"/>
  <c r="E13" i="338"/>
  <c r="G13" i="338"/>
  <c r="G257" i="49"/>
  <c r="G258" i="49"/>
  <c r="G259" i="49"/>
  <c r="G260" i="49"/>
  <c r="G261" i="49"/>
  <c r="H3" i="55"/>
  <c r="G23" i="55"/>
  <c r="H6" i="55"/>
  <c r="H7" i="55"/>
  <c r="H10" i="55"/>
  <c r="F91" i="63"/>
  <c r="E91" i="63"/>
  <c r="G91" i="63"/>
  <c r="H19" i="55"/>
  <c r="H23" i="55"/>
  <c r="C19" i="55"/>
  <c r="C23" i="55"/>
  <c r="G255" i="49"/>
  <c r="G13" i="55"/>
  <c r="G12" i="55"/>
  <c r="F13" i="55"/>
  <c r="G272" i="49"/>
  <c r="G219" i="49"/>
  <c r="G212" i="49"/>
  <c r="G188" i="49"/>
  <c r="G80" i="49"/>
  <c r="G79" i="49"/>
  <c r="F19" i="55"/>
  <c r="D12" i="55"/>
  <c r="I8" i="55"/>
  <c r="H8" i="55"/>
  <c r="H5" i="55"/>
  <c r="H4" i="55"/>
  <c r="F66" i="80"/>
  <c r="G66" i="80"/>
  <c r="H2" i="55"/>
  <c r="K22" i="52"/>
  <c r="F189" i="299"/>
  <c r="G189" i="299"/>
  <c r="E189" i="299"/>
  <c r="F27" i="323"/>
  <c r="E27" i="323"/>
  <c r="G27" i="323"/>
  <c r="G26" i="323"/>
  <c r="F37" i="319"/>
  <c r="G37" i="319"/>
  <c r="E37" i="319"/>
  <c r="C2" i="55"/>
  <c r="G2" i="55"/>
  <c r="G3" i="49"/>
  <c r="G4" i="49"/>
  <c r="G5" i="49"/>
  <c r="G6" i="49"/>
  <c r="G7" i="49"/>
  <c r="G8" i="49"/>
  <c r="G9" i="49"/>
  <c r="G10" i="49"/>
  <c r="G11" i="49"/>
  <c r="G12" i="49"/>
  <c r="G13" i="49"/>
  <c r="G14" i="49"/>
  <c r="G16" i="49"/>
  <c r="G17"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4" i="49"/>
  <c r="G115" i="49"/>
  <c r="G116" i="49"/>
  <c r="G117" i="49"/>
  <c r="G118" i="49"/>
  <c r="G119" i="49"/>
  <c r="G120" i="49"/>
  <c r="G121" i="49"/>
  <c r="G122" i="49"/>
  <c r="G123" i="49"/>
  <c r="G124" i="49"/>
  <c r="G125" i="49"/>
  <c r="G126" i="49"/>
  <c r="G127" i="49"/>
  <c r="G128" i="49"/>
  <c r="G129" i="49"/>
  <c r="G130" i="49"/>
  <c r="G131" i="49"/>
  <c r="G132" i="49"/>
  <c r="G133" i="49"/>
  <c r="G134" i="49"/>
  <c r="G135" i="49"/>
  <c r="G136" i="49"/>
  <c r="G137" i="49"/>
  <c r="G138" i="49"/>
  <c r="G139" i="49"/>
  <c r="G140" i="49"/>
  <c r="G141" i="49"/>
  <c r="G142" i="49"/>
  <c r="G143" i="49"/>
  <c r="G144" i="49"/>
  <c r="G145" i="49"/>
  <c r="G146" i="49"/>
  <c r="G147" i="49"/>
  <c r="G148" i="49"/>
  <c r="G149" i="49"/>
  <c r="G150" i="49"/>
  <c r="G151" i="49"/>
  <c r="G152" i="49"/>
  <c r="G153" i="49"/>
  <c r="G154" i="49"/>
  <c r="G155" i="49"/>
  <c r="G156" i="49"/>
  <c r="G157" i="49"/>
  <c r="G158" i="49"/>
  <c r="G159" i="49"/>
  <c r="G160" i="49"/>
  <c r="G161" i="49"/>
  <c r="G162" i="49"/>
  <c r="G163" i="49"/>
  <c r="G164" i="49"/>
  <c r="G165" i="49"/>
  <c r="G166" i="49"/>
  <c r="G167" i="49"/>
  <c r="G168" i="49"/>
  <c r="G169" i="49"/>
  <c r="G170" i="49"/>
  <c r="G171" i="49"/>
  <c r="G172" i="49"/>
  <c r="G173" i="49"/>
  <c r="G174" i="49"/>
  <c r="G175" i="49"/>
  <c r="G176" i="49"/>
  <c r="G177" i="49"/>
  <c r="G178" i="49"/>
  <c r="G179" i="49"/>
  <c r="G180" i="49"/>
  <c r="G181" i="49"/>
  <c r="G182" i="49"/>
  <c r="G183" i="49"/>
  <c r="G184" i="49"/>
  <c r="G185" i="49"/>
  <c r="G186" i="49"/>
  <c r="G187" i="49"/>
  <c r="G189" i="49"/>
  <c r="G190" i="49"/>
  <c r="G191" i="49"/>
  <c r="G192" i="49"/>
  <c r="G193" i="49"/>
  <c r="G194" i="49"/>
  <c r="G195" i="49"/>
  <c r="G196" i="49"/>
  <c r="G197" i="49"/>
  <c r="G198" i="49"/>
  <c r="G199" i="49"/>
  <c r="G200" i="49"/>
  <c r="G201" i="49"/>
  <c r="G202" i="49"/>
  <c r="G203" i="49"/>
  <c r="G204" i="49"/>
  <c r="G205" i="49"/>
  <c r="G206" i="49"/>
  <c r="G207" i="49"/>
  <c r="G208" i="49"/>
  <c r="G209" i="49"/>
  <c r="G210" i="49"/>
  <c r="G211" i="49"/>
  <c r="G213" i="49"/>
  <c r="G214" i="49"/>
  <c r="G215" i="49"/>
  <c r="G216" i="49"/>
  <c r="G217" i="49"/>
  <c r="G218" i="49"/>
  <c r="G220" i="49"/>
  <c r="G221" i="49"/>
  <c r="G222" i="49"/>
  <c r="G223" i="49"/>
  <c r="G224" i="49"/>
  <c r="G225" i="49"/>
  <c r="G226" i="49"/>
  <c r="G227" i="49"/>
  <c r="G228" i="49"/>
  <c r="G229" i="49"/>
  <c r="G230" i="49"/>
  <c r="G231" i="49"/>
  <c r="G232" i="49"/>
  <c r="G233" i="49"/>
  <c r="G234" i="49"/>
  <c r="G235" i="49"/>
  <c r="G236" i="49"/>
  <c r="G237" i="49"/>
  <c r="G238" i="49"/>
  <c r="G239" i="49"/>
  <c r="G240" i="49"/>
  <c r="G241" i="49"/>
  <c r="G242" i="49"/>
  <c r="G243" i="49"/>
  <c r="G244" i="49"/>
  <c r="G245" i="49"/>
  <c r="G246" i="49"/>
  <c r="G247" i="49"/>
  <c r="G248" i="49"/>
  <c r="G249" i="49"/>
  <c r="G250" i="49"/>
  <c r="G251" i="49"/>
  <c r="G252" i="49"/>
  <c r="G253" i="49"/>
  <c r="G254" i="49"/>
  <c r="G256" i="49"/>
  <c r="G262" i="49"/>
  <c r="G263" i="49"/>
  <c r="G264" i="49"/>
  <c r="G265" i="49"/>
  <c r="G266" i="49"/>
  <c r="G267" i="49"/>
  <c r="G268" i="49"/>
  <c r="G269" i="49"/>
  <c r="G270" i="49"/>
  <c r="G271" i="49"/>
  <c r="G273" i="49"/>
  <c r="G274" i="49"/>
  <c r="G275" i="49"/>
  <c r="G276" i="49"/>
  <c r="G277" i="49"/>
  <c r="G278" i="49"/>
  <c r="G279" i="49"/>
  <c r="G280" i="49"/>
  <c r="G281" i="49"/>
  <c r="G282" i="49"/>
  <c r="G283" i="49"/>
  <c r="G284" i="49"/>
  <c r="G285" i="49"/>
  <c r="G286" i="49"/>
  <c r="G287" i="49"/>
  <c r="G288" i="49"/>
  <c r="G289" i="49"/>
  <c r="G290" i="49"/>
  <c r="G291" i="49"/>
  <c r="G292" i="49"/>
  <c r="G293" i="49"/>
  <c r="G294" i="49"/>
  <c r="G295" i="49"/>
  <c r="G296" i="49"/>
  <c r="G297" i="49"/>
  <c r="G298" i="49"/>
  <c r="G299" i="49"/>
  <c r="G300" i="49"/>
  <c r="G301" i="49"/>
  <c r="G302" i="49"/>
  <c r="G303" i="49"/>
  <c r="G304" i="49"/>
  <c r="G305" i="49"/>
  <c r="G306" i="49"/>
  <c r="G307" i="49"/>
  <c r="G308" i="49"/>
  <c r="G309" i="49"/>
  <c r="G310" i="49"/>
  <c r="G311" i="49"/>
  <c r="G312" i="49"/>
  <c r="G313" i="49"/>
  <c r="E18" i="49"/>
  <c r="E19" i="49"/>
  <c r="E314" i="49" s="1"/>
  <c r="G61" i="337"/>
  <c r="F61" i="337"/>
  <c r="E61" i="337"/>
  <c r="G5" i="80"/>
  <c r="G6" i="80"/>
  <c r="G7" i="80"/>
  <c r="G8" i="80"/>
  <c r="G9" i="80"/>
  <c r="G10" i="80"/>
  <c r="G11" i="80"/>
  <c r="G12" i="80"/>
  <c r="G13" i="80"/>
  <c r="G14" i="80"/>
  <c r="G15" i="80"/>
  <c r="G16" i="80"/>
  <c r="G17" i="80"/>
  <c r="G18" i="80"/>
  <c r="G19" i="80"/>
  <c r="G20" i="80"/>
  <c r="G21" i="80"/>
  <c r="G22" i="80"/>
  <c r="G23" i="80"/>
  <c r="G24" i="80"/>
  <c r="G25" i="80"/>
  <c r="G26" i="80"/>
  <c r="G27" i="80"/>
  <c r="G28" i="80"/>
  <c r="G29" i="80"/>
  <c r="G30" i="80"/>
  <c r="G31" i="80"/>
  <c r="G32" i="80"/>
  <c r="G33" i="80"/>
  <c r="G34" i="80"/>
  <c r="G35" i="80"/>
  <c r="G36" i="80"/>
  <c r="G37" i="80"/>
  <c r="G38" i="80"/>
  <c r="G39" i="80"/>
  <c r="G40" i="80"/>
  <c r="G41" i="80"/>
  <c r="G42" i="80"/>
  <c r="G43" i="80"/>
  <c r="G44" i="80"/>
  <c r="G45" i="80"/>
  <c r="G46" i="80"/>
  <c r="G47" i="80"/>
  <c r="G48" i="80"/>
  <c r="G49" i="80"/>
  <c r="G50" i="80"/>
  <c r="G51" i="80"/>
  <c r="G52" i="80"/>
  <c r="G53" i="80"/>
  <c r="G54" i="80"/>
  <c r="G55" i="80"/>
  <c r="G56" i="80"/>
  <c r="G57" i="80"/>
  <c r="G58" i="80"/>
  <c r="G59" i="80"/>
  <c r="G60" i="80"/>
  <c r="G61" i="80"/>
  <c r="G62" i="80"/>
  <c r="G63" i="80"/>
  <c r="G64" i="80"/>
  <c r="G65" i="80"/>
  <c r="G5" i="337"/>
  <c r="G6" i="337"/>
  <c r="G7" i="337"/>
  <c r="G8" i="337"/>
  <c r="G9" i="337"/>
  <c r="G10" i="337"/>
  <c r="G11" i="337"/>
  <c r="G12" i="337"/>
  <c r="G13" i="337"/>
  <c r="G14" i="337"/>
  <c r="G15" i="337"/>
  <c r="G16" i="337"/>
  <c r="G17" i="337"/>
  <c r="G18" i="337"/>
  <c r="G19" i="337"/>
  <c r="G20" i="337"/>
  <c r="G21" i="337"/>
  <c r="G22" i="337"/>
  <c r="G23" i="337"/>
  <c r="G24" i="337"/>
  <c r="G25" i="337"/>
  <c r="G26" i="337"/>
  <c r="G27" i="337"/>
  <c r="G28" i="337"/>
  <c r="G29" i="337"/>
  <c r="G30" i="337"/>
  <c r="G31" i="337"/>
  <c r="G32" i="337"/>
  <c r="G33" i="337"/>
  <c r="G34" i="337"/>
  <c r="G35" i="337"/>
  <c r="G36" i="337"/>
  <c r="G37" i="337"/>
  <c r="G38" i="337"/>
  <c r="G39" i="337"/>
  <c r="G40" i="337"/>
  <c r="G41" i="337"/>
  <c r="G42" i="337"/>
  <c r="G43" i="337"/>
  <c r="G44" i="337"/>
  <c r="G45" i="337"/>
  <c r="G46" i="337"/>
  <c r="G47" i="337"/>
  <c r="G48" i="337"/>
  <c r="G49" i="337"/>
  <c r="G50" i="337"/>
  <c r="G51" i="337"/>
  <c r="G52" i="337"/>
  <c r="G53" i="337"/>
  <c r="G54" i="337"/>
  <c r="G55" i="337"/>
  <c r="G56" i="337"/>
  <c r="G57" i="337"/>
  <c r="G58" i="337"/>
  <c r="G59" i="337"/>
  <c r="G60" i="337"/>
  <c r="G5" i="319"/>
  <c r="G6" i="319"/>
  <c r="G7" i="319"/>
  <c r="G8" i="319"/>
  <c r="G9" i="319"/>
  <c r="G10" i="319"/>
  <c r="G11" i="319"/>
  <c r="G12" i="319"/>
  <c r="G13" i="319"/>
  <c r="G14" i="319"/>
  <c r="G15" i="319"/>
  <c r="G16" i="319"/>
  <c r="G17" i="319"/>
  <c r="G18" i="319"/>
  <c r="G19" i="319"/>
  <c r="G20" i="319"/>
  <c r="G21" i="319"/>
  <c r="G22" i="319"/>
  <c r="G23" i="319"/>
  <c r="G24" i="319"/>
  <c r="G25" i="319"/>
  <c r="G26" i="319"/>
  <c r="G27" i="319"/>
  <c r="G28" i="319"/>
  <c r="G29" i="319"/>
  <c r="G30" i="319"/>
  <c r="G31" i="319"/>
  <c r="G32" i="319"/>
  <c r="G33" i="319"/>
  <c r="G34" i="319"/>
  <c r="G35" i="319"/>
  <c r="G36" i="319"/>
  <c r="G5" i="299"/>
  <c r="G6" i="299"/>
  <c r="G7" i="299"/>
  <c r="G8" i="299"/>
  <c r="G9" i="299"/>
  <c r="G10" i="299"/>
  <c r="G11" i="299"/>
  <c r="G12" i="299"/>
  <c r="G13" i="299"/>
  <c r="G14" i="299"/>
  <c r="G15" i="299"/>
  <c r="G16" i="299"/>
  <c r="G17" i="299"/>
  <c r="G18" i="299"/>
  <c r="G19" i="299"/>
  <c r="G20" i="299"/>
  <c r="G21" i="299"/>
  <c r="G22" i="299"/>
  <c r="G23" i="299"/>
  <c r="G24" i="299"/>
  <c r="G25" i="299"/>
  <c r="G26" i="299"/>
  <c r="G27" i="299"/>
  <c r="G28" i="299"/>
  <c r="G29" i="299"/>
  <c r="G30" i="299"/>
  <c r="G31" i="299"/>
  <c r="G32" i="299"/>
  <c r="G33" i="299"/>
  <c r="G34" i="299"/>
  <c r="G35" i="299"/>
  <c r="G36" i="299"/>
  <c r="G37" i="299"/>
  <c r="G38" i="299"/>
  <c r="G39" i="299"/>
  <c r="G40" i="299"/>
  <c r="G41" i="299"/>
  <c r="G42" i="299"/>
  <c r="G43" i="299"/>
  <c r="G44" i="299"/>
  <c r="G45" i="299"/>
  <c r="G46" i="299"/>
  <c r="G47" i="299"/>
  <c r="G48" i="299"/>
  <c r="G49" i="299"/>
  <c r="G50" i="299"/>
  <c r="G51" i="299"/>
  <c r="G52" i="299"/>
  <c r="G53" i="299"/>
  <c r="G54" i="299"/>
  <c r="G55" i="299"/>
  <c r="G56" i="299"/>
  <c r="G57" i="299"/>
  <c r="G58" i="299"/>
  <c r="G59" i="299"/>
  <c r="G60" i="299"/>
  <c r="G61" i="299"/>
  <c r="G62" i="299"/>
  <c r="G63" i="299"/>
  <c r="G64" i="299"/>
  <c r="G65" i="299"/>
  <c r="G66" i="299"/>
  <c r="G67" i="299"/>
  <c r="G68" i="299"/>
  <c r="G69" i="299"/>
  <c r="G70" i="299"/>
  <c r="G71" i="299"/>
  <c r="G72" i="299"/>
  <c r="G73" i="299"/>
  <c r="G74" i="299"/>
  <c r="G75" i="299"/>
  <c r="G76" i="299"/>
  <c r="G77" i="299"/>
  <c r="G78" i="299"/>
  <c r="G79" i="299"/>
  <c r="G80" i="299"/>
  <c r="G81" i="299"/>
  <c r="G82" i="299"/>
  <c r="G83" i="299"/>
  <c r="G84" i="299"/>
  <c r="G85" i="299"/>
  <c r="G86" i="299"/>
  <c r="G87" i="299"/>
  <c r="G88" i="299"/>
  <c r="G89" i="299"/>
  <c r="G90" i="299"/>
  <c r="G91" i="299"/>
  <c r="G92" i="299"/>
  <c r="G93" i="299"/>
  <c r="G94" i="299"/>
  <c r="G95" i="299"/>
  <c r="G96" i="299"/>
  <c r="G97" i="299"/>
  <c r="G98" i="299"/>
  <c r="G99" i="299"/>
  <c r="G100" i="299"/>
  <c r="G101" i="299"/>
  <c r="G102" i="299"/>
  <c r="G103" i="299"/>
  <c r="G104" i="299"/>
  <c r="G105" i="299"/>
  <c r="G106" i="299"/>
  <c r="G107" i="299"/>
  <c r="G108" i="299"/>
  <c r="G109" i="299"/>
  <c r="G110" i="299"/>
  <c r="G111" i="299"/>
  <c r="G112" i="299"/>
  <c r="G113" i="299"/>
  <c r="G114" i="299"/>
  <c r="G115" i="299"/>
  <c r="G116" i="299"/>
  <c r="G117" i="299"/>
  <c r="G118" i="299"/>
  <c r="G119" i="299"/>
  <c r="G120" i="299"/>
  <c r="G121" i="299"/>
  <c r="G122" i="299"/>
  <c r="G123" i="299"/>
  <c r="G124" i="299"/>
  <c r="G125" i="299"/>
  <c r="G126" i="299"/>
  <c r="G127" i="299"/>
  <c r="G128" i="299"/>
  <c r="G129" i="299"/>
  <c r="G130" i="299"/>
  <c r="G131" i="299"/>
  <c r="G132" i="299"/>
  <c r="G133" i="299"/>
  <c r="G134" i="299"/>
  <c r="G135" i="299"/>
  <c r="G136" i="299"/>
  <c r="G137" i="299"/>
  <c r="G138" i="299"/>
  <c r="G139" i="299"/>
  <c r="G140" i="299"/>
  <c r="G141" i="299"/>
  <c r="G142" i="299"/>
  <c r="G143" i="299"/>
  <c r="G144" i="299"/>
  <c r="G145" i="299"/>
  <c r="G146" i="299"/>
  <c r="G147" i="299"/>
  <c r="G148" i="299"/>
  <c r="G149" i="299"/>
  <c r="G150" i="299"/>
  <c r="G151" i="299"/>
  <c r="G152" i="299"/>
  <c r="G153" i="299"/>
  <c r="G154" i="299"/>
  <c r="G155" i="299"/>
  <c r="G156" i="299"/>
  <c r="G157" i="299"/>
  <c r="G158" i="299"/>
  <c r="G159" i="299"/>
  <c r="G160" i="299"/>
  <c r="G161" i="299"/>
  <c r="G162" i="299"/>
  <c r="G163" i="299"/>
  <c r="G164" i="299"/>
  <c r="G165" i="299"/>
  <c r="G166" i="299"/>
  <c r="G167" i="299"/>
  <c r="G168" i="299"/>
  <c r="G169" i="299"/>
  <c r="G170" i="299"/>
  <c r="G171" i="299"/>
  <c r="G172" i="299"/>
  <c r="G173" i="299"/>
  <c r="G174" i="299"/>
  <c r="G175" i="299"/>
  <c r="G176" i="299"/>
  <c r="G177" i="299"/>
  <c r="G178" i="299"/>
  <c r="G179" i="299"/>
  <c r="G180" i="299"/>
  <c r="G181" i="299"/>
  <c r="G182" i="299"/>
  <c r="G183" i="299"/>
  <c r="G184" i="299"/>
  <c r="G185" i="299"/>
  <c r="G186" i="299"/>
  <c r="G187" i="299"/>
  <c r="G188" i="299"/>
  <c r="E8" i="216"/>
  <c r="F8" i="216"/>
  <c r="G8" i="216"/>
  <c r="H8" i="216"/>
  <c r="I8" i="216"/>
  <c r="J8" i="216"/>
  <c r="K8" i="216"/>
  <c r="L8" i="216"/>
  <c r="D8" i="216"/>
  <c r="F19" i="194"/>
  <c r="E19" i="194"/>
  <c r="G19" i="194"/>
  <c r="C3" i="55"/>
  <c r="K29" i="221"/>
  <c r="D20" i="56"/>
  <c r="D22" i="52"/>
  <c r="C5" i="55"/>
  <c r="G5" i="323"/>
  <c r="G6" i="323"/>
  <c r="G7" i="323"/>
  <c r="G8" i="323"/>
  <c r="G9" i="323"/>
  <c r="G10" i="323"/>
  <c r="G11" i="323"/>
  <c r="G12" i="323"/>
  <c r="G13" i="323"/>
  <c r="G14" i="323"/>
  <c r="G15" i="323"/>
  <c r="G16" i="323"/>
  <c r="G17" i="323"/>
  <c r="G18" i="323"/>
  <c r="G19" i="323"/>
  <c r="G20" i="323"/>
  <c r="G21" i="323"/>
  <c r="G22" i="323"/>
  <c r="G23" i="323"/>
  <c r="G24" i="323"/>
  <c r="G25" i="323"/>
  <c r="E6" i="176"/>
  <c r="E7" i="176"/>
  <c r="E8" i="176"/>
  <c r="E9" i="176"/>
  <c r="E10" i="176"/>
  <c r="E11" i="176"/>
  <c r="E14" i="176"/>
  <c r="E15" i="176"/>
  <c r="E16" i="176"/>
  <c r="E17" i="176"/>
  <c r="C4" i="55"/>
  <c r="E66" i="80"/>
  <c r="J5" i="143"/>
  <c r="D29" i="221"/>
  <c r="D23" i="55"/>
  <c r="K20" i="56"/>
  <c r="F14" i="55"/>
  <c r="H10" i="143"/>
  <c r="C10" i="143"/>
  <c r="C11" i="143"/>
  <c r="G5" i="194"/>
  <c r="C13" i="55"/>
  <c r="H13" i="55"/>
  <c r="G20" i="143"/>
  <c r="I3" i="143"/>
  <c r="J3" i="143"/>
  <c r="I4" i="143"/>
  <c r="J4" i="143"/>
  <c r="I6" i="143"/>
  <c r="J6" i="143"/>
  <c r="I2" i="143"/>
  <c r="J2" i="143"/>
  <c r="C12" i="55"/>
  <c r="C16" i="143"/>
  <c r="I16" i="143"/>
  <c r="F5" i="116"/>
  <c r="E5" i="116"/>
  <c r="G5" i="116"/>
  <c r="H16" i="143"/>
  <c r="K40" i="216"/>
  <c r="L40" i="216"/>
  <c r="J40" i="216"/>
  <c r="I40" i="216"/>
  <c r="H12" i="55"/>
  <c r="C8" i="55"/>
  <c r="C8" i="143"/>
  <c r="E8" i="143"/>
  <c r="H8" i="143"/>
  <c r="K18" i="143"/>
  <c r="F11" i="143"/>
  <c r="F12" i="143"/>
  <c r="K10" i="176"/>
  <c r="K9" i="176"/>
  <c r="K20" i="176"/>
  <c r="K22" i="176"/>
  <c r="K23" i="176"/>
  <c r="K24" i="176"/>
  <c r="K6" i="176"/>
  <c r="K7" i="176"/>
  <c r="K8" i="176"/>
  <c r="M39" i="216"/>
  <c r="M40" i="216"/>
  <c r="D8" i="143"/>
  <c r="D14" i="55"/>
  <c r="G11" i="143"/>
  <c r="G12" i="143"/>
  <c r="D11" i="143"/>
  <c r="D20" i="143"/>
  <c r="I8" i="143"/>
  <c r="G6" i="194"/>
  <c r="G7" i="194"/>
  <c r="G8" i="194"/>
  <c r="G9" i="194"/>
  <c r="G10" i="194"/>
  <c r="G11" i="194"/>
  <c r="J16" i="143"/>
  <c r="J8" i="143"/>
  <c r="E20" i="176"/>
  <c r="E22" i="176"/>
  <c r="C20" i="143"/>
  <c r="C10" i="55"/>
  <c r="G14" i="55"/>
  <c r="H14" i="55"/>
  <c r="C14" i="55"/>
  <c r="H11" i="143"/>
  <c r="G12" i="194"/>
  <c r="G13" i="194"/>
  <c r="G14" i="194"/>
  <c r="E23" i="176"/>
  <c r="E24" i="176"/>
  <c r="H20" i="143"/>
  <c r="G15" i="194"/>
  <c r="G16" i="194"/>
  <c r="G17" i="194"/>
  <c r="G18" i="194"/>
  <c r="J8" i="55"/>
  <c r="D11" i="341"/>
  <c r="E10" i="143"/>
  <c r="D5" i="341"/>
  <c r="M4" i="55"/>
  <c r="E4" i="55"/>
  <c r="D6" i="341"/>
  <c r="E5" i="55"/>
  <c r="D7" i="341"/>
  <c r="E6" i="55"/>
  <c r="D10" i="341"/>
  <c r="E7" i="55"/>
  <c r="E12" i="55"/>
  <c r="E2" i="55"/>
  <c r="D9" i="341"/>
  <c r="M3" i="55"/>
  <c r="E3" i="55"/>
  <c r="D8" i="341"/>
  <c r="E13" i="55"/>
  <c r="E19" i="55"/>
  <c r="D4" i="341"/>
  <c r="M2" i="55"/>
  <c r="M9" i="55" l="1"/>
  <c r="I19" i="55"/>
  <c r="J19" i="55" s="1"/>
  <c r="I13" i="55"/>
  <c r="J13" i="55" s="1"/>
  <c r="D4" i="55"/>
  <c r="I4" i="55" s="1"/>
  <c r="J4" i="55" s="1"/>
  <c r="E10" i="55"/>
  <c r="E14" i="55"/>
  <c r="I12" i="55"/>
  <c r="D7" i="55"/>
  <c r="I7" i="55" s="1"/>
  <c r="J7" i="55" s="1"/>
  <c r="D6" i="55"/>
  <c r="I6" i="55" s="1"/>
  <c r="J6" i="55" s="1"/>
  <c r="D5" i="55"/>
  <c r="I5" i="55" s="1"/>
  <c r="J5" i="55" s="1"/>
  <c r="D3" i="55"/>
  <c r="I3" i="55" s="1"/>
  <c r="J3" i="55" s="1"/>
  <c r="I10" i="143"/>
  <c r="E11" i="143"/>
  <c r="E14" i="143" s="1"/>
  <c r="E20" i="143" s="1"/>
  <c r="I20" i="143" s="1"/>
  <c r="J20" i="143" s="1"/>
  <c r="D2" i="55"/>
  <c r="G314" i="49"/>
  <c r="I2" i="55" l="1"/>
  <c r="D10" i="55"/>
  <c r="I11" i="143"/>
  <c r="J11" i="143" s="1"/>
  <c r="J10" i="143"/>
  <c r="J12" i="55"/>
  <c r="I14" i="55"/>
  <c r="J14" i="55" s="1"/>
  <c r="E17" i="55"/>
  <c r="E23" i="55" s="1"/>
  <c r="I23" i="55" s="1"/>
  <c r="J23" i="55" s="1"/>
  <c r="I10" i="55" l="1"/>
  <c r="J10" i="55" s="1"/>
  <c r="J2" i="55"/>
  <c r="A182" i="299" l="1"/>
</calcChain>
</file>

<file path=xl/sharedStrings.xml><?xml version="1.0" encoding="utf-8"?>
<sst xmlns="http://schemas.openxmlformats.org/spreadsheetml/2006/main" count="6751" uniqueCount="490">
  <si>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</si>
  <si>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</si>
  <si>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</si>
  <si>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</si>
  <si>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</si>
  <si>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</si>
  <si>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</si>
  <si>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</si>
  <si>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</si>
  <si>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</si>
  <si>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</si>
  <si>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</si>
  <si>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</si>
  <si>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</si>
  <si>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</si>
  <si>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</si>
  <si>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</si>
  <si>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</si>
  <si>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</si>
  <si>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</si>
  <si>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</si>
  <si>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</si>
  <si>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</si>
  <si>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</si>
  <si>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</si>
  <si>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</si>
  <si>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</si>
  <si>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</si>
  <si>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</si>
  <si>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</si>
  <si>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</si>
  <si>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</si>
  <si>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</si>
  <si>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</si>
  <si>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</si>
  <si>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</si>
  <si>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</si>
  <si>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</si>
  <si>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</si>
  <si>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</si>
  <si>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</si>
  <si>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</si>
  <si>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</si>
  <si>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</si>
  <si>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</si>
  <si>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</si>
  <si>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</si>
  <si>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</si>
  <si>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</si>
  <si>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</si>
  <si>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</si>
  <si>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</si>
  <si>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</si>
  <si>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</si>
  <si>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</si>
  <si>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</si>
  <si>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</si>
  <si>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</si>
  <si>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</si>
  <si>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</si>
  <si>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</si>
  <si>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</si>
  <si>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</si>
  <si>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</si>
  <si>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</si>
  <si>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</si>
  <si>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</si>
  <si>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</si>
  <si>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</si>
  <si>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</si>
  <si>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</si>
  <si>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</si>
  <si>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</si>
  <si>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</si>
  <si>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</si>
  <si>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</si>
  <si>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</si>
  <si>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</si>
  <si>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</si>
  <si>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</si>
  <si>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</si>
  <si>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</si>
  <si>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</si>
  <si>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</si>
  <si>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</si>
  <si>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</si>
  <si>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</si>
  <si>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</si>
  <si>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</si>
  <si>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</si>
  <si>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</si>
  <si>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</si>
  <si>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</si>
  <si>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</si>
  <si>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</si>
  <si>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</si>
  <si>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</si>
  <si>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</si>
  <si>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</si>
  <si>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</si>
  <si>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</si>
  <si>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</si>
  <si>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</si>
  <si>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</si>
  <si>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</si>
  <si>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</si>
  <si>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</si>
  <si>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</si>
  <si>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</si>
  <si>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</si>
  <si>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</si>
  <si>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</si>
  <si>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</si>
  <si>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</si>
  <si>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</si>
  <si>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</si>
  <si>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</si>
  <si>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</si>
  <si>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</si>
  <si>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</si>
  <si>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Personal balance Legal</t>
  </si>
  <si>
    <t>Reimbursement to the project</t>
  </si>
  <si>
    <t>Office Materials</t>
  </si>
  <si>
    <t>Bank Fees</t>
  </si>
  <si>
    <t>Investigations</t>
  </si>
  <si>
    <t>Sum of spent in national currency (Ugx)</t>
  </si>
  <si>
    <t>Sum of Received</t>
  </si>
  <si>
    <t>Bank UGX</t>
  </si>
  <si>
    <t>Personal balance i18</t>
  </si>
  <si>
    <t>Trust Building</t>
  </si>
  <si>
    <t>i18</t>
  </si>
  <si>
    <t>home/office</t>
  </si>
  <si>
    <t>Bank Opp</t>
  </si>
  <si>
    <t>Grace</t>
  </si>
  <si>
    <t>EAGLE</t>
  </si>
  <si>
    <t>Internet</t>
  </si>
  <si>
    <t>Personnel</t>
  </si>
  <si>
    <t>Bank charges</t>
  </si>
  <si>
    <t>AVAAZ</t>
  </si>
  <si>
    <t>i03</t>
  </si>
  <si>
    <t>Personal balance i03</t>
  </si>
  <si>
    <t>Bank transfer charges</t>
  </si>
  <si>
    <t>Bank USD</t>
  </si>
  <si>
    <t>Bank Charges</t>
  </si>
  <si>
    <t>Transfer from the USD Account</t>
  </si>
  <si>
    <t>Transfer to the Operational Account</t>
  </si>
  <si>
    <t>office/bank</t>
  </si>
  <si>
    <t>office/owino</t>
  </si>
  <si>
    <t>office/nasser</t>
  </si>
  <si>
    <t>Reimbursement to i03</t>
  </si>
  <si>
    <t>Cashbox  -2024 USD</t>
  </si>
  <si>
    <t>List Of advanced salaries EAGLE Uganda 2024</t>
  </si>
  <si>
    <t>List Of Personal Financial Report Balances salaries EAGLE Uganda 2024</t>
  </si>
  <si>
    <t>Febraury Cash Box 2024</t>
  </si>
  <si>
    <t>EAGLE UGANDA FINANCIAL REPORT FEBRUARY 2024</t>
  </si>
  <si>
    <t>Cash Box January 2024</t>
  </si>
  <si>
    <t>Feb_i18_V1</t>
  </si>
  <si>
    <t>Balance from previous month January 24</t>
  </si>
  <si>
    <t>Balance from previous month (Jan 24)</t>
  </si>
  <si>
    <t xml:space="preserve">Local Transport </t>
  </si>
  <si>
    <t>nasser/arua park</t>
  </si>
  <si>
    <t>arua park/kireka</t>
  </si>
  <si>
    <t>kireka/home</t>
  </si>
  <si>
    <t>01-02 2024</t>
  </si>
  <si>
    <t>Balance from previous mont(Jan) 24</t>
  </si>
  <si>
    <t>Feb_i03_V1</t>
  </si>
  <si>
    <t xml:space="preserve">Trust  Building </t>
  </si>
  <si>
    <t>Reimbursement to i18</t>
  </si>
  <si>
    <t>office/natete</t>
  </si>
  <si>
    <t>natete/busega</t>
  </si>
  <si>
    <t>busega/bulenga</t>
  </si>
  <si>
    <t>bulenga/kasubi</t>
  </si>
  <si>
    <t>kasubi/home</t>
  </si>
  <si>
    <t>Feb_i03_V2</t>
  </si>
  <si>
    <t>office/bwebajja</t>
  </si>
  <si>
    <t>bwebajja/baita</t>
  </si>
  <si>
    <t>baita/home</t>
  </si>
  <si>
    <t>Feb_i18_V2</t>
  </si>
  <si>
    <t>office/freedom city</t>
  </si>
  <si>
    <t>freedom city/agenda</t>
  </si>
  <si>
    <t>agenda/home</t>
  </si>
  <si>
    <t>Reimbursement to i103</t>
  </si>
  <si>
    <t>Feb_i03_V3</t>
  </si>
  <si>
    <t>Feb_i18_V3</t>
  </si>
  <si>
    <t>home/kasanga</t>
  </si>
  <si>
    <t>kasanga/home</t>
  </si>
  <si>
    <t>Feb_i18_V4</t>
  </si>
  <si>
    <t>office/nansana</t>
  </si>
  <si>
    <t>nansana/masajja</t>
  </si>
  <si>
    <t>masajja/home</t>
  </si>
  <si>
    <t>owino/matugga</t>
  </si>
  <si>
    <t>matugga/home</t>
  </si>
  <si>
    <t>Feb_i18_V5</t>
  </si>
  <si>
    <t>office/kibuuli</t>
  </si>
  <si>
    <t>kibuli/namuwongo</t>
  </si>
  <si>
    <t>namuwongo/kabalagalla</t>
  </si>
  <si>
    <t>kabalagala/nsambya</t>
  </si>
  <si>
    <t>nsambya/home</t>
  </si>
  <si>
    <t xml:space="preserve">Lydia </t>
  </si>
  <si>
    <t>Feb_L_V1</t>
  </si>
  <si>
    <t>bankl/nakawa</t>
  </si>
  <si>
    <t>nakawa/office</t>
  </si>
  <si>
    <t>February</t>
  </si>
  <si>
    <t>Febraury Grants</t>
  </si>
  <si>
    <t>Interbank transfer charges</t>
  </si>
  <si>
    <t>Bank Transfer charges</t>
  </si>
  <si>
    <t>Transfer to UGX Account</t>
  </si>
  <si>
    <t>Transfer from the UGX account</t>
  </si>
  <si>
    <t>Cash withdtaw chq:323</t>
  </si>
  <si>
    <t>Cash Withdraw Chq:323</t>
  </si>
  <si>
    <t>Internal Transfer</t>
  </si>
  <si>
    <t>Salary Advance for Lydia Chq:322</t>
  </si>
  <si>
    <t>Feb_i18_V6</t>
  </si>
  <si>
    <t>office/kisenyi</t>
  </si>
  <si>
    <t>kisenyi/kalerwe</t>
  </si>
  <si>
    <t>kalerwe/mpererwe</t>
  </si>
  <si>
    <t>mpererwe/gayaza</t>
  </si>
  <si>
    <t>gayaza/home</t>
  </si>
  <si>
    <t>Feb_Inv_2</t>
  </si>
  <si>
    <t>January garbagge collection services</t>
  </si>
  <si>
    <t>Feb_i18_V7</t>
  </si>
  <si>
    <t>office/munyonyo</t>
  </si>
  <si>
    <t>munyonyo/bunga</t>
  </si>
  <si>
    <t>bunga/nabutiti</t>
  </si>
  <si>
    <t>Nabutitit/Ggaba</t>
  </si>
  <si>
    <t>Ggaba/home</t>
  </si>
  <si>
    <t>Feb_i18_V8</t>
  </si>
  <si>
    <t>natete/bakuli</t>
  </si>
  <si>
    <t>bakuli/kisenyi</t>
  </si>
  <si>
    <t>kisenyi/kibuli</t>
  </si>
  <si>
    <t>kibuli/home</t>
  </si>
  <si>
    <t>office/uwa</t>
  </si>
  <si>
    <t>uwa/kiu</t>
  </si>
  <si>
    <t>Feb_L_V2</t>
  </si>
  <si>
    <t>Balance from January 2024</t>
  </si>
  <si>
    <t>Feb_L_V3</t>
  </si>
  <si>
    <t>Airtime for Lydia-week of 5th</t>
  </si>
  <si>
    <t>Airtime for Grace week of 5th</t>
  </si>
  <si>
    <t>Airtime for i18 week of 5th</t>
  </si>
  <si>
    <t>Airtime for Lydia-week of 12th</t>
  </si>
  <si>
    <t>Airtime for Grace week of 12th</t>
  </si>
  <si>
    <t>Airtime for i18 week of 12th</t>
  </si>
  <si>
    <t>Feb_L_V4</t>
  </si>
  <si>
    <t>Feb_L_V5</t>
  </si>
  <si>
    <t>4 grams of milk@12,000</t>
  </si>
  <si>
    <t>I Tin of tummeric</t>
  </si>
  <si>
    <t>1 tin of tea masala</t>
  </si>
  <si>
    <t>2 pcs of cloves</t>
  </si>
  <si>
    <t>Drinking chocolate</t>
  </si>
  <si>
    <t>1 pcs instant coffee</t>
  </si>
  <si>
    <t>2 pcs of tea bags</t>
  </si>
  <si>
    <t>Feb_i18_V9</t>
  </si>
  <si>
    <t>office/usafi</t>
  </si>
  <si>
    <t>usafi/kibuye</t>
  </si>
  <si>
    <t>kibuye/salaama</t>
  </si>
  <si>
    <t>salaama/seguku</t>
  </si>
  <si>
    <t>seguku/home</t>
  </si>
  <si>
    <t>bank/office</t>
  </si>
  <si>
    <t>Feb_L_V6</t>
  </si>
  <si>
    <t>Office/bank</t>
  </si>
  <si>
    <t>bank/taus bus terminal</t>
  </si>
  <si>
    <t>Taus/s2g hotel</t>
  </si>
  <si>
    <t>Balance from previous month (Jan) 24</t>
  </si>
  <si>
    <t>Reimbursed to the project</t>
  </si>
  <si>
    <t>Feb_G</t>
  </si>
  <si>
    <t>Local  Transport</t>
  </si>
  <si>
    <t>Feb_G_V1</t>
  </si>
  <si>
    <t>office/anti-corruption</t>
  </si>
  <si>
    <t>anti corruption/office</t>
  </si>
  <si>
    <t>Feb_i18_V10</t>
  </si>
  <si>
    <t>office/mulungu</t>
  </si>
  <si>
    <t>mulungu/munyonyo</t>
  </si>
  <si>
    <t>munyonyo/kiwempe</t>
  </si>
  <si>
    <t>kiwempe/kirombe</t>
  </si>
  <si>
    <t>kirombe/home</t>
  </si>
  <si>
    <t>Lydia &amp; Grace's January PAYE chq</t>
  </si>
  <si>
    <t>URA charges</t>
  </si>
  <si>
    <t>Lydia's January PAYE</t>
  </si>
  <si>
    <t>Grace's January PAYE</t>
  </si>
  <si>
    <t>Lydia's January NSSF</t>
  </si>
  <si>
    <t>Grace's January NSSF</t>
  </si>
  <si>
    <t>Feb_i18_V11</t>
  </si>
  <si>
    <t>office/namayiba</t>
  </si>
  <si>
    <t>namayiba/kasenyi</t>
  </si>
  <si>
    <t>kasenyi/bwaise</t>
  </si>
  <si>
    <t>bwaise/namugoona</t>
  </si>
  <si>
    <t>namugoona/home</t>
  </si>
  <si>
    <t>Feb_G_V2</t>
  </si>
  <si>
    <t>office/kabalagala</t>
  </si>
  <si>
    <t>kabalagala/ponus restaurant</t>
  </si>
  <si>
    <t>ponus/kasanga</t>
  </si>
  <si>
    <t>kasanga/Sheba restaurant</t>
  </si>
  <si>
    <t>sheba/bunga</t>
  </si>
  <si>
    <t>bunga/nimrod</t>
  </si>
  <si>
    <t>nimrod/gaba</t>
  </si>
  <si>
    <t>gaba/kk beach</t>
  </si>
  <si>
    <t>kk beach/shidoh</t>
  </si>
  <si>
    <t>shidoh bar/home</t>
  </si>
  <si>
    <t>Reimbursement to Grace</t>
  </si>
  <si>
    <t>Feb_G_V3</t>
  </si>
  <si>
    <t>office/billionaire</t>
  </si>
  <si>
    <t>billionaire/canovara</t>
  </si>
  <si>
    <t>canovara/makindye</t>
  </si>
  <si>
    <t>makindye/one of the kind</t>
  </si>
  <si>
    <t>one of the kind/katwe</t>
  </si>
  <si>
    <t>katwe/kenecha</t>
  </si>
  <si>
    <t>kenecha/copper</t>
  </si>
  <si>
    <t>copper complex/home</t>
  </si>
  <si>
    <t>Feb_L_V7</t>
  </si>
  <si>
    <t>Feb_i18_V12</t>
  </si>
  <si>
    <t>owino/makanjah</t>
  </si>
  <si>
    <t>makanjah/kajjansi</t>
  </si>
  <si>
    <t>kajjansi/home</t>
  </si>
  <si>
    <t>Feb_L_V8</t>
  </si>
  <si>
    <t>office/Yombo Associates</t>
  </si>
  <si>
    <t>Yombo/Office</t>
  </si>
  <si>
    <t>Feb_Inv_3</t>
  </si>
  <si>
    <t>February internet subscription</t>
  </si>
  <si>
    <t>Feb_i18_V13</t>
  </si>
  <si>
    <t>office/kawempe</t>
  </si>
  <si>
    <t>kawempe/kawala</t>
  </si>
  <si>
    <t>kawala/katooke</t>
  </si>
  <si>
    <t>katooke/home</t>
  </si>
  <si>
    <t>Feb_G_V4</t>
  </si>
  <si>
    <t>kawempe/home</t>
  </si>
  <si>
    <t>Lydia &amp; Grace's January Nssf</t>
  </si>
  <si>
    <t>Cash withdraw:chq 325</t>
  </si>
  <si>
    <t>Lydia's February salary:chq 326</t>
  </si>
  <si>
    <t>Chque payment charges</t>
  </si>
  <si>
    <t>i89</t>
  </si>
  <si>
    <t>Personal balance i1</t>
  </si>
  <si>
    <t>Trust  Building</t>
  </si>
  <si>
    <t>Feb_i1_V1</t>
  </si>
  <si>
    <t>office/william street</t>
  </si>
  <si>
    <t>william street/owino</t>
  </si>
  <si>
    <t>owino/natete</t>
  </si>
  <si>
    <t>natete/home</t>
  </si>
  <si>
    <t>i1</t>
  </si>
  <si>
    <t>Feb_i18_V14</t>
  </si>
  <si>
    <t>kabalagala/lweza</t>
  </si>
  <si>
    <t>lweza/nkumba</t>
  </si>
  <si>
    <t>nkumba/home</t>
  </si>
  <si>
    <t>Feb_L_V9</t>
  </si>
  <si>
    <t>office/oasis mall</t>
  </si>
  <si>
    <t>oasis maa/office</t>
  </si>
  <si>
    <t>4 ink catridges@85,000</t>
  </si>
  <si>
    <t>Feb_L_V10</t>
  </si>
  <si>
    <t>Airtime for Lydia</t>
  </si>
  <si>
    <t>Airtime for Grace</t>
  </si>
  <si>
    <t>Airtime for i18</t>
  </si>
  <si>
    <t>Feb_L_V11</t>
  </si>
  <si>
    <t>Feb_i18_V15</t>
  </si>
  <si>
    <t>office/arua park</t>
  </si>
  <si>
    <t>arua park/kalerwe</t>
  </si>
  <si>
    <t>kalerwe/buziga</t>
  </si>
  <si>
    <t>buziga/home</t>
  </si>
  <si>
    <t>Feb_i1_V2</t>
  </si>
  <si>
    <t>office/bank of uganda</t>
  </si>
  <si>
    <t>BoU/natete</t>
  </si>
  <si>
    <t>natete/kalerwe</t>
  </si>
  <si>
    <t>kalerwe/home</t>
  </si>
  <si>
    <t>Feb_i1_V3</t>
  </si>
  <si>
    <t>office/modern market</t>
  </si>
  <si>
    <t>m mkt/kalerwe</t>
  </si>
  <si>
    <t>kalerwe/kasaganti</t>
  </si>
  <si>
    <t>kasaganti/home</t>
  </si>
  <si>
    <t>Feb_i18_V16</t>
  </si>
  <si>
    <t>office/namuwongo</t>
  </si>
  <si>
    <t>namuwongo/bukasa</t>
  </si>
  <si>
    <t>bukasa/nsambya</t>
  </si>
  <si>
    <t>nsambya/bunga</t>
  </si>
  <si>
    <t>bunga/home</t>
  </si>
  <si>
    <t>Feb_i18_V17</t>
  </si>
  <si>
    <t>office/katwe</t>
  </si>
  <si>
    <t>katwe/kisubi</t>
  </si>
  <si>
    <t>kisubi/namulanda</t>
  </si>
  <si>
    <t>namulanda/home</t>
  </si>
  <si>
    <t>bank/UWA</t>
  </si>
  <si>
    <t>UWA/capital shoppers</t>
  </si>
  <si>
    <t>capital shoppers/office</t>
  </si>
  <si>
    <t>Feb_L_V12</t>
  </si>
  <si>
    <t>Euro silk toilet paper</t>
  </si>
  <si>
    <t>1 Jumbo toilet paper</t>
  </si>
  <si>
    <t>2 pcs of vim</t>
  </si>
  <si>
    <t>1 pc of vim</t>
  </si>
  <si>
    <t>1kg of sugar</t>
  </si>
  <si>
    <t>Cash withdarw chq:</t>
  </si>
  <si>
    <t>Cash withdraw charges</t>
  </si>
  <si>
    <t>Lydia's February salary chq:</t>
  </si>
  <si>
    <t>Feb_i18_V18</t>
  </si>
  <si>
    <t>office/bakuli</t>
  </si>
  <si>
    <t>bakuli/zana</t>
  </si>
  <si>
    <t>zana/nkumba</t>
  </si>
  <si>
    <t>Feb_i1_V4</t>
  </si>
  <si>
    <t>office/villa street</t>
  </si>
  <si>
    <t>villa street/kyegera</t>
  </si>
  <si>
    <t>kyengera town/market</t>
  </si>
  <si>
    <t>market/nansana</t>
  </si>
  <si>
    <t>nansana/home</t>
  </si>
  <si>
    <t>27-0224</t>
  </si>
  <si>
    <t>4kgs of sugar</t>
  </si>
  <si>
    <t>8pcs of mosquito repellant</t>
  </si>
  <si>
    <t>2 boxes of masks</t>
  </si>
  <si>
    <t>Feb_L_V13</t>
  </si>
  <si>
    <t>Feb_i1_V5</t>
  </si>
  <si>
    <t>home/kalerwe</t>
  </si>
  <si>
    <t>office/taxi park</t>
  </si>
  <si>
    <t>taxi park/nabagerka place</t>
  </si>
  <si>
    <t>nabagereka/busega</t>
  </si>
  <si>
    <t>busega/home</t>
  </si>
  <si>
    <t>Feb_L_V14</t>
  </si>
  <si>
    <t>Peninah's February salary</t>
  </si>
  <si>
    <t>Feb_i18_V19</t>
  </si>
  <si>
    <t>owino/kalerwe</t>
  </si>
  <si>
    <t>muyenga/home</t>
  </si>
  <si>
    <t>Kalerwe/mpererwe</t>
  </si>
  <si>
    <t>Mpelerwe/muyenga</t>
  </si>
  <si>
    <t>office/muynonyo</t>
  </si>
  <si>
    <t>munyonyo/boss m</t>
  </si>
  <si>
    <t>boss m/HAR unisex saloon</t>
  </si>
  <si>
    <t>Munyonyo CoU/kibuye</t>
  </si>
  <si>
    <t>kibuye/katwe</t>
  </si>
  <si>
    <t>katwe/busega</t>
  </si>
  <si>
    <t>busega/kalerwe</t>
  </si>
  <si>
    <t>Personal balance i89</t>
  </si>
  <si>
    <t>office/hoe</t>
  </si>
  <si>
    <t>Feb_i89_V1</t>
  </si>
  <si>
    <t>Feb_i18_V20</t>
  </si>
  <si>
    <t>office/nabutiti</t>
  </si>
  <si>
    <t>nabutiti/buziga</t>
  </si>
  <si>
    <t>buziga/salaama</t>
  </si>
  <si>
    <t>salaama/home</t>
  </si>
  <si>
    <t>Feb_i1_V6</t>
  </si>
  <si>
    <t>office/new park</t>
  </si>
  <si>
    <t>park/wakiso town</t>
  </si>
  <si>
    <t>wakiso town/market</t>
  </si>
  <si>
    <t>market/new park</t>
  </si>
  <si>
    <t>new park/home</t>
  </si>
  <si>
    <t>Feb_i89_V2</t>
  </si>
  <si>
    <t>office/town</t>
  </si>
  <si>
    <t>town/office</t>
  </si>
  <si>
    <t>Cash Box Jan 2024</t>
  </si>
  <si>
    <t>01.02.24 Balance and advance</t>
  </si>
  <si>
    <t>29.02.2024  Balance and advance</t>
  </si>
  <si>
    <t>FINANCIAL POSITION AT 1/02/2024</t>
  </si>
  <si>
    <t>FINANCIAL POSITION AT 29/02/2024</t>
  </si>
  <si>
    <t>Balance from previous month(Jan) 24</t>
  </si>
  <si>
    <t>office/home</t>
  </si>
  <si>
    <t>January Security Services:chq 321</t>
  </si>
  <si>
    <t>Cheque clearing charges</t>
  </si>
  <si>
    <t>Feb_BS_1</t>
  </si>
  <si>
    <t>Feb_BS_2</t>
  </si>
  <si>
    <t>Feb_BS_3</t>
  </si>
  <si>
    <t>Feb_BS_4</t>
  </si>
  <si>
    <t>Feb_L_R1</t>
  </si>
  <si>
    <t>Feb_L_R3</t>
  </si>
  <si>
    <t>Lunch with  recommender</t>
  </si>
  <si>
    <t>KIU/Buganda Royal</t>
  </si>
  <si>
    <t>Buganda Royal/Office</t>
  </si>
  <si>
    <t>Feb_L_R4</t>
  </si>
  <si>
    <t xml:space="preserve">January Security Services: chq </t>
  </si>
  <si>
    <t>Feb_L_R5</t>
  </si>
  <si>
    <t>Feb_BS_5</t>
  </si>
  <si>
    <t>B2G/home</t>
  </si>
  <si>
    <t>Feb_L_R6</t>
  </si>
  <si>
    <t>Feb_L_R7</t>
  </si>
  <si>
    <t>Feb_L_R9</t>
  </si>
  <si>
    <t>Feb_BS_6</t>
  </si>
  <si>
    <t>Feb_L_R8</t>
  </si>
  <si>
    <t>Feb_L_R10</t>
  </si>
  <si>
    <t>Feb_L_R11</t>
  </si>
  <si>
    <t>Feb_BS_7</t>
  </si>
  <si>
    <t>Feb_BS_8</t>
  </si>
  <si>
    <t>Feb_L_R12</t>
  </si>
  <si>
    <t>Feb_L_R13</t>
  </si>
  <si>
    <t>Feb_L_R15</t>
  </si>
  <si>
    <t>Feb_BS_9</t>
  </si>
  <si>
    <t>Feb_L_R16</t>
  </si>
  <si>
    <t>Feb_L_V15</t>
  </si>
  <si>
    <t>Feb_i1_V7</t>
  </si>
  <si>
    <t>Feb_L_R17</t>
  </si>
  <si>
    <t>Feb_L_R18</t>
  </si>
  <si>
    <t>Salary Advance repayment -1</t>
  </si>
  <si>
    <t>1.02.2024  Balance and advance</t>
  </si>
  <si>
    <t>Rent &amp; Utilities</t>
  </si>
  <si>
    <t>Airtime for target</t>
  </si>
  <si>
    <t>Lunch with recommender</t>
  </si>
  <si>
    <t>Travel Subsistence</t>
  </si>
  <si>
    <t>Airtime for lead</t>
  </si>
  <si>
    <t>Lunch with Mr Ayokidde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</si>
</sst>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8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b/>
      <sz val="11"/>
      <color rgb="FFFF0000"/>
      <name val="Calibri"/>
      <family val="2"/>
      <scheme val="minor"/>
    </font>
    <font>
      <b/>
      <sz val="11"/>
      <color rgb="FFFF0000"/>
      <name val="Calibri"/>
      <family val="2"/>
      <charset val="238"/>
      <scheme val="minor"/>
    </font>
    <font>
      <sz val="11"/>
      <color indexed="8"/>
      <name val="Calibri"/>
      <family val="2"/>
      <scheme val="minor"/>
    </font>
    <font>
      <b/>
      <i/>
      <sz val="11"/>
      <color theme="1"/>
      <name val="Calibri"/>
      <family val="2"/>
      <scheme val="minor"/>
    </font>
    <font>
      <i/>
      <sz val="11"/>
      <color theme="1"/>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indexed="64"/>
      </top>
      <bottom style="medium">
        <color indexed="64"/>
      </bottom>
      <diagonal/>
    </border>
    <border>
      <left style="medium">
        <color indexed="64"/>
      </left>
      <right style="medium">
        <color indexed="64"/>
      </right>
      <top style="thin">
        <color auto="1"/>
      </top>
      <bottom/>
      <diagonal/>
    </border>
    <border>
      <left/>
      <right style="thin">
        <color auto="1"/>
      </right>
      <top style="medium">
        <color indexed="64"/>
      </top>
      <bottom style="medium">
        <color indexed="64"/>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874">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2"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2" xfId="0" applyNumberFormat="1" applyFont="1" applyBorder="1"/>
    <xf numFmtId="0" fontId="29" fillId="12" borderId="18" xfId="0" applyFont="1" applyFill="1" applyBorder="1"/>
    <xf numFmtId="165" fontId="26" fillId="12" borderId="15" xfId="0" applyNumberFormat="1" applyFont="1" applyFill="1" applyBorder="1"/>
    <xf numFmtId="165" fontId="26" fillId="12" borderId="29"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3"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2" xfId="0" applyBorder="1"/>
    <xf numFmtId="0" fontId="41" fillId="13" borderId="12" xfId="0" applyFont="1" applyFill="1" applyBorder="1"/>
    <xf numFmtId="0" fontId="41" fillId="13" borderId="32"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4"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4" fontId="9" fillId="0" borderId="31"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8"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7" xfId="40" applyNumberFormat="1" applyFont="1" applyBorder="1" applyAlignment="1">
      <alignment horizontal="left" vertical="center" wrapText="1"/>
    </xf>
    <xf numFmtId="3" fontId="9" fillId="0" borderId="38" xfId="1" applyNumberFormat="1" applyFont="1" applyBorder="1" applyAlignment="1">
      <alignment horizontal="left" vertical="center" wrapText="1"/>
    </xf>
    <xf numFmtId="3" fontId="9" fillId="0" borderId="31"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39"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2" xfId="0" applyNumberFormat="1" applyFont="1" applyFill="1" applyBorder="1"/>
    <xf numFmtId="0" fontId="46" fillId="8" borderId="35" xfId="0" applyFont="1" applyFill="1" applyBorder="1" applyAlignment="1">
      <alignment wrapText="1"/>
    </xf>
    <xf numFmtId="0" fontId="0" fillId="0" borderId="3" xfId="0" applyBorder="1"/>
    <xf numFmtId="169" fontId="20" fillId="8" borderId="28"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2" xfId="0" applyNumberFormat="1" applyFont="1" applyBorder="1" applyAlignment="1">
      <alignment horizontal="right" vertical="center" wrapText="1"/>
    </xf>
    <xf numFmtId="165" fontId="41" fillId="0" borderId="43" xfId="0" applyNumberFormat="1" applyFont="1" applyBorder="1" applyAlignment="1">
      <alignment horizontal="right" vertical="center" wrapText="1"/>
    </xf>
    <xf numFmtId="165" fontId="0" fillId="0" borderId="0" xfId="0" applyNumberFormat="1" applyAlignment="1">
      <alignment horizontal="right" vertical="center" wrapText="1"/>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34"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5" xfId="0" applyNumberFormat="1" applyFont="1" applyFill="1" applyBorder="1" applyAlignment="1">
      <alignment horizontal="center" vertical="center"/>
    </xf>
    <xf numFmtId="0" fontId="70" fillId="0" borderId="0" xfId="0" applyFont="1" applyAlignment="1">
      <alignment horizontal="center" vertical="center"/>
    </xf>
    <xf numFmtId="14" fontId="69" fillId="0" borderId="31"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39"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29" xfId="0" applyNumberFormat="1" applyFont="1" applyBorder="1" applyAlignment="1">
      <alignment vertical="center"/>
    </xf>
    <xf numFmtId="165" fontId="68" fillId="0" borderId="27" xfId="0" applyNumberFormat="1" applyFont="1" applyBorder="1" applyAlignment="1">
      <alignment vertical="center"/>
    </xf>
    <xf numFmtId="0" fontId="69" fillId="0" borderId="44"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6"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0" xfId="0" applyNumberFormat="1" applyFont="1" applyBorder="1" applyAlignment="1">
      <alignment vertical="center"/>
    </xf>
    <xf numFmtId="164" fontId="74" fillId="6" borderId="19" xfId="2" applyFont="1" applyFill="1" applyBorder="1" applyAlignment="1">
      <alignment horizontal="right" wrapText="1"/>
    </xf>
    <xf numFmtId="0" fontId="16" fillId="0" borderId="0" xfId="0" applyFont="1"/>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1" fillId="0" borderId="0" xfId="0" applyFont="1" applyAlignment="1">
      <alignment horizontal="left" vertical="center"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40" applyNumberFormat="1" applyFont="1" applyFill="1" applyBorder="1" applyAlignment="1">
      <alignment horizontal="left" wrapText="1"/>
    </xf>
    <xf numFmtId="3" fontId="0" fillId="6" borderId="19" xfId="1" applyNumberFormat="1" applyFont="1" applyFill="1" applyBorder="1" applyAlignment="1">
      <alignment horizontal="left"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4" fontId="69" fillId="0" borderId="17" xfId="0" applyNumberFormat="1" applyFont="1" applyBorder="1" applyAlignment="1">
      <alignment vertical="center"/>
    </xf>
    <xf numFmtId="165" fontId="4" fillId="6" borderId="16" xfId="2" applyNumberFormat="1" applyFont="1" applyFill="1" applyBorder="1" applyAlignment="1">
      <alignment horizontal="right" wrapText="1"/>
    </xf>
    <xf numFmtId="165" fontId="0" fillId="6" borderId="19" xfId="0" applyNumberFormat="1" applyFont="1" applyFill="1" applyBorder="1" applyAlignment="1">
      <alignment horizontal="right" vertical="center"/>
    </xf>
    <xf numFmtId="165" fontId="0" fillId="0" borderId="19" xfId="0" applyNumberFormat="1" applyBorder="1" applyAlignment="1">
      <alignment horizontal="right" vertical="center"/>
    </xf>
    <xf numFmtId="164" fontId="41" fillId="6" borderId="18" xfId="2" applyFont="1" applyFill="1" applyBorder="1" applyAlignment="1">
      <alignment horizontal="right" wrapText="1"/>
    </xf>
    <xf numFmtId="164" fontId="41" fillId="6" borderId="28" xfId="2" applyFont="1" applyFill="1" applyBorder="1" applyAlignment="1">
      <alignment horizontal="right" wrapText="1"/>
    </xf>
    <xf numFmtId="164" fontId="41" fillId="6" borderId="43" xfId="2" applyFont="1" applyFill="1" applyBorder="1" applyAlignment="1">
      <alignment horizontal="right" wrapText="1"/>
    </xf>
    <xf numFmtId="165" fontId="0" fillId="0" borderId="19" xfId="0" applyNumberFormat="1" applyBorder="1" applyAlignment="1">
      <alignment horizontal="left" vertical="center"/>
    </xf>
    <xf numFmtId="3" fontId="41" fillId="22" borderId="11" xfId="1" applyNumberFormat="1" applyFont="1" applyFill="1" applyBorder="1" applyAlignment="1">
      <alignment horizontal="left" vertical="center" wrapText="1"/>
    </xf>
    <xf numFmtId="0" fontId="19" fillId="6" borderId="19" xfId="0" applyFont="1" applyFill="1" applyBorder="1" applyAlignment="1">
      <alignment horizontal="left" wrapText="1"/>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1" fillId="0" borderId="28" xfId="0" applyNumberFormat="1" applyFont="1" applyBorder="1" applyAlignment="1">
      <alignment horizontal="right" vertical="center" wrapText="1"/>
    </xf>
    <xf numFmtId="164" fontId="0" fillId="6" borderId="19"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4" fillId="6" borderId="9" xfId="40" applyNumberFormat="1" applyFont="1" applyFill="1" applyBorder="1" applyAlignment="1">
      <alignment horizontal="left" vertical="center" wrapText="1"/>
    </xf>
    <xf numFmtId="17" fontId="61" fillId="0" borderId="0" xfId="0" applyNumberFormat="1" applyFont="1" applyAlignment="1">
      <alignment vertical="center"/>
    </xf>
    <xf numFmtId="4" fontId="19"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vertical="center"/>
    </xf>
    <xf numFmtId="0" fontId="41" fillId="22" borderId="6" xfId="0" applyFont="1" applyFill="1" applyBorder="1" applyAlignment="1">
      <alignment horizontal="left" vertical="center" wrapText="1"/>
    </xf>
    <xf numFmtId="3" fontId="3" fillId="0" borderId="19" xfId="0" applyNumberFormat="1" applyFont="1" applyBorder="1" applyAlignment="1">
      <alignment horizontal="left" vertical="top"/>
    </xf>
    <xf numFmtId="164" fontId="9" fillId="0" borderId="17" xfId="2" applyFont="1" applyBorder="1" applyAlignment="1">
      <alignment horizontal="right" wrapText="1"/>
    </xf>
    <xf numFmtId="164" fontId="41" fillId="0" borderId="18" xfId="2" applyFont="1" applyBorder="1" applyAlignment="1">
      <alignment horizontal="right" vertical="center" wrapText="1"/>
    </xf>
    <xf numFmtId="164" fontId="41" fillId="0" borderId="15" xfId="2" applyFont="1" applyBorder="1" applyAlignment="1">
      <alignment horizontal="right" vertical="center" wrapText="1"/>
    </xf>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17" fontId="15" fillId="0" borderId="0" xfId="0" applyNumberFormat="1" applyFont="1" applyAlignment="1">
      <alignment horizontal="left" vertical="center"/>
    </xf>
    <xf numFmtId="0" fontId="15" fillId="0" borderId="0" xfId="0" applyFont="1" applyAlignment="1">
      <alignment horizontal="left" vertical="center"/>
    </xf>
    <xf numFmtId="0" fontId="16" fillId="0" borderId="12" xfId="0" applyFont="1" applyBorder="1" applyAlignment="1">
      <alignment vertical="center"/>
    </xf>
    <xf numFmtId="0" fontId="16" fillId="0" borderId="13" xfId="0" applyFont="1" applyBorder="1" applyAlignment="1">
      <alignment vertical="center"/>
    </xf>
    <xf numFmtId="0" fontId="15" fillId="0" borderId="0" xfId="0" applyFont="1" applyAlignment="1">
      <alignment horizontal="center" vertical="center"/>
    </xf>
    <xf numFmtId="49" fontId="15" fillId="0" borderId="0" xfId="0" applyNumberFormat="1" applyFont="1" applyAlignment="1">
      <alignment vertical="center"/>
    </xf>
    <xf numFmtId="165" fontId="41" fillId="22" borderId="19" xfId="40" applyNumberFormat="1" applyFont="1" applyFill="1" applyBorder="1" applyAlignment="1">
      <alignment horizontal="left" wrapText="1"/>
    </xf>
    <xf numFmtId="0" fontId="0" fillId="6" borderId="19" xfId="0" applyFill="1" applyBorder="1" applyAlignment="1">
      <alignment horizontal="left" vertical="center"/>
    </xf>
    <xf numFmtId="0" fontId="0" fillId="6" borderId="6" xfId="0" applyFill="1" applyBorder="1" applyAlignment="1">
      <alignment horizontal="left" vertical="center"/>
    </xf>
    <xf numFmtId="165" fontId="41" fillId="6" borderId="18" xfId="0"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wrapText="1"/>
    </xf>
    <xf numFmtId="165" fontId="41" fillId="6" borderId="27" xfId="0" applyNumberFormat="1" applyFont="1" applyFill="1" applyBorder="1" applyAlignment="1">
      <alignment horizontal="right" vertical="center" wrapText="1"/>
    </xf>
    <xf numFmtId="165" fontId="0" fillId="6" borderId="3" xfId="0" applyNumberFormat="1" applyFill="1" applyBorder="1" applyAlignment="1">
      <alignment horizontal="right" vertical="center" wrapText="1"/>
    </xf>
    <xf numFmtId="165" fontId="0" fillId="6" borderId="3" xfId="0" applyNumberFormat="1" applyFill="1" applyBorder="1" applyAlignment="1">
      <alignment horizontal="left" vertical="center"/>
    </xf>
    <xf numFmtId="165" fontId="0" fillId="6" borderId="19" xfId="0" applyNumberFormat="1" applyFill="1" applyBorder="1" applyAlignment="1">
      <alignment horizontal="right" vertical="center" wrapText="1"/>
    </xf>
    <xf numFmtId="165" fontId="0" fillId="6" borderId="19" xfId="0" applyNumberFormat="1" applyFill="1" applyBorder="1" applyAlignment="1">
      <alignment horizontal="left" vertical="center"/>
    </xf>
    <xf numFmtId="165" fontId="0" fillId="6" borderId="0" xfId="0" applyNumberFormat="1" applyFill="1" applyAlignment="1">
      <alignment horizontal="right" vertical="center" wrapText="1"/>
    </xf>
    <xf numFmtId="165" fontId="0" fillId="6" borderId="0" xfId="0" applyNumberFormat="1" applyFill="1" applyAlignment="1">
      <alignment horizontal="left" vertical="center"/>
    </xf>
    <xf numFmtId="0" fontId="0" fillId="6" borderId="0" xfId="0" applyFill="1" applyAlignment="1">
      <alignment horizontal="left" vertical="center" wrapText="1"/>
    </xf>
    <xf numFmtId="3" fontId="19" fillId="6" borderId="19" xfId="1" applyNumberFormat="1" applyFont="1" applyFill="1" applyBorder="1" applyAlignment="1">
      <alignment horizontal="left" vertical="center" wrapText="1"/>
    </xf>
    <xf numFmtId="165" fontId="19" fillId="6" borderId="19" xfId="40" applyNumberFormat="1" applyFont="1" applyFill="1" applyBorder="1" applyAlignment="1">
      <alignment horizontal="left" vertical="center" wrapText="1"/>
    </xf>
    <xf numFmtId="0" fontId="19" fillId="6" borderId="19" xfId="0" applyFont="1" applyFill="1" applyBorder="1" applyAlignment="1">
      <alignment horizontal="left" vertical="center"/>
    </xf>
    <xf numFmtId="3" fontId="0" fillId="6" borderId="0" xfId="0" applyNumberFormat="1" applyFont="1" applyFill="1" applyAlignment="1">
      <alignment horizontal="left" vertical="center" wrapText="1"/>
    </xf>
    <xf numFmtId="165" fontId="0" fillId="6" borderId="19" xfId="40" applyNumberFormat="1" applyFont="1" applyFill="1" applyBorder="1" applyAlignment="1">
      <alignment horizontal="left" vertical="center" wrapText="1"/>
    </xf>
    <xf numFmtId="165" fontId="19" fillId="6" borderId="19" xfId="40" applyNumberFormat="1" applyFont="1" applyFill="1" applyBorder="1" applyAlignment="1">
      <alignment horizontal="left" wrapText="1"/>
    </xf>
    <xf numFmtId="0" fontId="19" fillId="6" borderId="19" xfId="0" applyFont="1" applyFill="1" applyBorder="1" applyAlignment="1">
      <alignment horizontal="left"/>
    </xf>
    <xf numFmtId="165" fontId="19" fillId="6" borderId="19" xfId="2" applyNumberFormat="1" applyFont="1" applyFill="1" applyBorder="1" applyAlignment="1">
      <alignment horizontal="right" vertical="center" wrapText="1"/>
    </xf>
    <xf numFmtId="168" fontId="0" fillId="0" borderId="0" xfId="2" applyNumberFormat="1" applyFont="1" applyAlignment="1">
      <alignment horizontal="right" wrapText="1"/>
    </xf>
    <xf numFmtId="164" fontId="75" fillId="6" borderId="27" xfId="2" applyFont="1" applyFill="1" applyBorder="1" applyAlignment="1">
      <alignment horizontal="right" wrapText="1"/>
    </xf>
    <xf numFmtId="14" fontId="14" fillId="0" borderId="19" xfId="0" applyNumberFormat="1" applyFont="1" applyBorder="1" applyAlignment="1">
      <alignment horizontal="left" vertical="center"/>
    </xf>
    <xf numFmtId="168" fontId="0" fillId="0" borderId="0" xfId="0" applyNumberFormat="1"/>
    <xf numFmtId="164" fontId="76" fillId="0" borderId="17" xfId="2" applyFont="1" applyBorder="1" applyAlignment="1">
      <alignment horizontal="right" wrapText="1"/>
    </xf>
    <xf numFmtId="17" fontId="71" fillId="0" borderId="0" xfId="0" applyNumberFormat="1" applyFont="1" applyAlignment="1">
      <alignment horizontal="left" vertical="center"/>
    </xf>
    <xf numFmtId="0" fontId="69" fillId="0" borderId="19" xfId="0" applyFont="1" applyBorder="1" applyAlignment="1">
      <alignment vertical="center"/>
    </xf>
    <xf numFmtId="165" fontId="69" fillId="0" borderId="19" xfId="0" applyNumberFormat="1" applyFont="1" applyBorder="1" applyAlignment="1">
      <alignment vertical="center"/>
    </xf>
    <xf numFmtId="14" fontId="69" fillId="0" borderId="23" xfId="0" applyNumberFormat="1" applyFont="1" applyBorder="1" applyAlignment="1">
      <alignment horizontal="center" vertical="center"/>
    </xf>
    <xf numFmtId="165" fontId="69" fillId="0" borderId="14" xfId="0" applyNumberFormat="1" applyFont="1" applyBorder="1" applyAlignment="1">
      <alignment vertical="center"/>
    </xf>
    <xf numFmtId="0" fontId="71" fillId="11" borderId="51" xfId="0" applyFont="1" applyFill="1" applyBorder="1" applyAlignment="1">
      <alignment vertical="center"/>
    </xf>
    <xf numFmtId="0" fontId="71" fillId="11" borderId="3" xfId="0" applyFont="1" applyFill="1" applyBorder="1" applyAlignment="1">
      <alignment vertical="center"/>
    </xf>
    <xf numFmtId="165" fontId="71" fillId="11" borderId="3" xfId="0" applyNumberFormat="1" applyFont="1" applyFill="1" applyBorder="1" applyAlignment="1">
      <alignment vertical="center"/>
    </xf>
    <xf numFmtId="165" fontId="71" fillId="11" borderId="52" xfId="0" applyNumberFormat="1" applyFont="1" applyFill="1" applyBorder="1" applyAlignment="1">
      <alignment vertical="center"/>
    </xf>
    <xf numFmtId="0" fontId="71" fillId="11" borderId="36" xfId="0" applyFont="1" applyFill="1" applyBorder="1" applyAlignment="1">
      <alignment vertical="center"/>
    </xf>
    <xf numFmtId="0" fontId="71" fillId="11" borderId="5" xfId="0" applyFont="1" applyFill="1" applyBorder="1" applyAlignment="1">
      <alignment vertical="center"/>
    </xf>
    <xf numFmtId="165" fontId="71" fillId="11" borderId="5" xfId="0" applyNumberFormat="1" applyFont="1" applyFill="1" applyBorder="1" applyAlignment="1">
      <alignment vertical="center"/>
    </xf>
    <xf numFmtId="165" fontId="71" fillId="11" borderId="30" xfId="0" applyNumberFormat="1" applyFont="1" applyFill="1" applyBorder="1" applyAlignment="1">
      <alignment vertical="center"/>
    </xf>
    <xf numFmtId="14" fontId="69" fillId="0" borderId="51" xfId="0" applyNumberFormat="1" applyFont="1" applyBorder="1" applyAlignment="1">
      <alignment horizontal="center" vertical="center"/>
    </xf>
    <xf numFmtId="0" fontId="69" fillId="0" borderId="3" xfId="0" applyFont="1" applyBorder="1" applyAlignment="1">
      <alignment vertical="center"/>
    </xf>
    <xf numFmtId="165" fontId="69" fillId="0" borderId="3" xfId="0" applyNumberFormat="1" applyFont="1" applyBorder="1" applyAlignment="1">
      <alignment vertical="center"/>
    </xf>
    <xf numFmtId="0" fontId="71" fillId="11" borderId="18" xfId="0" applyFont="1" applyFill="1" applyBorder="1" applyAlignment="1">
      <alignment horizontal="center" vertical="center"/>
    </xf>
    <xf numFmtId="0" fontId="71" fillId="11" borderId="15" xfId="0" applyFont="1" applyFill="1" applyBorder="1" applyAlignment="1">
      <alignment horizontal="center" vertical="center"/>
    </xf>
    <xf numFmtId="165" fontId="71" fillId="11" borderId="15" xfId="0" applyNumberFormat="1" applyFont="1" applyFill="1" applyBorder="1" applyAlignment="1">
      <alignment horizontal="center" vertical="center"/>
    </xf>
    <xf numFmtId="165" fontId="71" fillId="11" borderId="27" xfId="0" applyNumberFormat="1" applyFont="1" applyFill="1" applyBorder="1" applyAlignment="1">
      <alignment horizontal="center" vertical="center"/>
    </xf>
    <xf numFmtId="165" fontId="14" fillId="0" borderId="19" xfId="0" applyNumberFormat="1" applyFont="1" applyBorder="1"/>
    <xf numFmtId="4" fontId="42" fillId="22" borderId="19" xfId="0" applyNumberFormat="1" applyFont="1" applyFill="1" applyBorder="1" applyAlignment="1">
      <alignment horizontal="left" vertical="center" wrapText="1"/>
    </xf>
    <xf numFmtId="164" fontId="42" fillId="22" borderId="19" xfId="2" applyFont="1" applyFill="1" applyBorder="1" applyAlignment="1">
      <alignment horizontal="right" vertical="center" wrapText="1"/>
    </xf>
    <xf numFmtId="3" fontId="19" fillId="22" borderId="11" xfId="1" applyNumberFormat="1" applyFont="1" applyFill="1" applyBorder="1" applyAlignment="1">
      <alignment horizontal="left" wrapText="1"/>
    </xf>
    <xf numFmtId="164" fontId="42" fillId="22" borderId="19" xfId="2" applyFont="1" applyFill="1" applyBorder="1" applyAlignment="1">
      <alignment horizontal="right" wrapText="1"/>
    </xf>
    <xf numFmtId="14" fontId="9" fillId="6" borderId="31" xfId="1" applyNumberFormat="1" applyFont="1" applyFill="1" applyBorder="1" applyAlignment="1">
      <alignment horizontal="left" wrapText="1"/>
    </xf>
    <xf numFmtId="3" fontId="9" fillId="6" borderId="17" xfId="1" applyNumberFormat="1" applyFont="1" applyFill="1" applyBorder="1" applyAlignment="1">
      <alignment horizontal="left" wrapText="1"/>
    </xf>
    <xf numFmtId="165" fontId="9" fillId="6" borderId="17" xfId="1" applyNumberFormat="1" applyFont="1" applyFill="1" applyBorder="1" applyAlignment="1">
      <alignment horizontal="left" wrapText="1"/>
    </xf>
    <xf numFmtId="165" fontId="9" fillId="6" borderId="17" xfId="2" applyNumberFormat="1" applyFont="1" applyFill="1" applyBorder="1" applyAlignment="1">
      <alignment horizontal="center"/>
    </xf>
    <xf numFmtId="165" fontId="9" fillId="6" borderId="17" xfId="2" applyNumberFormat="1" applyFont="1" applyFill="1" applyBorder="1" applyAlignment="1">
      <alignment horizontal="right" wrapText="1"/>
    </xf>
    <xf numFmtId="165" fontId="9" fillId="6" borderId="17" xfId="40" applyNumberFormat="1" applyFont="1" applyFill="1" applyBorder="1" applyAlignment="1">
      <alignment horizontal="left" vertical="center" wrapText="1"/>
    </xf>
    <xf numFmtId="165" fontId="9" fillId="6" borderId="37" xfId="40" applyNumberFormat="1" applyFont="1" applyFill="1" applyBorder="1" applyAlignment="1">
      <alignment horizontal="left" vertical="center" wrapText="1"/>
    </xf>
    <xf numFmtId="3" fontId="9" fillId="6" borderId="38" xfId="1" applyNumberFormat="1" applyFont="1" applyFill="1" applyBorder="1" applyAlignment="1">
      <alignment horizontal="left" vertical="center" wrapText="1"/>
    </xf>
    <xf numFmtId="3" fontId="9" fillId="6" borderId="31" xfId="1" applyNumberFormat="1" applyFont="1" applyFill="1" applyBorder="1" applyAlignment="1">
      <alignment horizontal="left" vertical="center" wrapText="1"/>
    </xf>
    <xf numFmtId="3" fontId="9" fillId="6" borderId="17" xfId="1" applyNumberFormat="1" applyFont="1" applyFill="1" applyBorder="1" applyAlignment="1">
      <alignment horizontal="left" vertical="center" wrapText="1"/>
    </xf>
    <xf numFmtId="3" fontId="9" fillId="6" borderId="17" xfId="0" applyNumberFormat="1" applyFont="1" applyFill="1" applyBorder="1" applyAlignment="1">
      <alignment horizontal="left" vertical="center" wrapText="1"/>
    </xf>
    <xf numFmtId="4" fontId="9" fillId="6" borderId="39" xfId="0" applyNumberFormat="1" applyFont="1" applyFill="1" applyBorder="1" applyAlignment="1">
      <alignment horizontal="left" vertical="center" wrapText="1"/>
    </xf>
    <xf numFmtId="0" fontId="41" fillId="6" borderId="19" xfId="0" applyFont="1" applyFill="1" applyBorder="1" applyAlignment="1">
      <alignment horizontal="left" vertical="center"/>
    </xf>
    <xf numFmtId="0" fontId="41" fillId="6" borderId="19" xfId="0" applyFont="1" applyFill="1" applyBorder="1" applyAlignment="1">
      <alignment horizontal="left" vertical="center" wrapText="1"/>
    </xf>
    <xf numFmtId="165" fontId="41" fillId="22" borderId="19" xfId="2" applyNumberFormat="1" applyFont="1" applyFill="1" applyBorder="1" applyAlignment="1">
      <alignment horizontal="right" wrapText="1"/>
    </xf>
    <xf numFmtId="165" fontId="1" fillId="0" borderId="19" xfId="0" applyNumberFormat="1" applyFont="1" applyBorder="1" applyAlignment="1">
      <alignment horizontal="left" vertical="center"/>
    </xf>
    <xf numFmtId="165" fontId="41" fillId="22" borderId="11" xfId="1" applyNumberFormat="1" applyFont="1" applyFill="1" applyBorder="1" applyAlignment="1">
      <alignment horizontal="left" vertical="center" wrapText="1"/>
    </xf>
    <xf numFmtId="164" fontId="0" fillId="0" borderId="0" xfId="2" applyFont="1" applyAlignment="1">
      <alignment horizontal="right" wrapText="1"/>
    </xf>
    <xf numFmtId="0" fontId="0" fillId="0" borderId="0" xfId="0" applyNumberFormat="1" applyAlignment="1">
      <alignment horizontal="right" wrapText="1"/>
    </xf>
    <xf numFmtId="0" fontId="69" fillId="0" borderId="29" xfId="0" applyFont="1" applyBorder="1" applyAlignment="1">
      <alignment vertical="center"/>
    </xf>
    <xf numFmtId="0" fontId="73" fillId="0" borderId="18" xfId="0" applyFont="1" applyBorder="1" applyAlignment="1">
      <alignment vertical="center"/>
    </xf>
    <xf numFmtId="165" fontId="4" fillId="6" borderId="19" xfId="1" applyNumberFormat="1" applyFont="1" applyFill="1" applyBorder="1" applyAlignment="1">
      <alignment horizontal="left" vertical="center" wrapText="1"/>
    </xf>
    <xf numFmtId="3" fontId="42" fillId="22" borderId="19" xfId="1" applyNumberFormat="1" applyFont="1" applyFill="1" applyBorder="1" applyAlignment="1">
      <alignment horizontal="left" vertical="center" wrapText="1"/>
    </xf>
    <xf numFmtId="165" fontId="42" fillId="22" borderId="19" xfId="40" applyNumberFormat="1" applyFont="1" applyFill="1" applyBorder="1" applyAlignment="1">
      <alignment horizontal="left" vertical="center" wrapText="1"/>
    </xf>
    <xf numFmtId="0" fontId="42" fillId="22" borderId="19" xfId="0" applyFont="1" applyFill="1" applyBorder="1" applyAlignment="1">
      <alignment horizontal="left" vertical="center"/>
    </xf>
    <xf numFmtId="0" fontId="77" fillId="6" borderId="19" xfId="0" applyFont="1" applyFill="1" applyBorder="1" applyAlignment="1">
      <alignment horizontal="left" vertical="center" wrapText="1"/>
    </xf>
    <xf numFmtId="164" fontId="42" fillId="22" borderId="16" xfId="2" applyFont="1" applyFill="1" applyBorder="1" applyAlignment="1">
      <alignment horizontal="right"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0" fontId="0" fillId="23" borderId="19" xfId="0" applyFont="1" applyFill="1" applyBorder="1" applyAlignment="1">
      <alignment horizontal="left" vertical="center"/>
    </xf>
    <xf numFmtId="0" fontId="0" fillId="23" borderId="19" xfId="0" applyFont="1" applyFill="1" applyBorder="1" applyAlignment="1">
      <alignment horizontal="left" vertical="center" wrapText="1"/>
    </xf>
    <xf numFmtId="14" fontId="41" fillId="23" borderId="19" xfId="1" applyNumberFormat="1" applyFont="1" applyFill="1" applyBorder="1" applyAlignment="1">
      <alignment horizontal="left" vertical="center" wrapText="1"/>
    </xf>
    <xf numFmtId="3" fontId="41" fillId="23" borderId="19" xfId="1" applyNumberFormat="1" applyFont="1" applyFill="1" applyBorder="1" applyAlignment="1">
      <alignment horizontal="left" vertical="center" wrapText="1"/>
    </xf>
    <xf numFmtId="165" fontId="41" fillId="23" borderId="19" xfId="1" applyNumberFormat="1" applyFont="1" applyFill="1" applyBorder="1" applyAlignment="1">
      <alignment horizontal="left" vertical="center" wrapText="1"/>
    </xf>
    <xf numFmtId="164" fontId="42" fillId="23" borderId="19" xfId="2" applyFont="1" applyFill="1" applyBorder="1" applyAlignment="1">
      <alignment horizontal="right" wrapText="1"/>
    </xf>
    <xf numFmtId="164" fontId="41" fillId="23" borderId="19" xfId="2" applyFont="1" applyFill="1" applyBorder="1" applyAlignment="1">
      <alignment horizontal="right" wrapText="1"/>
    </xf>
    <xf numFmtId="164" fontId="41" fillId="23" borderId="19" xfId="2" applyFont="1" applyFill="1" applyBorder="1" applyAlignment="1">
      <alignment horizontal="right" vertical="center" wrapText="1"/>
    </xf>
    <xf numFmtId="165" fontId="41" fillId="23" borderId="19" xfId="40" applyNumberFormat="1" applyFont="1" applyFill="1" applyBorder="1" applyAlignment="1">
      <alignment horizontal="left" vertical="center" wrapText="1"/>
    </xf>
    <xf numFmtId="0" fontId="41" fillId="23" borderId="19" xfId="0" applyFont="1" applyFill="1" applyBorder="1" applyAlignment="1">
      <alignment horizontal="left" vertical="center"/>
    </xf>
    <xf numFmtId="3" fontId="42" fillId="23" borderId="11" xfId="1" applyNumberFormat="1" applyFont="1" applyFill="1" applyBorder="1" applyAlignment="1">
      <alignment horizontal="left" wrapText="1"/>
    </xf>
    <xf numFmtId="0" fontId="41" fillId="23" borderId="19" xfId="0" applyFont="1" applyFill="1" applyBorder="1" applyAlignment="1">
      <alignment horizontal="left" vertical="center" wrapText="1"/>
    </xf>
    <xf numFmtId="165" fontId="19" fillId="6" borderId="19" xfId="0" applyNumberFormat="1" applyFont="1" applyFill="1" applyBorder="1" applyAlignment="1">
      <alignment horizontal="right" vertical="center"/>
    </xf>
    <xf numFmtId="165" fontId="19" fillId="6" borderId="19" xfId="0" applyNumberFormat="1" applyFont="1" applyFill="1" applyBorder="1" applyAlignment="1">
      <alignment horizontal="right" vertical="center" wrapText="1"/>
    </xf>
    <xf numFmtId="0" fontId="19" fillId="6" borderId="19" xfId="0" applyFont="1" applyFill="1" applyBorder="1" applyAlignment="1">
      <alignment horizontal="left" vertical="center" wrapText="1"/>
    </xf>
    <xf numFmtId="14" fontId="0" fillId="23" borderId="19" xfId="0" applyNumberFormat="1" applyFont="1" applyFill="1" applyBorder="1" applyAlignment="1">
      <alignment horizontal="left" vertical="center"/>
    </xf>
    <xf numFmtId="165" fontId="0" fillId="23" borderId="19" xfId="0" applyNumberFormat="1" applyFont="1" applyFill="1" applyBorder="1" applyAlignment="1">
      <alignment horizontal="right" vertical="center"/>
    </xf>
    <xf numFmtId="165" fontId="0" fillId="23" borderId="19" xfId="0" applyNumberFormat="1" applyFont="1" applyFill="1" applyBorder="1" applyAlignment="1">
      <alignment horizontal="right" vertical="center" wrapText="1"/>
    </xf>
    <xf numFmtId="165" fontId="4" fillId="23" borderId="19" xfId="2" applyNumberFormat="1" applyFont="1" applyFill="1" applyBorder="1" applyAlignment="1">
      <alignment horizontal="right" vertical="center" wrapText="1"/>
    </xf>
    <xf numFmtId="14" fontId="41" fillId="23" borderId="19" xfId="0" applyNumberFormat="1" applyFont="1" applyFill="1" applyBorder="1" applyAlignment="1">
      <alignment horizontal="left" vertical="center"/>
    </xf>
    <xf numFmtId="165" fontId="41" fillId="23" borderId="19" xfId="0" applyNumberFormat="1" applyFont="1" applyFill="1" applyBorder="1" applyAlignment="1">
      <alignment horizontal="right" vertical="center"/>
    </xf>
    <xf numFmtId="165" fontId="41" fillId="23" borderId="19" xfId="0" applyNumberFormat="1" applyFont="1" applyFill="1" applyBorder="1" applyAlignment="1">
      <alignment horizontal="right" vertical="center" wrapText="1"/>
    </xf>
    <xf numFmtId="165" fontId="41" fillId="23" borderId="19" xfId="2" applyNumberFormat="1" applyFont="1" applyFill="1" applyBorder="1" applyAlignment="1">
      <alignment horizontal="right" vertical="center" wrapText="1"/>
    </xf>
    <xf numFmtId="0" fontId="0" fillId="0" borderId="19" xfId="0" applyFont="1" applyBorder="1" applyAlignment="1">
      <alignment horizontal="left" vertical="center"/>
    </xf>
    <xf numFmtId="0" fontId="0" fillId="0" borderId="19" xfId="0" applyFont="1" applyBorder="1" applyAlignment="1">
      <alignment horizontal="left" vertical="center" wrapText="1"/>
    </xf>
    <xf numFmtId="3" fontId="0" fillId="6" borderId="16" xfId="1" applyNumberFormat="1" applyFont="1" applyFill="1" applyBorder="1" applyAlignment="1">
      <alignment horizontal="left" vertical="center" wrapText="1"/>
    </xf>
    <xf numFmtId="3" fontId="4" fillId="6" borderId="16" xfId="1" applyNumberFormat="1" applyFont="1" applyFill="1" applyBorder="1" applyAlignment="1">
      <alignment horizontal="left" vertical="center" wrapText="1"/>
    </xf>
    <xf numFmtId="0" fontId="0" fillId="6" borderId="16" xfId="0" applyFont="1" applyFill="1" applyBorder="1" applyAlignment="1">
      <alignment horizontal="left" vertical="center" wrapText="1"/>
    </xf>
    <xf numFmtId="0" fontId="41" fillId="0" borderId="19" xfId="0" applyFont="1" applyBorder="1" applyAlignment="1">
      <alignment horizontal="left" vertical="center"/>
    </xf>
    <xf numFmtId="164" fontId="4" fillId="0" borderId="19" xfId="2" applyFont="1" applyBorder="1" applyAlignment="1">
      <alignment horizontal="right" vertical="center" wrapText="1"/>
    </xf>
    <xf numFmtId="165" fontId="0" fillId="0" borderId="19" xfId="0" applyNumberFormat="1" applyFont="1" applyBorder="1" applyAlignment="1">
      <alignment horizontal="left" vertical="center"/>
    </xf>
    <xf numFmtId="165" fontId="0" fillId="0" borderId="19" xfId="0" applyNumberFormat="1" applyFont="1" applyBorder="1" applyAlignment="1">
      <alignment horizontal="right" vertical="center" wrapText="1"/>
    </xf>
    <xf numFmtId="165" fontId="0" fillId="6" borderId="16" xfId="0" applyNumberFormat="1" applyFont="1" applyFill="1" applyBorder="1" applyAlignment="1">
      <alignment horizontal="right" vertical="center"/>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vertical="center" wrapText="1"/>
    </xf>
    <xf numFmtId="165" fontId="0" fillId="0" borderId="19" xfId="0" applyNumberFormat="1" applyFont="1" applyBorder="1" applyAlignment="1">
      <alignment horizontal="right" vertical="center"/>
    </xf>
    <xf numFmtId="164" fontId="41" fillId="6" borderId="19" xfId="2" applyFont="1" applyFill="1" applyBorder="1" applyAlignment="1">
      <alignment horizontal="right" vertical="center" wrapText="1"/>
    </xf>
    <xf numFmtId="165" fontId="0" fillId="0" borderId="19" xfId="0" applyNumberFormat="1" applyFont="1" applyBorder="1" applyAlignment="1">
      <alignment vertical="center"/>
    </xf>
    <xf numFmtId="165" fontId="41" fillId="0" borderId="19" xfId="0" applyNumberFormat="1" applyFont="1" applyBorder="1" applyAlignment="1">
      <alignment vertical="center"/>
    </xf>
    <xf numFmtId="14" fontId="0" fillId="0" borderId="19" xfId="0" applyNumberFormat="1" applyFont="1" applyBorder="1" applyAlignment="1">
      <alignment horizontal="left" vertical="center"/>
    </xf>
    <xf numFmtId="14" fontId="42" fillId="22" borderId="19" xfId="0" applyNumberFormat="1" applyFont="1" applyFill="1" applyBorder="1" applyAlignment="1">
      <alignment horizontal="left" vertical="center"/>
    </xf>
    <xf numFmtId="165" fontId="42" fillId="22" borderId="19" xfId="0" applyNumberFormat="1" applyFont="1" applyFill="1" applyBorder="1" applyAlignment="1">
      <alignment horizontal="right" vertical="center"/>
    </xf>
    <xf numFmtId="0" fontId="42" fillId="22" borderId="19" xfId="0" applyFont="1" applyFill="1" applyBorder="1" applyAlignment="1">
      <alignment horizontal="left" vertical="center" wrapText="1"/>
    </xf>
    <xf numFmtId="165" fontId="42" fillId="22" borderId="19" xfId="0" applyNumberFormat="1" applyFont="1" applyFill="1" applyBorder="1" applyAlignment="1">
      <alignment horizontal="right" vertical="center" wrapText="1"/>
    </xf>
    <xf numFmtId="164" fontId="42" fillId="22" borderId="16" xfId="2" applyFont="1" applyFill="1" applyBorder="1" applyAlignment="1">
      <alignment horizontal="right" vertical="center" wrapText="1"/>
    </xf>
    <xf numFmtId="0" fontId="42" fillId="22" borderId="16" xfId="0" applyFont="1" applyFill="1" applyBorder="1" applyAlignment="1">
      <alignment horizontal="left" vertical="center"/>
    </xf>
    <xf numFmtId="165" fontId="0" fillId="6" borderId="9" xfId="40" applyNumberFormat="1" applyFont="1" applyFill="1" applyBorder="1" applyAlignment="1">
      <alignment horizontal="left" wrapText="1"/>
    </xf>
    <xf numFmtId="164" fontId="41" fillId="22" borderId="16" xfId="2" applyFont="1" applyFill="1" applyBorder="1" applyAlignment="1">
      <alignment horizontal="right" wrapText="1"/>
    </xf>
    <xf numFmtId="165" fontId="41" fillId="22" borderId="19" xfId="0" applyNumberFormat="1" applyFont="1" applyFill="1" applyBorder="1" applyAlignment="1">
      <alignment vertical="center"/>
    </xf>
    <xf numFmtId="164" fontId="41" fillId="22" borderId="16" xfId="2" applyFont="1" applyFill="1" applyBorder="1" applyAlignment="1">
      <alignment horizontal="right" vertical="center" wrapText="1"/>
    </xf>
    <xf numFmtId="0" fontId="41" fillId="22" borderId="16" xfId="0" applyFont="1" applyFill="1" applyBorder="1" applyAlignment="1">
      <alignment horizontal="left" vertical="center"/>
    </xf>
    <xf numFmtId="165" fontId="4" fillId="22" borderId="19" xfId="40" applyNumberFormat="1" applyFont="1" applyFill="1" applyBorder="1" applyAlignment="1">
      <alignment horizontal="left" vertical="center" wrapText="1"/>
    </xf>
    <xf numFmtId="14" fontId="41" fillId="6" borderId="19" xfId="0" applyNumberFormat="1" applyFont="1" applyFill="1" applyBorder="1" applyAlignment="1">
      <alignment horizontal="left" vertical="center" wrapText="1"/>
    </xf>
    <xf numFmtId="0" fontId="1" fillId="6" borderId="19" xfId="0" applyFont="1" applyFill="1" applyBorder="1" applyAlignment="1">
      <alignment horizontal="left" vertical="center" wrapText="1"/>
    </xf>
    <xf numFmtId="164" fontId="1" fillId="6" borderId="19" xfId="2" applyFont="1" applyFill="1" applyBorder="1" applyAlignment="1">
      <alignment horizontal="right" vertical="center" wrapText="1"/>
    </xf>
    <xf numFmtId="14" fontId="0" fillId="6" borderId="19" xfId="0" applyNumberFormat="1" applyFill="1" applyBorder="1" applyAlignment="1">
      <alignment horizontal="left" vertical="center" wrapText="1"/>
    </xf>
    <xf numFmtId="14" fontId="0" fillId="6" borderId="16" xfId="0" applyNumberFormat="1" applyFill="1" applyBorder="1" applyAlignment="1">
      <alignment horizontal="left" vertical="center" wrapText="1"/>
    </xf>
    <xf numFmtId="14" fontId="0" fillId="6" borderId="11" xfId="0" applyNumberFormat="1" applyFill="1" applyBorder="1" applyAlignment="1">
      <alignment horizontal="left" vertical="center" wrapText="1"/>
    </xf>
    <xf numFmtId="0" fontId="78" fillId="22" borderId="19" xfId="0" applyFont="1" applyFill="1" applyBorder="1" applyAlignment="1">
      <alignment horizontal="left" vertical="center" wrapText="1"/>
    </xf>
    <xf numFmtId="0" fontId="79" fillId="6" borderId="19" xfId="0" applyFont="1" applyFill="1" applyBorder="1" applyAlignment="1">
      <alignment horizontal="left" vertical="center" wrapText="1"/>
    </xf>
    <xf numFmtId="164" fontId="4" fillId="22" borderId="16" xfId="2" applyFont="1" applyFill="1" applyBorder="1" applyAlignment="1">
      <alignment horizontal="right" vertical="center" wrapText="1"/>
    </xf>
    <xf numFmtId="0" fontId="0" fillId="22" borderId="16" xfId="0" applyFont="1" applyFill="1" applyBorder="1" applyAlignment="1">
      <alignment horizontal="left" vertical="center"/>
    </xf>
    <xf numFmtId="14" fontId="4" fillId="6" borderId="16" xfId="1" applyNumberFormat="1" applyFont="1" applyFill="1" applyBorder="1" applyAlignment="1">
      <alignment horizontal="left" vertical="center" wrapText="1"/>
    </xf>
    <xf numFmtId="165" fontId="0" fillId="6" borderId="16" xfId="1" applyNumberFormat="1" applyFont="1" applyFill="1" applyBorder="1" applyAlignment="1">
      <alignment horizontal="left" vertical="center" wrapText="1"/>
    </xf>
    <xf numFmtId="0" fontId="0" fillId="0" borderId="9" xfId="0" applyFont="1" applyBorder="1" applyAlignment="1">
      <alignment horizontal="left" vertical="center"/>
    </xf>
    <xf numFmtId="14" fontId="1" fillId="6" borderId="19" xfId="0" applyNumberFormat="1" applyFont="1" applyFill="1" applyBorder="1" applyAlignment="1">
      <alignment horizontal="left" vertical="center" wrapText="1"/>
    </xf>
    <xf numFmtId="14" fontId="32" fillId="6" borderId="19" xfId="0" applyNumberFormat="1" applyFont="1" applyFill="1" applyBorder="1" applyAlignment="1">
      <alignment vertical="center" wrapText="1"/>
    </xf>
    <xf numFmtId="14" fontId="2" fillId="6" borderId="19" xfId="0" applyNumberFormat="1" applyFont="1" applyFill="1" applyBorder="1" applyAlignment="1">
      <alignment horizontal="left" vertical="center" wrapText="1"/>
    </xf>
    <xf numFmtId="14" fontId="2" fillId="6" borderId="16" xfId="0" applyNumberFormat="1" applyFont="1" applyFill="1" applyBorder="1" applyAlignment="1">
      <alignment horizontal="left" vertical="center" wrapText="1"/>
    </xf>
    <xf numFmtId="14" fontId="41" fillId="22" borderId="16" xfId="1" applyNumberFormat="1" applyFont="1" applyFill="1" applyBorder="1" applyAlignment="1">
      <alignment horizontal="left" vertical="center" wrapText="1"/>
    </xf>
    <xf numFmtId="3" fontId="41" fillId="22" borderId="16" xfId="1" applyNumberFormat="1" applyFont="1" applyFill="1" applyBorder="1" applyAlignment="1">
      <alignment horizontal="left" vertical="center" wrapText="1"/>
    </xf>
    <xf numFmtId="165" fontId="41" fillId="22" borderId="16" xfId="1" applyNumberFormat="1" applyFont="1" applyFill="1" applyBorder="1" applyAlignment="1">
      <alignment horizontal="left" vertical="center" wrapText="1"/>
    </xf>
    <xf numFmtId="165" fontId="41" fillId="22" borderId="19" xfId="0" applyNumberFormat="1" applyFont="1" applyFill="1" applyBorder="1" applyAlignment="1">
      <alignment horizontal="right"/>
    </xf>
    <xf numFmtId="165" fontId="41" fillId="22" borderId="16" xfId="2" applyNumberFormat="1" applyFont="1" applyFill="1" applyBorder="1" applyAlignment="1">
      <alignment horizontal="right" vertical="center" wrapText="1"/>
    </xf>
    <xf numFmtId="3" fontId="3" fillId="0" borderId="9" xfId="0" applyNumberFormat="1" applyFont="1" applyBorder="1" applyAlignment="1">
      <alignment horizontal="left" vertical="top"/>
    </xf>
    <xf numFmtId="0" fontId="0" fillId="0" borderId="6" xfId="0" applyFont="1" applyBorder="1" applyAlignment="1">
      <alignment horizontal="left" vertical="center"/>
    </xf>
    <xf numFmtId="165" fontId="0" fillId="0" borderId="16" xfId="0" applyNumberFormat="1" applyFont="1" applyBorder="1" applyAlignment="1">
      <alignment horizontal="right" vertical="center"/>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41" fillId="0" borderId="27" xfId="0" applyNumberFormat="1" applyFont="1" applyBorder="1" applyAlignment="1">
      <alignment horizontal="right" vertical="center"/>
    </xf>
    <xf numFmtId="165" fontId="4" fillId="6" borderId="6" xfId="1" applyNumberFormat="1" applyFont="1" applyFill="1" applyBorder="1" applyAlignment="1">
      <alignment horizontal="left" vertical="center" wrapText="1"/>
    </xf>
    <xf numFmtId="165" fontId="0" fillId="6" borderId="9" xfId="40" applyNumberFormat="1" applyFont="1" applyFill="1" applyBorder="1" applyAlignment="1">
      <alignment horizontal="left" vertical="center" wrapText="1"/>
    </xf>
    <xf numFmtId="164" fontId="41" fillId="6" borderId="18" xfId="2" applyFont="1" applyFill="1" applyBorder="1" applyAlignment="1">
      <alignment horizontal="right" vertical="center" wrapText="1"/>
    </xf>
    <xf numFmtId="164" fontId="41" fillId="6" borderId="15" xfId="2" applyFont="1" applyFill="1" applyBorder="1" applyAlignment="1">
      <alignment horizontal="right" vertical="center" wrapText="1"/>
    </xf>
    <xf numFmtId="164" fontId="41" fillId="6" borderId="27" xfId="2" applyFont="1" applyFill="1" applyBorder="1" applyAlignment="1">
      <alignment horizontal="right" vertical="center" wrapText="1"/>
    </xf>
    <xf numFmtId="3" fontId="1" fillId="0" borderId="19" xfId="0" applyNumberFormat="1" applyFont="1" applyBorder="1" applyAlignment="1">
      <alignment horizontal="left" vertical="center"/>
    </xf>
    <xf numFmtId="165" fontId="41" fillId="0" borderId="42" xfId="0" applyNumberFormat="1" applyFont="1" applyBorder="1" applyAlignment="1">
      <alignment horizontal="right" vertical="center"/>
    </xf>
    <xf numFmtId="165" fontId="41" fillId="0" borderId="53" xfId="0" applyNumberFormat="1" applyFont="1" applyBorder="1" applyAlignment="1">
      <alignment horizontal="right" vertical="center"/>
    </xf>
    <xf numFmtId="165" fontId="41" fillId="0" borderId="43" xfId="0" applyNumberFormat="1" applyFont="1" applyBorder="1" applyAlignment="1">
      <alignment horizontal="right" vertical="center"/>
    </xf>
    <xf numFmtId="164" fontId="0" fillId="0" borderId="0" xfId="0" applyNumberFormat="1"/>
    <xf numFmtId="14" fontId="9" fillId="21" borderId="19" xfId="1" applyNumberFormat="1" applyFont="1" applyFill="1" applyBorder="1" applyAlignment="1">
      <alignment horizontal="center" vertical="center" wrapText="1"/>
    </xf>
    <xf numFmtId="3" fontId="9" fillId="21" borderId="19" xfId="1" applyNumberFormat="1" applyFont="1" applyFill="1" applyBorder="1" applyAlignment="1">
      <alignment horizontal="center" vertical="center" wrapText="1"/>
    </xf>
    <xf numFmtId="165" fontId="9" fillId="21" borderId="19" xfId="1" applyNumberFormat="1" applyFont="1" applyFill="1" applyBorder="1" applyAlignment="1">
      <alignment horizontal="center" vertical="center" wrapText="1"/>
    </xf>
    <xf numFmtId="165" fontId="9" fillId="21" borderId="19" xfId="40" applyNumberFormat="1" applyFont="1" applyFill="1" applyBorder="1" applyAlignment="1">
      <alignment horizontal="center" vertical="center" wrapText="1"/>
    </xf>
    <xf numFmtId="3" fontId="9" fillId="21" borderId="19" xfId="0" applyNumberFormat="1" applyFont="1" applyFill="1" applyBorder="1" applyAlignment="1">
      <alignment horizontal="center" vertical="center" wrapText="1"/>
    </xf>
    <xf numFmtId="4" fontId="9" fillId="21" borderId="19" xfId="0" applyNumberFormat="1" applyFont="1" applyFill="1" applyBorder="1" applyAlignment="1">
      <alignment horizontal="center" vertical="center" wrapText="1"/>
    </xf>
    <xf numFmtId="165" fontId="41" fillId="6" borderId="18" xfId="0" applyNumberFormat="1" applyFont="1" applyFill="1" applyBorder="1" applyAlignment="1">
      <alignment horizontal="right" vertical="center"/>
    </xf>
    <xf numFmtId="165" fontId="41" fillId="6" borderId="15" xfId="0" applyNumberFormat="1" applyFont="1" applyFill="1" applyBorder="1" applyAlignment="1">
      <alignment horizontal="right" vertical="center"/>
    </xf>
    <xf numFmtId="165" fontId="41" fillId="6" borderId="27" xfId="2" applyNumberFormat="1" applyFont="1" applyFill="1" applyBorder="1" applyAlignment="1">
      <alignment horizontal="right" vertical="center" wrapText="1"/>
    </xf>
    <xf numFmtId="165" fontId="0" fillId="6" borderId="6" xfId="1" applyNumberFormat="1" applyFont="1" applyFill="1" applyBorder="1" applyAlignment="1">
      <alignment horizontal="left" vertical="center" wrapText="1"/>
    </xf>
    <xf numFmtId="164" fontId="19" fillId="6" borderId="7" xfId="2" applyFont="1" applyFill="1" applyBorder="1" applyAlignment="1">
      <alignment horizontal="right" wrapText="1"/>
    </xf>
    <xf numFmtId="0" fontId="41" fillId="0" borderId="6" xfId="0" applyFont="1" applyBorder="1" applyAlignment="1">
      <alignment horizontal="left" vertical="center"/>
    </xf>
    <xf numFmtId="165" fontId="0" fillId="0" borderId="16" xfId="0" applyNumberFormat="1" applyFont="1" applyBorder="1" applyAlignment="1">
      <alignment vertical="center"/>
    </xf>
    <xf numFmtId="165" fontId="41" fillId="0" borderId="18" xfId="0" applyNumberFormat="1" applyFont="1" applyBorder="1" applyAlignment="1">
      <alignment vertical="center"/>
    </xf>
    <xf numFmtId="165" fontId="41" fillId="0" borderId="15" xfId="0" applyNumberFormat="1" applyFont="1" applyBorder="1" applyAlignment="1">
      <alignment vertical="center"/>
    </xf>
    <xf numFmtId="164" fontId="41" fillId="6" borderId="29" xfId="2" applyFont="1" applyFill="1" applyBorder="1" applyAlignment="1">
      <alignment horizontal="right" vertical="center" wrapText="1"/>
    </xf>
    <xf numFmtId="165" fontId="69" fillId="0" borderId="52" xfId="0" applyNumberFormat="1" applyFont="1" applyBorder="1" applyAlignment="1">
      <alignment horizontal="right" vertical="center"/>
    </xf>
    <xf numFmtId="165" fontId="69" fillId="0" borderId="19" xfId="0" applyNumberFormat="1" applyFont="1" applyBorder="1" applyAlignment="1">
      <alignment horizontal="right" vertical="center"/>
    </xf>
    <xf numFmtId="0" fontId="61" fillId="6" borderId="0" xfId="0" applyFont="1" applyFill="1" applyAlignment="1">
      <alignment vertical="center"/>
    </xf>
    <xf numFmtId="0" fontId="62" fillId="6" borderId="0" xfId="0" applyFont="1" applyFill="1" applyAlignment="1">
      <alignment vertical="center"/>
    </xf>
    <xf numFmtId="0" fontId="62" fillId="6" borderId="12" xfId="0" applyFont="1" applyFill="1" applyBorder="1" applyAlignment="1">
      <alignment vertical="center"/>
    </xf>
    <xf numFmtId="0" fontId="62" fillId="6" borderId="13" xfId="0" applyFont="1" applyFill="1" applyBorder="1" applyAlignment="1">
      <alignment vertical="center"/>
    </xf>
    <xf numFmtId="0" fontId="61" fillId="6" borderId="0" xfId="0" applyFont="1" applyFill="1" applyAlignment="1">
      <alignment horizontal="center" vertical="center"/>
    </xf>
    <xf numFmtId="49" fontId="61" fillId="6" borderId="0" xfId="0" applyNumberFormat="1" applyFont="1" applyFill="1" applyAlignment="1">
      <alignment vertical="center"/>
    </xf>
    <xf numFmtId="0" fontId="61" fillId="6" borderId="40" xfId="0" applyFont="1" applyFill="1" applyBorder="1" applyAlignment="1">
      <alignment vertical="center"/>
    </xf>
    <xf numFmtId="0" fontId="61" fillId="6" borderId="9" xfId="0" applyFont="1" applyFill="1" applyBorder="1" applyAlignment="1">
      <alignment vertical="center"/>
    </xf>
    <xf numFmtId="0" fontId="61" fillId="6" borderId="14" xfId="0" applyFont="1" applyFill="1" applyBorder="1" applyAlignment="1">
      <alignment vertical="center"/>
    </xf>
    <xf numFmtId="0" fontId="61" fillId="6" borderId="49" xfId="0" applyFont="1" applyFill="1" applyBorder="1" applyAlignment="1">
      <alignment vertical="center"/>
    </xf>
    <xf numFmtId="0" fontId="61" fillId="6" borderId="21" xfId="0" applyFont="1" applyFill="1" applyBorder="1" applyAlignment="1">
      <alignment vertical="center"/>
    </xf>
    <xf numFmtId="0" fontId="61" fillId="6" borderId="22" xfId="0" applyFont="1" applyFill="1" applyBorder="1" applyAlignment="1">
      <alignment vertical="center"/>
    </xf>
    <xf numFmtId="0" fontId="61" fillId="6" borderId="41" xfId="0" applyFont="1" applyFill="1" applyBorder="1" applyAlignment="1">
      <alignment horizontal="center" vertical="center"/>
    </xf>
    <xf numFmtId="0" fontId="61" fillId="6" borderId="9" xfId="0" applyFont="1" applyFill="1" applyBorder="1" applyAlignment="1">
      <alignment horizontal="center" vertical="center"/>
    </xf>
    <xf numFmtId="0" fontId="61" fillId="6" borderId="19" xfId="0" applyFont="1" applyFill="1" applyBorder="1" applyAlignment="1">
      <alignment horizontal="center" vertical="center"/>
    </xf>
    <xf numFmtId="0" fontId="61" fillId="6" borderId="14" xfId="0" applyFont="1" applyFill="1" applyBorder="1" applyAlignment="1">
      <alignment horizontal="center" vertical="center"/>
    </xf>
    <xf numFmtId="0" fontId="62" fillId="6" borderId="0" xfId="0" applyFont="1" applyFill="1" applyAlignment="1">
      <alignment horizontal="center" vertical="center"/>
    </xf>
    <xf numFmtId="14" fontId="16" fillId="6" borderId="41" xfId="0" applyNumberFormat="1" applyFont="1" applyFill="1" applyBorder="1" applyAlignment="1">
      <alignment horizontal="left" vertical="center"/>
    </xf>
    <xf numFmtId="0" fontId="16" fillId="6" borderId="9" xfId="0" applyFont="1" applyFill="1" applyBorder="1" applyAlignment="1">
      <alignment horizontal="center" vertical="center"/>
    </xf>
    <xf numFmtId="0" fontId="16" fillId="6" borderId="19" xfId="0" applyFont="1" applyFill="1" applyBorder="1" applyAlignment="1">
      <alignment vertical="center"/>
    </xf>
    <xf numFmtId="3" fontId="16" fillId="6" borderId="19" xfId="0" applyNumberFormat="1" applyFont="1" applyFill="1" applyBorder="1" applyAlignment="1">
      <alignment vertical="center"/>
    </xf>
    <xf numFmtId="0" fontId="16" fillId="6" borderId="14" xfId="0" applyFont="1" applyFill="1" applyBorder="1" applyAlignment="1">
      <alignment vertical="center"/>
    </xf>
    <xf numFmtId="164" fontId="16" fillId="6" borderId="14" xfId="2" applyFont="1" applyFill="1" applyBorder="1" applyAlignment="1">
      <alignment horizontal="right" wrapText="1"/>
    </xf>
    <xf numFmtId="3" fontId="16" fillId="6" borderId="14" xfId="0" applyNumberFormat="1" applyFont="1" applyFill="1" applyBorder="1" applyAlignment="1">
      <alignment vertical="center"/>
    </xf>
    <xf numFmtId="3" fontId="62" fillId="6" borderId="0" xfId="0" applyNumberFormat="1" applyFont="1" applyFill="1" applyAlignment="1">
      <alignment vertical="center"/>
    </xf>
    <xf numFmtId="0" fontId="16" fillId="6" borderId="50" xfId="0" applyFont="1" applyFill="1" applyBorder="1" applyAlignment="1">
      <alignment vertical="center"/>
    </xf>
    <xf numFmtId="0" fontId="16" fillId="6" borderId="47" xfId="0" applyFont="1" applyFill="1" applyBorder="1" applyAlignment="1">
      <alignment vertical="center"/>
    </xf>
    <xf numFmtId="0" fontId="16" fillId="6" borderId="46" xfId="0" applyFont="1" applyFill="1" applyBorder="1" applyAlignment="1">
      <alignment vertical="center"/>
    </xf>
    <xf numFmtId="0" fontId="16" fillId="6" borderId="48" xfId="0" applyFont="1" applyFill="1" applyBorder="1" applyAlignment="1">
      <alignment vertical="center"/>
    </xf>
    <xf numFmtId="3" fontId="16" fillId="6" borderId="45" xfId="0" applyNumberFormat="1" applyFont="1" applyFill="1" applyBorder="1" applyAlignment="1">
      <alignment horizontal="right" vertical="center" wrapText="1"/>
    </xf>
    <xf numFmtId="0" fontId="16" fillId="6" borderId="0" xfId="0" applyFont="1" applyFill="1" applyAlignment="1">
      <alignment vertical="center"/>
    </xf>
    <xf numFmtId="0" fontId="15" fillId="6" borderId="0" xfId="0" applyFont="1" applyFill="1" applyAlignment="1">
      <alignment vertical="center"/>
    </xf>
    <xf numFmtId="0" fontId="16" fillId="6" borderId="0" xfId="0" applyFont="1" applyFill="1" applyAlignment="1">
      <alignment horizontal="right" vertical="center" wrapText="1"/>
    </xf>
    <xf numFmtId="0" fontId="24" fillId="6" borderId="0" xfId="0" applyFont="1" applyFill="1" applyAlignment="1">
      <alignment vertical="center"/>
    </xf>
    <xf numFmtId="0" fontId="23" fillId="6" borderId="0" xfId="0" applyFont="1" applyFill="1" applyAlignment="1">
      <alignment horizontal="center" vertical="center"/>
    </xf>
    <xf numFmtId="0" fontId="23" fillId="6" borderId="0" xfId="0" applyFont="1" applyFill="1" applyAlignment="1">
      <alignment vertical="center"/>
    </xf>
    <xf numFmtId="0" fontId="22" fillId="6" borderId="0" xfId="0" applyFont="1" applyFill="1" applyAlignment="1">
      <alignment vertical="center"/>
    </xf>
    <xf numFmtId="3" fontId="63" fillId="6" borderId="0" xfId="0" applyNumberFormat="1" applyFont="1" applyFill="1" applyAlignment="1">
      <alignment vertical="center"/>
    </xf>
    <xf numFmtId="14" fontId="15" fillId="6" borderId="0" xfId="0" applyNumberFormat="1" applyFont="1" applyFill="1" applyAlignment="1">
      <alignment horizontal="center" vertical="center"/>
    </xf>
    <xf numFmtId="3" fontId="23" fillId="6" borderId="0" xfId="0" applyNumberFormat="1" applyFont="1" applyFill="1" applyAlignment="1">
      <alignment vertical="center"/>
    </xf>
    <xf numFmtId="0" fontId="14" fillId="6" borderId="0" xfId="0" applyFont="1" applyFill="1"/>
    <xf numFmtId="0" fontId="20" fillId="6" borderId="0" xfId="0" applyFont="1" applyFill="1" applyAlignment="1">
      <alignment horizontal="center"/>
    </xf>
    <xf numFmtId="3" fontId="20" fillId="6" borderId="0" xfId="0" applyNumberFormat="1" applyFont="1" applyFill="1"/>
    <xf numFmtId="3" fontId="14" fillId="6" borderId="0" xfId="0" applyNumberFormat="1" applyFont="1" applyFill="1"/>
    <xf numFmtId="0" fontId="60" fillId="6" borderId="0" xfId="0" applyFont="1" applyFill="1" applyBorder="1"/>
    <xf numFmtId="0" fontId="59" fillId="6" borderId="0" xfId="0" applyFont="1" applyFill="1" applyBorder="1"/>
    <xf numFmtId="3" fontId="60" fillId="6" borderId="0" xfId="0" applyNumberFormat="1" applyFont="1" applyFill="1" applyBorder="1"/>
    <xf numFmtId="0" fontId="14" fillId="6" borderId="0" xfId="0" applyFont="1" applyFill="1" applyBorder="1"/>
    <xf numFmtId="0" fontId="16" fillId="6" borderId="0" xfId="0" applyFont="1" applyFill="1" applyBorder="1" applyAlignment="1">
      <alignment vertical="center"/>
    </xf>
    <xf numFmtId="3" fontId="17" fillId="6" borderId="0" xfId="0" applyNumberFormat="1" applyFont="1" applyFill="1" applyBorder="1" applyAlignment="1">
      <alignment vertical="center"/>
    </xf>
    <xf numFmtId="3" fontId="14" fillId="6" borderId="0" xfId="0" applyNumberFormat="1" applyFont="1" applyFill="1" applyBorder="1"/>
    <xf numFmtId="3" fontId="14" fillId="0" borderId="19" xfId="0" applyNumberFormat="1" applyFont="1" applyBorder="1" applyAlignment="1">
      <alignment horizontal="right" vertical="center"/>
    </xf>
    <xf numFmtId="3" fontId="19" fillId="6" borderId="11" xfId="1" applyNumberFormat="1" applyFont="1" applyFill="1" applyBorder="1" applyAlignment="1">
      <alignment horizontal="right" wrapText="1"/>
    </xf>
    <xf numFmtId="165" fontId="42" fillId="22" borderId="19" xfId="2" applyNumberFormat="1" applyFont="1" applyFill="1" applyBorder="1" applyAlignment="1">
      <alignment horizontal="right" vertical="center" wrapText="1"/>
    </xf>
    <xf numFmtId="165" fontId="42" fillId="22" borderId="19" xfId="40" applyNumberFormat="1" applyFont="1" applyFill="1" applyBorder="1" applyAlignment="1">
      <alignment horizontal="left" wrapText="1"/>
    </xf>
    <xf numFmtId="0" fontId="42" fillId="22" borderId="19" xfId="0" applyFont="1" applyFill="1" applyBorder="1" applyAlignment="1">
      <alignment horizontal="left"/>
    </xf>
    <xf numFmtId="0" fontId="42" fillId="22" borderId="19" xfId="0" applyFont="1" applyFill="1" applyBorder="1" applyAlignment="1">
      <alignment horizontal="left" wrapText="1"/>
    </xf>
    <xf numFmtId="165" fontId="0" fillId="6" borderId="19" xfId="1" applyNumberFormat="1" applyFont="1" applyFill="1" applyBorder="1" applyAlignment="1">
      <alignment horizontal="left" wrapText="1"/>
    </xf>
    <xf numFmtId="165" fontId="1" fillId="0" borderId="19" xfId="0" applyNumberFormat="1" applyFont="1" applyBorder="1" applyAlignment="1">
      <alignment horizontal="left"/>
    </xf>
    <xf numFmtId="164" fontId="41" fillId="0" borderId="0" xfId="2" applyFont="1"/>
    <xf numFmtId="14" fontId="16" fillId="6" borderId="54" xfId="0" applyNumberFormat="1" applyFont="1" applyFill="1" applyBorder="1" applyAlignment="1">
      <alignment horizontal="left" vertical="center"/>
    </xf>
    <xf numFmtId="0" fontId="16" fillId="6" borderId="11" xfId="0" applyFont="1" applyFill="1" applyBorder="1" applyAlignment="1">
      <alignment horizontal="center" vertical="center"/>
    </xf>
    <xf numFmtId="0" fontId="16" fillId="6" borderId="16" xfId="0" applyFont="1" applyFill="1" applyBorder="1" applyAlignment="1">
      <alignment vertical="center"/>
    </xf>
    <xf numFmtId="3" fontId="16" fillId="6" borderId="16" xfId="0" applyNumberFormat="1" applyFont="1" applyFill="1" applyBorder="1" applyAlignment="1">
      <alignment vertical="center"/>
    </xf>
    <xf numFmtId="3" fontId="16" fillId="6" borderId="35" xfId="0" applyNumberFormat="1" applyFont="1" applyFill="1" applyBorder="1" applyAlignment="1">
      <alignment vertical="center"/>
    </xf>
    <xf numFmtId="3" fontId="16" fillId="6" borderId="45" xfId="0" applyNumberFormat="1" applyFont="1" applyFill="1" applyBorder="1" applyAlignment="1">
      <alignment vertical="center"/>
    </xf>
    <xf numFmtId="14" fontId="15" fillId="6" borderId="28" xfId="0" applyNumberFormat="1" applyFont="1" applyFill="1" applyBorder="1" applyAlignment="1">
      <alignment horizontal="left" vertical="center"/>
    </xf>
    <xf numFmtId="0" fontId="16" fillId="6" borderId="55" xfId="0" applyFont="1" applyFill="1" applyBorder="1" applyAlignment="1">
      <alignment vertical="center"/>
    </xf>
    <xf numFmtId="0" fontId="15" fillId="6" borderId="15" xfId="0" applyFont="1" applyFill="1" applyBorder="1" applyAlignment="1">
      <alignment vertical="center"/>
    </xf>
    <xf numFmtId="3" fontId="15" fillId="6" borderId="15" xfId="0" applyNumberFormat="1" applyFont="1" applyFill="1" applyBorder="1" applyAlignment="1">
      <alignment vertical="center"/>
    </xf>
    <xf numFmtId="164" fontId="16" fillId="6" borderId="27" xfId="2" applyFont="1" applyFill="1" applyBorder="1" applyAlignment="1">
      <alignment vertical="center"/>
    </xf>
    <xf numFmtId="164" fontId="16" fillId="6" borderId="35" xfId="2" applyFont="1" applyFill="1" applyBorder="1" applyAlignment="1">
      <alignment horizontal="right" wrapText="1"/>
    </xf>
    <xf numFmtId="3" fontId="15" fillId="6" borderId="27" xfId="0" applyNumberFormat="1" applyFont="1" applyFill="1" applyBorder="1" applyAlignment="1">
      <alignment horizontal="right" vertical="center" wrapText="1"/>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18" xfId="0" applyFont="1" applyFill="1" applyBorder="1" applyAlignment="1">
      <alignment horizontal="center" vertical="center"/>
    </xf>
    <xf numFmtId="0" fontId="71" fillId="11" borderId="15" xfId="0" applyFont="1" applyFill="1" applyBorder="1" applyAlignment="1">
      <alignment horizontal="center" vertical="center"/>
    </xf>
    <xf numFmtId="0" fontId="71" fillId="11" borderId="27"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6" borderId="31" xfId="0" applyFont="1" applyFill="1" applyBorder="1" applyAlignment="1">
      <alignment horizontal="center" vertical="center"/>
    </xf>
    <xf numFmtId="0" fontId="61" fillId="6" borderId="17" xfId="0" applyFont="1" applyFill="1" applyBorder="1" applyAlignment="1">
      <alignment horizontal="center" vertical="center"/>
    </xf>
    <xf numFmtId="0" fontId="61" fillId="6" borderId="39" xfId="0" applyFont="1" applyFill="1" applyBorder="1" applyAlignment="1">
      <alignment horizontal="center" vertical="center"/>
    </xf>
    <xf numFmtId="0" fontId="61" fillId="6" borderId="0" xfId="0" applyFont="1" applyFill="1" applyAlignment="1">
      <alignment horizontal="center" vertical="center"/>
    </xf>
    <xf numFmtId="0" fontId="61" fillId="6" borderId="21" xfId="0" applyFont="1" applyFill="1" applyBorder="1" applyAlignment="1">
      <alignment horizontal="center" vertical="center"/>
    </xf>
    <xf numFmtId="0" fontId="61" fillId="6"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6" borderId="0" xfId="0" applyNumberFormat="1" applyFont="1" applyFill="1" applyAlignment="1">
      <alignment horizontal="left" vertical="center"/>
    </xf>
    <xf numFmtId="49" fontId="62" fillId="6" borderId="7" xfId="0" applyNumberFormat="1" applyFont="1" applyFill="1" applyBorder="1" applyAlignment="1">
      <alignment horizontal="left" vertical="center"/>
    </xf>
    <xf numFmtId="0" fontId="62" fillId="6" borderId="4" xfId="0" applyFont="1" applyFill="1" applyBorder="1" applyAlignment="1">
      <alignment horizontal="center" vertical="center" wrapText="1"/>
    </xf>
    <xf numFmtId="0" fontId="62" fillId="6" borderId="2" xfId="0" applyFont="1" applyFill="1" applyBorder="1" applyAlignment="1">
      <alignment horizontal="center" vertical="center" wrapText="1"/>
    </xf>
    <xf numFmtId="0" fontId="15" fillId="0" borderId="0" xfId="0" applyFont="1" applyAlignment="1">
      <alignment horizontal="center" vertical="center"/>
    </xf>
    <xf numFmtId="0" fontId="61" fillId="11" borderId="20" xfId="0" applyFont="1" applyFill="1" applyBorder="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49" fontId="17" fillId="0" borderId="0" xfId="0" applyNumberFormat="1" applyFont="1" applyAlignment="1">
      <alignment horizontal="left" vertical="center"/>
    </xf>
    <xf numFmtId="49" fontId="17" fillId="0" borderId="7" xfId="0" applyNumberFormat="1" applyFont="1" applyBorder="1" applyAlignment="1">
      <alignment horizontal="left"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7">
    <dxf>
      <numFmt numFmtId="168" formatCode="_-* #,##0\ _€_-;\-* #,##0\ _€_-;_-* &quot;-&quot;??\ _€_-;_-@_-"/>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24</xdr:row>
      <xdr:rowOff>0</xdr:rowOff>
    </xdr:from>
    <xdr:to>
      <xdr:col>8</xdr:col>
      <xdr:colOff>190500</xdr:colOff>
      <xdr:row>25</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24</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24</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26</xdr:row>
      <xdr:rowOff>0</xdr:rowOff>
    </xdr:from>
    <xdr:to>
      <xdr:col>7</xdr:col>
      <xdr:colOff>190500</xdr:colOff>
      <xdr:row>27</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26</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26</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26</xdr:row>
      <xdr:rowOff>0</xdr:rowOff>
    </xdr:from>
    <xdr:to>
      <xdr:col>8</xdr:col>
      <xdr:colOff>190500</xdr:colOff>
      <xdr:row>27</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26</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26</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42</xdr:row>
      <xdr:rowOff>0</xdr:rowOff>
    </xdr:from>
    <xdr:to>
      <xdr:col>7</xdr:col>
      <xdr:colOff>190500</xdr:colOff>
      <xdr:row>43</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45</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45</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42</xdr:row>
      <xdr:rowOff>0</xdr:rowOff>
    </xdr:from>
    <xdr:to>
      <xdr:col>8</xdr:col>
      <xdr:colOff>190500</xdr:colOff>
      <xdr:row>43</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45</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45</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372.629435879629" createdVersion="5" refreshedVersion="5" minRefreshableVersion="3" recordCount="88">
  <cacheSource type="worksheet">
    <worksheetSource ref="A2:H90" sheet="UGX Cash Box February 24"/>
  </cacheSource>
  <cacheFields count="8">
    <cacheField name="Date" numFmtId="14">
      <sharedItems containsDate="1" containsMixedTypes="1" minDate="2024-02-01T00:00:00" maxDate="2024-03-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164">
      <sharedItems containsString="0" containsBlank="1" containsNumber="1" containsInteger="1" minValue="1000" maxValue="340000"/>
    </cacheField>
    <cacheField name="Received" numFmtId="164">
      <sharedItems containsString="0" containsBlank="1" containsNumber="1" containsInteger="1" minValue="1000" maxValue="2678000"/>
    </cacheField>
    <cacheField name="Balance" numFmtId="164">
      <sharedItems containsSemiMixedTypes="0" containsString="0" containsNumber="1" containsInteger="1" minValue="987826" maxValue="3667826"/>
    </cacheField>
    <cacheField name="Name" numFmtId="14">
      <sharedItems containsBlank="1" count="9">
        <m/>
        <s v="i03"/>
        <s v="i18"/>
        <s v="Grace"/>
        <s v="Lydia"/>
        <s v="Airtime"/>
        <s v="i1"/>
        <s v="i89"/>
        <s v="i28"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372.6294375" createdVersion="5" refreshedVersion="5" minRefreshableVersion="3" recordCount="15">
  <cacheSource type="worksheet">
    <worksheetSource ref="A3:H18" sheet="Airtime summary"/>
  </cacheSource>
  <cacheFields count="8">
    <cacheField name="Date" numFmtId="14">
      <sharedItems containsSemiMixedTypes="0" containsNonDate="0" containsDate="1" containsString="0" minDate="2024-02-01T00:00:00" maxDate="2024-02-27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170000" maxValue="170000"/>
    </cacheField>
    <cacheField name="Balance" numFmtId="164">
      <sharedItems containsSemiMixedTypes="0" containsString="0" containsNumber="1" containsInteger="1" minValue="0" maxValue="170000"/>
    </cacheField>
    <cacheField name="Name" numFmtId="165">
      <sharedItems containsBlank="1" count="14">
        <m/>
        <s v="Lydia"/>
        <s v="Grace"/>
        <s v="i18"/>
        <s v="i19" u="1"/>
        <s v="i97" u="1"/>
        <s v="i79" u="1"/>
        <s v="i03" u="1"/>
        <s v="Jolly" u="1"/>
        <s v="Jane" u="1"/>
        <s v="Akello" u="1"/>
        <s v="i12" u="1"/>
        <s v="i53" u="1"/>
        <s v="Deborah"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372.629438657408" createdVersion="5" refreshedVersion="5" minRefreshableVersion="3" recordCount="311">
  <cacheSource type="worksheet">
    <worksheetSource ref="A2:H313" sheet="Total Expenses"/>
  </cacheSource>
  <cacheFields count="8">
    <cacheField name="Date" numFmtId="14">
      <sharedItems containsSemiMixedTypes="0" containsNonDate="0" containsDate="1" containsString="0" minDate="2024-02-01T00:00:00" maxDate="2024-03-01T00:00:00"/>
    </cacheField>
    <cacheField name="Details" numFmtId="0">
      <sharedItems/>
    </cacheField>
    <cacheField name="Type of expenses " numFmtId="0">
      <sharedItems count="13">
        <s v="Transport"/>
        <s v="Trust Building"/>
        <s v="Bank Fees"/>
        <s v="Trust  Building "/>
        <s v="Rent &amp; Utilities"/>
        <s v="Services"/>
        <s v="Travel Subsistence"/>
        <s v="Telephone"/>
        <s v="Office Materials"/>
        <s v="Personnel"/>
        <s v="Internet"/>
        <s v="Trust  Building"/>
        <s v="Local Transport " u="1"/>
      </sharedItems>
    </cacheField>
    <cacheField name="Department" numFmtId="0">
      <sharedItems count="5">
        <s v="Investigations"/>
        <s v="Office"/>
        <s v="Management"/>
        <s v="Legal"/>
        <s v="Investigation" u="1"/>
      </sharedItems>
    </cacheField>
    <cacheField name="Spent  in national currency (UGX)" numFmtId="0">
      <sharedItems containsSemiMixedTypes="0" containsString="0" containsNumber="1" minValue="2000" maxValue="2633000"/>
    </cacheField>
    <cacheField name="Exchange Rate $" numFmtId="4">
      <sharedItems containsSemiMixedTypes="0" containsString="0" containsNumber="1" containsInteger="1" minValue="3798" maxValue="3808"/>
    </cacheField>
    <cacheField name="Spent in $" numFmtId="165">
      <sharedItems containsSemiMixedTypes="0" containsString="0" containsNumber="1" minValue="0.52521008403361347" maxValue="691.43907563025209"/>
    </cacheField>
    <cacheField name="Name" numFmtId="0">
      <sharedItems containsBlank="1" count="10">
        <s v="i03"/>
        <s v="i18"/>
        <s v="Bank USD"/>
        <s v="Lydia "/>
        <s v="Bank UGX"/>
        <s v="Bank Opp"/>
        <s v="Grace"/>
        <s v="i1"/>
        <m/>
        <s v="i8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8">
  <r>
    <d v="2024-02-01T00:00:00"/>
    <s v="Cash Box January 2024"/>
    <m/>
    <m/>
    <m/>
    <m/>
    <n v="1412826"/>
    <x v="0"/>
  </r>
  <r>
    <d v="2024-02-01T00:00:00"/>
    <s v="Mission Budget for 1 day"/>
    <s v="Advance"/>
    <s v="Investigations"/>
    <n v="55000"/>
    <m/>
    <n v="1357826"/>
    <x v="1"/>
  </r>
  <r>
    <d v="2024-02-01T00:00:00"/>
    <s v="Mission Budget for 1 day"/>
    <s v="Advance"/>
    <s v="Investigations"/>
    <n v="60000"/>
    <m/>
    <n v="1297826"/>
    <x v="2"/>
  </r>
  <r>
    <d v="2024-02-01T00:00:00"/>
    <s v="Reimbursement to i18"/>
    <s v="Advance"/>
    <s v="Investigations"/>
    <n v="2000"/>
    <m/>
    <n v="1295826"/>
    <x v="2"/>
  </r>
  <r>
    <d v="2024-02-02T00:00:00"/>
    <s v="Reimbursement to i03"/>
    <s v="Advance"/>
    <s v="Investigations"/>
    <n v="1000"/>
    <m/>
    <n v="1294826"/>
    <x v="1"/>
  </r>
  <r>
    <d v="2024-02-02T00:00:00"/>
    <s v="Mission Budget for 1 day"/>
    <s v="Advance"/>
    <s v="Investigations"/>
    <n v="49000"/>
    <m/>
    <n v="1245826"/>
    <x v="2"/>
  </r>
  <r>
    <d v="2024-02-02T00:00:00"/>
    <s v="Mission Budget for 1 day"/>
    <s v="Advance"/>
    <s v="Investigations"/>
    <n v="56000"/>
    <m/>
    <n v="1189826"/>
    <x v="1"/>
  </r>
  <r>
    <d v="2024-02-02T00:00:00"/>
    <s v="Reimbursement to the project"/>
    <s v="Advance"/>
    <s v="Legal"/>
    <m/>
    <n v="2000"/>
    <n v="1191826"/>
    <x v="3"/>
  </r>
  <r>
    <d v="2024-02-03T00:00:00"/>
    <s v="Reimbursement to the project"/>
    <s v="Advance"/>
    <s v="Investigations"/>
    <m/>
    <n v="5000"/>
    <n v="1196826"/>
    <x v="1"/>
  </r>
  <r>
    <d v="2024-02-03T00:00:00"/>
    <s v="Mission Budget for 1 day"/>
    <s v="Advance"/>
    <s v="Investigations"/>
    <n v="20000"/>
    <m/>
    <n v="1176826"/>
    <x v="1"/>
  </r>
  <r>
    <d v="2024-02-03T00:00:00"/>
    <s v="Reimbursement to the project"/>
    <s v="Advance"/>
    <s v="Investigations"/>
    <m/>
    <n v="1000"/>
    <n v="1177826"/>
    <x v="1"/>
  </r>
  <r>
    <d v="2024-02-05T00:00:00"/>
    <s v="Mission Budget for 1 day"/>
    <s v="Advance"/>
    <s v="Investigations"/>
    <n v="67000"/>
    <m/>
    <n v="1110826"/>
    <x v="2"/>
  </r>
  <r>
    <d v="2024-02-06T00:00:00"/>
    <s v="Reimbursement to the project"/>
    <s v="Advance"/>
    <s v="Investigations"/>
    <m/>
    <n v="2000"/>
    <n v="1112826"/>
    <x v="2"/>
  </r>
  <r>
    <d v="2024-02-06T00:00:00"/>
    <s v="Mission Budget for 1 day"/>
    <s v="Advance"/>
    <s v="Investigations"/>
    <n v="54000"/>
    <m/>
    <n v="1058826"/>
    <x v="2"/>
  </r>
  <r>
    <d v="2024-02-07T00:00:00"/>
    <s v="Mission Budget for 1 day"/>
    <s v="Advance"/>
    <s v="Investigations"/>
    <n v="58000"/>
    <m/>
    <n v="1000826"/>
    <x v="2"/>
  </r>
  <r>
    <d v="2024-02-07T00:00:00"/>
    <s v="Mission Budget for 1 day"/>
    <s v="Advance"/>
    <s v="Management"/>
    <n v="13000"/>
    <m/>
    <n v="987826"/>
    <x v="4"/>
  </r>
  <r>
    <d v="2024-02-07T00:00:00"/>
    <s v="Cash Withdraw Chq:323"/>
    <s v="Internal Transfer"/>
    <m/>
    <m/>
    <n v="2678000"/>
    <n v="3665826"/>
    <x v="0"/>
  </r>
  <r>
    <d v="2024-02-07T00:00:00"/>
    <s v="Reimbursement to the project"/>
    <s v="Advance"/>
    <s v="Investigations"/>
    <m/>
    <n v="2000"/>
    <n v="3667826"/>
    <x v="2"/>
  </r>
  <r>
    <d v="2024-02-08T00:00:00"/>
    <s v="Mission Budget for 1 day"/>
    <s v="Advance"/>
    <s v="Investigations"/>
    <n v="61000"/>
    <m/>
    <n v="3606826"/>
    <x v="2"/>
  </r>
  <r>
    <d v="2024-02-08T00:00:00"/>
    <s v="Mission Budget for 1 day"/>
    <s v="Advance"/>
    <s v="Investigations"/>
    <n v="50000"/>
    <m/>
    <n v="3556826"/>
    <x v="4"/>
  </r>
  <r>
    <d v="2024-02-08T00:00:00"/>
    <s v="Reimbursement to the project"/>
    <s v="Advance"/>
    <s v="Investigations"/>
    <m/>
    <n v="1000"/>
    <n v="3557826"/>
    <x v="2"/>
  </r>
  <r>
    <d v="2024-02-09T00:00:00"/>
    <s v="Mission Budget for 1 day"/>
    <s v="Advance"/>
    <s v="Investigations"/>
    <n v="62000"/>
    <m/>
    <n v="3495826"/>
    <x v="2"/>
  </r>
  <r>
    <d v="2024-02-12T00:00:00"/>
    <s v="Reimbursement to the project"/>
    <s v="Advance"/>
    <s v="Investigations"/>
    <m/>
    <n v="2000"/>
    <n v="3497826"/>
    <x v="2"/>
  </r>
  <r>
    <d v="2024-02-12T00:00:00"/>
    <s v="Mission Budget for 1 day"/>
    <s v="Advance"/>
    <s v="Investigations"/>
    <n v="59000"/>
    <m/>
    <n v="3438826"/>
    <x v="2"/>
  </r>
  <r>
    <d v="2024-02-12T00:00:00"/>
    <s v="Mission Budget for 1 day"/>
    <s v="Advance"/>
    <s v="Management"/>
    <n v="62000"/>
    <m/>
    <n v="3376826"/>
    <x v="4"/>
  </r>
  <r>
    <d v="2024-02-12T00:00:00"/>
    <s v="Mission Budget for 1 day"/>
    <s v="Advance"/>
    <s v="Management"/>
    <n v="170000"/>
    <m/>
    <n v="3206826"/>
    <x v="5"/>
  </r>
  <r>
    <d v="2024-02-12T00:00:00"/>
    <s v="Mission Budget for 1 day"/>
    <s v="Advance"/>
    <s v="Management"/>
    <n v="110000"/>
    <m/>
    <n v="3096826"/>
    <x v="4"/>
  </r>
  <r>
    <d v="2024-02-12T00:00:00"/>
    <s v="Mission Budget for 1 day"/>
    <s v="Advance"/>
    <s v="Management"/>
    <n v="169000"/>
    <m/>
    <n v="2927826"/>
    <x v="4"/>
  </r>
  <r>
    <d v="2024-02-13T00:00:00"/>
    <s v="Reimbursement to the project"/>
    <s v="Advance"/>
    <s v="Investigations"/>
    <m/>
    <n v="1000"/>
    <n v="2928826"/>
    <x v="2"/>
  </r>
  <r>
    <d v="2024-02-13T00:00:00"/>
    <s v="Mission Budget for 1 day"/>
    <s v="Advance"/>
    <s v="Investigations"/>
    <n v="56000"/>
    <m/>
    <n v="2872826"/>
    <x v="2"/>
  </r>
  <r>
    <d v="2024-02-13T00:00:00"/>
    <s v="Mission Budget for 1 day"/>
    <s v="Advance"/>
    <s v="Management"/>
    <n v="29000"/>
    <m/>
    <n v="2843826"/>
    <x v="4"/>
  </r>
  <r>
    <d v="2024-02-14T00:00:00"/>
    <s v="Reimbursement to the project"/>
    <s v="Advance"/>
    <s v="Investigations"/>
    <m/>
    <n v="2000"/>
    <n v="2845826"/>
    <x v="2"/>
  </r>
  <r>
    <d v="2024-02-14T00:00:00"/>
    <s v="Mission Budget for 1 day"/>
    <s v="Advance"/>
    <s v="Legal"/>
    <n v="20000"/>
    <m/>
    <n v="2825826"/>
    <x v="3"/>
  </r>
  <r>
    <d v="2024-02-14T00:00:00"/>
    <s v="Mission Budget for 1 day"/>
    <s v="Advance"/>
    <s v="Investigations"/>
    <n v="59000"/>
    <m/>
    <n v="2766826"/>
    <x v="2"/>
  </r>
  <r>
    <d v="2024-02-14T00:00:00"/>
    <s v="Reimbursement to the project"/>
    <s v="Advance"/>
    <s v="Investigations"/>
    <m/>
    <n v="2000"/>
    <n v="2768826"/>
    <x v="3"/>
  </r>
  <r>
    <d v="2024-02-14T00:00:00"/>
    <s v="Reimbursement to the project"/>
    <s v="Advance"/>
    <s v="Management"/>
    <m/>
    <n v="17400"/>
    <n v="2786226"/>
    <x v="4"/>
  </r>
  <r>
    <d v="2024-02-15T00:00:00"/>
    <s v="Reimbursement to the project"/>
    <s v="Advance"/>
    <s v="Investigations"/>
    <m/>
    <n v="1000"/>
    <n v="2787226"/>
    <x v="2"/>
  </r>
  <r>
    <d v="2024-02-15T00:00:00"/>
    <s v="Mission Budget for 1 day"/>
    <s v="Advance"/>
    <s v="Investigations"/>
    <n v="58000"/>
    <m/>
    <n v="2729226"/>
    <x v="2"/>
  </r>
  <r>
    <d v="2024-02-15T00:00:00"/>
    <s v="Mission Budget for 1 day"/>
    <s v="Advance"/>
    <s v="Legal"/>
    <n v="55000"/>
    <m/>
    <n v="2674226"/>
    <x v="3"/>
  </r>
  <r>
    <d v="2024-02-16T00:00:00"/>
    <s v="Reimbursement to the project"/>
    <s v="Advance"/>
    <s v="Investigations"/>
    <m/>
    <n v="2000"/>
    <n v="2676226"/>
    <x v="2"/>
  </r>
  <r>
    <d v="2024-02-17T00:00:00"/>
    <s v="Mission Budget for 1 day"/>
    <s v="Advance"/>
    <s v="Legal"/>
    <n v="62000"/>
    <m/>
    <n v="2614226"/>
    <x v="3"/>
  </r>
  <r>
    <d v="2024-02-17T00:00:00"/>
    <s v="Mission Budget for 1 day"/>
    <s v="Advance"/>
    <s v="Management"/>
    <n v="30000"/>
    <m/>
    <n v="2584226"/>
    <x v="4"/>
  </r>
  <r>
    <d v="2024-02-17T00:00:00"/>
    <s v="Reimbursement to the project"/>
    <s v="Advance"/>
    <s v="Legal"/>
    <m/>
    <n v="2000"/>
    <n v="2586226"/>
    <x v="3"/>
  </r>
  <r>
    <d v="2024-02-19T00:00:00"/>
    <s v="Mission Budget for 1 day"/>
    <s v="Advance"/>
    <s v="Investigations"/>
    <n v="58000"/>
    <m/>
    <n v="2528226"/>
    <x v="2"/>
  </r>
  <r>
    <d v="2024-02-19T00:00:00"/>
    <s v="Mission Budget for 1 day"/>
    <s v="Advance"/>
    <s v="Management"/>
    <n v="14000"/>
    <m/>
    <n v="2514226"/>
    <x v="4"/>
  </r>
  <r>
    <d v="2024-02-19T00:00:00"/>
    <s v="Mission Budget for 1 day"/>
    <s v="Advance"/>
    <s v="Management"/>
    <n v="319000"/>
    <m/>
    <n v="2195226"/>
    <x v="4"/>
  </r>
  <r>
    <d v="2024-02-19T00:00:00"/>
    <s v="Reimbursement to the project"/>
    <s v="Advance"/>
    <s v="Management"/>
    <m/>
    <n v="30000"/>
    <n v="2225226"/>
    <x v="4"/>
  </r>
  <r>
    <d v="2024-02-19T00:00:00"/>
    <s v="Reimbursement to Grace"/>
    <s v="Advance"/>
    <s v="Legal"/>
    <n v="4000"/>
    <m/>
    <n v="2221226"/>
    <x v="3"/>
  </r>
  <r>
    <d v="2024-02-20T00:00:00"/>
    <s v="Mission Budget for 1 day"/>
    <s v="Advance"/>
    <s v="Investigations"/>
    <n v="64000"/>
    <m/>
    <n v="2157226"/>
    <x v="2"/>
  </r>
  <r>
    <d v="2024-02-20T00:00:00"/>
    <s v="Mission Budget for 1 day"/>
    <s v="Advance"/>
    <s v="Legal"/>
    <n v="50000"/>
    <m/>
    <n v="2107226"/>
    <x v="3"/>
  </r>
  <r>
    <d v="2024-02-20T00:00:00"/>
    <s v="Reimbursement to the project"/>
    <s v="Advance"/>
    <s v="Investigations"/>
    <m/>
    <n v="2000"/>
    <n v="2109226"/>
    <x v="2"/>
  </r>
  <r>
    <d v="2024-02-21T00:00:00"/>
    <s v="Reimbursement to the project"/>
    <s v="Advance"/>
    <s v="Legal"/>
    <m/>
    <n v="15000"/>
    <n v="2124226"/>
    <x v="3"/>
  </r>
  <r>
    <d v="2024-02-21T00:00:00"/>
    <s v="Mission Budget for 1 day"/>
    <s v="Advance"/>
    <s v="Investigations"/>
    <n v="50000"/>
    <m/>
    <n v="2074226"/>
    <x v="6"/>
  </r>
  <r>
    <d v="2024-02-21T00:00:00"/>
    <s v="Mission Budget for 1 day"/>
    <s v="Advance"/>
    <s v="Investigations"/>
    <n v="63000"/>
    <m/>
    <n v="2011226"/>
    <x v="2"/>
  </r>
  <r>
    <d v="2024-02-21T00:00:00"/>
    <s v="Mission Budget for 1 day"/>
    <s v="Advance"/>
    <s v="Management"/>
    <n v="12000"/>
    <m/>
    <n v="1999226"/>
    <x v="4"/>
  </r>
  <r>
    <d v="2024-02-21T00:00:00"/>
    <s v="Mission Budget for 1 day"/>
    <s v="Advance"/>
    <s v="Management"/>
    <n v="340000"/>
    <m/>
    <n v="1659226"/>
    <x v="4"/>
  </r>
  <r>
    <d v="2024-02-21T00:00:00"/>
    <s v="Mission Budget for 1 day"/>
    <s v="Advance"/>
    <s v="Management"/>
    <n v="170000"/>
    <m/>
    <n v="1489226"/>
    <x v="5"/>
  </r>
  <r>
    <d v="2024-02-22T00:00:00"/>
    <s v="Mission Budget for 1 day"/>
    <s v="Advance"/>
    <s v="Investigations"/>
    <n v="59000"/>
    <m/>
    <n v="1430226"/>
    <x v="2"/>
  </r>
  <r>
    <d v="2024-02-22T00:00:00"/>
    <s v="Mission Budget for 1 day"/>
    <s v="Advance"/>
    <s v="Investigations"/>
    <n v="60000"/>
    <m/>
    <n v="1370226"/>
    <x v="6"/>
  </r>
  <r>
    <d v="2024-02-22T00:00:00"/>
    <s v="Reimbursement to the project"/>
    <s v="Advance"/>
    <s v="Investigations"/>
    <m/>
    <n v="2000"/>
    <n v="1372226"/>
    <x v="6"/>
  </r>
  <r>
    <d v="2024-02-22T00:00:00"/>
    <s v="Reimbursement to the project"/>
    <s v="Advance"/>
    <s v="Investigations"/>
    <m/>
    <n v="1000"/>
    <n v="1373226"/>
    <x v="2"/>
  </r>
  <r>
    <d v="2024-02-23T00:00:00"/>
    <s v="Reimbursement to i18"/>
    <s v="Advance"/>
    <s v="Investigations"/>
    <n v="1000"/>
    <m/>
    <n v="1372226"/>
    <x v="2"/>
  </r>
  <r>
    <d v="2024-02-23T00:00:00"/>
    <s v="Mission Budget for 1 day"/>
    <s v="Advance"/>
    <s v="Investigations"/>
    <n v="67000"/>
    <m/>
    <n v="1305226"/>
    <x v="6"/>
  </r>
  <r>
    <d v="2024-02-23T00:00:00"/>
    <s v="Mission Budget for 1 day"/>
    <s v="Advance"/>
    <s v="Investigations"/>
    <n v="64000"/>
    <m/>
    <n v="1241226"/>
    <x v="2"/>
  </r>
  <r>
    <d v="2024-02-23T00:00:00"/>
    <s v="Reimbursement to the project"/>
    <s v="Advance"/>
    <s v="Investigations"/>
    <m/>
    <n v="5000"/>
    <n v="1246226"/>
    <x v="6"/>
  </r>
  <r>
    <d v="2024-02-26T00:00:00"/>
    <s v="Mission Budget for 1 day"/>
    <s v="Advance"/>
    <s v="Investigations"/>
    <n v="60000"/>
    <m/>
    <n v="1186226"/>
    <x v="2"/>
  </r>
  <r>
    <d v="2024-02-26T00:00:00"/>
    <s v="Mission Budget for 1 day"/>
    <s v="Advance"/>
    <s v="Management"/>
    <n v="20000"/>
    <m/>
    <n v="1166226"/>
    <x v="4"/>
  </r>
  <r>
    <d v="2024-02-26T00:00:00"/>
    <s v="Mission Budget for 1 day"/>
    <s v="Advance"/>
    <s v="Management"/>
    <n v="84000"/>
    <m/>
    <n v="1082226"/>
    <x v="4"/>
  </r>
  <r>
    <d v="2024-02-26T00:00:00"/>
    <s v="Mission Budget for 1 day"/>
    <s v="Advance"/>
    <s v="Investigations"/>
    <n v="75000"/>
    <m/>
    <n v="1007226"/>
    <x v="6"/>
  </r>
  <r>
    <d v="2024-02-26T00:00:00"/>
    <s v="Cash withdarw chq:"/>
    <s v="Internal Transfer"/>
    <m/>
    <m/>
    <n v="1954000"/>
    <n v="2961226"/>
    <x v="0"/>
  </r>
  <r>
    <d v="2024-02-26T00:00:00"/>
    <s v="Reimbursement to the project"/>
    <s v="Advance"/>
    <s v="Management"/>
    <m/>
    <n v="5500"/>
    <n v="2966726"/>
    <x v="4"/>
  </r>
  <r>
    <d v="2024-02-26T00:00:00"/>
    <s v="Reimbursement to the project"/>
    <s v="Advance"/>
    <s v="Investigations"/>
    <m/>
    <n v="2000"/>
    <n v="2968726"/>
    <x v="6"/>
  </r>
  <r>
    <d v="2024-02-26T00:00:00"/>
    <s v="Reimbursement to the project"/>
    <s v="Advance"/>
    <s v="Investigations"/>
    <m/>
    <n v="1000"/>
    <n v="2969726"/>
    <x v="2"/>
  </r>
  <r>
    <d v="2024-02-27T00:00:00"/>
    <s v="Mission Budget for 1 day"/>
    <s v="Advance"/>
    <m/>
    <n v="58000"/>
    <m/>
    <n v="2911726"/>
    <x v="2"/>
  </r>
  <r>
    <d v="2024-02-27T00:00:00"/>
    <s v="Mission Budget for 1 day"/>
    <s v="Advance"/>
    <s v="Investigations"/>
    <n v="70000"/>
    <m/>
    <n v="2841726"/>
    <x v="6"/>
  </r>
  <r>
    <s v="27-0224"/>
    <s v="Mission Budget for 1 day"/>
    <s v="Advance"/>
    <s v="Management"/>
    <n v="86000"/>
    <m/>
    <n v="2755726"/>
    <x v="4"/>
  </r>
  <r>
    <d v="2024-02-27T00:00:00"/>
    <s v="Reimbursement to the project"/>
    <s v="Advance"/>
    <s v="Investigations"/>
    <m/>
    <n v="3000"/>
    <n v="2758726"/>
    <x v="6"/>
  </r>
  <r>
    <d v="2024-02-27T00:00:00"/>
    <s v="Reimbursement to the project"/>
    <s v="Advance"/>
    <s v="Investigations"/>
    <m/>
    <n v="1000"/>
    <n v="2759726"/>
    <x v="2"/>
  </r>
  <r>
    <d v="2024-02-28T00:00:00"/>
    <s v="Reimbursement to the project"/>
    <s v="Advance"/>
    <s v="Investigations"/>
    <m/>
    <n v="1000"/>
    <n v="2760726"/>
    <x v="2"/>
  </r>
  <r>
    <d v="2024-02-28T00:00:00"/>
    <s v="Mission Budget for 1 day"/>
    <s v="Advance"/>
    <s v="Management"/>
    <n v="200000"/>
    <m/>
    <n v="2560726"/>
    <x v="4"/>
  </r>
  <r>
    <d v="2024-02-28T00:00:00"/>
    <s v="Mission Budget for 1 day"/>
    <s v="Advance"/>
    <s v="Investigations"/>
    <n v="61000"/>
    <m/>
    <n v="2499726"/>
    <x v="2"/>
  </r>
  <r>
    <d v="2024-02-28T00:00:00"/>
    <s v="Mission Budget for 1 day"/>
    <s v="Advance"/>
    <s v="Investigations"/>
    <n v="75000"/>
    <m/>
    <n v="2424726"/>
    <x v="6"/>
  </r>
  <r>
    <d v="2024-02-28T00:00:00"/>
    <s v="Mission Budget for 1 day"/>
    <s v="Advance"/>
    <s v="Investigations"/>
    <n v="16000"/>
    <m/>
    <n v="2408726"/>
    <x v="7"/>
  </r>
  <r>
    <d v="2024-02-28T00:00:00"/>
    <s v="Reimbursement to the project"/>
    <s v="Advance"/>
    <s v="Investigations"/>
    <m/>
    <n v="2000"/>
    <n v="2410726"/>
    <x v="6"/>
  </r>
  <r>
    <d v="2024-02-29T00:00:00"/>
    <s v="Mission Budget for 1 day"/>
    <s v="Advance"/>
    <s v="Investigations"/>
    <n v="2000"/>
    <m/>
    <n v="2408726"/>
    <x v="6"/>
  </r>
  <r>
    <d v="2024-02-29T00:00:00"/>
    <s v="Mission Budget for 1 day"/>
    <s v="Advance"/>
    <s v="Investigations"/>
    <n v="59000"/>
    <m/>
    <n v="2349726"/>
    <x v="2"/>
  </r>
  <r>
    <d v="2024-02-29T00:00:00"/>
    <s v="Mission Budget for 1 day"/>
    <s v="Advance"/>
    <s v="Investigations"/>
    <n v="63000"/>
    <m/>
    <n v="2286726"/>
    <x v="6"/>
  </r>
  <r>
    <d v="2024-02-29T00:00:00"/>
    <s v="Mission Budget for 1 day"/>
    <s v="Advance"/>
    <s v="Investigations"/>
    <n v="36000"/>
    <m/>
    <n v="2250726"/>
    <x v="7"/>
  </r>
</pivotCacheRecords>
</file>

<file path=xl/pivotCache/pivotCacheRecords2.xml><?xml version="1.0" encoding="utf-8"?>
<pivotCacheRecords xmlns="http://schemas.openxmlformats.org/spreadsheetml/2006/main" xmlns:r="http://schemas.openxmlformats.org/officeDocument/2006/relationships" count="15">
  <r>
    <d v="2024-02-01T00:00:00"/>
    <s v="Balance from January 2024"/>
    <m/>
    <m/>
    <m/>
    <m/>
    <n v="0"/>
    <x v="0"/>
  </r>
  <r>
    <d v="2024-02-12T00:00:00"/>
    <s v="Mission Budget for 1 day"/>
    <s v="Advance"/>
    <s v="Management"/>
    <m/>
    <n v="170000"/>
    <n v="170000"/>
    <x v="0"/>
  </r>
  <r>
    <d v="2024-02-12T00:00:00"/>
    <s v="Airtime for Lydia-week of 5th"/>
    <s v="Telephone"/>
    <s v="Management"/>
    <n v="40000"/>
    <m/>
    <n v="130000"/>
    <x v="1"/>
  </r>
  <r>
    <d v="2024-02-12T00:00:00"/>
    <s v="Airtime for Grace week of 5th"/>
    <s v="Telephone"/>
    <s v="Legal"/>
    <n v="20000"/>
    <m/>
    <n v="110000"/>
    <x v="2"/>
  </r>
  <r>
    <d v="2024-02-12T00:00:00"/>
    <s v="Airtime for i18 week of 5th"/>
    <s v="Telephone"/>
    <s v="Investigations"/>
    <n v="25000"/>
    <m/>
    <n v="85000"/>
    <x v="3"/>
  </r>
  <r>
    <d v="2024-02-12T00:00:00"/>
    <s v="Airtime for Lydia-week of 12th"/>
    <s v="Telephone"/>
    <s v="Management"/>
    <n v="40000"/>
    <m/>
    <n v="45000"/>
    <x v="1"/>
  </r>
  <r>
    <d v="2024-02-12T00:00:00"/>
    <s v="Airtime for Grace week of 12th"/>
    <s v="Telephone"/>
    <s v="Legal"/>
    <n v="20000"/>
    <m/>
    <n v="25000"/>
    <x v="2"/>
  </r>
  <r>
    <d v="2024-02-12T00:00:00"/>
    <s v="Airtime for i18 week of 12th"/>
    <s v="Telephone"/>
    <s v="Investigations"/>
    <n v="25000"/>
    <m/>
    <n v="0"/>
    <x v="3"/>
  </r>
  <r>
    <d v="2024-02-21T00:00:00"/>
    <s v="Mission Budget for 1 day"/>
    <s v="Advance"/>
    <s v="Investigations"/>
    <m/>
    <n v="170000"/>
    <n v="170000"/>
    <x v="0"/>
  </r>
  <r>
    <d v="2024-02-21T00:00:00"/>
    <s v="Airtime for Lydia"/>
    <s v="Telephone"/>
    <s v="Management"/>
    <n v="40000"/>
    <m/>
    <n v="130000"/>
    <x v="1"/>
  </r>
  <r>
    <d v="2024-02-21T00:00:00"/>
    <s v="Airtime for Grace"/>
    <s v="Telephone"/>
    <s v="Legal"/>
    <n v="20000"/>
    <m/>
    <n v="110000"/>
    <x v="2"/>
  </r>
  <r>
    <d v="2024-02-21T00:00:00"/>
    <s v="Airtime for i18"/>
    <s v="Telephone"/>
    <s v="Investigations"/>
    <n v="25000"/>
    <m/>
    <n v="85000"/>
    <x v="3"/>
  </r>
  <r>
    <d v="2024-02-26T00:00:00"/>
    <s v="Airtime for Lydia"/>
    <s v="Telephone"/>
    <s v="Management"/>
    <n v="40000"/>
    <m/>
    <n v="45000"/>
    <x v="1"/>
  </r>
  <r>
    <d v="2024-02-26T00:00:00"/>
    <s v="Airtime for Grace"/>
    <s v="Telephone"/>
    <s v="Legal"/>
    <n v="20000"/>
    <m/>
    <n v="25000"/>
    <x v="2"/>
  </r>
  <r>
    <d v="2024-02-26T00:00:00"/>
    <s v="Airtime for i18"/>
    <s v="Telephone"/>
    <s v="Investigations"/>
    <n v="25000"/>
    <m/>
    <n v="0"/>
    <x v="3"/>
  </r>
</pivotCacheRecords>
</file>

<file path=xl/pivotCache/pivotCacheRecords3.xml><?xml version="1.0" encoding="utf-8"?>
<pivotCacheRecords xmlns="http://schemas.openxmlformats.org/spreadsheetml/2006/main" xmlns:r="http://schemas.openxmlformats.org/officeDocument/2006/relationships" count="311">
  <r>
    <d v="2024-02-01T00:00:00"/>
    <s v="Local Transport "/>
    <x v="0"/>
    <x v="0"/>
    <n v="10000"/>
    <n v="3798"/>
    <n v="2.6329647182727753"/>
    <x v="0"/>
  </r>
  <r>
    <d v="2024-02-01T00:00:00"/>
    <s v="Local Transport "/>
    <x v="0"/>
    <x v="0"/>
    <n v="8000"/>
    <n v="3798"/>
    <n v="2.10637177461822"/>
    <x v="0"/>
  </r>
  <r>
    <d v="2024-02-01T00:00:00"/>
    <s v="Local Transport "/>
    <x v="0"/>
    <x v="0"/>
    <n v="7000"/>
    <n v="3798"/>
    <n v="1.8430753027909426"/>
    <x v="0"/>
  </r>
  <r>
    <d v="2024-02-01T00:00:00"/>
    <s v="Local Transport "/>
    <x v="0"/>
    <x v="0"/>
    <n v="12000"/>
    <n v="3798"/>
    <n v="3.1595576619273302"/>
    <x v="0"/>
  </r>
  <r>
    <d v="2024-02-01T00:00:00"/>
    <s v="Trust  Building "/>
    <x v="1"/>
    <x v="0"/>
    <n v="8000"/>
    <n v="3798"/>
    <n v="2.10637177461822"/>
    <x v="0"/>
  </r>
  <r>
    <d v="2024-02-01T00:00:00"/>
    <s v="Trust  Building "/>
    <x v="1"/>
    <x v="0"/>
    <n v="2000"/>
    <n v="3798"/>
    <n v="0.526592943654555"/>
    <x v="0"/>
  </r>
  <r>
    <d v="2024-02-01T00:00:00"/>
    <s v="Local Transport "/>
    <x v="0"/>
    <x v="0"/>
    <n v="8000"/>
    <n v="3798"/>
    <n v="2.10637177461822"/>
    <x v="0"/>
  </r>
  <r>
    <d v="2024-02-01T00:00:00"/>
    <s v="Local Transport "/>
    <x v="0"/>
    <x v="0"/>
    <n v="8000"/>
    <n v="3798"/>
    <n v="2.10637177461822"/>
    <x v="1"/>
  </r>
  <r>
    <d v="2024-02-01T00:00:00"/>
    <s v="Local Transport "/>
    <x v="0"/>
    <x v="0"/>
    <n v="13000"/>
    <n v="3798"/>
    <n v="3.4228541337546079"/>
    <x v="1"/>
  </r>
  <r>
    <d v="2024-02-01T00:00:00"/>
    <s v="Local Transport "/>
    <x v="0"/>
    <x v="0"/>
    <n v="8000"/>
    <n v="3798"/>
    <n v="2.10637177461822"/>
    <x v="1"/>
  </r>
  <r>
    <d v="2024-02-01T00:00:00"/>
    <s v="Local Transport "/>
    <x v="0"/>
    <x v="0"/>
    <n v="7000"/>
    <n v="3798"/>
    <n v="1.8430753027909426"/>
    <x v="1"/>
  </r>
  <r>
    <d v="2024-02-01T00:00:00"/>
    <s v="Local Transport "/>
    <x v="0"/>
    <x v="0"/>
    <n v="8000"/>
    <n v="3798"/>
    <n v="2.10637177461822"/>
    <x v="1"/>
  </r>
  <r>
    <d v="2024-02-01T00:00:00"/>
    <s v="Local Transport "/>
    <x v="0"/>
    <x v="0"/>
    <n v="10000"/>
    <n v="3798"/>
    <n v="0.56999999999999995"/>
    <x v="1"/>
  </r>
  <r>
    <d v="2024-02-01T00:00:00"/>
    <s v="Trust  Building "/>
    <x v="1"/>
    <x v="0"/>
    <n v="8000"/>
    <n v="3798"/>
    <n v="2.10637177461822"/>
    <x v="1"/>
  </r>
  <r>
    <d v="2024-02-01T00:00:00"/>
    <s v="Trust  Building "/>
    <x v="1"/>
    <x v="0"/>
    <n v="2000"/>
    <n v="3798"/>
    <n v="0.526592943654555"/>
    <x v="1"/>
  </r>
  <r>
    <d v="2024-02-01T00:00:00"/>
    <s v="Interbank transfer charges"/>
    <x v="2"/>
    <x v="1"/>
    <n v="56970"/>
    <n v="3798"/>
    <n v="15"/>
    <x v="2"/>
  </r>
  <r>
    <d v="2024-02-01T00:00:00"/>
    <s v="Bank Transfer charges"/>
    <x v="2"/>
    <x v="1"/>
    <n v="32017.14"/>
    <n v="3798"/>
    <n v="8.43"/>
    <x v="2"/>
  </r>
  <r>
    <d v="2024-02-02T00:00:00"/>
    <s v="Local Transport "/>
    <x v="0"/>
    <x v="0"/>
    <n v="8000"/>
    <n v="3798"/>
    <n v="2.10637177461822"/>
    <x v="1"/>
  </r>
  <r>
    <d v="2024-02-02T00:00:00"/>
    <s v="Local Transport "/>
    <x v="0"/>
    <x v="0"/>
    <n v="13000"/>
    <n v="3798"/>
    <n v="3.4228541337546079"/>
    <x v="1"/>
  </r>
  <r>
    <d v="2024-02-02T00:00:00"/>
    <s v="Local Transport "/>
    <x v="0"/>
    <x v="0"/>
    <n v="8000"/>
    <n v="3798"/>
    <n v="2.10637177461822"/>
    <x v="1"/>
  </r>
  <r>
    <d v="2024-02-02T00:00:00"/>
    <s v="Local Transport "/>
    <x v="0"/>
    <x v="0"/>
    <n v="10000"/>
    <n v="3798"/>
    <n v="2.6329647182727753"/>
    <x v="1"/>
  </r>
  <r>
    <d v="2024-02-02T00:00:00"/>
    <s v="Trust  Building "/>
    <x v="1"/>
    <x v="0"/>
    <n v="5000"/>
    <n v="3798"/>
    <n v="1.3164823591363877"/>
    <x v="1"/>
  </r>
  <r>
    <d v="2024-02-02T00:00:00"/>
    <s v="Trust  Building "/>
    <x v="1"/>
    <x v="0"/>
    <n v="5000"/>
    <n v="3798"/>
    <n v="1.3164823591363877"/>
    <x v="1"/>
  </r>
  <r>
    <d v="2024-02-02T00:00:00"/>
    <s v="Local Transport "/>
    <x v="0"/>
    <x v="0"/>
    <n v="10000"/>
    <n v="3798"/>
    <n v="2.6329647182727753"/>
    <x v="0"/>
  </r>
  <r>
    <d v="2024-02-02T00:00:00"/>
    <s v="Local Transport "/>
    <x v="0"/>
    <x v="0"/>
    <n v="11000"/>
    <n v="3798"/>
    <n v="2.8962611901000526"/>
    <x v="0"/>
  </r>
  <r>
    <d v="2024-02-02T00:00:00"/>
    <s v="Local Transport "/>
    <x v="0"/>
    <x v="0"/>
    <n v="15000"/>
    <n v="3798"/>
    <n v="3.9494470774091628"/>
    <x v="0"/>
  </r>
  <r>
    <d v="2024-02-02T00:00:00"/>
    <s v="Local Transport "/>
    <x v="0"/>
    <x v="0"/>
    <n v="5000"/>
    <n v="3798"/>
    <n v="1.3164823591363877"/>
    <x v="0"/>
  </r>
  <r>
    <d v="2024-02-02T00:00:00"/>
    <s v="Trust  Building "/>
    <x v="3"/>
    <x v="0"/>
    <n v="2000"/>
    <n v="3798"/>
    <n v="0.526592943654555"/>
    <x v="0"/>
  </r>
  <r>
    <d v="2024-02-02T00:00:00"/>
    <s v="Trust  Building "/>
    <x v="3"/>
    <x v="0"/>
    <n v="5000"/>
    <n v="3798"/>
    <n v="1.3164823591363877"/>
    <x v="0"/>
  </r>
  <r>
    <d v="2024-02-02T00:00:00"/>
    <s v="Trust  Building "/>
    <x v="3"/>
    <x v="0"/>
    <n v="3000"/>
    <n v="3798"/>
    <n v="0.78988941548183256"/>
    <x v="0"/>
  </r>
  <r>
    <d v="2024-02-03T00:00:00"/>
    <s v="Local Transport "/>
    <x v="0"/>
    <x v="0"/>
    <n v="10000"/>
    <n v="3798"/>
    <n v="2.6329647182727753"/>
    <x v="0"/>
  </r>
  <r>
    <d v="2024-02-03T00:00:00"/>
    <s v="Local Transport "/>
    <x v="0"/>
    <x v="0"/>
    <n v="10000"/>
    <n v="3798"/>
    <n v="2.6329647182727753"/>
    <x v="0"/>
  </r>
  <r>
    <d v="2024-02-04T00:00:00"/>
    <s v="Local Transport "/>
    <x v="0"/>
    <x v="0"/>
    <n v="6000"/>
    <n v="3798"/>
    <n v="1.5797788309636651"/>
    <x v="1"/>
  </r>
  <r>
    <d v="2024-02-04T00:00:00"/>
    <s v="Local Transport "/>
    <x v="0"/>
    <x v="0"/>
    <n v="6000"/>
    <n v="3798"/>
    <n v="1.5797788309636651"/>
    <x v="1"/>
  </r>
  <r>
    <d v="2024-02-05T00:00:00"/>
    <s v="Local Transport "/>
    <x v="0"/>
    <x v="0"/>
    <n v="8000"/>
    <n v="3798"/>
    <n v="2.10637177461822"/>
    <x v="1"/>
  </r>
  <r>
    <d v="2024-02-05T00:00:00"/>
    <s v="Local Transport "/>
    <x v="0"/>
    <x v="0"/>
    <n v="14000"/>
    <n v="3798"/>
    <n v="3.6861506055818851"/>
    <x v="1"/>
  </r>
  <r>
    <d v="2024-02-05T00:00:00"/>
    <s v="Local Transport "/>
    <x v="0"/>
    <x v="0"/>
    <n v="11000"/>
    <n v="3798"/>
    <n v="2.8962611901000526"/>
    <x v="1"/>
  </r>
  <r>
    <d v="2024-02-05T00:00:00"/>
    <s v="Local Transport "/>
    <x v="0"/>
    <x v="0"/>
    <n v="10000"/>
    <n v="3798"/>
    <n v="2.6329647182727753"/>
    <x v="1"/>
  </r>
  <r>
    <d v="2024-02-05T00:00:00"/>
    <s v="Trust  Building "/>
    <x v="1"/>
    <x v="0"/>
    <n v="6000"/>
    <n v="3798"/>
    <n v="1.5797788309636651"/>
    <x v="1"/>
  </r>
  <r>
    <d v="2024-02-05T00:00:00"/>
    <s v="Trust  Building "/>
    <x v="1"/>
    <x v="0"/>
    <n v="4000"/>
    <n v="3798"/>
    <n v="1.05318588730911"/>
    <x v="1"/>
  </r>
  <r>
    <d v="2024-02-06T00:00:00"/>
    <s v="Local Transport "/>
    <x v="0"/>
    <x v="0"/>
    <n v="8000"/>
    <n v="3798"/>
    <n v="2.10637177461822"/>
    <x v="1"/>
  </r>
  <r>
    <d v="2024-02-06T00:00:00"/>
    <s v="Local Transport "/>
    <x v="0"/>
    <x v="0"/>
    <n v="6000"/>
    <n v="3798"/>
    <n v="1.5797788309636651"/>
    <x v="1"/>
  </r>
  <r>
    <d v="2024-02-06T00:00:00"/>
    <s v="Local Transport "/>
    <x v="0"/>
    <x v="0"/>
    <n v="16000"/>
    <n v="3798"/>
    <n v="4.21274354923644"/>
    <x v="1"/>
  </r>
  <r>
    <d v="2024-02-06T00:00:00"/>
    <s v="Local Transport "/>
    <x v="0"/>
    <x v="0"/>
    <n v="12000"/>
    <n v="3798"/>
    <n v="3.1595576619273302"/>
    <x v="1"/>
  </r>
  <r>
    <d v="2024-02-06T00:00:00"/>
    <s v="Trust  Building "/>
    <x v="1"/>
    <x v="0"/>
    <n v="7000"/>
    <n v="3798"/>
    <n v="1.8430753027909426"/>
    <x v="1"/>
  </r>
  <r>
    <d v="2024-02-06T00:00:00"/>
    <s v="Trust  Building "/>
    <x v="1"/>
    <x v="0"/>
    <n v="3000"/>
    <n v="3798"/>
    <n v="0.78988941548183256"/>
    <x v="1"/>
  </r>
  <r>
    <d v="2024-02-07T00:00:00"/>
    <s v="Local Transport "/>
    <x v="0"/>
    <x v="0"/>
    <n v="8000"/>
    <n v="3798"/>
    <n v="2.10637177461822"/>
    <x v="1"/>
  </r>
  <r>
    <d v="2024-02-07T00:00:00"/>
    <s v="Local Transport "/>
    <x v="0"/>
    <x v="0"/>
    <n v="8000"/>
    <n v="3798"/>
    <n v="2.10637177461822"/>
    <x v="1"/>
  </r>
  <r>
    <d v="2024-02-07T00:00:00"/>
    <s v="Local Transport "/>
    <x v="0"/>
    <x v="0"/>
    <n v="7000"/>
    <n v="3798"/>
    <n v="1.8430753027909426"/>
    <x v="1"/>
  </r>
  <r>
    <d v="2024-02-07T00:00:00"/>
    <s v="Local Transport "/>
    <x v="0"/>
    <x v="0"/>
    <n v="7000"/>
    <n v="3798"/>
    <n v="1.8430753027909426"/>
    <x v="1"/>
  </r>
  <r>
    <d v="2024-02-07T00:00:00"/>
    <s v="Local Transport "/>
    <x v="0"/>
    <x v="0"/>
    <n v="8000"/>
    <n v="3798"/>
    <n v="2.10637177461822"/>
    <x v="1"/>
  </r>
  <r>
    <d v="2024-02-07T00:00:00"/>
    <s v="Local Transport "/>
    <x v="0"/>
    <x v="0"/>
    <n v="9000"/>
    <n v="3798"/>
    <n v="2.3696682464454977"/>
    <x v="1"/>
  </r>
  <r>
    <d v="2024-02-07T00:00:00"/>
    <s v="Trust  Building "/>
    <x v="1"/>
    <x v="0"/>
    <n v="6000"/>
    <n v="3798"/>
    <n v="1.5797788309636651"/>
    <x v="1"/>
  </r>
  <r>
    <d v="2024-02-07T00:00:00"/>
    <s v="Trust  Building "/>
    <x v="1"/>
    <x v="0"/>
    <n v="4000"/>
    <n v="3798"/>
    <n v="1.05318588730911"/>
    <x v="1"/>
  </r>
  <r>
    <d v="2024-02-07T00:00:00"/>
    <s v="Local Transport"/>
    <x v="0"/>
    <x v="2"/>
    <n v="5000"/>
    <n v="3798"/>
    <n v="1.3164823591363877"/>
    <x v="3"/>
  </r>
  <r>
    <d v="2024-02-07T00:00:00"/>
    <s v="Local Transport"/>
    <x v="0"/>
    <x v="2"/>
    <n v="4000"/>
    <n v="3798"/>
    <n v="1.05318588730911"/>
    <x v="3"/>
  </r>
  <r>
    <d v="2024-02-07T00:00:00"/>
    <s v="Local Transport"/>
    <x v="0"/>
    <x v="2"/>
    <n v="4000"/>
    <n v="3798"/>
    <n v="1.05318588730911"/>
    <x v="3"/>
  </r>
  <r>
    <d v="2024-02-07T00:00:00"/>
    <s v="Bank Transfer charges"/>
    <x v="2"/>
    <x v="1"/>
    <n v="2000"/>
    <n v="3798"/>
    <n v="0.526592943654555"/>
    <x v="4"/>
  </r>
  <r>
    <d v="2024-02-07T00:00:00"/>
    <s v="Bank charges"/>
    <x v="2"/>
    <x v="1"/>
    <n v="20000"/>
    <n v="3798"/>
    <n v="5.2659294365455507"/>
    <x v="5"/>
  </r>
  <r>
    <d v="2024-02-08T00:00:00"/>
    <s v="Local Transport "/>
    <x v="0"/>
    <x v="0"/>
    <n v="8000"/>
    <n v="3798"/>
    <n v="2.10637177461822"/>
    <x v="1"/>
  </r>
  <r>
    <d v="2024-02-08T00:00:00"/>
    <s v="Local Transport "/>
    <x v="0"/>
    <x v="0"/>
    <n v="8000"/>
    <n v="3798"/>
    <n v="2.10637177461822"/>
    <x v="1"/>
  </r>
  <r>
    <d v="2024-02-08T00:00:00"/>
    <s v="Local Transport "/>
    <x v="0"/>
    <x v="0"/>
    <n v="8000"/>
    <n v="3798"/>
    <n v="2.10637177461822"/>
    <x v="1"/>
  </r>
  <r>
    <d v="2024-02-08T00:00:00"/>
    <s v="Local Transport "/>
    <x v="0"/>
    <x v="0"/>
    <n v="6000"/>
    <n v="3798"/>
    <n v="1.5797788309636651"/>
    <x v="1"/>
  </r>
  <r>
    <d v="2024-02-08T00:00:00"/>
    <s v="Local Transport "/>
    <x v="0"/>
    <x v="0"/>
    <n v="11000"/>
    <n v="3798"/>
    <n v="2.8962611901000526"/>
    <x v="1"/>
  </r>
  <r>
    <d v="2024-02-08T00:00:00"/>
    <s v="Local Transport "/>
    <x v="0"/>
    <x v="0"/>
    <n v="10000"/>
    <n v="3798"/>
    <n v="2.6329647182727753"/>
    <x v="1"/>
  </r>
  <r>
    <d v="2024-02-08T00:00:00"/>
    <s v="Trust  Building "/>
    <x v="1"/>
    <x v="0"/>
    <n v="6000"/>
    <n v="3798"/>
    <n v="1.5797788309636651"/>
    <x v="1"/>
  </r>
  <r>
    <d v="2024-02-08T00:00:00"/>
    <s v="Trust  Building "/>
    <x v="1"/>
    <x v="0"/>
    <n v="4000"/>
    <n v="3798"/>
    <n v="1.05318588730911"/>
    <x v="1"/>
  </r>
  <r>
    <d v="2024-02-08T00:00:00"/>
    <s v="January garbagge collection services"/>
    <x v="4"/>
    <x v="1"/>
    <n v="50000"/>
    <n v="3798"/>
    <n v="13.164823591363875"/>
    <x v="3"/>
  </r>
  <r>
    <d v="2024-02-09T00:00:00"/>
    <s v="Local Transport "/>
    <x v="0"/>
    <x v="0"/>
    <n v="8000"/>
    <n v="3798"/>
    <n v="2.10637177461822"/>
    <x v="1"/>
  </r>
  <r>
    <d v="2024-02-09T00:00:00"/>
    <s v="Local Transport "/>
    <x v="0"/>
    <x v="0"/>
    <n v="12000"/>
    <n v="3798"/>
    <n v="3.1595576619273302"/>
    <x v="1"/>
  </r>
  <r>
    <d v="2024-02-09T00:00:00"/>
    <s v="Local Transport "/>
    <x v="0"/>
    <x v="0"/>
    <n v="7000"/>
    <n v="3798"/>
    <n v="1.8430753027909426"/>
    <x v="1"/>
  </r>
  <r>
    <d v="2024-02-09T00:00:00"/>
    <s v="Local Transport "/>
    <x v="0"/>
    <x v="0"/>
    <n v="8000"/>
    <n v="3798"/>
    <n v="2.10637177461822"/>
    <x v="1"/>
  </r>
  <r>
    <d v="2024-02-09T00:00:00"/>
    <s v="Local Transport "/>
    <x v="0"/>
    <x v="0"/>
    <n v="7000"/>
    <n v="3798"/>
    <n v="1.8430753027909426"/>
    <x v="1"/>
  </r>
  <r>
    <d v="2024-02-09T00:00:00"/>
    <s v="Local Transport "/>
    <x v="0"/>
    <x v="0"/>
    <n v="8000"/>
    <n v="3798"/>
    <n v="2.10637177461822"/>
    <x v="1"/>
  </r>
  <r>
    <d v="2024-02-09T00:00:00"/>
    <s v="Trust  Building "/>
    <x v="1"/>
    <x v="0"/>
    <n v="7000"/>
    <n v="3798"/>
    <n v="1.8430753027909426"/>
    <x v="1"/>
  </r>
  <r>
    <d v="2024-02-09T00:00:00"/>
    <s v="Trust  Building "/>
    <x v="1"/>
    <x v="0"/>
    <n v="3000"/>
    <n v="3798"/>
    <n v="0.78988941548183256"/>
    <x v="1"/>
  </r>
  <r>
    <d v="2024-02-09T00:00:00"/>
    <s v="January Security Services: chq "/>
    <x v="5"/>
    <x v="1"/>
    <n v="1888000"/>
    <n v="3798"/>
    <n v="497.10373880989994"/>
    <x v="5"/>
  </r>
  <r>
    <d v="2024-02-09T00:00:00"/>
    <s v="Bank charges"/>
    <x v="2"/>
    <x v="1"/>
    <n v="3000"/>
    <n v="3798"/>
    <n v="0.78988941548183256"/>
    <x v="5"/>
  </r>
  <r>
    <d v="2024-02-12T00:00:00"/>
    <s v="Local Transport "/>
    <x v="0"/>
    <x v="0"/>
    <n v="8000"/>
    <n v="3798"/>
    <n v="2.10637177461822"/>
    <x v="1"/>
  </r>
  <r>
    <d v="2024-02-12T00:00:00"/>
    <s v="Local Transport "/>
    <x v="0"/>
    <x v="0"/>
    <n v="14000"/>
    <n v="3798"/>
    <n v="3.6861506055818851"/>
    <x v="1"/>
  </r>
  <r>
    <d v="2024-02-12T00:00:00"/>
    <s v="Local Transport "/>
    <x v="0"/>
    <x v="0"/>
    <n v="7000"/>
    <n v="3798"/>
    <n v="1.8430753027909426"/>
    <x v="1"/>
  </r>
  <r>
    <d v="2024-02-12T00:00:00"/>
    <s v="Local Transport "/>
    <x v="0"/>
    <x v="0"/>
    <n v="5000"/>
    <n v="3798"/>
    <n v="1.3164823591363877"/>
    <x v="1"/>
  </r>
  <r>
    <d v="2024-02-12T00:00:00"/>
    <s v="Local Transport "/>
    <x v="0"/>
    <x v="0"/>
    <n v="8000"/>
    <n v="3798"/>
    <n v="2.10637177461822"/>
    <x v="1"/>
  </r>
  <r>
    <d v="2024-02-12T00:00:00"/>
    <s v="Local Transport "/>
    <x v="0"/>
    <x v="0"/>
    <n v="8000"/>
    <n v="3798"/>
    <n v="2.10637177461822"/>
    <x v="1"/>
  </r>
  <r>
    <d v="2024-02-12T00:00:00"/>
    <s v="Trust  Building "/>
    <x v="1"/>
    <x v="0"/>
    <n v="5000"/>
    <n v="3798"/>
    <n v="1.3164823591363877"/>
    <x v="1"/>
  </r>
  <r>
    <d v="2024-02-12T00:00:00"/>
    <s v="Trust  Building "/>
    <x v="1"/>
    <x v="0"/>
    <n v="5000"/>
    <n v="3798"/>
    <n v="1.3164823591363877"/>
    <x v="1"/>
  </r>
  <r>
    <d v="2024-02-12T00:00:00"/>
    <s v="Local Transport"/>
    <x v="0"/>
    <x v="2"/>
    <n v="5000"/>
    <n v="3798"/>
    <n v="1.3164823591363877"/>
    <x v="3"/>
  </r>
  <r>
    <d v="2024-02-12T00:00:00"/>
    <s v="Local Transport"/>
    <x v="0"/>
    <x v="2"/>
    <n v="14000"/>
    <n v="3798"/>
    <n v="3.6861506055818851"/>
    <x v="3"/>
  </r>
  <r>
    <d v="2024-02-12T00:00:00"/>
    <s v="Lunch with Mr Ayokidde"/>
    <x v="6"/>
    <x v="2"/>
    <n v="10000"/>
    <n v="3798"/>
    <n v="2.6329647182727753"/>
    <x v="3"/>
  </r>
  <r>
    <d v="2024-02-12T00:00:00"/>
    <s v="Local Transport"/>
    <x v="0"/>
    <x v="2"/>
    <n v="18000"/>
    <n v="3798"/>
    <n v="4.7393364928909953"/>
    <x v="3"/>
  </r>
  <r>
    <d v="2024-02-12T00:00:00"/>
    <s v="Local Transport"/>
    <x v="0"/>
    <x v="2"/>
    <n v="20000"/>
    <n v="3798"/>
    <n v="5.2659294365455507"/>
    <x v="3"/>
  </r>
  <r>
    <d v="2024-02-12T00:00:00"/>
    <s v="Airtime for Lydia-week of 5th"/>
    <x v="7"/>
    <x v="2"/>
    <n v="40000"/>
    <n v="3798"/>
    <n v="10.531858873091101"/>
    <x v="3"/>
  </r>
  <r>
    <d v="2024-02-12T00:00:00"/>
    <s v="Airtime for Grace week of 5th"/>
    <x v="7"/>
    <x v="3"/>
    <n v="20000"/>
    <n v="3798"/>
    <n v="5.2659294365455507"/>
    <x v="6"/>
  </r>
  <r>
    <d v="2024-02-12T00:00:00"/>
    <s v="Airtime for i18 week of 5th"/>
    <x v="7"/>
    <x v="0"/>
    <n v="25000"/>
    <n v="3798"/>
    <n v="6.5824117956819377"/>
    <x v="1"/>
  </r>
  <r>
    <d v="2024-02-12T00:00:00"/>
    <s v="Airtime for Lydia-week of 12th"/>
    <x v="7"/>
    <x v="2"/>
    <n v="40000"/>
    <n v="3798"/>
    <n v="10.531858873091101"/>
    <x v="3"/>
  </r>
  <r>
    <d v="2024-02-12T00:00:00"/>
    <s v="Airtime for Grace week of 12th"/>
    <x v="7"/>
    <x v="3"/>
    <n v="20000"/>
    <n v="3798"/>
    <n v="5.2659294365455507"/>
    <x v="6"/>
  </r>
  <r>
    <d v="2024-02-12T00:00:00"/>
    <s v="Airtime for i18 week of 12th"/>
    <x v="7"/>
    <x v="0"/>
    <n v="25000"/>
    <n v="3798"/>
    <n v="6.5824117956819377"/>
    <x v="1"/>
  </r>
  <r>
    <d v="2024-02-13T00:00:00"/>
    <s v="Local Transport "/>
    <x v="0"/>
    <x v="0"/>
    <n v="8000"/>
    <n v="3798"/>
    <n v="2.10637177461822"/>
    <x v="1"/>
  </r>
  <r>
    <d v="2024-02-13T00:00:00"/>
    <s v="Local Transport "/>
    <x v="0"/>
    <x v="0"/>
    <n v="7000"/>
    <n v="3798"/>
    <n v="1.8430753027909426"/>
    <x v="1"/>
  </r>
  <r>
    <d v="2024-02-13T00:00:00"/>
    <s v="Local Transport "/>
    <x v="0"/>
    <x v="0"/>
    <n v="4000"/>
    <n v="3798"/>
    <n v="1.05318588730911"/>
    <x v="1"/>
  </r>
  <r>
    <d v="2024-02-13T00:00:00"/>
    <s v="Local Transport "/>
    <x v="0"/>
    <x v="0"/>
    <n v="7000"/>
    <n v="3798"/>
    <n v="1.8430753027909426"/>
    <x v="1"/>
  </r>
  <r>
    <d v="2024-02-13T00:00:00"/>
    <s v="Local Transport "/>
    <x v="0"/>
    <x v="0"/>
    <n v="8000"/>
    <n v="3798"/>
    <n v="2.10637177461822"/>
    <x v="1"/>
  </r>
  <r>
    <d v="2024-02-13T00:00:00"/>
    <s v="Local Transport "/>
    <x v="0"/>
    <x v="0"/>
    <n v="10000"/>
    <n v="3798"/>
    <n v="2.6329647182727753"/>
    <x v="1"/>
  </r>
  <r>
    <d v="2024-02-13T00:00:00"/>
    <s v="Trust  Building "/>
    <x v="1"/>
    <x v="0"/>
    <n v="3000"/>
    <n v="3798"/>
    <n v="0.78988941548183256"/>
    <x v="1"/>
  </r>
  <r>
    <d v="2024-02-13T00:00:00"/>
    <s v="Trust  Building "/>
    <x v="1"/>
    <x v="0"/>
    <n v="7000"/>
    <n v="3798"/>
    <n v="1.8430753027909426"/>
    <x v="1"/>
  </r>
  <r>
    <d v="2024-02-14T00:00:00"/>
    <s v="Local Transport"/>
    <x v="0"/>
    <x v="2"/>
    <n v="4000"/>
    <n v="3798"/>
    <n v="1.05318588730911"/>
    <x v="3"/>
  </r>
  <r>
    <d v="2024-02-14T00:00:00"/>
    <s v="Local Transport"/>
    <x v="0"/>
    <x v="2"/>
    <n v="4000"/>
    <n v="3798"/>
    <n v="1.05318588730911"/>
    <x v="3"/>
  </r>
  <r>
    <d v="2024-02-14T00:00:00"/>
    <s v="4 grams of milk@12,000"/>
    <x v="8"/>
    <x v="1"/>
    <n v="48000"/>
    <n v="3798"/>
    <n v="12.638230647709321"/>
    <x v="3"/>
  </r>
  <r>
    <d v="2024-02-14T00:00:00"/>
    <s v="2 pcs of tea bags"/>
    <x v="8"/>
    <x v="1"/>
    <n v="14400"/>
    <n v="3798"/>
    <n v="3.7914691943127963"/>
    <x v="3"/>
  </r>
  <r>
    <d v="2024-02-14T00:00:00"/>
    <s v="1 pcs instant coffee"/>
    <x v="8"/>
    <x v="1"/>
    <n v="28000"/>
    <n v="3798"/>
    <n v="7.3723012111637702"/>
    <x v="3"/>
  </r>
  <r>
    <d v="2024-02-14T00:00:00"/>
    <s v="1 pcs instant coffee"/>
    <x v="8"/>
    <x v="1"/>
    <n v="17000"/>
    <n v="3798"/>
    <n v="4.4760400210637181"/>
    <x v="3"/>
  </r>
  <r>
    <d v="2024-02-14T00:00:00"/>
    <s v="Drinking chocolate"/>
    <x v="8"/>
    <x v="1"/>
    <n v="9000"/>
    <n v="3798"/>
    <n v="2.3696682464454977"/>
    <x v="3"/>
  </r>
  <r>
    <d v="2024-02-14T00:00:00"/>
    <s v="2 pcs of cloves"/>
    <x v="8"/>
    <x v="1"/>
    <n v="29000"/>
    <n v="3798"/>
    <n v="7.6355976829910484"/>
    <x v="3"/>
  </r>
  <r>
    <d v="2024-02-14T00:00:00"/>
    <s v="1 tin of tea masala"/>
    <x v="8"/>
    <x v="1"/>
    <n v="3700"/>
    <n v="3798"/>
    <n v="0.97419694576092686"/>
    <x v="3"/>
  </r>
  <r>
    <d v="2024-02-14T00:00:00"/>
    <s v="I Tin of tummeric"/>
    <x v="8"/>
    <x v="1"/>
    <n v="2500"/>
    <n v="3798"/>
    <n v="0.65824117956819383"/>
    <x v="3"/>
  </r>
  <r>
    <d v="2024-02-14T00:00:00"/>
    <s v="Local  Transport"/>
    <x v="0"/>
    <x v="3"/>
    <n v="9000"/>
    <n v="3798"/>
    <n v="2.3696682464454977"/>
    <x v="6"/>
  </r>
  <r>
    <d v="2024-02-14T00:00:00"/>
    <s v="Local  Transport"/>
    <x v="0"/>
    <x v="3"/>
    <n v="9000"/>
    <n v="3798"/>
    <n v="2.3696682464454977"/>
    <x v="6"/>
  </r>
  <r>
    <d v="2024-02-14T00:00:00"/>
    <s v="Local Transport "/>
    <x v="0"/>
    <x v="0"/>
    <n v="8000"/>
    <n v="3798"/>
    <n v="2.10637177461822"/>
    <x v="1"/>
  </r>
  <r>
    <d v="2024-02-14T00:00:00"/>
    <s v="Local Transport "/>
    <x v="0"/>
    <x v="0"/>
    <n v="14000"/>
    <n v="3798"/>
    <n v="3.6861506055818851"/>
    <x v="1"/>
  </r>
  <r>
    <d v="2024-02-14T00:00:00"/>
    <s v="Local Transport "/>
    <x v="0"/>
    <x v="0"/>
    <n v="6000"/>
    <n v="3798"/>
    <n v="1.5797788309636651"/>
    <x v="1"/>
  </r>
  <r>
    <d v="2024-02-14T00:00:00"/>
    <s v="Local Transport "/>
    <x v="0"/>
    <x v="0"/>
    <n v="7000"/>
    <n v="3798"/>
    <n v="1.8430753027909426"/>
    <x v="1"/>
  </r>
  <r>
    <d v="2024-02-14T00:00:00"/>
    <s v="Local Transport "/>
    <x v="0"/>
    <x v="0"/>
    <n v="7000"/>
    <n v="3798"/>
    <n v="1.8430753027909426"/>
    <x v="1"/>
  </r>
  <r>
    <d v="2024-02-14T00:00:00"/>
    <s v="Local Transport "/>
    <x v="0"/>
    <x v="0"/>
    <n v="8000"/>
    <n v="3798"/>
    <n v="2.10637177461822"/>
    <x v="1"/>
  </r>
  <r>
    <d v="2024-02-14T00:00:00"/>
    <s v="Trust  Building "/>
    <x v="1"/>
    <x v="0"/>
    <n v="4000"/>
    <n v="3798"/>
    <n v="1.05318588730911"/>
    <x v="1"/>
  </r>
  <r>
    <d v="2024-02-14T00:00:00"/>
    <s v="Trust  Building "/>
    <x v="1"/>
    <x v="0"/>
    <n v="6000"/>
    <n v="3798"/>
    <n v="1.5797788309636651"/>
    <x v="1"/>
  </r>
  <r>
    <d v="2024-02-15T00:00:00"/>
    <s v="Local Transport"/>
    <x v="0"/>
    <x v="2"/>
    <n v="4000"/>
    <n v="3798"/>
    <n v="1.05318588730911"/>
    <x v="3"/>
  </r>
  <r>
    <d v="2024-02-15T00:00:00"/>
    <s v="Local Transport"/>
    <x v="0"/>
    <x v="2"/>
    <n v="7000"/>
    <n v="3798"/>
    <n v="1.8430753027909426"/>
    <x v="3"/>
  </r>
  <r>
    <d v="2024-02-15T00:00:00"/>
    <s v="Local Transport"/>
    <x v="0"/>
    <x v="2"/>
    <n v="2000"/>
    <n v="3798"/>
    <n v="0.526592943654555"/>
    <x v="3"/>
  </r>
  <r>
    <d v="2024-02-15T00:00:00"/>
    <s v="Local Transport"/>
    <x v="0"/>
    <x v="2"/>
    <n v="15000"/>
    <n v="3798"/>
    <n v="3.9494470774091628"/>
    <x v="3"/>
  </r>
  <r>
    <d v="2024-02-15T00:00:00"/>
    <s v="Lydia's January PAYE"/>
    <x v="9"/>
    <x v="2"/>
    <n v="1402000"/>
    <n v="3798"/>
    <n v="369.14165350184305"/>
    <x v="5"/>
  </r>
  <r>
    <d v="2024-02-15T00:00:00"/>
    <s v="Grace's January PAYE"/>
    <x v="9"/>
    <x v="3"/>
    <n v="549085"/>
    <n v="3798"/>
    <n v="144.57214323328068"/>
    <x v="5"/>
  </r>
  <r>
    <d v="2024-02-15T00:00:00"/>
    <s v="Bank charges"/>
    <x v="2"/>
    <x v="1"/>
    <n v="2500"/>
    <n v="3798"/>
    <n v="0.65824117956819383"/>
    <x v="5"/>
  </r>
  <r>
    <d v="2024-02-15T00:00:00"/>
    <s v="Lydia's January NSSF"/>
    <x v="9"/>
    <x v="2"/>
    <n v="750000"/>
    <n v="3798"/>
    <n v="197.47235387045814"/>
    <x v="5"/>
  </r>
  <r>
    <d v="2024-02-15T00:00:00"/>
    <s v="Grace's January NSSF"/>
    <x v="9"/>
    <x v="3"/>
    <n v="323543"/>
    <n v="3798"/>
    <n v="85.187730384412845"/>
    <x v="5"/>
  </r>
  <r>
    <d v="2024-02-15T00:00:00"/>
    <s v="Local Transport "/>
    <x v="0"/>
    <x v="0"/>
    <n v="8000"/>
    <n v="3798"/>
    <n v="2.10637177461822"/>
    <x v="1"/>
  </r>
  <r>
    <d v="2024-02-15T00:00:00"/>
    <s v="Local Transport "/>
    <x v="0"/>
    <x v="0"/>
    <n v="8000"/>
    <n v="3798"/>
    <n v="2.10637177461822"/>
    <x v="1"/>
  </r>
  <r>
    <d v="2024-02-15T00:00:00"/>
    <s v="Local Transport "/>
    <x v="0"/>
    <x v="0"/>
    <n v="6000"/>
    <n v="3798"/>
    <n v="1.5797788309636651"/>
    <x v="1"/>
  </r>
  <r>
    <d v="2024-02-15T00:00:00"/>
    <s v="Local Transport "/>
    <x v="0"/>
    <x v="0"/>
    <n v="8000"/>
    <n v="3798"/>
    <n v="2.10637177461822"/>
    <x v="1"/>
  </r>
  <r>
    <d v="2024-02-15T00:00:00"/>
    <s v="Local Transport "/>
    <x v="0"/>
    <x v="0"/>
    <n v="6000"/>
    <n v="3798"/>
    <n v="1.5797788309636651"/>
    <x v="1"/>
  </r>
  <r>
    <d v="2024-02-15T00:00:00"/>
    <s v="Local Transport "/>
    <x v="0"/>
    <x v="0"/>
    <n v="10000"/>
    <n v="3798"/>
    <n v="2.6329647182727753"/>
    <x v="1"/>
  </r>
  <r>
    <d v="2024-02-15T00:00:00"/>
    <s v="Trust  Building "/>
    <x v="1"/>
    <x v="0"/>
    <n v="6000"/>
    <n v="3798"/>
    <n v="1.5797788309636651"/>
    <x v="1"/>
  </r>
  <r>
    <d v="2024-02-15T00:00:00"/>
    <s v="Trust  Building "/>
    <x v="1"/>
    <x v="0"/>
    <n v="4000"/>
    <n v="3798"/>
    <n v="1.05318588730911"/>
    <x v="1"/>
  </r>
  <r>
    <d v="2024-02-15T00:00:00"/>
    <s v="Local  Transport"/>
    <x v="0"/>
    <x v="3"/>
    <n v="8000"/>
    <n v="3798"/>
    <n v="2.10637177461822"/>
    <x v="6"/>
  </r>
  <r>
    <d v="2024-02-15T00:00:00"/>
    <s v="Local  Transport"/>
    <x v="0"/>
    <x v="3"/>
    <n v="5000"/>
    <n v="3798"/>
    <n v="1.3164823591363877"/>
    <x v="6"/>
  </r>
  <r>
    <d v="2024-02-15T00:00:00"/>
    <s v="Local  Transport"/>
    <x v="0"/>
    <x v="3"/>
    <n v="3000"/>
    <n v="3798"/>
    <n v="0.78988941548183256"/>
    <x v="6"/>
  </r>
  <r>
    <d v="2024-02-15T00:00:00"/>
    <s v="Local  Transport"/>
    <x v="0"/>
    <x v="3"/>
    <n v="5000"/>
    <n v="3798"/>
    <n v="1.3164823591363877"/>
    <x v="6"/>
  </r>
  <r>
    <d v="2024-02-15T00:00:00"/>
    <s v="Local  Transport"/>
    <x v="0"/>
    <x v="3"/>
    <n v="3000"/>
    <n v="3798"/>
    <n v="0.78988941548183256"/>
    <x v="6"/>
  </r>
  <r>
    <d v="2024-02-15T00:00:00"/>
    <s v="Local  Transport"/>
    <x v="0"/>
    <x v="3"/>
    <n v="5000"/>
    <n v="3798"/>
    <n v="1.3164823591363877"/>
    <x v="6"/>
  </r>
  <r>
    <d v="2024-02-15T00:00:00"/>
    <s v="Local  Transport"/>
    <x v="0"/>
    <x v="3"/>
    <n v="3000"/>
    <n v="3798"/>
    <n v="0.78988941548183256"/>
    <x v="6"/>
  </r>
  <r>
    <d v="2024-02-15T00:00:00"/>
    <s v="Local  Transport"/>
    <x v="0"/>
    <x v="3"/>
    <n v="2000"/>
    <n v="3798"/>
    <n v="0.526592943654555"/>
    <x v="6"/>
  </r>
  <r>
    <d v="2024-02-15T00:00:00"/>
    <s v="Local  Transport"/>
    <x v="0"/>
    <x v="3"/>
    <n v="6000"/>
    <n v="3798"/>
    <n v="1.5797788309636651"/>
    <x v="6"/>
  </r>
  <r>
    <d v="2024-02-15T00:00:00"/>
    <s v="Local  Transport"/>
    <x v="0"/>
    <x v="3"/>
    <n v="13000"/>
    <n v="3798"/>
    <n v="3.4228541337546079"/>
    <x v="6"/>
  </r>
  <r>
    <d v="2024-02-17T00:00:00"/>
    <s v="Local  Transport"/>
    <x v="0"/>
    <x v="3"/>
    <n v="12000"/>
    <n v="3798"/>
    <n v="3.1595576619273302"/>
    <x v="6"/>
  </r>
  <r>
    <d v="2024-02-17T00:00:00"/>
    <s v="Local  Transport"/>
    <x v="0"/>
    <x v="3"/>
    <n v="8000"/>
    <n v="3798"/>
    <n v="2.10637177461822"/>
    <x v="6"/>
  </r>
  <r>
    <d v="2024-02-17T00:00:00"/>
    <s v="Local  Transport"/>
    <x v="0"/>
    <x v="3"/>
    <n v="10000"/>
    <n v="3798"/>
    <n v="2.6329647182727753"/>
    <x v="6"/>
  </r>
  <r>
    <d v="2024-02-17T00:00:00"/>
    <s v="Local  Transport"/>
    <x v="0"/>
    <x v="3"/>
    <n v="10000"/>
    <n v="3798"/>
    <n v="2.6329647182727753"/>
    <x v="6"/>
  </r>
  <r>
    <d v="2024-02-17T00:00:00"/>
    <s v="Local  Transport"/>
    <x v="0"/>
    <x v="3"/>
    <n v="6000"/>
    <n v="3798"/>
    <n v="1.5797788309636651"/>
    <x v="6"/>
  </r>
  <r>
    <d v="2024-02-17T00:00:00"/>
    <s v="Local  Transport"/>
    <x v="0"/>
    <x v="3"/>
    <n v="6000"/>
    <n v="3798"/>
    <n v="1.5797788309636651"/>
    <x v="6"/>
  </r>
  <r>
    <d v="2024-02-17T00:00:00"/>
    <s v="Local  Transport"/>
    <x v="0"/>
    <x v="3"/>
    <n v="6000"/>
    <n v="3798"/>
    <n v="1.5797788309636651"/>
    <x v="6"/>
  </r>
  <r>
    <d v="2024-02-17T00:00:00"/>
    <s v="Local  Transport"/>
    <x v="0"/>
    <x v="3"/>
    <n v="8000"/>
    <n v="3798"/>
    <n v="2.10637177461822"/>
    <x v="6"/>
  </r>
  <r>
    <d v="2024-02-19T00:00:00"/>
    <s v="Local Transport "/>
    <x v="0"/>
    <x v="0"/>
    <n v="8000"/>
    <n v="3798"/>
    <n v="2.10637177461822"/>
    <x v="1"/>
  </r>
  <r>
    <d v="2024-02-19T00:00:00"/>
    <s v="Local Transport "/>
    <x v="0"/>
    <x v="0"/>
    <n v="7000"/>
    <n v="3798"/>
    <n v="1.8430753027909426"/>
    <x v="1"/>
  </r>
  <r>
    <d v="2024-02-19T00:00:00"/>
    <s v="Local Transport "/>
    <x v="0"/>
    <x v="0"/>
    <n v="16000"/>
    <n v="3798"/>
    <n v="4.21274354923644"/>
    <x v="1"/>
  </r>
  <r>
    <d v="2024-02-19T00:00:00"/>
    <s v="Local Transport "/>
    <x v="0"/>
    <x v="0"/>
    <n v="7000"/>
    <n v="3798"/>
    <n v="1.8430753027909426"/>
    <x v="1"/>
  </r>
  <r>
    <d v="2024-02-19T00:00:00"/>
    <s v="Local Transport "/>
    <x v="0"/>
    <x v="0"/>
    <n v="8000"/>
    <n v="3798"/>
    <n v="2.10637177461822"/>
    <x v="1"/>
  </r>
  <r>
    <d v="2024-02-19T00:00:00"/>
    <s v="Trust  Building "/>
    <x v="1"/>
    <x v="0"/>
    <n v="6000"/>
    <n v="3798"/>
    <n v="1.5797788309636651"/>
    <x v="1"/>
  </r>
  <r>
    <d v="2024-02-19T00:00:00"/>
    <s v="Trust  Building "/>
    <x v="1"/>
    <x v="0"/>
    <n v="4000"/>
    <n v="3798"/>
    <n v="1.05318588730911"/>
    <x v="1"/>
  </r>
  <r>
    <d v="2024-02-19T00:00:00"/>
    <s v="Local Transport"/>
    <x v="0"/>
    <x v="2"/>
    <n v="7000"/>
    <n v="3798"/>
    <n v="1.8430753027909426"/>
    <x v="3"/>
  </r>
  <r>
    <d v="2024-02-19T00:00:00"/>
    <s v="Local Transport"/>
    <x v="0"/>
    <x v="2"/>
    <n v="7000"/>
    <n v="3798"/>
    <n v="1.8430753027909426"/>
    <x v="3"/>
  </r>
  <r>
    <d v="2024-02-19T00:00:00"/>
    <s v="February internet subscription"/>
    <x v="10"/>
    <x v="1"/>
    <n v="319000"/>
    <n v="3798"/>
    <n v="83.991574512901522"/>
    <x v="3"/>
  </r>
  <r>
    <d v="2024-02-20T00:00:00"/>
    <s v="Local Transport "/>
    <x v="0"/>
    <x v="0"/>
    <n v="8000"/>
    <n v="3798"/>
    <n v="2.10637177461822"/>
    <x v="1"/>
  </r>
  <r>
    <d v="2024-02-20T00:00:00"/>
    <s v="Local Transport "/>
    <x v="0"/>
    <x v="0"/>
    <n v="15000"/>
    <n v="3798"/>
    <n v="3.9494470774091628"/>
    <x v="1"/>
  </r>
  <r>
    <d v="2024-02-20T00:00:00"/>
    <s v="Local Transport "/>
    <x v="0"/>
    <x v="0"/>
    <n v="7000"/>
    <n v="3798"/>
    <n v="1.8430753027909426"/>
    <x v="1"/>
  </r>
  <r>
    <d v="2024-02-20T00:00:00"/>
    <s v="Local Transport "/>
    <x v="0"/>
    <x v="0"/>
    <n v="12000"/>
    <n v="3798"/>
    <n v="3.1595576619273302"/>
    <x v="1"/>
  </r>
  <r>
    <d v="2024-02-20T00:00:00"/>
    <s v="Local Transport "/>
    <x v="0"/>
    <x v="0"/>
    <n v="12000"/>
    <n v="3798"/>
    <n v="3.1595576619273302"/>
    <x v="1"/>
  </r>
  <r>
    <d v="2024-02-20T00:00:00"/>
    <s v="Trust  Building "/>
    <x v="1"/>
    <x v="0"/>
    <n v="6000"/>
    <n v="3798"/>
    <n v="1.5797788309636651"/>
    <x v="1"/>
  </r>
  <r>
    <d v="2024-02-20T00:00:00"/>
    <s v="Trust  Building "/>
    <x v="1"/>
    <x v="0"/>
    <n v="4000"/>
    <n v="3798"/>
    <n v="1.05318588730911"/>
    <x v="1"/>
  </r>
  <r>
    <d v="2024-02-20T00:00:00"/>
    <s v="Local  Transport"/>
    <x v="0"/>
    <x v="3"/>
    <n v="15000"/>
    <n v="3798"/>
    <n v="3.9494470774091628"/>
    <x v="6"/>
  </r>
  <r>
    <d v="2024-02-20T00:00:00"/>
    <s v="Local  Transport"/>
    <x v="0"/>
    <x v="3"/>
    <n v="15000"/>
    <n v="3798"/>
    <n v="3.9494470774091628"/>
    <x v="6"/>
  </r>
  <r>
    <d v="2024-02-20T00:00:00"/>
    <s v="Airtime for lead"/>
    <x v="7"/>
    <x v="3"/>
    <n v="5000"/>
    <n v="3798"/>
    <n v="1.3164823591363877"/>
    <x v="6"/>
  </r>
  <r>
    <d v="2024-02-21T00:00:00"/>
    <s v="Local Transport"/>
    <x v="0"/>
    <x v="0"/>
    <n v="8000"/>
    <n v="3798"/>
    <n v="2.10637177461822"/>
    <x v="7"/>
  </r>
  <r>
    <d v="2024-02-21T00:00:00"/>
    <s v="Local Transport"/>
    <x v="0"/>
    <x v="0"/>
    <n v="2000"/>
    <n v="3798"/>
    <n v="0.526592943654555"/>
    <x v="7"/>
  </r>
  <r>
    <d v="2024-02-21T00:00:00"/>
    <s v="Local Transport"/>
    <x v="0"/>
    <x v="0"/>
    <n v="13000"/>
    <n v="3808"/>
    <n v="3.4138655462184873"/>
    <x v="7"/>
  </r>
  <r>
    <d v="2024-02-21T00:00:00"/>
    <s v="Local Transport"/>
    <x v="0"/>
    <x v="0"/>
    <n v="15000"/>
    <n v="3808"/>
    <n v="3.9390756302521011"/>
    <x v="7"/>
  </r>
  <r>
    <d v="2024-02-21T00:00:00"/>
    <s v="Trust  Building "/>
    <x v="11"/>
    <x v="0"/>
    <n v="5000"/>
    <n v="3808"/>
    <n v="1.3130252100840336"/>
    <x v="7"/>
  </r>
  <r>
    <d v="2024-02-21T00:00:00"/>
    <s v="Trust  Building "/>
    <x v="11"/>
    <x v="0"/>
    <n v="5000"/>
    <n v="3808"/>
    <n v="1.3130252100840336"/>
    <x v="7"/>
  </r>
  <r>
    <d v="2024-02-21T00:00:00"/>
    <s v="Local Transport "/>
    <x v="0"/>
    <x v="0"/>
    <n v="8000"/>
    <n v="3808"/>
    <n v="2.1008403361344539"/>
    <x v="1"/>
  </r>
  <r>
    <d v="2024-02-21T00:00:00"/>
    <s v="Local Transport "/>
    <x v="0"/>
    <x v="0"/>
    <n v="8000"/>
    <n v="3808"/>
    <n v="2.1008403361344539"/>
    <x v="1"/>
  </r>
  <r>
    <d v="2024-02-21T00:00:00"/>
    <s v="Local Transport "/>
    <x v="0"/>
    <x v="0"/>
    <n v="12000"/>
    <n v="3798"/>
    <n v="3.1595576619273302"/>
    <x v="1"/>
  </r>
  <r>
    <d v="2024-02-21T00:00:00"/>
    <s v="Local Transport "/>
    <x v="0"/>
    <x v="0"/>
    <n v="11000"/>
    <n v="3808"/>
    <n v="2.8886554621848739"/>
    <x v="1"/>
  </r>
  <r>
    <d v="2024-02-21T00:00:00"/>
    <s v="Local Transport "/>
    <x v="0"/>
    <x v="0"/>
    <n v="13000"/>
    <n v="3808"/>
    <n v="3.4138655462184873"/>
    <x v="1"/>
  </r>
  <r>
    <d v="2024-02-21T00:00:00"/>
    <s v="Trust  Building "/>
    <x v="1"/>
    <x v="0"/>
    <n v="10000"/>
    <n v="3808"/>
    <n v="2.6260504201680672"/>
    <x v="1"/>
  </r>
  <r>
    <d v="2024-02-21T00:00:00"/>
    <s v="Local Transport"/>
    <x v="0"/>
    <x v="2"/>
    <n v="6000"/>
    <n v="3808"/>
    <n v="1.5756302521008403"/>
    <x v="3"/>
  </r>
  <r>
    <d v="2024-02-21T00:00:00"/>
    <s v="Local Transport"/>
    <x v="0"/>
    <x v="2"/>
    <n v="6000"/>
    <n v="3808"/>
    <n v="1.5756302521008403"/>
    <x v="3"/>
  </r>
  <r>
    <d v="2024-02-21T00:00:00"/>
    <s v="4 ink catridges@85,000"/>
    <x v="8"/>
    <x v="1"/>
    <n v="340000"/>
    <n v="3808"/>
    <n v="89.285714285714292"/>
    <x v="3"/>
  </r>
  <r>
    <d v="2024-02-21T00:00:00"/>
    <s v="Airtime for Lydia"/>
    <x v="7"/>
    <x v="2"/>
    <n v="40000"/>
    <n v="3808"/>
    <n v="10.504201680672269"/>
    <x v="3"/>
  </r>
  <r>
    <d v="2024-02-21T00:00:00"/>
    <s v="Airtime for Grace"/>
    <x v="7"/>
    <x v="3"/>
    <n v="20000"/>
    <n v="3808"/>
    <n v="5.2521008403361344"/>
    <x v="6"/>
  </r>
  <r>
    <d v="2024-02-21T00:00:00"/>
    <s v="Airtime for i18"/>
    <x v="7"/>
    <x v="0"/>
    <n v="25000"/>
    <n v="3808"/>
    <n v="6.5651260504201678"/>
    <x v="1"/>
  </r>
  <r>
    <d v="2024-02-22T00:00:00"/>
    <s v="Local Transport "/>
    <x v="0"/>
    <x v="0"/>
    <n v="8000"/>
    <n v="3808"/>
    <n v="2.1008403361344539"/>
    <x v="1"/>
  </r>
  <r>
    <d v="2024-02-22T00:00:00"/>
    <s v="Local Transport "/>
    <x v="0"/>
    <x v="0"/>
    <n v="8000"/>
    <n v="3808"/>
    <n v="2.1008403361344539"/>
    <x v="1"/>
  </r>
  <r>
    <d v="2024-02-22T00:00:00"/>
    <s v="Local Transport "/>
    <x v="0"/>
    <x v="0"/>
    <n v="10000"/>
    <n v="3808"/>
    <n v="2.6260504201680672"/>
    <x v="1"/>
  </r>
  <r>
    <d v="2024-02-22T00:00:00"/>
    <s v="Local Transport "/>
    <x v="0"/>
    <x v="0"/>
    <n v="14000"/>
    <n v="3808"/>
    <n v="3.6764705882352939"/>
    <x v="1"/>
  </r>
  <r>
    <d v="2024-02-22T00:00:00"/>
    <s v="Local Transport "/>
    <x v="0"/>
    <x v="0"/>
    <n v="10000"/>
    <n v="3808"/>
    <n v="2.6260504201680672"/>
    <x v="1"/>
  </r>
  <r>
    <d v="2024-02-22T00:00:00"/>
    <s v="Trust  Building "/>
    <x v="1"/>
    <x v="0"/>
    <n v="5000"/>
    <n v="3808"/>
    <n v="1.3130252100840336"/>
    <x v="1"/>
  </r>
  <r>
    <d v="2024-02-22T00:00:00"/>
    <s v="Trust  Building "/>
    <x v="1"/>
    <x v="0"/>
    <n v="5000"/>
    <n v="3808"/>
    <n v="1.3130252100840336"/>
    <x v="1"/>
  </r>
  <r>
    <d v="2024-02-22T00:00:00"/>
    <s v="Local Transport"/>
    <x v="0"/>
    <x v="0"/>
    <n v="8000"/>
    <n v="3808"/>
    <n v="2.1008403361344539"/>
    <x v="7"/>
  </r>
  <r>
    <d v="2024-02-22T00:00:00"/>
    <s v="Local Transport"/>
    <x v="0"/>
    <x v="0"/>
    <n v="13000"/>
    <n v="3808"/>
    <n v="3.4138655462184873"/>
    <x v="7"/>
  </r>
  <r>
    <d v="2024-02-22T00:00:00"/>
    <s v="Local Transport"/>
    <x v="0"/>
    <x v="0"/>
    <n v="14000"/>
    <n v="3808"/>
    <n v="3.6764705882352939"/>
    <x v="7"/>
  </r>
  <r>
    <d v="2024-02-22T00:00:00"/>
    <s v="Local Transport"/>
    <x v="0"/>
    <x v="0"/>
    <n v="10000"/>
    <n v="3808"/>
    <n v="2.6260504201680672"/>
    <x v="7"/>
  </r>
  <r>
    <d v="2024-02-22T00:00:00"/>
    <s v="Trust  Building "/>
    <x v="11"/>
    <x v="0"/>
    <n v="5000"/>
    <n v="3808"/>
    <n v="1.3130252100840336"/>
    <x v="7"/>
  </r>
  <r>
    <d v="2024-02-22T00:00:00"/>
    <s v="Trust  Building "/>
    <x v="1"/>
    <x v="0"/>
    <n v="5000"/>
    <n v="3808"/>
    <n v="1.3130252100840336"/>
    <x v="7"/>
  </r>
  <r>
    <d v="2024-02-22T00:00:00"/>
    <s v="Bank Transfer charges"/>
    <x v="2"/>
    <x v="1"/>
    <n v="2000"/>
    <n v="3808"/>
    <n v="0.52521008403361347"/>
    <x v="4"/>
  </r>
  <r>
    <d v="2024-02-23T00:00:00"/>
    <s v="Local Transport"/>
    <x v="0"/>
    <x v="0"/>
    <n v="12000"/>
    <n v="3808"/>
    <n v="3.1512605042016806"/>
    <x v="7"/>
  </r>
  <r>
    <d v="2024-02-23T00:00:00"/>
    <s v="Local Transport"/>
    <x v="0"/>
    <x v="0"/>
    <n v="10000"/>
    <n v="3808"/>
    <n v="2.6260504201680672"/>
    <x v="7"/>
  </r>
  <r>
    <d v="2024-02-23T00:00:00"/>
    <s v="Local Transport"/>
    <x v="0"/>
    <x v="0"/>
    <n v="15000"/>
    <n v="3808"/>
    <n v="3.9390756302521011"/>
    <x v="7"/>
  </r>
  <r>
    <d v="2024-02-23T00:00:00"/>
    <s v="Local Transport"/>
    <x v="0"/>
    <x v="0"/>
    <n v="18000"/>
    <n v="3808"/>
    <n v="4.7268907563025211"/>
    <x v="7"/>
  </r>
  <r>
    <d v="2024-02-23T00:00:00"/>
    <s v="Trust  Building "/>
    <x v="1"/>
    <x v="0"/>
    <n v="5000"/>
    <n v="3808"/>
    <n v="1.3130252100840336"/>
    <x v="7"/>
  </r>
  <r>
    <d v="2024-02-23T00:00:00"/>
    <s v="Trust  Building "/>
    <x v="1"/>
    <x v="0"/>
    <n v="5000"/>
    <n v="3808"/>
    <n v="1.3130252100840336"/>
    <x v="7"/>
  </r>
  <r>
    <d v="2024-02-23T00:00:00"/>
    <s v="Local Transport "/>
    <x v="0"/>
    <x v="0"/>
    <n v="8000"/>
    <n v="3808"/>
    <n v="2.1008403361344539"/>
    <x v="1"/>
  </r>
  <r>
    <d v="2024-02-23T00:00:00"/>
    <s v="Local Transport "/>
    <x v="0"/>
    <x v="0"/>
    <n v="8000"/>
    <n v="3808"/>
    <n v="2.1008403361344539"/>
    <x v="1"/>
  </r>
  <r>
    <d v="2024-02-23T00:00:00"/>
    <s v="Local Transport "/>
    <x v="0"/>
    <x v="0"/>
    <n v="12000"/>
    <n v="3808"/>
    <n v="3.1512605042016806"/>
    <x v="1"/>
  </r>
  <r>
    <d v="2024-02-23T00:00:00"/>
    <s v="Local Transport "/>
    <x v="0"/>
    <x v="0"/>
    <n v="9000"/>
    <n v="3808"/>
    <n v="2.3634453781512605"/>
    <x v="1"/>
  </r>
  <r>
    <d v="2024-02-23T00:00:00"/>
    <s v="Local Transport "/>
    <x v="0"/>
    <x v="0"/>
    <n v="9000"/>
    <n v="3808"/>
    <n v="2.3634453781512605"/>
    <x v="1"/>
  </r>
  <r>
    <d v="2024-02-23T00:00:00"/>
    <s v="Local Transport "/>
    <x v="0"/>
    <x v="0"/>
    <n v="7000"/>
    <n v="3808"/>
    <n v="1.838235294117647"/>
    <x v="1"/>
  </r>
  <r>
    <d v="2024-02-23T00:00:00"/>
    <s v="Trust  Building "/>
    <x v="1"/>
    <x v="0"/>
    <n v="7000"/>
    <n v="3808"/>
    <n v="1.838235294117647"/>
    <x v="1"/>
  </r>
  <r>
    <d v="2024-02-23T00:00:00"/>
    <s v="Trust  Building "/>
    <x v="1"/>
    <x v="0"/>
    <n v="3000"/>
    <n v="3808"/>
    <n v="0.78781512605042014"/>
    <x v="1"/>
  </r>
  <r>
    <d v="2024-02-25T00:00:00"/>
    <s v="Local Transport"/>
    <x v="0"/>
    <x v="0"/>
    <n v="10000"/>
    <n v="3808"/>
    <n v="2.6260504201680672"/>
    <x v="7"/>
  </r>
  <r>
    <d v="2024-02-25T00:00:00"/>
    <s v="Local Transport"/>
    <x v="0"/>
    <x v="0"/>
    <n v="10000"/>
    <n v="3808"/>
    <n v="2.6260504201680672"/>
    <x v="7"/>
  </r>
  <r>
    <d v="2024-02-26T00:00:00"/>
    <s v="Local Transport"/>
    <x v="0"/>
    <x v="0"/>
    <n v="8000"/>
    <n v="3808"/>
    <n v="2.1008403361344539"/>
    <x v="7"/>
  </r>
  <r>
    <d v="2024-02-26T00:00:00"/>
    <s v="Local Transport"/>
    <x v="0"/>
    <x v="0"/>
    <n v="5000"/>
    <n v="3808"/>
    <n v="1.3130252100840336"/>
    <x v="7"/>
  </r>
  <r>
    <d v="2024-02-26T00:00:00"/>
    <s v="Local Transport"/>
    <x v="0"/>
    <x v="0"/>
    <n v="10000"/>
    <n v="3808"/>
    <n v="2.6260504201680672"/>
    <x v="7"/>
  </r>
  <r>
    <d v="2024-02-26T00:00:00"/>
    <s v="Local Transport"/>
    <x v="0"/>
    <x v="0"/>
    <n v="19000"/>
    <n v="3808"/>
    <n v="4.9894957983193278"/>
    <x v="7"/>
  </r>
  <r>
    <d v="2024-02-26T00:00:00"/>
    <s v="Trust  Building "/>
    <x v="1"/>
    <x v="0"/>
    <n v="10000"/>
    <n v="3808"/>
    <n v="2.6260504201680672"/>
    <x v="7"/>
  </r>
  <r>
    <d v="2024-02-26T00:00:00"/>
    <s v="Local Transport "/>
    <x v="0"/>
    <x v="0"/>
    <n v="8000"/>
    <n v="3808"/>
    <n v="2.1008403361344539"/>
    <x v="1"/>
  </r>
  <r>
    <d v="2024-02-26T00:00:00"/>
    <s v="Local Transport "/>
    <x v="0"/>
    <x v="0"/>
    <n v="8000"/>
    <n v="3808"/>
    <n v="2.1008403361344539"/>
    <x v="1"/>
  </r>
  <r>
    <d v="2024-02-26T00:00:00"/>
    <s v="Local Transport "/>
    <x v="0"/>
    <x v="0"/>
    <n v="13000"/>
    <n v="3808"/>
    <n v="3.4138655462184873"/>
    <x v="1"/>
  </r>
  <r>
    <d v="2024-02-26T00:00:00"/>
    <s v="Local Transport "/>
    <x v="0"/>
    <x v="0"/>
    <n v="8000"/>
    <n v="3808"/>
    <n v="2.1008403361344539"/>
    <x v="1"/>
  </r>
  <r>
    <d v="2024-02-26T00:00:00"/>
    <s v="Local Transport "/>
    <x v="0"/>
    <x v="0"/>
    <n v="12000"/>
    <n v="3808"/>
    <n v="3.1512605042016806"/>
    <x v="1"/>
  </r>
  <r>
    <d v="2024-02-26T00:00:00"/>
    <s v="Trust  Building "/>
    <x v="1"/>
    <x v="0"/>
    <n v="6000"/>
    <n v="3808"/>
    <n v="1.5756302521008403"/>
    <x v="1"/>
  </r>
  <r>
    <d v="2024-02-26T00:00:00"/>
    <s v="Trust  Building "/>
    <x v="1"/>
    <x v="0"/>
    <n v="4000"/>
    <n v="3808"/>
    <n v="1.0504201680672269"/>
    <x v="1"/>
  </r>
  <r>
    <d v="2024-02-26T00:00:00"/>
    <s v="Local Transport"/>
    <x v="0"/>
    <x v="2"/>
    <n v="7000"/>
    <n v="3808"/>
    <n v="1.838235294117647"/>
    <x v="3"/>
  </r>
  <r>
    <d v="2024-02-26T00:00:00"/>
    <s v="Local Transport"/>
    <x v="0"/>
    <x v="2"/>
    <n v="5000"/>
    <n v="3808"/>
    <n v="1.3130252100840336"/>
    <x v="3"/>
  </r>
  <r>
    <d v="2024-02-26T00:00:00"/>
    <s v="Local Transport"/>
    <x v="0"/>
    <x v="2"/>
    <n v="5000"/>
    <n v="3808"/>
    <n v="1.3130252100840336"/>
    <x v="3"/>
  </r>
  <r>
    <d v="2024-02-26T00:00:00"/>
    <s v="Local Transport"/>
    <x v="0"/>
    <x v="2"/>
    <n v="4000"/>
    <n v="3808"/>
    <n v="1.0504201680672269"/>
    <x v="3"/>
  </r>
  <r>
    <d v="2024-02-26T00:00:00"/>
    <s v="Euro silk toilet paper"/>
    <x v="8"/>
    <x v="1"/>
    <n v="22000"/>
    <n v="3808"/>
    <n v="5.7773109243697478"/>
    <x v="3"/>
  </r>
  <r>
    <d v="2024-02-26T00:00:00"/>
    <s v="1 Jumbo toilet paper"/>
    <x v="8"/>
    <x v="1"/>
    <n v="19000"/>
    <n v="3808"/>
    <n v="4.9894957983193278"/>
    <x v="3"/>
  </r>
  <r>
    <d v="2024-02-26T00:00:00"/>
    <s v="2 pcs of vim"/>
    <x v="8"/>
    <x v="1"/>
    <n v="16000"/>
    <n v="3808"/>
    <n v="4.2016806722689077"/>
    <x v="3"/>
  </r>
  <r>
    <d v="2024-02-26T00:00:00"/>
    <s v="1 pc of vim"/>
    <x v="8"/>
    <x v="1"/>
    <n v="8000"/>
    <n v="3808"/>
    <n v="2.1008403361344539"/>
    <x v="3"/>
  </r>
  <r>
    <d v="2024-02-26T00:00:00"/>
    <s v="1 pc of vim"/>
    <x v="8"/>
    <x v="1"/>
    <n v="7000"/>
    <n v="3808"/>
    <n v="1.838235294117647"/>
    <x v="3"/>
  </r>
  <r>
    <d v="2024-02-26T00:00:00"/>
    <s v="1kg of sugar"/>
    <x v="8"/>
    <x v="1"/>
    <n v="6500"/>
    <n v="3808"/>
    <n v="1.7069327731092436"/>
    <x v="3"/>
  </r>
  <r>
    <d v="2024-02-26T00:00:00"/>
    <s v="Cash withdraw charges"/>
    <x v="2"/>
    <x v="1"/>
    <n v="20000"/>
    <n v="3808"/>
    <n v="5.2521008403361344"/>
    <x v="5"/>
  </r>
  <r>
    <d v="2024-02-26T00:00:00"/>
    <s v="Lydia's February salary chq:"/>
    <x v="9"/>
    <x v="2"/>
    <n v="2633000"/>
    <n v="3808"/>
    <n v="691.43907563025209"/>
    <x v="5"/>
  </r>
  <r>
    <d v="2024-02-26T00:00:00"/>
    <s v="Salary Advance repayment -1"/>
    <x v="9"/>
    <x v="2"/>
    <n v="715000"/>
    <n v="3808"/>
    <n v="187.76260504201682"/>
    <x v="8"/>
  </r>
  <r>
    <d v="2024-02-26T00:00:00"/>
    <s v="Bank Fees"/>
    <x v="2"/>
    <x v="1"/>
    <n v="3000"/>
    <n v="3808"/>
    <n v="0.78781512605042014"/>
    <x v="5"/>
  </r>
  <r>
    <d v="2024-02-26T00:00:00"/>
    <s v="Airtime for Lydia"/>
    <x v="7"/>
    <x v="2"/>
    <n v="40000"/>
    <n v="3808"/>
    <n v="10.504201680672269"/>
    <x v="3"/>
  </r>
  <r>
    <d v="2024-02-26T00:00:00"/>
    <s v="Airtime for Grace"/>
    <x v="7"/>
    <x v="3"/>
    <n v="20000"/>
    <n v="3808"/>
    <n v="5.2521008403361344"/>
    <x v="6"/>
  </r>
  <r>
    <d v="2024-02-26T00:00:00"/>
    <s v="Airtime for i18"/>
    <x v="7"/>
    <x v="0"/>
    <n v="25000"/>
    <n v="3808"/>
    <n v="6.5651260504201678"/>
    <x v="1"/>
  </r>
  <r>
    <d v="2024-02-27T00:00:00"/>
    <s v="Local Transport "/>
    <x v="0"/>
    <x v="0"/>
    <n v="8000"/>
    <n v="3808"/>
    <n v="2.1008403361344539"/>
    <x v="1"/>
  </r>
  <r>
    <d v="2024-02-27T00:00:00"/>
    <s v="Local Transport "/>
    <x v="0"/>
    <x v="0"/>
    <n v="8000"/>
    <n v="3808"/>
    <n v="2.1008403361344539"/>
    <x v="1"/>
  </r>
  <r>
    <d v="2024-02-27T00:00:00"/>
    <s v="Local Transport "/>
    <x v="0"/>
    <x v="0"/>
    <n v="8000"/>
    <n v="3808"/>
    <n v="2.1008403361344539"/>
    <x v="1"/>
  </r>
  <r>
    <d v="2024-02-27T00:00:00"/>
    <s v="Local Transport "/>
    <x v="0"/>
    <x v="0"/>
    <n v="13000"/>
    <n v="3808"/>
    <n v="3.4138655462184873"/>
    <x v="1"/>
  </r>
  <r>
    <d v="2024-02-27T00:00:00"/>
    <s v="Local Transport "/>
    <x v="0"/>
    <x v="0"/>
    <n v="10000"/>
    <n v="3808"/>
    <n v="2.6260504201680672"/>
    <x v="1"/>
  </r>
  <r>
    <d v="2024-02-27T00:00:00"/>
    <s v="Trust  Building "/>
    <x v="1"/>
    <x v="0"/>
    <n v="6000"/>
    <n v="3808"/>
    <n v="1.5756302521008403"/>
    <x v="1"/>
  </r>
  <r>
    <d v="2024-02-27T00:00:00"/>
    <s v="Trust  Building "/>
    <x v="1"/>
    <x v="0"/>
    <n v="4000"/>
    <n v="3808"/>
    <n v="1.0504201680672269"/>
    <x v="1"/>
  </r>
  <r>
    <d v="2024-02-27T00:00:00"/>
    <s v="Local  Transport"/>
    <x v="0"/>
    <x v="0"/>
    <n v="8000"/>
    <n v="3808"/>
    <n v="2.1008403361344539"/>
    <x v="7"/>
  </r>
  <r>
    <d v="2024-02-27T00:00:00"/>
    <s v="Local  Transport"/>
    <x v="0"/>
    <x v="0"/>
    <n v="16000"/>
    <n v="3808"/>
    <n v="4.2016806722689077"/>
    <x v="7"/>
  </r>
  <r>
    <d v="2024-02-27T00:00:00"/>
    <s v="Local  Transport"/>
    <x v="0"/>
    <x v="0"/>
    <n v="4000"/>
    <n v="3808"/>
    <n v="1.0504201680672269"/>
    <x v="7"/>
  </r>
  <r>
    <d v="2024-02-27T00:00:00"/>
    <s v="Local  Transport"/>
    <x v="0"/>
    <x v="0"/>
    <n v="15000"/>
    <n v="3808"/>
    <n v="3.9390756302521011"/>
    <x v="7"/>
  </r>
  <r>
    <d v="2024-02-27T00:00:00"/>
    <s v="Local  Transport"/>
    <x v="0"/>
    <x v="0"/>
    <n v="15000"/>
    <n v="3808"/>
    <n v="3.9390756302521011"/>
    <x v="7"/>
  </r>
  <r>
    <d v="2024-02-27T00:00:00"/>
    <s v="Trust  Building "/>
    <x v="1"/>
    <x v="0"/>
    <n v="5000"/>
    <n v="3808"/>
    <n v="1.3130252100840336"/>
    <x v="7"/>
  </r>
  <r>
    <d v="2024-02-27T00:00:00"/>
    <s v="Trust  Building "/>
    <x v="1"/>
    <x v="0"/>
    <n v="5000"/>
    <n v="3808"/>
    <n v="1.3130252100840336"/>
    <x v="7"/>
  </r>
  <r>
    <d v="2024-02-27T00:00:00"/>
    <s v="4kgs of sugar"/>
    <x v="8"/>
    <x v="1"/>
    <n v="26000"/>
    <n v="3808"/>
    <n v="6.8277310924369745"/>
    <x v="3"/>
  </r>
  <r>
    <d v="2024-02-28T00:00:00"/>
    <s v="Peninah's February salary"/>
    <x v="5"/>
    <x v="1"/>
    <n v="200000"/>
    <n v="3808"/>
    <n v="52.521008403361343"/>
    <x v="3"/>
  </r>
  <r>
    <d v="2024-02-28T00:00:00"/>
    <s v="Local Transport "/>
    <x v="0"/>
    <x v="0"/>
    <n v="8000"/>
    <n v="3808"/>
    <n v="2.1008403361344539"/>
    <x v="1"/>
  </r>
  <r>
    <d v="2024-02-28T00:00:00"/>
    <s v="Local Transport "/>
    <x v="0"/>
    <x v="0"/>
    <n v="8000"/>
    <n v="3808"/>
    <n v="2.1008403361344539"/>
    <x v="1"/>
  </r>
  <r>
    <d v="2024-02-28T00:00:00"/>
    <s v="Local Transport "/>
    <x v="0"/>
    <x v="0"/>
    <n v="8000"/>
    <n v="3808"/>
    <n v="2.1008403361344539"/>
    <x v="1"/>
  </r>
  <r>
    <d v="2024-02-28T00:00:00"/>
    <s v="Local Transport "/>
    <x v="0"/>
    <x v="0"/>
    <n v="10000"/>
    <n v="3808"/>
    <n v="2.6260504201680672"/>
    <x v="1"/>
  </r>
  <r>
    <d v="2024-02-28T00:00:00"/>
    <s v="Local Transport "/>
    <x v="0"/>
    <x v="0"/>
    <n v="8000"/>
    <n v="3808"/>
    <n v="2.1008403361344539"/>
    <x v="1"/>
  </r>
  <r>
    <d v="2024-02-28T00:00:00"/>
    <s v="Local Transport "/>
    <x v="0"/>
    <x v="0"/>
    <n v="5000"/>
    <n v="3808"/>
    <n v="1.3130252100840336"/>
    <x v="1"/>
  </r>
  <r>
    <d v="2024-02-28T00:00:00"/>
    <s v="Trust  Building "/>
    <x v="1"/>
    <x v="0"/>
    <n v="7000"/>
    <n v="3808"/>
    <n v="1.838235294117647"/>
    <x v="1"/>
  </r>
  <r>
    <d v="2024-02-28T00:00:00"/>
    <s v="Trust  Building "/>
    <x v="1"/>
    <x v="0"/>
    <n v="3000"/>
    <n v="3808"/>
    <n v="0.78781512605042014"/>
    <x v="1"/>
  </r>
  <r>
    <d v="2024-02-28T00:00:00"/>
    <s v="Local  Transport"/>
    <x v="0"/>
    <x v="0"/>
    <n v="15000"/>
    <n v="3808"/>
    <n v="3.9390756302521011"/>
    <x v="7"/>
  </r>
  <r>
    <d v="2024-02-28T00:00:00"/>
    <s v="Local  Transport"/>
    <x v="0"/>
    <x v="0"/>
    <n v="2000"/>
    <n v="3808"/>
    <n v="0.52521008403361347"/>
    <x v="7"/>
  </r>
  <r>
    <d v="2024-02-28T00:00:00"/>
    <s v="Local  Transport"/>
    <x v="0"/>
    <x v="0"/>
    <n v="2000"/>
    <n v="3808"/>
    <n v="0.52521008403361347"/>
    <x v="7"/>
  </r>
  <r>
    <d v="2024-02-28T00:00:00"/>
    <s v="Local  Transport"/>
    <x v="0"/>
    <x v="0"/>
    <n v="13000"/>
    <n v="3808"/>
    <n v="3.4138655462184873"/>
    <x v="7"/>
  </r>
  <r>
    <d v="2024-02-28T00:00:00"/>
    <s v="Local  Transport"/>
    <x v="0"/>
    <x v="0"/>
    <n v="2000"/>
    <n v="3808"/>
    <n v="0.52521008403361347"/>
    <x v="7"/>
  </r>
  <r>
    <d v="2024-02-28T00:00:00"/>
    <s v="Local  Transport"/>
    <x v="0"/>
    <x v="0"/>
    <n v="15000"/>
    <n v="3808"/>
    <n v="3.9390756302521011"/>
    <x v="7"/>
  </r>
  <r>
    <d v="2024-02-28T00:00:00"/>
    <s v="Local  Transport"/>
    <x v="0"/>
    <x v="0"/>
    <n v="8000"/>
    <n v="3808"/>
    <n v="2.1008403361344539"/>
    <x v="7"/>
  </r>
  <r>
    <d v="2024-02-28T00:00:00"/>
    <s v="Local  Transport"/>
    <x v="0"/>
    <x v="0"/>
    <n v="10000"/>
    <n v="3808"/>
    <n v="2.6260504201680672"/>
    <x v="7"/>
  </r>
  <r>
    <d v="2024-02-28T00:00:00"/>
    <s v="Trust  Building "/>
    <x v="1"/>
    <x v="0"/>
    <n v="10000"/>
    <n v="3808"/>
    <n v="2.6260504201680672"/>
    <x v="7"/>
  </r>
  <r>
    <d v="2024-02-28T00:00:00"/>
    <s v="Local Transport"/>
    <x v="0"/>
    <x v="0"/>
    <n v="8000"/>
    <n v="3808"/>
    <n v="2.1008403361344539"/>
    <x v="9"/>
  </r>
  <r>
    <d v="2024-02-28T00:00:00"/>
    <s v="Local Transport"/>
    <x v="0"/>
    <x v="0"/>
    <n v="8000"/>
    <n v="3808"/>
    <n v="2.1008403361344539"/>
    <x v="9"/>
  </r>
  <r>
    <d v="2024-02-29T00:00:00"/>
    <s v="Local Transport "/>
    <x v="0"/>
    <x v="0"/>
    <n v="8000"/>
    <n v="3808"/>
    <n v="2.1008403361344539"/>
    <x v="1"/>
  </r>
  <r>
    <d v="2024-02-29T00:00:00"/>
    <s v="Local Transport "/>
    <x v="0"/>
    <x v="0"/>
    <n v="12000"/>
    <n v="3808"/>
    <n v="3.1512605042016806"/>
    <x v="1"/>
  </r>
  <r>
    <d v="2024-02-29T00:00:00"/>
    <s v="Local Transport "/>
    <x v="0"/>
    <x v="0"/>
    <n v="9000"/>
    <n v="3808"/>
    <n v="2.3634453781512605"/>
    <x v="1"/>
  </r>
  <r>
    <d v="2024-02-29T00:00:00"/>
    <s v="Local Transport "/>
    <x v="0"/>
    <x v="0"/>
    <n v="9000"/>
    <n v="3808"/>
    <n v="2.3634453781512605"/>
    <x v="1"/>
  </r>
  <r>
    <d v="2024-02-29T00:00:00"/>
    <s v="Local Transport "/>
    <x v="0"/>
    <x v="0"/>
    <n v="10000"/>
    <n v="3808"/>
    <n v="2.6260504201680672"/>
    <x v="1"/>
  </r>
  <r>
    <d v="2024-02-29T00:00:00"/>
    <s v="Trust  Building "/>
    <x v="1"/>
    <x v="0"/>
    <n v="7000"/>
    <n v="3808"/>
    <n v="1.838235294117647"/>
    <x v="1"/>
  </r>
  <r>
    <d v="2024-02-29T00:00:00"/>
    <s v="Trust  Building "/>
    <x v="1"/>
    <x v="0"/>
    <n v="3000"/>
    <n v="3808"/>
    <n v="0.78781512605042014"/>
    <x v="1"/>
  </r>
  <r>
    <d v="2024-02-29T00:00:00"/>
    <s v="Local  Transport"/>
    <x v="0"/>
    <x v="0"/>
    <n v="8000"/>
    <n v="3808"/>
    <n v="2.1008403361344539"/>
    <x v="7"/>
  </r>
  <r>
    <d v="2024-02-29T00:00:00"/>
    <s v="Local  Transport"/>
    <x v="0"/>
    <x v="0"/>
    <n v="18000"/>
    <n v="3808"/>
    <n v="4.7268907563025211"/>
    <x v="7"/>
  </r>
  <r>
    <d v="2024-02-29T00:00:00"/>
    <s v="Local  Transport"/>
    <x v="0"/>
    <x v="0"/>
    <n v="4000"/>
    <n v="3808"/>
    <n v="1.0504201680672269"/>
    <x v="7"/>
  </r>
  <r>
    <d v="2024-02-29T00:00:00"/>
    <s v="Local  Transport"/>
    <x v="0"/>
    <x v="0"/>
    <n v="5000"/>
    <n v="3808"/>
    <n v="1.3130252100840336"/>
    <x v="7"/>
  </r>
  <r>
    <d v="2024-02-29T00:00:00"/>
    <s v="Local  Transport"/>
    <x v="0"/>
    <x v="0"/>
    <n v="18000"/>
    <n v="3808"/>
    <n v="4.7268907563025211"/>
    <x v="7"/>
  </r>
  <r>
    <d v="2024-02-29T00:00:00"/>
    <s v="Trust  Building "/>
    <x v="1"/>
    <x v="0"/>
    <n v="10000"/>
    <n v="3808"/>
    <n v="2.6260504201680672"/>
    <x v="7"/>
  </r>
  <r>
    <d v="2024-02-29T00:00:00"/>
    <s v="Local Transport"/>
    <x v="0"/>
    <x v="0"/>
    <n v="13000"/>
    <n v="3808"/>
    <n v="3.4138655462184873"/>
    <x v="9"/>
  </r>
  <r>
    <d v="2024-02-29T00:00:00"/>
    <s v="Local Transport"/>
    <x v="0"/>
    <x v="0"/>
    <n v="8000"/>
    <n v="3808"/>
    <n v="2.1008403361344539"/>
    <x v="9"/>
  </r>
  <r>
    <d v="2024-02-29T00:00:00"/>
    <s v="Local Transport"/>
    <x v="0"/>
    <x v="0"/>
    <n v="16000"/>
    <n v="3808"/>
    <n v="4.2016806722689077"/>
    <x v="9"/>
  </r>
  <r>
    <d v="2024-02-29T00:00:00"/>
    <s v="Trust  Building "/>
    <x v="0"/>
    <x v="0"/>
    <n v="5000"/>
    <n v="3808"/>
    <n v="1.3130252100840336"/>
    <x v="9"/>
  </r>
  <r>
    <d v="2024-02-29T00:00:00"/>
    <s v="8pcs of mosquito repellant"/>
    <x v="8"/>
    <x v="1"/>
    <n v="60000"/>
    <n v="3808"/>
    <n v="15.756302521008404"/>
    <x v="3"/>
  </r>
  <r>
    <d v="2024-02-29T00:00:00"/>
    <s v="2 boxes of masks"/>
    <x v="8"/>
    <x v="1"/>
    <n v="30000"/>
    <n v="3808"/>
    <n v="7.878151260504202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3" cacheId="2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N9" firstHeaderRow="1" firstDataRow="2" firstDataCol="1"/>
  <pivotFields count="8">
    <pivotField numFmtId="14" showAll="0"/>
    <pivotField showAll="0"/>
    <pivotField axis="axisCol" showAll="0">
      <items count="14">
        <item x="2"/>
        <item x="10"/>
        <item m="1" x="12"/>
        <item x="8"/>
        <item x="9"/>
        <item x="5"/>
        <item x="7"/>
        <item x="0"/>
        <item x="11"/>
        <item x="3"/>
        <item x="1"/>
        <item x="4"/>
        <item x="6"/>
        <item t="default"/>
      </items>
    </pivotField>
    <pivotField axis="axisRow" showAll="0">
      <items count="6">
        <item m="1" x="4"/>
        <item x="0"/>
        <item x="3"/>
        <item x="2"/>
        <item x="1"/>
        <item t="default"/>
      </items>
    </pivotField>
    <pivotField showAll="0"/>
    <pivotField numFmtId="4" showAll="0"/>
    <pivotField dataField="1" numFmtId="165" showAll="0"/>
    <pivotField showAll="0"/>
  </pivotFields>
  <rowFields count="1">
    <field x="3"/>
  </rowFields>
  <rowItems count="5">
    <i>
      <x v="1"/>
    </i>
    <i>
      <x v="2"/>
    </i>
    <i>
      <x v="3"/>
    </i>
    <i>
      <x v="4"/>
    </i>
    <i t="grand">
      <x/>
    </i>
  </rowItems>
  <colFields count="1">
    <field x="2"/>
  </colFields>
  <colItems count="13">
    <i>
      <x/>
    </i>
    <i>
      <x v="1"/>
    </i>
    <i>
      <x v="3"/>
    </i>
    <i>
      <x v="4"/>
    </i>
    <i>
      <x v="5"/>
    </i>
    <i>
      <x v="6"/>
    </i>
    <i>
      <x v="7"/>
    </i>
    <i>
      <x v="8"/>
    </i>
    <i>
      <x v="9"/>
    </i>
    <i>
      <x v="10"/>
    </i>
    <i>
      <x v="11"/>
    </i>
    <i>
      <x v="12"/>
    </i>
    <i t="grand">
      <x/>
    </i>
  </colItems>
  <dataFields count="1">
    <dataField name="Sum of Spent in $" fld="6" baseField="0" baseItem="0" numFmtId="164"/>
  </dataFields>
  <formats count="1">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2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4" firstHeaderRow="0" firstDataRow="1" firstDataCol="1"/>
  <pivotFields count="8">
    <pivotField showAll="0"/>
    <pivotField showAll="0"/>
    <pivotField showAll="0"/>
    <pivotField showAll="0"/>
    <pivotField dataField="1" showAll="0"/>
    <pivotField showAll="0"/>
    <pivotField dataField="1" numFmtId="165" showAll="0"/>
    <pivotField axis="axisRow" showAll="0">
      <items count="11">
        <item x="5"/>
        <item x="4"/>
        <item x="2"/>
        <item x="6"/>
        <item x="0"/>
        <item x="7"/>
        <item x="1"/>
        <item x="9"/>
        <item x="3"/>
        <item x="8"/>
        <item t="default"/>
      </items>
    </pivotField>
  </pivotFields>
  <rowFields count="1">
    <field x="7"/>
  </rowFields>
  <rowItems count="11">
    <i>
      <x/>
    </i>
    <i>
      <x v="1"/>
    </i>
    <i>
      <x v="2"/>
    </i>
    <i>
      <x v="3"/>
    </i>
    <i>
      <x v="4"/>
    </i>
    <i>
      <x v="5"/>
    </i>
    <i>
      <x v="6"/>
    </i>
    <i>
      <x v="7"/>
    </i>
    <i>
      <x v="8"/>
    </i>
    <i>
      <x v="9"/>
    </i>
    <i t="grand">
      <x/>
    </i>
  </rowItems>
  <colFields count="1">
    <field x="-2"/>
  </colFields>
  <colItems count="2">
    <i>
      <x/>
    </i>
    <i i="1">
      <x v="1"/>
    </i>
  </colItems>
  <dataFields count="2">
    <dataField name="Sum of Spent  in national currency (UGX)" fld="4" baseField="7" baseItem="0"/>
    <dataField name="Sum of Spent in $" fld="6" baseField="0"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2" firstHeaderRow="0" firstDataRow="1" firstDataCol="1"/>
  <pivotFields count="8">
    <pivotField showAll="0"/>
    <pivotField showAll="0"/>
    <pivotField showAll="0"/>
    <pivotField showAll="0"/>
    <pivotField dataField="1" showAll="0"/>
    <pivotField dataField="1" showAll="0"/>
    <pivotField numFmtId="164" showAll="0"/>
    <pivotField axis="axisRow" showAll="0">
      <items count="10">
        <item x="5"/>
        <item x="3"/>
        <item x="1"/>
        <item x="6"/>
        <item x="2"/>
        <item m="1" x="8"/>
        <item x="7"/>
        <item x="4"/>
        <item x="0"/>
        <item t="default"/>
      </items>
    </pivotField>
  </pivotFields>
  <rowFields count="1">
    <field x="7"/>
  </rowFields>
  <rowItems count="9">
    <i>
      <x/>
    </i>
    <i>
      <x v="1"/>
    </i>
    <i>
      <x v="2"/>
    </i>
    <i>
      <x v="3"/>
    </i>
    <i>
      <x v="4"/>
    </i>
    <i>
      <x v="6"/>
    </i>
    <i>
      <x v="7"/>
    </i>
    <i>
      <x v="8"/>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2">
    <format dxfId="2">
      <pivotArea outline="0" collapsedLevelsAreSubtotals="1" fieldPosition="0"/>
    </format>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7" cacheId="2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0:B25"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5">
        <item m="1" x="10"/>
        <item m="1" x="13"/>
        <item x="2"/>
        <item m="1" x="11"/>
        <item x="3"/>
        <item m="1" x="4"/>
        <item m="1" x="12"/>
        <item m="1" x="6"/>
        <item m="1" x="5"/>
        <item m="1" x="9"/>
        <item m="1" x="8"/>
        <item x="1"/>
        <item x="0"/>
        <item m="1" x="7"/>
        <item t="default"/>
      </items>
    </pivotField>
  </pivotFields>
  <rowFields count="1">
    <field x="7"/>
  </rowFields>
  <rowItems count="5">
    <i>
      <x v="2"/>
    </i>
    <i>
      <x v="4"/>
    </i>
    <i>
      <x v="11"/>
    </i>
    <i>
      <x v="12"/>
    </i>
    <i t="grand">
      <x/>
    </i>
  </rowItems>
  <colItems count="1">
    <i/>
  </colItems>
  <dataFields count="1">
    <dataField name="Sum of Spent  in national currency (UGX)" fld="4" baseField="7" baseItem="0" numFmtId="168"/>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9"/>
  <sheetViews>
    <sheetView workbookViewId="0">
      <selection activeCell="J15" sqref="J15"/>
    </sheetView>
  </sheetViews>
  <sheetFormatPr defaultRowHeight="15" x14ac:dyDescent="0.25"/>
  <cols>
    <col min="1" max="1" width="16.42578125" customWidth="1"/>
    <col min="2" max="2" width="16.28515625" customWidth="1"/>
    <col min="3" max="3" width="8.42578125" customWidth="1"/>
    <col min="4" max="4" width="15.42578125" bestFit="1" customWidth="1"/>
    <col min="5" max="5" width="11" bestFit="1" customWidth="1"/>
    <col min="6" max="6" width="9.42578125" bestFit="1" customWidth="1"/>
    <col min="7" max="7" width="10.5703125" bestFit="1" customWidth="1"/>
    <col min="8" max="8" width="9.42578125" bestFit="1" customWidth="1"/>
    <col min="9" max="9" width="13.7109375" bestFit="1" customWidth="1"/>
    <col min="10" max="10" width="14.140625" bestFit="1" customWidth="1"/>
    <col min="11" max="11" width="13.28515625" bestFit="1" customWidth="1"/>
    <col min="12" max="12" width="14.85546875" bestFit="1" customWidth="1"/>
    <col min="13" max="13" width="17.7109375" bestFit="1" customWidth="1"/>
    <col min="14" max="14" width="11.28515625" bestFit="1" customWidth="1"/>
  </cols>
  <sheetData>
    <row r="3" spans="1:14" x14ac:dyDescent="0.25">
      <c r="A3" s="408" t="s">
        <v>110</v>
      </c>
      <c r="B3" s="408" t="s">
        <v>119</v>
      </c>
    </row>
    <row r="4" spans="1:14" x14ac:dyDescent="0.25">
      <c r="A4" s="408" t="s">
        <v>105</v>
      </c>
      <c r="B4" t="s">
        <v>123</v>
      </c>
      <c r="C4" t="s">
        <v>135</v>
      </c>
      <c r="D4" t="s">
        <v>122</v>
      </c>
      <c r="E4" t="s">
        <v>136</v>
      </c>
      <c r="F4" t="s">
        <v>118</v>
      </c>
      <c r="G4" t="s">
        <v>116</v>
      </c>
      <c r="H4" t="s">
        <v>115</v>
      </c>
      <c r="I4" t="s">
        <v>331</v>
      </c>
      <c r="J4" t="s">
        <v>166</v>
      </c>
      <c r="K4" t="s">
        <v>129</v>
      </c>
      <c r="L4" t="s">
        <v>484</v>
      </c>
      <c r="M4" t="s">
        <v>487</v>
      </c>
      <c r="N4" t="s">
        <v>107</v>
      </c>
    </row>
    <row r="5" spans="1:14" x14ac:dyDescent="0.25">
      <c r="A5" s="172" t="s">
        <v>124</v>
      </c>
      <c r="B5" s="729"/>
      <c r="C5" s="729"/>
      <c r="D5" s="729"/>
      <c r="E5" s="729"/>
      <c r="F5" s="729"/>
      <c r="G5" s="729">
        <v>26.295075692204211</v>
      </c>
      <c r="H5" s="729">
        <v>396.56899991592223</v>
      </c>
      <c r="I5" s="729">
        <v>3.9390756302521011</v>
      </c>
      <c r="J5" s="729">
        <v>2.6329647182727753</v>
      </c>
      <c r="K5" s="729">
        <v>69.687136307919715</v>
      </c>
      <c r="L5" s="729"/>
      <c r="M5" s="729"/>
      <c r="N5" s="729">
        <v>499.12325226457102</v>
      </c>
    </row>
    <row r="6" spans="1:14" x14ac:dyDescent="0.25">
      <c r="A6" s="172" t="s">
        <v>113</v>
      </c>
      <c r="B6" s="729"/>
      <c r="C6" s="729"/>
      <c r="D6" s="729"/>
      <c r="E6" s="729">
        <v>229.75987361769353</v>
      </c>
      <c r="F6" s="729"/>
      <c r="G6" s="729">
        <v>22.352542912899757</v>
      </c>
      <c r="H6" s="729">
        <v>43.970510795155327</v>
      </c>
      <c r="I6" s="729"/>
      <c r="J6" s="729"/>
      <c r="K6" s="729"/>
      <c r="L6" s="729"/>
      <c r="M6" s="729"/>
      <c r="N6" s="729">
        <v>296.08292732574864</v>
      </c>
    </row>
    <row r="7" spans="1:14" x14ac:dyDescent="0.25">
      <c r="A7" s="172" t="s">
        <v>14</v>
      </c>
      <c r="B7" s="729"/>
      <c r="C7" s="729"/>
      <c r="D7" s="729"/>
      <c r="E7" s="729">
        <v>1445.8156880445699</v>
      </c>
      <c r="F7" s="729"/>
      <c r="G7" s="729">
        <v>42.072121107526741</v>
      </c>
      <c r="H7" s="729">
        <v>40.261543005827932</v>
      </c>
      <c r="I7" s="729"/>
      <c r="J7" s="729"/>
      <c r="K7" s="729"/>
      <c r="L7" s="729"/>
      <c r="M7" s="729">
        <v>2.6329647182727753</v>
      </c>
      <c r="N7" s="729">
        <v>1530.7823168761975</v>
      </c>
    </row>
    <row r="8" spans="1:14" x14ac:dyDescent="0.25">
      <c r="A8" s="172" t="s">
        <v>80</v>
      </c>
      <c r="B8" s="729">
        <v>37.235779025670304</v>
      </c>
      <c r="C8" s="729">
        <v>83.991574512901522</v>
      </c>
      <c r="D8" s="729">
        <v>180.27814008699846</v>
      </c>
      <c r="E8" s="729"/>
      <c r="F8" s="729">
        <v>549.62474721326123</v>
      </c>
      <c r="G8" s="729"/>
      <c r="H8" s="729"/>
      <c r="I8" s="729"/>
      <c r="J8" s="729"/>
      <c r="K8" s="729"/>
      <c r="L8" s="729">
        <v>13.164823591363875</v>
      </c>
      <c r="M8" s="729"/>
      <c r="N8" s="729">
        <v>864.29506443019534</v>
      </c>
    </row>
    <row r="9" spans="1:14" x14ac:dyDescent="0.25">
      <c r="A9" s="172" t="s">
        <v>107</v>
      </c>
      <c r="B9" s="729">
        <v>37.235779025670304</v>
      </c>
      <c r="C9" s="729">
        <v>83.991574512901522</v>
      </c>
      <c r="D9" s="729">
        <v>180.27814008699846</v>
      </c>
      <c r="E9" s="729">
        <v>1675.5755616622635</v>
      </c>
      <c r="F9" s="729">
        <v>549.62474721326123</v>
      </c>
      <c r="G9" s="729">
        <v>90.719739712630712</v>
      </c>
      <c r="H9" s="729">
        <v>480.80105371690553</v>
      </c>
      <c r="I9" s="729">
        <v>3.9390756302521011</v>
      </c>
      <c r="J9" s="729">
        <v>2.6329647182727753</v>
      </c>
      <c r="K9" s="729">
        <v>69.687136307919715</v>
      </c>
      <c r="L9" s="729">
        <v>13.164823591363875</v>
      </c>
      <c r="M9" s="729">
        <v>2.6329647182727753</v>
      </c>
      <c r="N9" s="729">
        <v>3190.2835608967125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13" zoomScale="125" workbookViewId="0">
      <selection activeCell="D25" sqref="D25"/>
    </sheetView>
  </sheetViews>
  <sheetFormatPr defaultColWidth="16" defaultRowHeight="12.75" x14ac:dyDescent="0.2"/>
  <cols>
    <col min="1" max="1" width="9.28515625" style="3" customWidth="1"/>
    <col min="2" max="2" width="8.425781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831"/>
      <c r="B1" s="831"/>
      <c r="C1" s="831"/>
      <c r="D1" s="831"/>
      <c r="E1" s="831"/>
      <c r="F1" s="831"/>
      <c r="G1" s="831"/>
      <c r="H1" s="831"/>
      <c r="I1" s="831"/>
      <c r="J1" s="831"/>
      <c r="K1" s="831"/>
    </row>
    <row r="2" spans="1:12" x14ac:dyDescent="0.2">
      <c r="A2" s="312"/>
      <c r="B2" s="312"/>
      <c r="C2" s="312"/>
      <c r="D2" s="312"/>
      <c r="E2" s="312"/>
      <c r="F2" s="312"/>
      <c r="G2" s="312"/>
      <c r="H2" s="312"/>
      <c r="I2" s="312"/>
      <c r="J2" s="312"/>
      <c r="K2" s="312"/>
      <c r="L2" s="506"/>
    </row>
    <row r="3" spans="1:12" x14ac:dyDescent="0.2">
      <c r="A3" s="314" t="s">
        <v>16</v>
      </c>
      <c r="B3" s="316"/>
      <c r="C3" s="316"/>
      <c r="D3" s="316"/>
      <c r="E3" s="316"/>
      <c r="F3" s="316"/>
      <c r="G3" s="316"/>
      <c r="H3" s="316"/>
      <c r="I3" s="316"/>
      <c r="J3" s="316"/>
      <c r="K3" s="316"/>
      <c r="L3" s="506"/>
    </row>
    <row r="4" spans="1:12" x14ac:dyDescent="0.2">
      <c r="A4" s="314" t="s">
        <v>19</v>
      </c>
      <c r="B4" s="314"/>
      <c r="C4" s="314" t="s">
        <v>18</v>
      </c>
      <c r="D4" s="315"/>
      <c r="E4" s="314"/>
      <c r="F4" s="314"/>
      <c r="G4" s="314"/>
      <c r="H4" s="314"/>
      <c r="I4" s="316"/>
      <c r="J4" s="316"/>
      <c r="K4" s="316"/>
      <c r="L4" s="506"/>
    </row>
    <row r="5" spans="1:12" x14ac:dyDescent="0.2">
      <c r="A5" s="314" t="s">
        <v>81</v>
      </c>
      <c r="B5" s="314"/>
      <c r="C5" s="542" t="s">
        <v>202</v>
      </c>
      <c r="D5" s="314"/>
      <c r="E5" s="314"/>
      <c r="F5" s="314"/>
      <c r="G5" s="314"/>
      <c r="H5" s="314"/>
      <c r="I5" s="316"/>
      <c r="J5" s="316"/>
      <c r="K5" s="316"/>
      <c r="L5" s="506"/>
    </row>
    <row r="6" spans="1:12" x14ac:dyDescent="0.2">
      <c r="A6" s="316"/>
      <c r="B6" s="314"/>
      <c r="C6" s="438">
        <v>2024</v>
      </c>
      <c r="D6" s="314"/>
      <c r="E6" s="314"/>
      <c r="F6" s="314"/>
      <c r="G6" s="314"/>
      <c r="H6" s="314"/>
      <c r="I6" s="847" t="s">
        <v>20</v>
      </c>
      <c r="J6" s="848"/>
      <c r="K6" s="849"/>
      <c r="L6" s="506"/>
    </row>
    <row r="7" spans="1:12" x14ac:dyDescent="0.2">
      <c r="A7" s="316"/>
      <c r="B7" s="314"/>
      <c r="C7" s="314"/>
      <c r="D7" s="314"/>
      <c r="E7" s="314"/>
      <c r="F7" s="314"/>
      <c r="G7" s="314"/>
      <c r="H7" s="314"/>
      <c r="I7" s="317" t="s">
        <v>21</v>
      </c>
      <c r="J7" s="850" t="s">
        <v>31</v>
      </c>
      <c r="K7" s="851"/>
      <c r="L7" s="506"/>
    </row>
    <row r="8" spans="1:12" ht="12.75" customHeight="1" x14ac:dyDescent="0.2">
      <c r="A8" s="748"/>
      <c r="B8" s="748"/>
      <c r="C8" s="748"/>
      <c r="D8" s="748"/>
      <c r="E8" s="748"/>
      <c r="F8" s="748"/>
      <c r="G8" s="748"/>
      <c r="H8" s="749"/>
      <c r="I8" s="750" t="s">
        <v>22</v>
      </c>
      <c r="J8" s="852" t="s">
        <v>46</v>
      </c>
      <c r="K8" s="853"/>
      <c r="L8" s="506"/>
    </row>
    <row r="9" spans="1:12" ht="12.75" customHeight="1" x14ac:dyDescent="0.2">
      <c r="A9" s="844" t="s">
        <v>23</v>
      </c>
      <c r="B9" s="844"/>
      <c r="C9" s="844"/>
      <c r="D9" s="844"/>
      <c r="E9" s="844"/>
      <c r="F9" s="844"/>
      <c r="G9" s="844"/>
      <c r="H9" s="844"/>
      <c r="I9" s="751" t="s">
        <v>24</v>
      </c>
      <c r="J9" s="854" t="s">
        <v>33</v>
      </c>
      <c r="K9" s="855"/>
      <c r="L9" s="506"/>
    </row>
    <row r="10" spans="1:12" ht="15.75" customHeight="1" thickBot="1" x14ac:dyDescent="0.25">
      <c r="A10" s="844" t="s">
        <v>30</v>
      </c>
      <c r="B10" s="844"/>
      <c r="C10" s="844"/>
      <c r="D10" s="844"/>
      <c r="E10" s="844"/>
      <c r="F10" s="752"/>
      <c r="G10" s="753"/>
      <c r="H10" s="748"/>
      <c r="I10" s="749"/>
      <c r="J10" s="749"/>
      <c r="K10" s="749"/>
      <c r="L10" s="506"/>
    </row>
    <row r="11" spans="1:12" ht="12.75" customHeight="1" thickBot="1" x14ac:dyDescent="0.25">
      <c r="A11" s="841" t="s">
        <v>25</v>
      </c>
      <c r="B11" s="845"/>
      <c r="C11" s="845"/>
      <c r="D11" s="845"/>
      <c r="E11" s="846"/>
      <c r="F11" s="752"/>
      <c r="G11" s="841" t="s">
        <v>20</v>
      </c>
      <c r="H11" s="842"/>
      <c r="I11" s="842"/>
      <c r="J11" s="842"/>
      <c r="K11" s="843"/>
      <c r="L11" s="506"/>
    </row>
    <row r="12" spans="1:12" x14ac:dyDescent="0.2">
      <c r="A12" s="754"/>
      <c r="B12" s="755"/>
      <c r="C12" s="355"/>
      <c r="D12" s="355"/>
      <c r="E12" s="756"/>
      <c r="F12" s="749"/>
      <c r="G12" s="754"/>
      <c r="H12" s="757" t="s">
        <v>15</v>
      </c>
      <c r="I12" s="758" t="s">
        <v>15</v>
      </c>
      <c r="J12" s="758" t="s">
        <v>15</v>
      </c>
      <c r="K12" s="759" t="s">
        <v>15</v>
      </c>
      <c r="L12" s="506"/>
    </row>
    <row r="13" spans="1:12" s="6" customFormat="1" x14ac:dyDescent="0.2">
      <c r="A13" s="760" t="s">
        <v>0</v>
      </c>
      <c r="B13" s="761" t="s">
        <v>26</v>
      </c>
      <c r="C13" s="762" t="s">
        <v>27</v>
      </c>
      <c r="D13" s="762" t="s">
        <v>28</v>
      </c>
      <c r="E13" s="763" t="s">
        <v>29</v>
      </c>
      <c r="F13" s="764"/>
      <c r="G13" s="760" t="s">
        <v>0</v>
      </c>
      <c r="H13" s="761" t="s">
        <v>26</v>
      </c>
      <c r="I13" s="762" t="s">
        <v>27</v>
      </c>
      <c r="J13" s="762" t="s">
        <v>28</v>
      </c>
      <c r="K13" s="763" t="s">
        <v>29</v>
      </c>
    </row>
    <row r="14" spans="1:12" ht="12.75" customHeight="1" x14ac:dyDescent="0.2">
      <c r="A14" s="765">
        <v>45323</v>
      </c>
      <c r="B14" s="766"/>
      <c r="C14" s="767" t="s">
        <v>47</v>
      </c>
      <c r="D14" s="768">
        <v>3657314</v>
      </c>
      <c r="E14" s="769"/>
      <c r="F14" s="749"/>
      <c r="G14" s="765">
        <v>45323</v>
      </c>
      <c r="H14" s="766"/>
      <c r="I14" s="767" t="s">
        <v>47</v>
      </c>
      <c r="J14" s="768"/>
      <c r="K14" s="770">
        <v>3657314</v>
      </c>
      <c r="L14" s="506"/>
    </row>
    <row r="15" spans="1:12" ht="12.75" customHeight="1" x14ac:dyDescent="0.2">
      <c r="A15" s="765">
        <v>45329</v>
      </c>
      <c r="B15" s="766">
        <v>1</v>
      </c>
      <c r="C15" s="767" t="s">
        <v>144</v>
      </c>
      <c r="D15" s="768">
        <v>23228800</v>
      </c>
      <c r="E15" s="771"/>
      <c r="F15" s="749"/>
      <c r="G15" s="765">
        <v>45329</v>
      </c>
      <c r="H15" s="766">
        <v>1</v>
      </c>
      <c r="I15" s="767" t="s">
        <v>144</v>
      </c>
      <c r="J15" s="768"/>
      <c r="K15" s="770">
        <v>23228800</v>
      </c>
      <c r="L15" s="506"/>
    </row>
    <row r="16" spans="1:12" ht="12.75" customHeight="1" x14ac:dyDescent="0.2">
      <c r="A16" s="765">
        <v>45329</v>
      </c>
      <c r="B16" s="766">
        <v>2</v>
      </c>
      <c r="C16" s="767" t="s">
        <v>145</v>
      </c>
      <c r="D16" s="768"/>
      <c r="E16" s="771">
        <v>10702627</v>
      </c>
      <c r="F16" s="749"/>
      <c r="G16" s="765">
        <v>45329</v>
      </c>
      <c r="H16" s="766">
        <v>2</v>
      </c>
      <c r="I16" s="767" t="s">
        <v>145</v>
      </c>
      <c r="J16" s="768">
        <v>10702627</v>
      </c>
      <c r="K16" s="770"/>
      <c r="L16" s="506"/>
    </row>
    <row r="17" spans="1:15" ht="12.75" customHeight="1" x14ac:dyDescent="0.2">
      <c r="A17" s="765">
        <v>45329</v>
      </c>
      <c r="B17" s="766">
        <v>3</v>
      </c>
      <c r="C17" s="767" t="s">
        <v>141</v>
      </c>
      <c r="D17" s="768"/>
      <c r="E17" s="771">
        <v>2000</v>
      </c>
      <c r="F17" s="749"/>
      <c r="G17" s="765">
        <v>45329</v>
      </c>
      <c r="H17" s="766">
        <v>3</v>
      </c>
      <c r="I17" s="767" t="s">
        <v>141</v>
      </c>
      <c r="J17" s="768">
        <v>2000</v>
      </c>
      <c r="K17" s="770"/>
      <c r="L17" s="506"/>
    </row>
    <row r="18" spans="1:15" ht="12.75" customHeight="1" x14ac:dyDescent="0.2">
      <c r="A18" s="765">
        <v>45344</v>
      </c>
      <c r="B18" s="766">
        <v>4</v>
      </c>
      <c r="C18" s="767" t="s">
        <v>145</v>
      </c>
      <c r="D18" s="768"/>
      <c r="E18" s="771">
        <v>12525000</v>
      </c>
      <c r="F18" s="749"/>
      <c r="G18" s="765">
        <v>45344</v>
      </c>
      <c r="H18" s="766">
        <v>4</v>
      </c>
      <c r="I18" s="767" t="s">
        <v>145</v>
      </c>
      <c r="J18" s="768">
        <v>12525000</v>
      </c>
      <c r="K18" s="770"/>
      <c r="L18" s="506"/>
    </row>
    <row r="19" spans="1:15" ht="12.75" customHeight="1" thickBot="1" x14ac:dyDescent="0.25">
      <c r="A19" s="808">
        <v>45344</v>
      </c>
      <c r="B19" s="809">
        <v>5</v>
      </c>
      <c r="C19" s="810" t="s">
        <v>141</v>
      </c>
      <c r="D19" s="811"/>
      <c r="E19" s="812">
        <v>2000</v>
      </c>
      <c r="F19" s="749"/>
      <c r="G19" s="808">
        <v>45404</v>
      </c>
      <c r="H19" s="809">
        <v>5</v>
      </c>
      <c r="I19" s="810" t="s">
        <v>141</v>
      </c>
      <c r="J19" s="811">
        <v>2000</v>
      </c>
      <c r="K19" s="819"/>
      <c r="L19" s="506"/>
    </row>
    <row r="20" spans="1:15" ht="13.5" thickBot="1" x14ac:dyDescent="0.25">
      <c r="A20" s="814">
        <v>45351</v>
      </c>
      <c r="B20" s="815"/>
      <c r="C20" s="816" t="s">
        <v>63</v>
      </c>
      <c r="D20" s="817">
        <f>SUM(D14:D19)-SUM(E14:E19)</f>
        <v>3654487</v>
      </c>
      <c r="E20" s="818"/>
      <c r="F20" s="772"/>
      <c r="G20" s="814">
        <v>45351</v>
      </c>
      <c r="H20" s="815"/>
      <c r="I20" s="816" t="s">
        <v>63</v>
      </c>
      <c r="J20" s="817"/>
      <c r="K20" s="820">
        <f>SUM(K14:K19)-SUM(J14:J19)</f>
        <v>3654487</v>
      </c>
      <c r="L20" s="506"/>
    </row>
    <row r="21" spans="1:15" ht="13.5" thickBot="1" x14ac:dyDescent="0.25">
      <c r="A21" s="773"/>
      <c r="B21" s="776"/>
      <c r="C21" s="776"/>
      <c r="D21" s="776"/>
      <c r="E21" s="813"/>
      <c r="F21" s="772"/>
      <c r="G21" s="774"/>
      <c r="H21" s="775"/>
      <c r="I21" s="776"/>
      <c r="J21" s="776"/>
      <c r="K21" s="777"/>
      <c r="L21" s="506"/>
    </row>
    <row r="22" spans="1:15" x14ac:dyDescent="0.2">
      <c r="A22" s="778"/>
      <c r="B22" s="779"/>
      <c r="C22" s="779" t="s">
        <v>17</v>
      </c>
      <c r="D22" s="778"/>
      <c r="E22" s="778"/>
      <c r="F22" s="772"/>
      <c r="G22" s="778"/>
      <c r="H22" s="779"/>
      <c r="I22" s="779" t="s">
        <v>17</v>
      </c>
      <c r="J22" s="778"/>
      <c r="K22" s="780"/>
      <c r="L22" s="506"/>
    </row>
    <row r="23" spans="1:15" x14ac:dyDescent="0.2">
      <c r="A23" s="778"/>
      <c r="B23" s="779"/>
      <c r="C23" s="779"/>
      <c r="D23" s="778"/>
      <c r="E23" s="778"/>
      <c r="F23" s="772"/>
      <c r="G23" s="778"/>
      <c r="H23" s="779"/>
      <c r="I23" s="779"/>
      <c r="J23" s="778"/>
      <c r="K23" s="778"/>
      <c r="L23" s="506"/>
    </row>
    <row r="24" spans="1:15" x14ac:dyDescent="0.2">
      <c r="A24" s="781"/>
      <c r="B24" s="781"/>
      <c r="C24" s="782"/>
      <c r="D24" s="783"/>
      <c r="E24" s="784"/>
      <c r="F24" s="785"/>
      <c r="G24" s="781"/>
      <c r="H24" s="781"/>
      <c r="I24" s="782"/>
      <c r="J24" s="783"/>
      <c r="K24" s="784"/>
    </row>
    <row r="25" spans="1:15" x14ac:dyDescent="0.2">
      <c r="A25" s="781"/>
      <c r="B25" s="781"/>
      <c r="C25" s="786"/>
      <c r="D25" s="787"/>
      <c r="E25" s="784"/>
      <c r="F25" s="785"/>
      <c r="G25" s="781"/>
      <c r="H25" s="781"/>
      <c r="I25" s="786"/>
      <c r="J25" s="787"/>
      <c r="K25" s="784"/>
    </row>
    <row r="26" spans="1:15" x14ac:dyDescent="0.2">
      <c r="A26" s="788"/>
      <c r="B26" s="788"/>
      <c r="C26" s="789"/>
      <c r="D26" s="790"/>
      <c r="E26" s="791"/>
      <c r="F26" s="785"/>
      <c r="G26" s="788"/>
      <c r="H26" s="788"/>
      <c r="I26" s="789"/>
      <c r="J26" s="790"/>
      <c r="K26" s="791"/>
    </row>
    <row r="27" spans="1:15" x14ac:dyDescent="0.2">
      <c r="A27" s="792"/>
      <c r="B27" s="792"/>
      <c r="C27" s="792"/>
      <c r="D27" s="792"/>
      <c r="E27" s="792"/>
      <c r="F27" s="792"/>
      <c r="G27" s="792"/>
      <c r="H27" s="792"/>
      <c r="I27" s="792"/>
      <c r="J27" s="792"/>
      <c r="K27" s="792"/>
      <c r="L27" s="412"/>
      <c r="M27" s="412"/>
      <c r="N27" s="412"/>
      <c r="O27" s="412"/>
    </row>
    <row r="28" spans="1:15" x14ac:dyDescent="0.2">
      <c r="A28" s="792"/>
      <c r="B28" s="792"/>
      <c r="C28" s="793"/>
      <c r="D28" s="792"/>
      <c r="E28" s="792"/>
      <c r="F28" s="792"/>
      <c r="G28" s="792"/>
      <c r="H28" s="792"/>
      <c r="I28" s="792"/>
      <c r="J28" s="792"/>
      <c r="K28" s="792"/>
      <c r="L28" s="412"/>
      <c r="M28" s="412"/>
      <c r="N28" s="412"/>
      <c r="O28" s="412"/>
    </row>
    <row r="29" spans="1:15" x14ac:dyDescent="0.2">
      <c r="A29" s="792"/>
      <c r="B29" s="792"/>
      <c r="C29" s="792"/>
      <c r="D29" s="794"/>
      <c r="E29" s="792"/>
      <c r="F29" s="792"/>
      <c r="G29" s="792"/>
      <c r="H29" s="792"/>
      <c r="I29" s="792"/>
      <c r="J29" s="792"/>
      <c r="K29" s="792"/>
      <c r="L29" s="412"/>
      <c r="M29" s="412"/>
      <c r="N29" s="412"/>
      <c r="O29" s="412"/>
    </row>
    <row r="30" spans="1:15" x14ac:dyDescent="0.2">
      <c r="A30" s="792"/>
      <c r="B30" s="792"/>
      <c r="C30" s="792"/>
      <c r="D30" s="794"/>
      <c r="E30" s="792"/>
      <c r="F30" s="792"/>
      <c r="G30" s="792"/>
      <c r="H30" s="792"/>
      <c r="I30" s="792"/>
      <c r="J30" s="792"/>
      <c r="K30" s="792"/>
      <c r="L30" s="412"/>
      <c r="M30" s="412"/>
      <c r="N30" s="412"/>
      <c r="O30" s="412"/>
    </row>
    <row r="31" spans="1:15" x14ac:dyDescent="0.2">
      <c r="A31" s="795"/>
      <c r="B31" s="795"/>
      <c r="C31" s="796"/>
      <c r="D31" s="797"/>
      <c r="E31" s="795"/>
      <c r="F31" s="795"/>
      <c r="G31" s="795"/>
      <c r="H31" s="795"/>
      <c r="I31" s="795"/>
      <c r="J31" s="795"/>
      <c r="K31" s="795"/>
      <c r="L31" s="412"/>
      <c r="M31" s="412"/>
      <c r="N31" s="412"/>
      <c r="O31" s="412"/>
    </row>
    <row r="32" spans="1:15" x14ac:dyDescent="0.2">
      <c r="A32" s="795"/>
      <c r="B32" s="795"/>
      <c r="C32" s="795"/>
      <c r="D32" s="798"/>
      <c r="E32" s="795"/>
      <c r="F32" s="795"/>
      <c r="G32" s="795"/>
      <c r="H32" s="795"/>
      <c r="I32" s="795"/>
      <c r="J32" s="795"/>
      <c r="K32" s="795"/>
      <c r="L32" s="412"/>
      <c r="M32" s="412"/>
      <c r="N32" s="412"/>
      <c r="O32" s="412"/>
    </row>
    <row r="33" spans="1:15" x14ac:dyDescent="0.2">
      <c r="A33" s="412"/>
      <c r="B33" s="412"/>
      <c r="C33" s="412"/>
      <c r="D33" s="412"/>
      <c r="E33" s="412"/>
      <c r="F33" s="412"/>
      <c r="G33" s="412"/>
      <c r="H33" s="412"/>
      <c r="I33" s="412"/>
      <c r="J33" s="412"/>
      <c r="K33" s="412"/>
      <c r="L33" s="412"/>
      <c r="M33" s="412"/>
      <c r="N33" s="412"/>
      <c r="O33" s="412"/>
    </row>
    <row r="34" spans="1:15" x14ac:dyDescent="0.2">
      <c r="A34" s="412"/>
      <c r="B34" s="412"/>
      <c r="C34" s="412"/>
      <c r="D34" s="412"/>
      <c r="E34" s="412"/>
      <c r="F34" s="412"/>
      <c r="G34" s="412"/>
      <c r="H34" s="412"/>
      <c r="I34" s="412"/>
      <c r="J34" s="412"/>
      <c r="K34" s="412"/>
      <c r="L34" s="412"/>
      <c r="M34" s="412"/>
      <c r="N34" s="412"/>
      <c r="O34" s="412"/>
    </row>
    <row r="35" spans="1:15" x14ac:dyDescent="0.2">
      <c r="A35" s="412"/>
      <c r="B35" s="412"/>
      <c r="C35" s="412"/>
      <c r="D35" s="412"/>
      <c r="E35" s="412"/>
      <c r="F35" s="412"/>
      <c r="G35" s="412"/>
      <c r="H35" s="412"/>
      <c r="I35" s="412"/>
      <c r="J35" s="412"/>
      <c r="K35" s="412"/>
      <c r="L35" s="412"/>
      <c r="M35" s="412"/>
      <c r="N35" s="412"/>
      <c r="O35" s="412"/>
    </row>
    <row r="36" spans="1:15" x14ac:dyDescent="0.2">
      <c r="A36" s="412"/>
      <c r="B36" s="412"/>
      <c r="C36" s="412"/>
      <c r="D36" s="412"/>
      <c r="E36" s="412"/>
      <c r="F36" s="412"/>
      <c r="G36" s="412"/>
      <c r="H36" s="412"/>
      <c r="I36" s="412"/>
      <c r="J36" s="412"/>
      <c r="K36" s="412"/>
      <c r="L36" s="412"/>
      <c r="M36" s="412"/>
      <c r="N36" s="412"/>
      <c r="O36" s="412"/>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16" zoomScale="125" workbookViewId="0">
      <selection activeCell="E32" sqref="E32"/>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831"/>
      <c r="B1" s="831"/>
      <c r="C1" s="831"/>
      <c r="D1" s="831"/>
      <c r="E1" s="831"/>
      <c r="F1" s="831"/>
      <c r="G1" s="831"/>
      <c r="H1" s="831"/>
      <c r="I1" s="831"/>
      <c r="J1" s="831"/>
      <c r="K1" s="831"/>
    </row>
    <row r="2" spans="1:11" x14ac:dyDescent="0.2">
      <c r="A2" s="312"/>
      <c r="B2" s="312"/>
      <c r="C2" s="312"/>
      <c r="D2" s="312"/>
      <c r="E2" s="312"/>
      <c r="F2" s="312"/>
      <c r="G2" s="312"/>
      <c r="H2" s="312"/>
      <c r="I2" s="312"/>
      <c r="J2" s="312"/>
      <c r="K2" s="312"/>
    </row>
    <row r="3" spans="1:11" x14ac:dyDescent="0.2">
      <c r="A3" s="550" t="s">
        <v>16</v>
      </c>
      <c r="B3" s="551"/>
      <c r="C3" s="551"/>
      <c r="D3" s="551"/>
      <c r="E3" s="551"/>
      <c r="F3" s="551"/>
      <c r="G3" s="551"/>
      <c r="H3" s="551"/>
      <c r="I3" s="551"/>
      <c r="J3" s="551"/>
      <c r="K3" s="551"/>
    </row>
    <row r="4" spans="1:11" x14ac:dyDescent="0.2">
      <c r="A4" s="4" t="s">
        <v>19</v>
      </c>
      <c r="B4" s="4"/>
      <c r="C4" s="4" t="s">
        <v>18</v>
      </c>
      <c r="D4" s="552"/>
      <c r="E4" s="4"/>
      <c r="F4" s="4"/>
      <c r="G4" s="4"/>
      <c r="H4" s="4"/>
      <c r="I4" s="551"/>
      <c r="J4" s="551"/>
      <c r="K4" s="551"/>
    </row>
    <row r="5" spans="1:11" x14ac:dyDescent="0.2">
      <c r="A5" s="4" t="s">
        <v>81</v>
      </c>
      <c r="B5" s="4"/>
      <c r="C5" s="553" t="s">
        <v>202</v>
      </c>
      <c r="D5" s="4"/>
      <c r="E5" s="4"/>
      <c r="F5" s="4"/>
      <c r="G5" s="4"/>
      <c r="H5" s="4"/>
      <c r="I5" s="551"/>
      <c r="J5" s="551"/>
      <c r="K5" s="551"/>
    </row>
    <row r="6" spans="1:11" x14ac:dyDescent="0.2">
      <c r="A6" s="5"/>
      <c r="B6" s="4"/>
      <c r="C6" s="554">
        <v>2024</v>
      </c>
      <c r="D6" s="4"/>
      <c r="E6" s="4"/>
      <c r="F6" s="4"/>
      <c r="G6" s="4"/>
      <c r="H6" s="4"/>
      <c r="I6" s="860" t="s">
        <v>20</v>
      </c>
      <c r="J6" s="861"/>
      <c r="K6" s="862"/>
    </row>
    <row r="7" spans="1:11" x14ac:dyDescent="0.2">
      <c r="A7" s="5"/>
      <c r="B7" s="4"/>
      <c r="C7" s="4"/>
      <c r="D7" s="4"/>
      <c r="E7" s="4"/>
      <c r="F7" s="4"/>
      <c r="G7" s="4"/>
      <c r="H7" s="4"/>
      <c r="I7" s="555" t="s">
        <v>21</v>
      </c>
      <c r="J7" s="863" t="s">
        <v>31</v>
      </c>
      <c r="K7" s="864"/>
    </row>
    <row r="8" spans="1:11" ht="12.75" customHeight="1" x14ac:dyDescent="0.2">
      <c r="A8" s="4"/>
      <c r="B8" s="4"/>
      <c r="C8" s="4"/>
      <c r="D8" s="4"/>
      <c r="E8" s="4"/>
      <c r="F8" s="4"/>
      <c r="G8" s="4"/>
      <c r="H8" s="551"/>
      <c r="I8" s="555" t="s">
        <v>22</v>
      </c>
      <c r="J8" s="865" t="s">
        <v>90</v>
      </c>
      <c r="K8" s="866"/>
    </row>
    <row r="9" spans="1:11" ht="12.75" customHeight="1" x14ac:dyDescent="0.2">
      <c r="A9" s="856" t="s">
        <v>23</v>
      </c>
      <c r="B9" s="856"/>
      <c r="C9" s="856"/>
      <c r="D9" s="856"/>
      <c r="E9" s="856"/>
      <c r="F9" s="856"/>
      <c r="G9" s="856"/>
      <c r="H9" s="856"/>
      <c r="I9" s="556" t="s">
        <v>24</v>
      </c>
      <c r="J9" s="867" t="s">
        <v>91</v>
      </c>
      <c r="K9" s="868"/>
    </row>
    <row r="10" spans="1:11" ht="15.75" customHeight="1" thickBot="1" x14ac:dyDescent="0.25">
      <c r="A10" s="856" t="s">
        <v>30</v>
      </c>
      <c r="B10" s="856"/>
      <c r="C10" s="856"/>
      <c r="D10" s="856"/>
      <c r="E10" s="856"/>
      <c r="F10" s="557"/>
      <c r="G10" s="558"/>
      <c r="H10" s="4"/>
      <c r="I10" s="551"/>
      <c r="J10" s="551"/>
      <c r="K10" s="551"/>
    </row>
    <row r="11" spans="1:11" ht="12.75" customHeight="1" x14ac:dyDescent="0.2">
      <c r="A11" s="857" t="s">
        <v>25</v>
      </c>
      <c r="B11" s="858"/>
      <c r="C11" s="858"/>
      <c r="D11" s="858"/>
      <c r="E11" s="859"/>
      <c r="F11" s="382"/>
      <c r="G11" s="857" t="s">
        <v>20</v>
      </c>
      <c r="H11" s="858"/>
      <c r="I11" s="858"/>
      <c r="J11" s="858"/>
      <c r="K11" s="859"/>
    </row>
    <row r="12" spans="1:11" x14ac:dyDescent="0.2">
      <c r="A12" s="318"/>
      <c r="B12" s="319"/>
      <c r="C12" s="319"/>
      <c r="D12" s="319"/>
      <c r="E12" s="320"/>
      <c r="F12" s="313"/>
      <c r="G12" s="318"/>
      <c r="H12" s="319" t="s">
        <v>15</v>
      </c>
      <c r="I12" s="319" t="s">
        <v>15</v>
      </c>
      <c r="J12" s="319" t="s">
        <v>15</v>
      </c>
      <c r="K12" s="320" t="s">
        <v>15</v>
      </c>
    </row>
    <row r="13" spans="1:11" s="6" customFormat="1" x14ac:dyDescent="0.2">
      <c r="A13" s="321" t="s">
        <v>0</v>
      </c>
      <c r="B13" s="322" t="s">
        <v>26</v>
      </c>
      <c r="C13" s="322" t="s">
        <v>27</v>
      </c>
      <c r="D13" s="322" t="s">
        <v>28</v>
      </c>
      <c r="E13" s="323" t="s">
        <v>29</v>
      </c>
      <c r="F13" s="324"/>
      <c r="G13" s="321" t="s">
        <v>0</v>
      </c>
      <c r="H13" s="322" t="s">
        <v>26</v>
      </c>
      <c r="I13" s="322" t="s">
        <v>27</v>
      </c>
      <c r="J13" s="322" t="s">
        <v>28</v>
      </c>
      <c r="K13" s="323" t="s">
        <v>29</v>
      </c>
    </row>
    <row r="14" spans="1:11" ht="12.75" customHeight="1" x14ac:dyDescent="0.2">
      <c r="A14" s="332">
        <v>45323</v>
      </c>
      <c r="B14" s="333"/>
      <c r="C14" s="10" t="s">
        <v>47</v>
      </c>
      <c r="D14" s="334">
        <v>1957498</v>
      </c>
      <c r="E14" s="335"/>
      <c r="F14" s="313"/>
      <c r="G14" s="582">
        <v>45323</v>
      </c>
      <c r="H14" s="333"/>
      <c r="I14" s="10" t="s">
        <v>47</v>
      </c>
      <c r="J14" s="334"/>
      <c r="K14" s="508">
        <v>1957498</v>
      </c>
    </row>
    <row r="15" spans="1:11" ht="12.75" customHeight="1" x14ac:dyDescent="0.25">
      <c r="A15" s="507">
        <v>45329</v>
      </c>
      <c r="B15" s="333">
        <v>1</v>
      </c>
      <c r="C15" s="10" t="s">
        <v>207</v>
      </c>
      <c r="D15" s="334">
        <v>10702627</v>
      </c>
      <c r="E15" s="508"/>
      <c r="F15" s="313"/>
      <c r="G15" s="507">
        <v>45329</v>
      </c>
      <c r="H15" s="333">
        <v>1</v>
      </c>
      <c r="I15" s="10" t="s">
        <v>207</v>
      </c>
      <c r="J15" s="799"/>
      <c r="K15" s="800">
        <v>10702627</v>
      </c>
    </row>
    <row r="16" spans="1:11" ht="12.75" customHeight="1" x14ac:dyDescent="0.25">
      <c r="A16" s="507">
        <v>45329</v>
      </c>
      <c r="B16" s="333">
        <v>2</v>
      </c>
      <c r="C16" s="10" t="s">
        <v>208</v>
      </c>
      <c r="D16" s="334"/>
      <c r="E16" s="508">
        <v>2678000</v>
      </c>
      <c r="F16" s="313"/>
      <c r="G16" s="507">
        <v>45329</v>
      </c>
      <c r="H16" s="333">
        <v>2</v>
      </c>
      <c r="I16" s="10" t="s">
        <v>208</v>
      </c>
      <c r="J16" s="799">
        <v>2678000</v>
      </c>
      <c r="K16" s="800"/>
    </row>
    <row r="17" spans="1:11" ht="12.75" customHeight="1" x14ac:dyDescent="0.25">
      <c r="A17" s="507">
        <v>45329</v>
      </c>
      <c r="B17" s="333">
        <v>3</v>
      </c>
      <c r="C17" s="10" t="s">
        <v>143</v>
      </c>
      <c r="D17" s="334"/>
      <c r="E17" s="509">
        <v>20000</v>
      </c>
      <c r="F17" s="313"/>
      <c r="G17" s="507">
        <v>45329</v>
      </c>
      <c r="H17" s="333">
        <v>3</v>
      </c>
      <c r="I17" s="10" t="s">
        <v>143</v>
      </c>
      <c r="J17" s="799">
        <v>20000</v>
      </c>
      <c r="K17" s="800"/>
    </row>
    <row r="18" spans="1:11" ht="12.75" customHeight="1" x14ac:dyDescent="0.2">
      <c r="A18" s="507">
        <v>45329</v>
      </c>
      <c r="B18" s="333">
        <v>4</v>
      </c>
      <c r="C18" s="10" t="s">
        <v>211</v>
      </c>
      <c r="D18" s="334"/>
      <c r="E18" s="509">
        <v>5000000</v>
      </c>
      <c r="F18" s="313"/>
      <c r="G18" s="507">
        <v>45329</v>
      </c>
      <c r="H18" s="333">
        <v>4</v>
      </c>
      <c r="I18" s="10" t="s">
        <v>211</v>
      </c>
      <c r="J18" s="799">
        <v>5000000</v>
      </c>
      <c r="K18" s="508"/>
    </row>
    <row r="19" spans="1:11" ht="12.75" customHeight="1" x14ac:dyDescent="0.2">
      <c r="A19" s="507">
        <v>45331</v>
      </c>
      <c r="B19" s="333">
        <v>5</v>
      </c>
      <c r="C19" s="10" t="s">
        <v>448</v>
      </c>
      <c r="D19" s="334"/>
      <c r="E19" s="509">
        <v>1888000</v>
      </c>
      <c r="F19" s="313"/>
      <c r="G19" s="507">
        <v>45331</v>
      </c>
      <c r="H19" s="333">
        <v>5</v>
      </c>
      <c r="I19" s="10" t="s">
        <v>448</v>
      </c>
      <c r="J19" s="799">
        <v>1888000</v>
      </c>
      <c r="K19" s="508"/>
    </row>
    <row r="20" spans="1:11" ht="12.75" customHeight="1" x14ac:dyDescent="0.2">
      <c r="A20" s="507">
        <v>45331</v>
      </c>
      <c r="B20" s="333">
        <v>6</v>
      </c>
      <c r="C20" s="10" t="s">
        <v>449</v>
      </c>
      <c r="D20" s="334"/>
      <c r="E20" s="509">
        <v>3000</v>
      </c>
      <c r="F20" s="313"/>
      <c r="G20" s="507">
        <v>45331</v>
      </c>
      <c r="H20" s="333">
        <v>6</v>
      </c>
      <c r="I20" s="10" t="s">
        <v>449</v>
      </c>
      <c r="J20" s="799">
        <v>3000</v>
      </c>
      <c r="K20" s="508"/>
    </row>
    <row r="21" spans="1:11" ht="12.75" customHeight="1" x14ac:dyDescent="0.2">
      <c r="A21" s="507">
        <v>45337</v>
      </c>
      <c r="B21" s="333">
        <v>5</v>
      </c>
      <c r="C21" s="10" t="s">
        <v>275</v>
      </c>
      <c r="D21" s="334"/>
      <c r="E21" s="509">
        <v>1951085</v>
      </c>
      <c r="F21" s="313"/>
      <c r="G21" s="507">
        <v>45337</v>
      </c>
      <c r="H21" s="333">
        <v>5</v>
      </c>
      <c r="I21" s="10" t="s">
        <v>275</v>
      </c>
      <c r="J21" s="799">
        <v>1951085</v>
      </c>
      <c r="K21" s="508"/>
    </row>
    <row r="22" spans="1:11" ht="12.75" customHeight="1" x14ac:dyDescent="0.2">
      <c r="A22" s="507">
        <v>45337</v>
      </c>
      <c r="B22" s="333">
        <v>6</v>
      </c>
      <c r="C22" s="10" t="s">
        <v>276</v>
      </c>
      <c r="D22" s="334"/>
      <c r="E22" s="509">
        <v>2500</v>
      </c>
      <c r="F22" s="313"/>
      <c r="G22" s="507">
        <v>45337</v>
      </c>
      <c r="H22" s="333">
        <v>6</v>
      </c>
      <c r="I22" s="10" t="s">
        <v>276</v>
      </c>
      <c r="J22" s="799">
        <v>2500</v>
      </c>
      <c r="K22" s="508"/>
    </row>
    <row r="23" spans="1:11" ht="12.75" customHeight="1" x14ac:dyDescent="0.2">
      <c r="A23" s="507">
        <v>45337</v>
      </c>
      <c r="B23" s="333">
        <v>7</v>
      </c>
      <c r="C23" s="10" t="s">
        <v>325</v>
      </c>
      <c r="D23" s="334"/>
      <c r="E23" s="509">
        <v>1073543</v>
      </c>
      <c r="F23" s="313"/>
      <c r="G23" s="507">
        <v>45337</v>
      </c>
      <c r="H23" s="333">
        <v>7</v>
      </c>
      <c r="I23" s="10" t="s">
        <v>325</v>
      </c>
      <c r="J23" s="799">
        <v>1073543</v>
      </c>
      <c r="K23" s="508"/>
    </row>
    <row r="24" spans="1:11" ht="12.75" customHeight="1" x14ac:dyDescent="0.2">
      <c r="A24" s="507">
        <v>45344</v>
      </c>
      <c r="B24" s="333">
        <v>9</v>
      </c>
      <c r="C24" s="10" t="s">
        <v>207</v>
      </c>
      <c r="D24" s="334">
        <v>12525000</v>
      </c>
      <c r="E24" s="508"/>
      <c r="F24" s="313"/>
      <c r="G24" s="507">
        <v>45344</v>
      </c>
      <c r="H24" s="333">
        <v>9</v>
      </c>
      <c r="I24" s="10" t="s">
        <v>207</v>
      </c>
      <c r="J24" s="799"/>
      <c r="K24" s="508">
        <v>12525000</v>
      </c>
    </row>
    <row r="25" spans="1:11" ht="12.75" customHeight="1" x14ac:dyDescent="0.2">
      <c r="A25" s="507">
        <v>45348</v>
      </c>
      <c r="B25" s="333">
        <v>7</v>
      </c>
      <c r="C25" s="10" t="s">
        <v>326</v>
      </c>
      <c r="D25" s="334"/>
      <c r="E25" s="508">
        <v>1954000</v>
      </c>
      <c r="F25" s="313"/>
      <c r="G25" s="507">
        <v>45348</v>
      </c>
      <c r="H25" s="333">
        <v>7</v>
      </c>
      <c r="I25" s="10" t="s">
        <v>326</v>
      </c>
      <c r="J25" s="799">
        <v>1954000</v>
      </c>
      <c r="K25" s="508"/>
    </row>
    <row r="26" spans="1:11" ht="12.75" customHeight="1" x14ac:dyDescent="0.2">
      <c r="A26" s="507">
        <v>45348</v>
      </c>
      <c r="B26" s="333">
        <v>8</v>
      </c>
      <c r="C26" s="10" t="s">
        <v>143</v>
      </c>
      <c r="D26" s="334"/>
      <c r="E26" s="508">
        <v>20000</v>
      </c>
      <c r="F26" s="313"/>
      <c r="G26" s="507">
        <v>45348</v>
      </c>
      <c r="H26" s="333">
        <v>8</v>
      </c>
      <c r="I26" s="10" t="s">
        <v>143</v>
      </c>
      <c r="J26" s="799">
        <v>20000</v>
      </c>
      <c r="K26" s="508"/>
    </row>
    <row r="27" spans="1:11" ht="12.75" customHeight="1" x14ac:dyDescent="0.2">
      <c r="A27" s="507">
        <v>45348</v>
      </c>
      <c r="B27" s="333">
        <v>9</v>
      </c>
      <c r="C27" s="10" t="s">
        <v>327</v>
      </c>
      <c r="D27" s="334"/>
      <c r="E27" s="508">
        <v>2633000</v>
      </c>
      <c r="F27" s="313"/>
      <c r="G27" s="507">
        <v>45348</v>
      </c>
      <c r="H27" s="333">
        <v>9</v>
      </c>
      <c r="I27" s="10" t="s">
        <v>327</v>
      </c>
      <c r="J27" s="799">
        <v>2633000</v>
      </c>
      <c r="K27" s="508"/>
    </row>
    <row r="28" spans="1:11" ht="12.75" customHeight="1" x14ac:dyDescent="0.2">
      <c r="A28" s="507">
        <v>45348</v>
      </c>
      <c r="B28" s="333">
        <v>10</v>
      </c>
      <c r="C28" s="10" t="s">
        <v>328</v>
      </c>
      <c r="D28" s="334"/>
      <c r="E28" s="508">
        <v>3000</v>
      </c>
      <c r="F28" s="313"/>
      <c r="G28" s="507">
        <v>45348</v>
      </c>
      <c r="H28" s="333">
        <v>10</v>
      </c>
      <c r="I28" s="10" t="s">
        <v>328</v>
      </c>
      <c r="J28" s="799">
        <v>3000</v>
      </c>
      <c r="K28" s="508"/>
    </row>
    <row r="29" spans="1:11" x14ac:dyDescent="0.2">
      <c r="A29" s="336">
        <v>45351</v>
      </c>
      <c r="B29" s="337"/>
      <c r="C29" s="338" t="s">
        <v>63</v>
      </c>
      <c r="D29" s="339">
        <f>SUM(D14:D28)-SUM(E14:E28)</f>
        <v>7958997</v>
      </c>
      <c r="E29" s="340"/>
      <c r="F29" s="325"/>
      <c r="G29" s="336">
        <v>45351</v>
      </c>
      <c r="H29" s="337"/>
      <c r="I29" s="338" t="s">
        <v>63</v>
      </c>
      <c r="J29" s="339"/>
      <c r="K29" s="374">
        <f>SUM(K14:K28)-SUM(J14:J28)</f>
        <v>7958997</v>
      </c>
    </row>
    <row r="30" spans="1:11" ht="13.5" thickBot="1" x14ac:dyDescent="0.25">
      <c r="A30" s="12"/>
      <c r="B30" s="13"/>
      <c r="C30" s="13"/>
      <c r="D30" s="13"/>
      <c r="E30" s="341"/>
      <c r="F30" s="325"/>
      <c r="G30" s="12"/>
      <c r="H30" s="13"/>
      <c r="I30" s="13"/>
      <c r="J30" s="13"/>
      <c r="K30" s="341"/>
    </row>
    <row r="31" spans="1:11" x14ac:dyDescent="0.2">
      <c r="A31" s="5"/>
      <c r="B31" s="4"/>
      <c r="C31" s="4" t="s">
        <v>17</v>
      </c>
      <c r="D31" s="5"/>
      <c r="E31" s="5"/>
      <c r="F31" s="325"/>
      <c r="G31" s="5"/>
      <c r="H31" s="4"/>
      <c r="I31" s="4" t="s">
        <v>17</v>
      </c>
      <c r="J31" s="5"/>
      <c r="K31" s="5"/>
    </row>
    <row r="32" spans="1:11" x14ac:dyDescent="0.2">
      <c r="A32" s="5"/>
      <c r="B32" s="4"/>
      <c r="C32" s="4"/>
      <c r="D32" s="5"/>
      <c r="E32" s="395"/>
      <c r="F32" s="325"/>
      <c r="G32" s="5"/>
      <c r="H32" s="4"/>
      <c r="I32" s="4"/>
      <c r="J32" s="5"/>
      <c r="K32" s="5"/>
    </row>
    <row r="33" spans="1:12" x14ac:dyDescent="0.2">
      <c r="A33" s="7"/>
      <c r="B33" s="7"/>
      <c r="C33" s="342"/>
      <c r="D33" s="343"/>
      <c r="E33" s="8"/>
      <c r="F33" s="325"/>
      <c r="G33" s="7"/>
      <c r="H33" s="7"/>
      <c r="I33" s="342"/>
      <c r="J33" s="343"/>
      <c r="K33" s="8"/>
    </row>
    <row r="34" spans="1:12" x14ac:dyDescent="0.2">
      <c r="A34" s="7"/>
      <c r="B34" s="7"/>
      <c r="C34" s="344"/>
      <c r="D34" s="345"/>
      <c r="E34" s="8"/>
      <c r="F34" s="325"/>
      <c r="G34" s="7"/>
      <c r="H34" s="7"/>
      <c r="I34" s="344"/>
      <c r="J34" s="345"/>
      <c r="K34" s="8"/>
    </row>
    <row r="35" spans="1:12" x14ac:dyDescent="0.2">
      <c r="C35" s="346"/>
      <c r="D35" s="347"/>
      <c r="E35" s="151"/>
      <c r="F35" s="325"/>
      <c r="I35" s="346"/>
      <c r="J35" s="347"/>
      <c r="K35" s="151"/>
    </row>
    <row r="36" spans="1:12" x14ac:dyDescent="0.2">
      <c r="C36" s="346"/>
      <c r="D36" s="347"/>
      <c r="F36" s="325"/>
      <c r="I36" s="346"/>
      <c r="J36" s="347"/>
    </row>
    <row r="37" spans="1:12" x14ac:dyDescent="0.2">
      <c r="A37" s="348"/>
      <c r="B37" s="349"/>
      <c r="C37" s="350"/>
      <c r="D37" s="351"/>
      <c r="E37" s="351"/>
      <c r="F37" s="351"/>
      <c r="G37" s="348"/>
      <c r="H37" s="349"/>
      <c r="I37" s="350"/>
      <c r="J37" s="351"/>
      <c r="K37" s="351"/>
      <c r="L37" s="352"/>
    </row>
    <row r="38" spans="1:12" x14ac:dyDescent="0.2">
      <c r="A38" s="348"/>
      <c r="B38" s="349"/>
      <c r="C38" s="350"/>
      <c r="D38" s="351"/>
      <c r="E38" s="351"/>
      <c r="F38" s="351"/>
      <c r="G38" s="348"/>
      <c r="H38" s="349"/>
      <c r="I38" s="350"/>
      <c r="J38" s="351"/>
      <c r="K38" s="351"/>
      <c r="L38" s="352"/>
    </row>
    <row r="39" spans="1:12" x14ac:dyDescent="0.2">
      <c r="A39" s="348"/>
      <c r="B39" s="353"/>
      <c r="C39" s="350"/>
      <c r="D39" s="351"/>
      <c r="E39" s="351"/>
      <c r="F39" s="351"/>
      <c r="G39" s="348"/>
      <c r="H39" s="353"/>
      <c r="I39" s="350"/>
      <c r="J39" s="351"/>
      <c r="K39" s="351"/>
      <c r="L39" s="352"/>
    </row>
    <row r="40" spans="1:12" x14ac:dyDescent="0.2">
      <c r="A40" s="348"/>
      <c r="B40" s="353"/>
      <c r="C40" s="350"/>
      <c r="D40" s="351"/>
      <c r="E40" s="351"/>
      <c r="F40" s="351"/>
      <c r="G40" s="348"/>
      <c r="H40" s="353"/>
      <c r="I40" s="350"/>
      <c r="J40" s="351"/>
      <c r="K40" s="351"/>
      <c r="L40" s="352"/>
    </row>
    <row r="41" spans="1:12" x14ac:dyDescent="0.2">
      <c r="A41" s="348"/>
      <c r="B41" s="353"/>
      <c r="C41" s="350"/>
      <c r="D41" s="351"/>
      <c r="E41" s="351"/>
      <c r="F41" s="351"/>
      <c r="G41" s="348"/>
      <c r="H41" s="353"/>
      <c r="I41" s="350"/>
      <c r="J41" s="351"/>
      <c r="K41" s="351"/>
      <c r="L41" s="352"/>
    </row>
    <row r="42" spans="1:12" x14ac:dyDescent="0.2">
      <c r="A42" s="354"/>
      <c r="B42" s="350"/>
      <c r="C42" s="355"/>
      <c r="D42" s="356"/>
      <c r="E42" s="350"/>
      <c r="F42" s="357"/>
      <c r="G42" s="354"/>
      <c r="H42" s="358"/>
      <c r="I42" s="355"/>
      <c r="J42" s="357"/>
      <c r="K42" s="359"/>
      <c r="L42" s="352"/>
    </row>
    <row r="43" spans="1:12" x14ac:dyDescent="0.2">
      <c r="A43" s="358"/>
      <c r="B43" s="358"/>
      <c r="C43" s="358"/>
      <c r="D43" s="358"/>
      <c r="E43" s="360"/>
      <c r="F43" s="358"/>
      <c r="G43" s="360"/>
      <c r="H43" s="358"/>
      <c r="I43" s="358"/>
      <c r="J43" s="358"/>
      <c r="K43" s="358"/>
      <c r="L43" s="352"/>
    </row>
    <row r="44" spans="1:12" x14ac:dyDescent="0.2">
      <c r="A44" s="350"/>
      <c r="B44" s="355"/>
      <c r="C44" s="355"/>
      <c r="D44" s="350"/>
      <c r="E44" s="350"/>
      <c r="F44" s="360"/>
      <c r="G44" s="355"/>
      <c r="H44" s="350"/>
      <c r="I44" s="355"/>
      <c r="J44" s="350"/>
      <c r="K44" s="361"/>
      <c r="L44" s="352"/>
    </row>
    <row r="45" spans="1:12" s="9" customFormat="1" x14ac:dyDescent="0.2">
      <c r="A45" s="362"/>
      <c r="B45" s="362"/>
      <c r="C45" s="363"/>
      <c r="D45" s="364"/>
      <c r="E45" s="365"/>
      <c r="F45" s="365"/>
      <c r="G45" s="365"/>
      <c r="H45" s="365"/>
      <c r="I45" s="366"/>
      <c r="J45" s="362"/>
      <c r="K45" s="362"/>
      <c r="L45" s="367"/>
    </row>
    <row r="46" spans="1:12" s="9" customFormat="1" x14ac:dyDescent="0.2">
      <c r="A46" s="368"/>
      <c r="B46" s="368"/>
      <c r="C46" s="369"/>
      <c r="D46" s="370"/>
      <c r="E46" s="371"/>
      <c r="F46" s="365"/>
      <c r="G46" s="368"/>
      <c r="H46" s="368"/>
      <c r="I46" s="368"/>
      <c r="J46" s="368"/>
      <c r="K46" s="368"/>
      <c r="L46" s="367"/>
    </row>
    <row r="47" spans="1:12" x14ac:dyDescent="0.2">
      <c r="A47" s="368"/>
      <c r="B47" s="368"/>
      <c r="C47" s="369"/>
      <c r="D47" s="370"/>
      <c r="E47" s="368"/>
      <c r="F47" s="368"/>
      <c r="G47" s="368"/>
      <c r="H47" s="368"/>
      <c r="I47" s="368"/>
      <c r="J47" s="368"/>
      <c r="K47" s="368"/>
      <c r="L47" s="352"/>
    </row>
    <row r="48" spans="1:12" x14ac:dyDescent="0.2">
      <c r="A48" s="368"/>
      <c r="B48" s="368"/>
      <c r="C48" s="369"/>
      <c r="D48" s="372"/>
      <c r="E48" s="371"/>
      <c r="F48" s="368"/>
      <c r="G48" s="368"/>
      <c r="H48" s="368"/>
      <c r="I48" s="368"/>
      <c r="J48" s="368"/>
      <c r="K48" s="368"/>
      <c r="L48" s="352"/>
    </row>
    <row r="49" spans="1:11" x14ac:dyDescent="0.2">
      <c r="A49" s="326"/>
      <c r="B49" s="326"/>
      <c r="C49" s="326"/>
      <c r="D49" s="327"/>
      <c r="E49" s="326"/>
      <c r="F49" s="326"/>
      <c r="G49" s="326"/>
      <c r="H49" s="326"/>
      <c r="I49" s="326"/>
      <c r="J49" s="326"/>
      <c r="K49" s="326"/>
    </row>
    <row r="50" spans="1:11" x14ac:dyDescent="0.2">
      <c r="A50" s="326"/>
      <c r="B50" s="326"/>
      <c r="C50" s="326"/>
      <c r="D50" s="326"/>
      <c r="E50" s="326"/>
      <c r="F50" s="326"/>
      <c r="G50" s="326"/>
      <c r="H50" s="326"/>
      <c r="I50" s="326"/>
      <c r="J50" s="326"/>
      <c r="K50" s="326"/>
    </row>
    <row r="51" spans="1:11" x14ac:dyDescent="0.2">
      <c r="A51" s="326"/>
      <c r="B51" s="326"/>
      <c r="C51" s="328"/>
      <c r="D51" s="326"/>
      <c r="E51" s="326"/>
      <c r="F51" s="326"/>
      <c r="G51" s="326"/>
      <c r="H51" s="326"/>
      <c r="I51" s="326"/>
      <c r="J51" s="326"/>
      <c r="K51" s="326"/>
    </row>
    <row r="52" spans="1:11" x14ac:dyDescent="0.2">
      <c r="A52" s="326"/>
      <c r="B52" s="326"/>
      <c r="C52" s="326"/>
      <c r="D52" s="327"/>
      <c r="E52" s="326"/>
      <c r="F52" s="326"/>
      <c r="G52" s="326"/>
      <c r="H52" s="326"/>
      <c r="I52" s="326"/>
      <c r="J52" s="326"/>
      <c r="K52" s="326"/>
    </row>
    <row r="53" spans="1:11" x14ac:dyDescent="0.2">
      <c r="A53" s="326"/>
      <c r="B53" s="326"/>
      <c r="C53" s="326"/>
      <c r="D53" s="327"/>
      <c r="E53" s="326"/>
      <c r="F53" s="326"/>
      <c r="G53" s="326"/>
      <c r="H53" s="326"/>
      <c r="I53" s="326"/>
      <c r="J53" s="326"/>
      <c r="K53" s="326"/>
    </row>
    <row r="54" spans="1:11" x14ac:dyDescent="0.2">
      <c r="C54" s="95"/>
      <c r="D54" s="11"/>
    </row>
    <row r="55" spans="1:11" x14ac:dyDescent="0.2">
      <c r="D55" s="151"/>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22" workbookViewId="0">
      <selection activeCell="I12" sqref="I12"/>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1" t="s">
        <v>18</v>
      </c>
      <c r="F1" s="101"/>
      <c r="G1" s="101"/>
    </row>
    <row r="2" spans="1:11" ht="18.75" x14ac:dyDescent="0.3">
      <c r="E2" s="101" t="s">
        <v>50</v>
      </c>
      <c r="F2" s="101"/>
      <c r="G2" s="101"/>
    </row>
    <row r="3" spans="1:11" ht="18.75" x14ac:dyDescent="0.3">
      <c r="E3" s="150">
        <v>45351</v>
      </c>
      <c r="F3" s="101"/>
      <c r="G3" s="101"/>
    </row>
    <row r="4" spans="1:11" x14ac:dyDescent="0.25">
      <c r="C4" s="139" t="s">
        <v>59</v>
      </c>
      <c r="I4" s="139" t="s">
        <v>60</v>
      </c>
    </row>
    <row r="5" spans="1:11" x14ac:dyDescent="0.25">
      <c r="A5" s="102" t="s">
        <v>54</v>
      </c>
      <c r="B5" s="100"/>
      <c r="C5" s="100"/>
      <c r="D5" s="100"/>
      <c r="E5" s="100"/>
      <c r="G5" s="102" t="s">
        <v>54</v>
      </c>
      <c r="H5" s="100"/>
      <c r="I5" s="100"/>
      <c r="J5" s="100"/>
      <c r="K5" s="100"/>
    </row>
    <row r="6" spans="1:11" x14ac:dyDescent="0.25">
      <c r="A6" s="100"/>
      <c r="B6" s="100">
        <v>50000</v>
      </c>
      <c r="C6" s="100" t="s">
        <v>51</v>
      </c>
      <c r="D6" s="100">
        <v>15</v>
      </c>
      <c r="E6" s="103">
        <f>B6*D6</f>
        <v>750000</v>
      </c>
      <c r="G6" s="100"/>
      <c r="H6" s="100">
        <v>100</v>
      </c>
      <c r="I6" s="100" t="s">
        <v>51</v>
      </c>
      <c r="J6" s="100">
        <v>0</v>
      </c>
      <c r="K6" s="103">
        <f>H6*J6</f>
        <v>0</v>
      </c>
    </row>
    <row r="7" spans="1:11" x14ac:dyDescent="0.25">
      <c r="A7" s="100"/>
      <c r="B7" s="100">
        <v>20000</v>
      </c>
      <c r="C7" s="100" t="s">
        <v>51</v>
      </c>
      <c r="D7" s="100">
        <v>45</v>
      </c>
      <c r="E7" s="103">
        <f t="shared" ref="E7:E11" si="0">B7*D7</f>
        <v>900000</v>
      </c>
      <c r="G7" s="100"/>
      <c r="H7" s="100">
        <v>20</v>
      </c>
      <c r="I7" s="100" t="s">
        <v>51</v>
      </c>
      <c r="J7" s="100">
        <v>0</v>
      </c>
      <c r="K7" s="103">
        <f t="shared" ref="K7:K10" si="1">H7*J7</f>
        <v>0</v>
      </c>
    </row>
    <row r="8" spans="1:11" x14ac:dyDescent="0.25">
      <c r="A8" s="100"/>
      <c r="B8" s="100">
        <v>10000</v>
      </c>
      <c r="C8" s="100" t="s">
        <v>51</v>
      </c>
      <c r="D8" s="100">
        <v>35</v>
      </c>
      <c r="E8" s="103">
        <f t="shared" si="0"/>
        <v>350000</v>
      </c>
      <c r="G8" s="100"/>
      <c r="H8" s="100">
        <v>10</v>
      </c>
      <c r="I8" s="100" t="s">
        <v>51</v>
      </c>
      <c r="J8" s="100">
        <v>0</v>
      </c>
      <c r="K8" s="103">
        <f t="shared" si="1"/>
        <v>0</v>
      </c>
    </row>
    <row r="9" spans="1:11" x14ac:dyDescent="0.25">
      <c r="A9" s="100"/>
      <c r="B9" s="100">
        <v>5000</v>
      </c>
      <c r="C9" s="100" t="s">
        <v>51</v>
      </c>
      <c r="D9" s="100">
        <v>50</v>
      </c>
      <c r="E9" s="103">
        <f t="shared" si="0"/>
        <v>250000</v>
      </c>
      <c r="G9" s="100"/>
      <c r="H9" s="100">
        <v>5</v>
      </c>
      <c r="I9" s="100" t="s">
        <v>51</v>
      </c>
      <c r="J9" s="100">
        <v>1</v>
      </c>
      <c r="K9" s="103">
        <f t="shared" si="1"/>
        <v>5</v>
      </c>
    </row>
    <row r="10" spans="1:11" x14ac:dyDescent="0.25">
      <c r="A10" s="100"/>
      <c r="B10" s="100">
        <v>2000</v>
      </c>
      <c r="C10" s="100" t="s">
        <v>51</v>
      </c>
      <c r="D10" s="100"/>
      <c r="E10" s="103">
        <f t="shared" si="0"/>
        <v>0</v>
      </c>
      <c r="G10" s="100"/>
      <c r="H10" s="100">
        <v>1</v>
      </c>
      <c r="I10" s="100" t="s">
        <v>51</v>
      </c>
      <c r="J10" s="100"/>
      <c r="K10" s="103">
        <f t="shared" si="1"/>
        <v>0</v>
      </c>
    </row>
    <row r="11" spans="1:11" x14ac:dyDescent="0.25">
      <c r="A11" s="100"/>
      <c r="B11" s="100">
        <v>1000</v>
      </c>
      <c r="C11" s="100" t="s">
        <v>51</v>
      </c>
      <c r="D11" s="100"/>
      <c r="E11" s="103">
        <f t="shared" si="0"/>
        <v>0</v>
      </c>
      <c r="G11" s="100"/>
      <c r="H11" s="100"/>
      <c r="I11" s="100"/>
      <c r="J11" s="100"/>
      <c r="K11" s="103"/>
    </row>
    <row r="12" spans="1:11" x14ac:dyDescent="0.25">
      <c r="A12" s="100"/>
      <c r="B12" s="100"/>
      <c r="C12" s="100"/>
      <c r="D12" s="100"/>
      <c r="E12" s="100"/>
      <c r="G12" s="100"/>
      <c r="H12" s="100"/>
      <c r="I12" s="100"/>
      <c r="J12" s="100"/>
      <c r="K12" s="100"/>
    </row>
    <row r="13" spans="1:11" x14ac:dyDescent="0.25">
      <c r="A13" s="105" t="s">
        <v>57</v>
      </c>
      <c r="B13" s="100"/>
      <c r="C13" s="100"/>
      <c r="D13" s="100"/>
      <c r="E13" s="100"/>
      <c r="G13" s="105"/>
      <c r="H13" s="100"/>
      <c r="I13" s="100"/>
      <c r="J13" s="100"/>
      <c r="K13" s="100"/>
    </row>
    <row r="14" spans="1:11" x14ac:dyDescent="0.25">
      <c r="A14" s="100"/>
      <c r="B14" s="100">
        <v>500</v>
      </c>
      <c r="C14" s="100" t="s">
        <v>51</v>
      </c>
      <c r="D14" s="100">
        <v>1</v>
      </c>
      <c r="E14" s="100">
        <f>B14*D14</f>
        <v>500</v>
      </c>
      <c r="G14" s="100"/>
      <c r="H14" s="100"/>
      <c r="I14" s="100"/>
      <c r="J14" s="100"/>
      <c r="K14" s="100"/>
    </row>
    <row r="15" spans="1:11" x14ac:dyDescent="0.25">
      <c r="A15" s="100"/>
      <c r="B15" s="100">
        <v>200</v>
      </c>
      <c r="C15" s="100" t="s">
        <v>51</v>
      </c>
      <c r="D15" s="100">
        <v>1</v>
      </c>
      <c r="E15" s="100">
        <f t="shared" ref="E15:E17" si="2">B15*D15</f>
        <v>200</v>
      </c>
      <c r="G15" s="100"/>
      <c r="H15" s="100"/>
      <c r="I15" s="100"/>
      <c r="J15" s="100"/>
      <c r="K15" s="100"/>
    </row>
    <row r="16" spans="1:11" x14ac:dyDescent="0.25">
      <c r="A16" s="100"/>
      <c r="B16" s="100">
        <v>100</v>
      </c>
      <c r="C16" s="100" t="s">
        <v>51</v>
      </c>
      <c r="D16" s="100"/>
      <c r="E16" s="100">
        <f t="shared" si="2"/>
        <v>0</v>
      </c>
      <c r="G16" s="100"/>
      <c r="H16" s="100"/>
      <c r="I16" s="100"/>
      <c r="J16" s="100"/>
      <c r="K16" s="100"/>
    </row>
    <row r="17" spans="1:11" x14ac:dyDescent="0.25">
      <c r="A17" s="100"/>
      <c r="B17" s="100">
        <v>50</v>
      </c>
      <c r="C17" s="100" t="s">
        <v>51</v>
      </c>
      <c r="D17" s="100"/>
      <c r="E17" s="100">
        <f t="shared" si="2"/>
        <v>0</v>
      </c>
      <c r="G17" s="100"/>
      <c r="H17" s="100"/>
      <c r="I17" s="100"/>
      <c r="J17" s="100"/>
      <c r="K17" s="100"/>
    </row>
    <row r="18" spans="1:11" x14ac:dyDescent="0.25">
      <c r="A18" s="100"/>
      <c r="B18" s="100"/>
      <c r="C18" s="100"/>
      <c r="D18" s="100"/>
      <c r="E18" s="100"/>
      <c r="G18" s="100"/>
      <c r="H18" s="100"/>
      <c r="I18" s="100"/>
      <c r="J18" s="100"/>
      <c r="K18" s="100"/>
    </row>
    <row r="19" spans="1:11" x14ac:dyDescent="0.25">
      <c r="A19" s="100"/>
      <c r="B19" s="100"/>
      <c r="C19" s="100"/>
      <c r="D19" s="100"/>
      <c r="E19" s="100"/>
      <c r="G19" s="100"/>
      <c r="H19" s="100"/>
      <c r="I19" s="100"/>
      <c r="J19" s="100"/>
      <c r="K19" s="100"/>
    </row>
    <row r="20" spans="1:11" x14ac:dyDescent="0.25">
      <c r="A20" s="100"/>
      <c r="B20" s="100"/>
      <c r="C20" s="100"/>
      <c r="D20" s="100"/>
      <c r="E20" s="104">
        <f>SUM(E6:E17)</f>
        <v>2250700</v>
      </c>
      <c r="G20" s="100"/>
      <c r="H20" s="100"/>
      <c r="I20" s="100"/>
      <c r="J20" s="100"/>
      <c r="K20" s="104">
        <f>SUM(K6:K17)</f>
        <v>5</v>
      </c>
    </row>
    <row r="21" spans="1:11" x14ac:dyDescent="0.25">
      <c r="A21" s="100"/>
      <c r="B21" s="100"/>
      <c r="C21" s="100"/>
      <c r="D21" s="100"/>
      <c r="E21" s="102"/>
      <c r="G21" s="100"/>
      <c r="H21" s="100"/>
      <c r="I21" s="100"/>
      <c r="J21" s="100"/>
      <c r="K21" s="102"/>
    </row>
    <row r="22" spans="1:11" x14ac:dyDescent="0.25">
      <c r="A22" s="100" t="s">
        <v>52</v>
      </c>
      <c r="B22" s="100"/>
      <c r="C22" s="100"/>
      <c r="D22" s="100"/>
      <c r="E22" s="104">
        <f>E20</f>
        <v>2250700</v>
      </c>
      <c r="G22" s="100" t="s">
        <v>52</v>
      </c>
      <c r="H22" s="100"/>
      <c r="I22" s="100"/>
      <c r="J22" s="100"/>
      <c r="K22" s="104">
        <f>K20</f>
        <v>5</v>
      </c>
    </row>
    <row r="23" spans="1:11" x14ac:dyDescent="0.25">
      <c r="A23" s="100" t="s">
        <v>40</v>
      </c>
      <c r="B23" s="100"/>
      <c r="C23" s="100"/>
      <c r="D23" s="100"/>
      <c r="E23" s="104">
        <f>'UGX Cash Box February 24'!G91</f>
        <v>2250726</v>
      </c>
      <c r="G23" s="100" t="s">
        <v>40</v>
      </c>
      <c r="H23" s="100"/>
      <c r="I23" s="100"/>
      <c r="J23" s="100"/>
      <c r="K23" s="104">
        <f>'USD-cash box '!G5</f>
        <v>5</v>
      </c>
    </row>
    <row r="24" spans="1:11" x14ac:dyDescent="0.25">
      <c r="A24" s="100" t="s">
        <v>53</v>
      </c>
      <c r="B24" s="100"/>
      <c r="C24" s="100"/>
      <c r="D24" s="100"/>
      <c r="E24" s="103">
        <f>E22-E23</f>
        <v>-26</v>
      </c>
      <c r="G24" s="100" t="s">
        <v>53</v>
      </c>
      <c r="H24" s="100"/>
      <c r="I24" s="100"/>
      <c r="J24" s="100"/>
      <c r="K24" s="103">
        <f>K22-K23</f>
        <v>0</v>
      </c>
    </row>
    <row r="26" spans="1:11" x14ac:dyDescent="0.25">
      <c r="A26" t="s">
        <v>55</v>
      </c>
      <c r="C26" t="s">
        <v>89</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H13" sqref="H13"/>
    </sheetView>
  </sheetViews>
  <sheetFormatPr defaultRowHeight="15" x14ac:dyDescent="0.25"/>
  <cols>
    <col min="1" max="1" width="14.42578125" customWidth="1"/>
    <col min="2" max="2" width="14.140625" customWidth="1"/>
    <col min="3" max="3" width="9.7109375" customWidth="1"/>
    <col min="4" max="4" width="9.14062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869" t="s">
        <v>151</v>
      </c>
      <c r="E1" s="869"/>
      <c r="F1" s="869"/>
      <c r="G1" s="869"/>
      <c r="H1" s="869"/>
      <c r="I1" s="869"/>
      <c r="J1" s="869"/>
    </row>
    <row r="2" spans="1:14" ht="15" customHeight="1" x14ac:dyDescent="0.25">
      <c r="D2" s="869"/>
      <c r="E2" s="869"/>
      <c r="F2" s="869"/>
      <c r="G2" s="869"/>
      <c r="H2" s="869"/>
      <c r="I2" s="869"/>
      <c r="J2" s="869"/>
    </row>
    <row r="4" spans="1:14" x14ac:dyDescent="0.25">
      <c r="A4" s="276"/>
      <c r="B4" s="261"/>
      <c r="C4" s="870"/>
      <c r="D4" s="870"/>
      <c r="E4" s="870"/>
      <c r="F4" s="870"/>
      <c r="G4" s="870"/>
      <c r="H4" s="870"/>
      <c r="I4" s="870"/>
      <c r="J4" s="870"/>
      <c r="K4" s="870"/>
      <c r="L4" s="870"/>
      <c r="M4" s="870"/>
      <c r="N4" s="871"/>
    </row>
    <row r="5" spans="1:14" x14ac:dyDescent="0.25">
      <c r="A5" s="277" t="s">
        <v>2</v>
      </c>
      <c r="B5" s="262"/>
      <c r="C5" s="263" t="s">
        <v>94</v>
      </c>
      <c r="D5" s="263" t="s">
        <v>95</v>
      </c>
      <c r="E5" s="263" t="s">
        <v>96</v>
      </c>
      <c r="F5" s="263" t="s">
        <v>97</v>
      </c>
      <c r="G5" s="263" t="s">
        <v>93</v>
      </c>
      <c r="H5" s="263" t="s">
        <v>98</v>
      </c>
      <c r="I5" s="263" t="s">
        <v>99</v>
      </c>
      <c r="J5" s="263" t="s">
        <v>100</v>
      </c>
      <c r="K5" s="263" t="s">
        <v>101</v>
      </c>
      <c r="L5" s="263" t="s">
        <v>102</v>
      </c>
      <c r="M5" s="263" t="s">
        <v>103</v>
      </c>
      <c r="N5" s="263" t="s">
        <v>104</v>
      </c>
    </row>
    <row r="6" spans="1:14" x14ac:dyDescent="0.25">
      <c r="A6" s="278" t="s">
        <v>42</v>
      </c>
      <c r="B6" s="264" t="s">
        <v>84</v>
      </c>
      <c r="C6" s="265"/>
      <c r="D6" s="266">
        <v>5000000</v>
      </c>
      <c r="E6" s="267"/>
      <c r="F6" s="266"/>
      <c r="G6" s="266"/>
      <c r="H6" s="266"/>
      <c r="I6" s="286"/>
      <c r="J6" s="266"/>
      <c r="K6" s="266"/>
      <c r="L6" s="266"/>
      <c r="M6" s="266"/>
      <c r="N6" s="266"/>
    </row>
    <row r="7" spans="1:14" x14ac:dyDescent="0.25">
      <c r="A7" s="279"/>
      <c r="B7" s="268" t="s">
        <v>85</v>
      </c>
      <c r="C7" s="269"/>
      <c r="D7" s="269">
        <v>715000</v>
      </c>
      <c r="E7" s="269"/>
      <c r="F7" s="269"/>
      <c r="G7" s="269"/>
      <c r="H7" s="269"/>
      <c r="I7" s="269"/>
      <c r="J7" s="269"/>
      <c r="K7" s="269"/>
      <c r="L7" s="269"/>
      <c r="M7" s="269"/>
      <c r="N7" s="269"/>
    </row>
    <row r="8" spans="1:14" x14ac:dyDescent="0.25">
      <c r="A8" s="280"/>
      <c r="B8" s="270" t="s">
        <v>41</v>
      </c>
      <c r="C8" s="271"/>
      <c r="D8" s="272">
        <f>D6-D7</f>
        <v>4285000</v>
      </c>
      <c r="E8" s="272">
        <f>E6+D8-E7</f>
        <v>4285000</v>
      </c>
      <c r="F8" s="272">
        <f>F6+E8-F7</f>
        <v>4285000</v>
      </c>
      <c r="G8" s="272">
        <f>G6+F8-G7</f>
        <v>4285000</v>
      </c>
      <c r="H8" s="272">
        <f>H6+G8-H7</f>
        <v>4285000</v>
      </c>
      <c r="I8" s="272">
        <f>I6+H8-I7</f>
        <v>4285000</v>
      </c>
      <c r="J8" s="272">
        <f>-J6+I8-J7</f>
        <v>4285000</v>
      </c>
      <c r="K8" s="272">
        <f>K6+J8-K7</f>
        <v>4285000</v>
      </c>
      <c r="L8" s="272">
        <f>L6+K8-L7</f>
        <v>4285000</v>
      </c>
      <c r="M8" s="272"/>
      <c r="N8" s="272"/>
    </row>
    <row r="9" spans="1:14" x14ac:dyDescent="0.25">
      <c r="A9" s="277"/>
      <c r="B9" s="273" t="s">
        <v>84</v>
      </c>
      <c r="C9" s="274"/>
      <c r="D9" s="274"/>
      <c r="E9" s="275"/>
      <c r="F9" s="275"/>
      <c r="G9" s="274"/>
      <c r="H9" s="274"/>
      <c r="I9" s="275"/>
      <c r="J9" s="274"/>
      <c r="K9" s="274"/>
      <c r="L9" s="274"/>
      <c r="M9" s="274"/>
      <c r="N9" s="274"/>
    </row>
    <row r="10" spans="1:14" x14ac:dyDescent="0.25">
      <c r="A10" s="279"/>
      <c r="B10" s="268" t="s">
        <v>85</v>
      </c>
      <c r="C10" s="269"/>
      <c r="D10" s="269"/>
      <c r="E10" s="269"/>
      <c r="F10" s="269"/>
      <c r="G10" s="269"/>
      <c r="H10" s="269"/>
      <c r="I10" s="269"/>
      <c r="J10" s="269"/>
      <c r="K10" s="269"/>
      <c r="L10" s="269"/>
      <c r="M10" s="269"/>
      <c r="N10" s="269"/>
    </row>
    <row r="11" spans="1:14" x14ac:dyDescent="0.25">
      <c r="A11" s="280"/>
      <c r="B11" s="270" t="s">
        <v>41</v>
      </c>
      <c r="C11" s="272"/>
      <c r="D11" s="272"/>
      <c r="E11" s="272"/>
      <c r="F11" s="272"/>
      <c r="G11" s="272"/>
      <c r="H11" s="272"/>
      <c r="I11" s="272"/>
      <c r="J11" s="272"/>
      <c r="K11" s="272"/>
      <c r="L11" s="272"/>
      <c r="M11" s="272"/>
      <c r="N11" s="272"/>
    </row>
    <row r="12" spans="1:14" x14ac:dyDescent="0.25">
      <c r="A12" s="277"/>
      <c r="B12" s="273" t="s">
        <v>84</v>
      </c>
      <c r="C12" s="274"/>
      <c r="D12" s="274"/>
      <c r="E12" s="275"/>
      <c r="F12" s="275"/>
      <c r="G12" s="274"/>
      <c r="H12" s="274"/>
      <c r="I12" s="275"/>
      <c r="J12" s="274"/>
      <c r="K12" s="274"/>
      <c r="L12" s="274"/>
      <c r="M12" s="274"/>
      <c r="N12" s="274"/>
    </row>
    <row r="13" spans="1:14" x14ac:dyDescent="0.25">
      <c r="A13" s="279"/>
      <c r="B13" s="268" t="s">
        <v>85</v>
      </c>
      <c r="C13" s="269"/>
      <c r="D13" s="269"/>
      <c r="E13" s="269"/>
      <c r="F13" s="269"/>
      <c r="G13" s="269"/>
      <c r="H13" s="269"/>
      <c r="I13" s="269"/>
      <c r="J13" s="269"/>
      <c r="K13" s="269"/>
      <c r="L13" s="269"/>
      <c r="M13" s="269"/>
      <c r="N13" s="269"/>
    </row>
    <row r="14" spans="1:14" x14ac:dyDescent="0.25">
      <c r="A14" s="280"/>
      <c r="B14" s="270" t="s">
        <v>41</v>
      </c>
      <c r="C14" s="272"/>
      <c r="D14" s="272"/>
      <c r="E14" s="272"/>
      <c r="F14" s="272"/>
      <c r="G14" s="272"/>
      <c r="H14" s="272"/>
      <c r="I14" s="272"/>
      <c r="J14" s="272"/>
      <c r="K14" s="272"/>
      <c r="L14" s="272"/>
      <c r="M14" s="272"/>
      <c r="N14" s="272"/>
    </row>
    <row r="15" spans="1:14" x14ac:dyDescent="0.25">
      <c r="A15" s="277"/>
      <c r="B15" s="273" t="s">
        <v>84</v>
      </c>
      <c r="C15" s="274"/>
      <c r="D15" s="274"/>
      <c r="E15" s="275"/>
      <c r="F15" s="275"/>
      <c r="G15" s="274"/>
      <c r="H15" s="274"/>
      <c r="I15" s="275"/>
      <c r="J15" s="274"/>
      <c r="K15" s="274"/>
      <c r="L15" s="274"/>
      <c r="M15" s="274"/>
      <c r="N15" s="274"/>
    </row>
    <row r="16" spans="1:14" x14ac:dyDescent="0.25">
      <c r="A16" s="279"/>
      <c r="B16" s="268" t="s">
        <v>85</v>
      </c>
      <c r="C16" s="269"/>
      <c r="D16" s="269"/>
      <c r="E16" s="269"/>
      <c r="F16" s="269"/>
      <c r="G16" s="269"/>
      <c r="H16" s="269"/>
      <c r="I16" s="269"/>
      <c r="J16" s="269"/>
      <c r="K16" s="269"/>
      <c r="L16" s="269"/>
      <c r="M16" s="269"/>
      <c r="N16" s="269"/>
    </row>
    <row r="17" spans="1:14" x14ac:dyDescent="0.25">
      <c r="A17" s="280"/>
      <c r="B17" s="270" t="s">
        <v>41</v>
      </c>
      <c r="C17" s="272"/>
      <c r="D17" s="272"/>
      <c r="E17" s="272"/>
      <c r="F17" s="272"/>
      <c r="G17" s="272"/>
      <c r="H17" s="272"/>
      <c r="I17" s="272"/>
      <c r="J17" s="272"/>
      <c r="K17" s="272"/>
      <c r="L17" s="272"/>
      <c r="M17" s="272"/>
      <c r="N17" s="272"/>
    </row>
    <row r="18" spans="1:14" x14ac:dyDescent="0.25">
      <c r="A18" s="426"/>
      <c r="B18" s="426"/>
      <c r="C18" s="427"/>
      <c r="D18" s="427"/>
      <c r="E18" s="427"/>
      <c r="F18" s="427"/>
      <c r="G18" s="427"/>
      <c r="H18" s="427"/>
      <c r="I18" s="427"/>
      <c r="J18" s="427"/>
      <c r="K18" s="427"/>
      <c r="L18" s="427"/>
      <c r="M18" s="427"/>
      <c r="N18" s="427"/>
    </row>
    <row r="19" spans="1:14" x14ac:dyDescent="0.25">
      <c r="A19" s="426"/>
      <c r="B19" s="426"/>
      <c r="C19" s="427"/>
      <c r="D19" s="427"/>
      <c r="E19" s="427"/>
      <c r="F19" s="427"/>
      <c r="G19" s="427"/>
      <c r="H19" s="427"/>
      <c r="I19" s="427"/>
      <c r="J19" s="427"/>
      <c r="K19" s="427"/>
      <c r="L19" s="427"/>
      <c r="M19" s="427"/>
      <c r="N19" s="427"/>
    </row>
    <row r="20" spans="1:14" ht="15" customHeight="1" x14ac:dyDescent="0.25">
      <c r="C20" s="413"/>
      <c r="D20" s="414" t="s">
        <v>152</v>
      </c>
      <c r="E20" s="414"/>
      <c r="F20" s="414"/>
      <c r="G20" s="414"/>
      <c r="H20" s="414"/>
      <c r="I20" s="414"/>
      <c r="J20" s="414"/>
      <c r="K20" s="415"/>
    </row>
    <row r="21" spans="1:14" ht="15" customHeight="1" x14ac:dyDescent="0.25">
      <c r="C21" s="413"/>
      <c r="D21" s="414"/>
      <c r="E21" s="414"/>
      <c r="F21" s="414"/>
      <c r="G21" s="414"/>
      <c r="H21" s="414"/>
      <c r="I21" s="414"/>
      <c r="J21" s="414"/>
      <c r="K21" s="415"/>
    </row>
    <row r="23" spans="1:14" x14ac:dyDescent="0.25">
      <c r="A23" s="276"/>
      <c r="B23" s="261"/>
      <c r="C23" s="870"/>
      <c r="D23" s="870"/>
      <c r="E23" s="870"/>
      <c r="F23" s="870"/>
      <c r="G23" s="870"/>
      <c r="H23" s="870"/>
      <c r="I23" s="870"/>
      <c r="J23" s="870"/>
      <c r="K23" s="870"/>
      <c r="L23" s="870"/>
      <c r="M23" s="870"/>
      <c r="N23" s="871"/>
    </row>
    <row r="24" spans="1:14" x14ac:dyDescent="0.25">
      <c r="A24" s="277" t="s">
        <v>2</v>
      </c>
      <c r="B24" s="262"/>
      <c r="C24" s="263" t="s">
        <v>94</v>
      </c>
      <c r="D24" s="263" t="s">
        <v>95</v>
      </c>
      <c r="E24" s="263" t="s">
        <v>96</v>
      </c>
      <c r="F24" s="263" t="s">
        <v>97</v>
      </c>
      <c r="G24" s="263" t="s">
        <v>93</v>
      </c>
      <c r="H24" s="263" t="s">
        <v>98</v>
      </c>
      <c r="I24" s="263" t="s">
        <v>99</v>
      </c>
      <c r="J24" s="263" t="s">
        <v>100</v>
      </c>
      <c r="K24" s="263" t="s">
        <v>101</v>
      </c>
      <c r="L24" s="263" t="s">
        <v>102</v>
      </c>
      <c r="M24" s="263" t="s">
        <v>103</v>
      </c>
      <c r="N24" s="263" t="s">
        <v>104</v>
      </c>
    </row>
    <row r="25" spans="1:14" x14ac:dyDescent="0.25">
      <c r="A25" s="278"/>
      <c r="B25" s="264" t="s">
        <v>41</v>
      </c>
      <c r="C25" s="265"/>
      <c r="D25" s="266"/>
      <c r="E25" s="267"/>
      <c r="F25" s="266"/>
      <c r="G25" s="266"/>
      <c r="H25" s="266"/>
      <c r="I25" s="286"/>
      <c r="J25" s="266"/>
      <c r="K25" s="266"/>
      <c r="L25" s="266"/>
      <c r="M25" s="266"/>
      <c r="N25" s="266"/>
    </row>
    <row r="26" spans="1:14" x14ac:dyDescent="0.25">
      <c r="A26" s="279"/>
      <c r="B26" s="268" t="s">
        <v>85</v>
      </c>
      <c r="C26" s="269"/>
      <c r="D26" s="269"/>
      <c r="E26" s="269"/>
      <c r="F26" s="269"/>
      <c r="G26" s="269"/>
      <c r="H26" s="269"/>
      <c r="I26" s="269"/>
      <c r="J26" s="269"/>
      <c r="K26" s="269"/>
      <c r="L26" s="269"/>
      <c r="M26" s="269"/>
      <c r="N26" s="269"/>
    </row>
    <row r="27" spans="1:14" x14ac:dyDescent="0.25">
      <c r="A27" s="280"/>
      <c r="B27" s="270" t="s">
        <v>109</v>
      </c>
      <c r="C27" s="271"/>
      <c r="D27" s="272"/>
      <c r="E27" s="272"/>
      <c r="F27" s="272"/>
      <c r="G27" s="272"/>
      <c r="H27" s="272"/>
      <c r="I27" s="272"/>
      <c r="J27" s="272"/>
      <c r="K27" s="272"/>
      <c r="L27" s="272"/>
      <c r="M27" s="272"/>
      <c r="N27" s="272"/>
    </row>
    <row r="28" spans="1:14" x14ac:dyDescent="0.25">
      <c r="A28" s="277"/>
      <c r="B28" s="273" t="s">
        <v>41</v>
      </c>
      <c r="C28" s="274"/>
      <c r="D28" s="274"/>
      <c r="E28" s="275"/>
      <c r="F28" s="275"/>
      <c r="G28" s="274"/>
      <c r="H28" s="274"/>
      <c r="I28" s="275"/>
      <c r="J28" s="274"/>
      <c r="K28" s="274"/>
      <c r="L28" s="274"/>
      <c r="M28" s="274"/>
      <c r="N28" s="274"/>
    </row>
    <row r="29" spans="1:14" x14ac:dyDescent="0.25">
      <c r="A29" s="279"/>
      <c r="B29" s="268" t="s">
        <v>85</v>
      </c>
      <c r="C29" s="269"/>
      <c r="D29" s="269"/>
      <c r="E29" s="269"/>
      <c r="F29" s="269"/>
      <c r="G29" s="269"/>
      <c r="H29" s="269"/>
      <c r="I29" s="269"/>
      <c r="J29" s="269"/>
      <c r="K29" s="269"/>
      <c r="L29" s="269"/>
      <c r="M29" s="269"/>
      <c r="N29" s="269"/>
    </row>
    <row r="30" spans="1:14" x14ac:dyDescent="0.25">
      <c r="A30" s="280"/>
      <c r="B30" s="270" t="s">
        <v>109</v>
      </c>
      <c r="C30" s="272"/>
      <c r="D30" s="272"/>
      <c r="E30" s="272"/>
      <c r="F30" s="272"/>
      <c r="G30" s="272"/>
      <c r="H30" s="272"/>
      <c r="I30" s="272"/>
      <c r="J30" s="272"/>
      <c r="K30" s="272"/>
      <c r="L30" s="272"/>
      <c r="M30" s="272"/>
      <c r="N30" s="272"/>
    </row>
    <row r="31" spans="1:14" x14ac:dyDescent="0.25">
      <c r="A31" s="278"/>
      <c r="B31" s="264" t="s">
        <v>41</v>
      </c>
      <c r="C31" s="265"/>
      <c r="D31" s="266"/>
      <c r="E31" s="267"/>
      <c r="F31" s="266"/>
      <c r="G31" s="266"/>
      <c r="H31" s="266"/>
      <c r="I31" s="286"/>
      <c r="J31" s="266"/>
      <c r="K31" s="266"/>
      <c r="L31" s="266"/>
      <c r="M31" s="266"/>
      <c r="N31" s="266"/>
    </row>
    <row r="32" spans="1:14" x14ac:dyDescent="0.25">
      <c r="A32" s="279"/>
      <c r="B32" s="268" t="s">
        <v>85</v>
      </c>
      <c r="C32" s="269"/>
      <c r="D32" s="269"/>
      <c r="E32" s="269"/>
      <c r="F32" s="269"/>
      <c r="G32" s="269"/>
      <c r="H32" s="269"/>
      <c r="I32" s="269"/>
      <c r="J32" s="269"/>
      <c r="K32" s="269"/>
      <c r="L32" s="269"/>
      <c r="M32" s="269"/>
      <c r="N32" s="269"/>
    </row>
    <row r="33" spans="1:14" x14ac:dyDescent="0.25">
      <c r="A33" s="280"/>
      <c r="B33" s="270" t="s">
        <v>109</v>
      </c>
      <c r="C33" s="271"/>
      <c r="D33" s="272"/>
      <c r="E33" s="272"/>
      <c r="F33" s="272"/>
      <c r="G33" s="272"/>
      <c r="H33" s="272"/>
      <c r="I33" s="272"/>
      <c r="J33" s="272"/>
      <c r="K33" s="272"/>
      <c r="L33" s="272"/>
      <c r="M33" s="272"/>
      <c r="N33" s="272"/>
    </row>
    <row r="34" spans="1:14" x14ac:dyDescent="0.25">
      <c r="A34" s="277"/>
      <c r="B34" s="273" t="s">
        <v>41</v>
      </c>
      <c r="C34" s="274"/>
      <c r="D34" s="274"/>
      <c r="E34" s="275"/>
      <c r="F34" s="275"/>
      <c r="G34" s="274"/>
      <c r="H34" s="274"/>
      <c r="I34" s="275"/>
      <c r="J34" s="274"/>
      <c r="K34" s="274"/>
      <c r="L34" s="274"/>
      <c r="M34" s="274"/>
      <c r="N34" s="274"/>
    </row>
    <row r="35" spans="1:14" x14ac:dyDescent="0.25">
      <c r="A35" s="279"/>
      <c r="B35" s="268" t="s">
        <v>85</v>
      </c>
      <c r="C35" s="269"/>
      <c r="D35" s="269"/>
      <c r="E35" s="269"/>
      <c r="F35" s="269"/>
      <c r="G35" s="269"/>
      <c r="H35" s="269"/>
      <c r="I35" s="269"/>
      <c r="J35" s="269"/>
      <c r="K35" s="269"/>
      <c r="L35" s="269"/>
      <c r="M35" s="269"/>
      <c r="N35" s="269"/>
    </row>
    <row r="36" spans="1:14" x14ac:dyDescent="0.25">
      <c r="A36" s="280"/>
      <c r="B36" s="270" t="s">
        <v>109</v>
      </c>
      <c r="C36" s="272"/>
      <c r="D36" s="272"/>
      <c r="E36" s="272"/>
      <c r="F36" s="272"/>
      <c r="G36" s="272"/>
      <c r="H36" s="272"/>
      <c r="I36" s="272"/>
      <c r="J36" s="272"/>
      <c r="K36" s="272"/>
      <c r="L36" s="272"/>
      <c r="M36" s="272"/>
      <c r="N36" s="272"/>
    </row>
    <row r="37" spans="1:14" x14ac:dyDescent="0.25">
      <c r="A37" s="277"/>
      <c r="B37" s="273" t="s">
        <v>41</v>
      </c>
      <c r="C37" s="274"/>
      <c r="D37" s="274"/>
      <c r="E37" s="275"/>
      <c r="F37" s="275"/>
      <c r="G37" s="274"/>
      <c r="H37" s="274"/>
      <c r="I37" s="275"/>
      <c r="J37" s="274"/>
      <c r="K37" s="274"/>
      <c r="L37" s="274"/>
      <c r="M37" s="274"/>
      <c r="N37" s="274"/>
    </row>
    <row r="38" spans="1:14" x14ac:dyDescent="0.25">
      <c r="A38" s="279"/>
      <c r="B38" s="268" t="s">
        <v>85</v>
      </c>
      <c r="C38" s="269"/>
      <c r="D38" s="269"/>
      <c r="E38" s="269"/>
      <c r="F38" s="269"/>
      <c r="G38" s="269"/>
      <c r="H38" s="269"/>
      <c r="I38" s="269"/>
      <c r="J38" s="269"/>
      <c r="K38" s="269"/>
      <c r="L38" s="269"/>
      <c r="M38" s="269"/>
      <c r="N38" s="269"/>
    </row>
    <row r="39" spans="1:14" ht="15.75" thickBot="1" x14ac:dyDescent="0.3">
      <c r="A39" s="280"/>
      <c r="B39" s="270" t="s">
        <v>109</v>
      </c>
      <c r="C39" s="272"/>
      <c r="D39" s="272"/>
      <c r="E39" s="272"/>
      <c r="F39" s="272"/>
      <c r="G39" s="272"/>
      <c r="H39" s="417"/>
      <c r="I39" s="272"/>
      <c r="J39" s="272"/>
      <c r="K39" s="272"/>
      <c r="L39" s="272"/>
      <c r="M39" s="272">
        <f>M37-M38</f>
        <v>0</v>
      </c>
      <c r="N39" s="272"/>
    </row>
    <row r="40" spans="1:14" ht="15.75" thickBot="1" x14ac:dyDescent="0.3">
      <c r="H40" s="418"/>
      <c r="I40" s="418">
        <f>I27+I30+I33+I36+I39</f>
        <v>0</v>
      </c>
      <c r="J40" s="418">
        <f>J27+J30+J33+J36+J39</f>
        <v>0</v>
      </c>
      <c r="K40" s="418">
        <f>K27+K30+K33+K36+K39</f>
        <v>0</v>
      </c>
      <c r="L40" s="418">
        <f t="shared" ref="L40" si="0">L27+L30+L33+L36+L39</f>
        <v>0</v>
      </c>
      <c r="M40" s="418">
        <f>M27+M30+M33+M36+M39</f>
        <v>0</v>
      </c>
      <c r="N40" s="418"/>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topLeftCell="A13" zoomScale="117" zoomScaleNormal="117" workbookViewId="0">
      <selection activeCell="C15" sqref="C15"/>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0" bestFit="1" customWidth="1"/>
    <col min="7" max="7" width="18.7109375" style="300"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872" t="s">
        <v>44</v>
      </c>
      <c r="B1" s="872"/>
      <c r="C1" s="872"/>
      <c r="D1" s="872"/>
      <c r="E1" s="872"/>
      <c r="F1" s="872"/>
      <c r="G1" s="872"/>
      <c r="H1" s="872"/>
      <c r="I1" s="872"/>
      <c r="J1" s="872"/>
      <c r="K1" s="872"/>
      <c r="L1" s="872"/>
      <c r="M1" s="872"/>
      <c r="N1" s="872"/>
    </row>
    <row r="2" spans="1:14" s="67" customFormat="1" ht="18.75" x14ac:dyDescent="0.25">
      <c r="A2" s="873" t="s">
        <v>48</v>
      </c>
      <c r="B2" s="873"/>
      <c r="C2" s="873"/>
      <c r="D2" s="873"/>
      <c r="E2" s="873"/>
      <c r="F2" s="873"/>
      <c r="G2" s="873"/>
      <c r="H2" s="873"/>
      <c r="I2" s="873"/>
      <c r="J2" s="873"/>
      <c r="K2" s="873"/>
      <c r="L2" s="873"/>
      <c r="M2" s="873"/>
      <c r="N2" s="873"/>
    </row>
    <row r="3" spans="1:14" s="67" customFormat="1" ht="27.75" customHeight="1" thickBot="1" x14ac:dyDescent="0.3">
      <c r="A3" s="145" t="s">
        <v>0</v>
      </c>
      <c r="B3" s="146" t="s">
        <v>5</v>
      </c>
      <c r="C3" s="146" t="s">
        <v>10</v>
      </c>
      <c r="D3" s="147" t="s">
        <v>8</v>
      </c>
      <c r="E3" s="147" t="s">
        <v>13</v>
      </c>
      <c r="F3" s="147" t="s">
        <v>34</v>
      </c>
      <c r="G3" s="147" t="s">
        <v>41</v>
      </c>
      <c r="H3" s="147" t="s">
        <v>2</v>
      </c>
      <c r="I3" s="147" t="s">
        <v>3</v>
      </c>
      <c r="J3" s="146" t="s">
        <v>9</v>
      </c>
      <c r="K3" s="146" t="s">
        <v>1</v>
      </c>
      <c r="L3" s="146" t="s">
        <v>4</v>
      </c>
      <c r="M3" s="146" t="s">
        <v>12</v>
      </c>
      <c r="N3" s="148" t="s">
        <v>11</v>
      </c>
    </row>
    <row r="4" spans="1:14" s="14" customFormat="1" ht="18" customHeight="1" x14ac:dyDescent="0.25">
      <c r="A4" s="396">
        <v>45323</v>
      </c>
      <c r="B4" s="397" t="s">
        <v>157</v>
      </c>
      <c r="C4" s="397"/>
      <c r="D4" s="428"/>
      <c r="E4" s="429"/>
      <c r="F4" s="429"/>
      <c r="G4" s="430">
        <v>-179200</v>
      </c>
      <c r="H4" s="431"/>
      <c r="I4" s="432"/>
      <c r="J4" s="433"/>
      <c r="K4" s="434" t="s">
        <v>138</v>
      </c>
      <c r="L4" s="179"/>
      <c r="M4" s="435"/>
      <c r="N4" s="436"/>
    </row>
    <row r="5" spans="1:14" s="14" customFormat="1" ht="13.5" customHeight="1" x14ac:dyDescent="0.25">
      <c r="A5" s="446">
        <v>45329</v>
      </c>
      <c r="B5" s="447" t="s">
        <v>112</v>
      </c>
      <c r="C5" s="447" t="s">
        <v>49</v>
      </c>
      <c r="D5" s="448" t="s">
        <v>14</v>
      </c>
      <c r="E5" s="449"/>
      <c r="F5" s="449">
        <v>13000</v>
      </c>
      <c r="G5" s="450">
        <f>G4-E5+F5</f>
        <v>-166200</v>
      </c>
      <c r="H5" s="451" t="s">
        <v>42</v>
      </c>
      <c r="I5" s="451" t="s">
        <v>18</v>
      </c>
      <c r="J5" s="471" t="s">
        <v>199</v>
      </c>
      <c r="K5" s="447" t="s">
        <v>138</v>
      </c>
      <c r="L5" s="447" t="s">
        <v>45</v>
      </c>
      <c r="M5" s="454"/>
      <c r="N5" s="453"/>
    </row>
    <row r="6" spans="1:14" s="14" customFormat="1" ht="13.5" customHeight="1" x14ac:dyDescent="0.25">
      <c r="A6" s="166">
        <v>45329</v>
      </c>
      <c r="B6" s="167" t="s">
        <v>114</v>
      </c>
      <c r="C6" s="167" t="s">
        <v>115</v>
      </c>
      <c r="D6" s="168" t="s">
        <v>14</v>
      </c>
      <c r="E6" s="149">
        <v>5000</v>
      </c>
      <c r="F6" s="149"/>
      <c r="G6" s="299">
        <f t="shared" ref="G6:G44" si="0">G5-E6+F6</f>
        <v>-171200</v>
      </c>
      <c r="H6" s="285" t="s">
        <v>42</v>
      </c>
      <c r="I6" s="285" t="s">
        <v>18</v>
      </c>
      <c r="J6" s="457" t="s">
        <v>199</v>
      </c>
      <c r="K6" s="376" t="s">
        <v>138</v>
      </c>
      <c r="L6" s="376" t="s">
        <v>45</v>
      </c>
      <c r="M6" s="149"/>
      <c r="N6" s="445" t="s">
        <v>146</v>
      </c>
    </row>
    <row r="7" spans="1:14" x14ac:dyDescent="0.25">
      <c r="A7" s="166">
        <v>45329</v>
      </c>
      <c r="B7" s="167" t="s">
        <v>114</v>
      </c>
      <c r="C7" s="167" t="s">
        <v>115</v>
      </c>
      <c r="D7" s="168" t="s">
        <v>14</v>
      </c>
      <c r="E7" s="149">
        <v>4000</v>
      </c>
      <c r="F7" s="149"/>
      <c r="G7" s="299">
        <f>G6-E7+F7</f>
        <v>-175200</v>
      </c>
      <c r="H7" s="285" t="s">
        <v>42</v>
      </c>
      <c r="I7" s="152" t="s">
        <v>18</v>
      </c>
      <c r="J7" s="457" t="s">
        <v>199</v>
      </c>
      <c r="K7" s="376" t="s">
        <v>138</v>
      </c>
      <c r="L7" s="152" t="s">
        <v>45</v>
      </c>
      <c r="M7" s="149"/>
      <c r="N7" s="445" t="s">
        <v>200</v>
      </c>
    </row>
    <row r="8" spans="1:14" x14ac:dyDescent="0.25">
      <c r="A8" s="166">
        <v>45329</v>
      </c>
      <c r="B8" s="167" t="s">
        <v>114</v>
      </c>
      <c r="C8" s="167" t="s">
        <v>115</v>
      </c>
      <c r="D8" s="168" t="s">
        <v>14</v>
      </c>
      <c r="E8" s="149">
        <v>4000</v>
      </c>
      <c r="F8" s="149"/>
      <c r="G8" s="299">
        <f t="shared" ref="G8:G9" si="1">G7-E8+F8</f>
        <v>-179200</v>
      </c>
      <c r="H8" s="285" t="s">
        <v>42</v>
      </c>
      <c r="I8" s="152" t="s">
        <v>18</v>
      </c>
      <c r="J8" s="457" t="s">
        <v>199</v>
      </c>
      <c r="K8" s="376" t="s">
        <v>138</v>
      </c>
      <c r="L8" s="152" t="s">
        <v>45</v>
      </c>
      <c r="M8" s="149"/>
      <c r="N8" s="445" t="s">
        <v>201</v>
      </c>
    </row>
    <row r="9" spans="1:14" x14ac:dyDescent="0.25">
      <c r="A9" s="446">
        <v>45330</v>
      </c>
      <c r="B9" s="447" t="s">
        <v>112</v>
      </c>
      <c r="C9" s="447" t="s">
        <v>49</v>
      </c>
      <c r="D9" s="448" t="s">
        <v>14</v>
      </c>
      <c r="E9" s="449"/>
      <c r="F9" s="449">
        <v>50000</v>
      </c>
      <c r="G9" s="450">
        <f t="shared" si="1"/>
        <v>-129200</v>
      </c>
      <c r="H9" s="451" t="s">
        <v>42</v>
      </c>
      <c r="I9" s="452" t="s">
        <v>18</v>
      </c>
      <c r="J9" s="471" t="s">
        <v>218</v>
      </c>
      <c r="K9" s="447" t="s">
        <v>138</v>
      </c>
      <c r="L9" s="452" t="s">
        <v>45</v>
      </c>
      <c r="M9" s="513"/>
      <c r="N9" s="453"/>
    </row>
    <row r="10" spans="1:14" x14ac:dyDescent="0.25">
      <c r="A10" s="469">
        <v>45330</v>
      </c>
      <c r="B10" s="167" t="s">
        <v>219</v>
      </c>
      <c r="C10" s="167" t="s">
        <v>118</v>
      </c>
      <c r="D10" s="168" t="s">
        <v>80</v>
      </c>
      <c r="E10" s="163">
        <v>50000</v>
      </c>
      <c r="F10" s="149"/>
      <c r="G10" s="299">
        <f t="shared" ref="G10:G19" si="2">G9-E10+F10</f>
        <v>-179200</v>
      </c>
      <c r="H10" s="285" t="s">
        <v>42</v>
      </c>
      <c r="I10" s="152" t="s">
        <v>18</v>
      </c>
      <c r="J10" s="457"/>
      <c r="K10" s="376" t="s">
        <v>138</v>
      </c>
      <c r="L10" s="152" t="s">
        <v>45</v>
      </c>
      <c r="M10" s="163"/>
      <c r="N10" s="445"/>
    </row>
    <row r="11" spans="1:14" x14ac:dyDescent="0.25">
      <c r="A11" s="446">
        <v>45334</v>
      </c>
      <c r="B11" s="447" t="s">
        <v>112</v>
      </c>
      <c r="C11" s="447" t="s">
        <v>49</v>
      </c>
      <c r="D11" s="448" t="s">
        <v>14</v>
      </c>
      <c r="E11" s="513"/>
      <c r="F11" s="449">
        <v>62000</v>
      </c>
      <c r="G11" s="450">
        <f t="shared" si="2"/>
        <v>-117200</v>
      </c>
      <c r="H11" s="451" t="s">
        <v>42</v>
      </c>
      <c r="I11" s="452" t="s">
        <v>18</v>
      </c>
      <c r="J11" s="471" t="s">
        <v>233</v>
      </c>
      <c r="K11" s="447" t="s">
        <v>138</v>
      </c>
      <c r="L11" s="452" t="s">
        <v>45</v>
      </c>
      <c r="M11" s="449"/>
      <c r="N11" s="453"/>
    </row>
    <row r="12" spans="1:14" x14ac:dyDescent="0.25">
      <c r="A12" s="469">
        <v>45334</v>
      </c>
      <c r="B12" s="167" t="s">
        <v>114</v>
      </c>
      <c r="C12" s="167" t="s">
        <v>115</v>
      </c>
      <c r="D12" s="168" t="s">
        <v>14</v>
      </c>
      <c r="E12" s="149">
        <v>5000</v>
      </c>
      <c r="F12" s="149"/>
      <c r="G12" s="299">
        <f t="shared" si="2"/>
        <v>-122200</v>
      </c>
      <c r="H12" s="285" t="s">
        <v>42</v>
      </c>
      <c r="I12" s="152" t="s">
        <v>18</v>
      </c>
      <c r="J12" s="457" t="s">
        <v>233</v>
      </c>
      <c r="K12" s="376" t="s">
        <v>138</v>
      </c>
      <c r="L12" s="152" t="s">
        <v>45</v>
      </c>
      <c r="M12" s="163"/>
      <c r="N12" s="445" t="s">
        <v>231</v>
      </c>
    </row>
    <row r="13" spans="1:14" x14ac:dyDescent="0.25">
      <c r="A13" s="469">
        <v>45334</v>
      </c>
      <c r="B13" s="167" t="s">
        <v>114</v>
      </c>
      <c r="C13" s="167" t="s">
        <v>115</v>
      </c>
      <c r="D13" s="168" t="s">
        <v>14</v>
      </c>
      <c r="E13" s="149">
        <v>14000</v>
      </c>
      <c r="F13" s="149"/>
      <c r="G13" s="299">
        <f t="shared" si="2"/>
        <v>-136200</v>
      </c>
      <c r="H13" s="285" t="s">
        <v>42</v>
      </c>
      <c r="I13" s="152" t="s">
        <v>18</v>
      </c>
      <c r="J13" s="457" t="s">
        <v>233</v>
      </c>
      <c r="K13" s="376" t="s">
        <v>138</v>
      </c>
      <c r="L13" s="152" t="s">
        <v>45</v>
      </c>
      <c r="M13" s="149"/>
      <c r="N13" s="445" t="s">
        <v>232</v>
      </c>
    </row>
    <row r="14" spans="1:14" ht="15" customHeight="1" x14ac:dyDescent="0.25">
      <c r="A14" s="469">
        <v>45334</v>
      </c>
      <c r="B14" s="167" t="s">
        <v>486</v>
      </c>
      <c r="C14" s="167" t="s">
        <v>487</v>
      </c>
      <c r="D14" s="168" t="s">
        <v>14</v>
      </c>
      <c r="E14" s="149">
        <v>10000</v>
      </c>
      <c r="F14" s="149"/>
      <c r="G14" s="299">
        <f t="shared" si="2"/>
        <v>-146200</v>
      </c>
      <c r="H14" s="285" t="s">
        <v>42</v>
      </c>
      <c r="I14" s="152" t="s">
        <v>18</v>
      </c>
      <c r="J14" s="457" t="s">
        <v>233</v>
      </c>
      <c r="K14" s="376" t="s">
        <v>138</v>
      </c>
      <c r="L14" s="152" t="s">
        <v>45</v>
      </c>
      <c r="M14" s="149"/>
      <c r="N14" s="445" t="s">
        <v>456</v>
      </c>
    </row>
    <row r="15" spans="1:14" ht="15.75" customHeight="1" x14ac:dyDescent="0.25">
      <c r="A15" s="469">
        <v>45334</v>
      </c>
      <c r="B15" s="167" t="s">
        <v>114</v>
      </c>
      <c r="C15" s="167" t="s">
        <v>115</v>
      </c>
      <c r="D15" s="168" t="s">
        <v>14</v>
      </c>
      <c r="E15" s="439">
        <v>18000</v>
      </c>
      <c r="F15" s="149"/>
      <c r="G15" s="299">
        <f t="shared" si="2"/>
        <v>-164200</v>
      </c>
      <c r="H15" s="285" t="s">
        <v>42</v>
      </c>
      <c r="I15" s="152" t="s">
        <v>18</v>
      </c>
      <c r="J15" s="457" t="s">
        <v>233</v>
      </c>
      <c r="K15" s="376" t="s">
        <v>138</v>
      </c>
      <c r="L15" s="152" t="s">
        <v>45</v>
      </c>
      <c r="M15" s="149"/>
      <c r="N15" s="445" t="s">
        <v>457</v>
      </c>
    </row>
    <row r="16" spans="1:14" ht="14.25" customHeight="1" x14ac:dyDescent="0.25">
      <c r="A16" s="469">
        <v>45334</v>
      </c>
      <c r="B16" s="167" t="s">
        <v>114</v>
      </c>
      <c r="C16" s="167" t="s">
        <v>115</v>
      </c>
      <c r="D16" s="168" t="s">
        <v>14</v>
      </c>
      <c r="E16" s="149">
        <v>20000</v>
      </c>
      <c r="F16" s="158"/>
      <c r="G16" s="299">
        <f t="shared" si="2"/>
        <v>-184200</v>
      </c>
      <c r="H16" s="521" t="s">
        <v>42</v>
      </c>
      <c r="I16" s="174" t="s">
        <v>18</v>
      </c>
      <c r="J16" s="457" t="s">
        <v>233</v>
      </c>
      <c r="K16" s="178" t="s">
        <v>138</v>
      </c>
      <c r="L16" s="174" t="s">
        <v>45</v>
      </c>
      <c r="M16" s="149"/>
      <c r="N16" s="154" t="s">
        <v>458</v>
      </c>
    </row>
    <row r="17" spans="1:14" ht="14.25" customHeight="1" x14ac:dyDescent="0.25">
      <c r="A17" s="446">
        <v>45334</v>
      </c>
      <c r="B17" s="447" t="s">
        <v>112</v>
      </c>
      <c r="C17" s="447" t="s">
        <v>49</v>
      </c>
      <c r="D17" s="448" t="s">
        <v>14</v>
      </c>
      <c r="E17" s="449"/>
      <c r="F17" s="515">
        <v>110000</v>
      </c>
      <c r="G17" s="450">
        <f t="shared" si="2"/>
        <v>-74200</v>
      </c>
      <c r="H17" s="559" t="s">
        <v>42</v>
      </c>
      <c r="I17" s="516" t="s">
        <v>18</v>
      </c>
      <c r="J17" s="471" t="s">
        <v>242</v>
      </c>
      <c r="K17" s="517" t="s">
        <v>138</v>
      </c>
      <c r="L17" s="516" t="s">
        <v>45</v>
      </c>
      <c r="M17" s="449"/>
      <c r="N17" s="512"/>
    </row>
    <row r="18" spans="1:14" x14ac:dyDescent="0.25">
      <c r="A18" s="446">
        <v>45334</v>
      </c>
      <c r="B18" s="447" t="s">
        <v>112</v>
      </c>
      <c r="C18" s="447" t="s">
        <v>49</v>
      </c>
      <c r="D18" s="448" t="s">
        <v>14</v>
      </c>
      <c r="E18" s="449"/>
      <c r="F18" s="449">
        <v>169000</v>
      </c>
      <c r="G18" s="450">
        <f t="shared" si="2"/>
        <v>94800</v>
      </c>
      <c r="H18" s="451" t="s">
        <v>42</v>
      </c>
      <c r="I18" s="452" t="s">
        <v>18</v>
      </c>
      <c r="J18" s="471" t="s">
        <v>243</v>
      </c>
      <c r="K18" s="447" t="s">
        <v>138</v>
      </c>
      <c r="L18" s="452" t="s">
        <v>45</v>
      </c>
      <c r="M18" s="449"/>
      <c r="N18" s="512"/>
    </row>
    <row r="19" spans="1:14" ht="16.5" customHeight="1" x14ac:dyDescent="0.25">
      <c r="A19" s="446">
        <v>45335</v>
      </c>
      <c r="B19" s="447" t="s">
        <v>112</v>
      </c>
      <c r="C19" s="447" t="s">
        <v>49</v>
      </c>
      <c r="D19" s="448" t="s">
        <v>14</v>
      </c>
      <c r="E19" s="449"/>
      <c r="F19" s="607">
        <v>29000</v>
      </c>
      <c r="G19" s="450">
        <f t="shared" si="2"/>
        <v>123800</v>
      </c>
      <c r="H19" s="451" t="s">
        <v>42</v>
      </c>
      <c r="I19" s="452" t="s">
        <v>18</v>
      </c>
      <c r="J19" s="471" t="s">
        <v>258</v>
      </c>
      <c r="K19" s="447" t="s">
        <v>138</v>
      </c>
      <c r="L19" s="452" t="s">
        <v>45</v>
      </c>
      <c r="M19" s="513"/>
      <c r="N19" s="512"/>
    </row>
    <row r="20" spans="1:14" ht="16.5" customHeight="1" x14ac:dyDescent="0.25">
      <c r="A20" s="166">
        <v>45336</v>
      </c>
      <c r="B20" s="167" t="s">
        <v>114</v>
      </c>
      <c r="C20" s="167" t="s">
        <v>115</v>
      </c>
      <c r="D20" s="168" t="s">
        <v>14</v>
      </c>
      <c r="E20" s="149">
        <v>4000</v>
      </c>
      <c r="F20" s="440"/>
      <c r="G20" s="299">
        <f t="shared" si="0"/>
        <v>119800</v>
      </c>
      <c r="H20" s="285" t="s">
        <v>42</v>
      </c>
      <c r="I20" s="152" t="s">
        <v>18</v>
      </c>
      <c r="J20" s="457" t="s">
        <v>258</v>
      </c>
      <c r="K20" s="376" t="s">
        <v>138</v>
      </c>
      <c r="L20" s="152" t="s">
        <v>45</v>
      </c>
      <c r="M20" s="163"/>
      <c r="N20" s="154" t="s">
        <v>146</v>
      </c>
    </row>
    <row r="21" spans="1:14" ht="16.5" customHeight="1" x14ac:dyDescent="0.25">
      <c r="A21" s="166">
        <v>45336</v>
      </c>
      <c r="B21" s="167" t="s">
        <v>114</v>
      </c>
      <c r="C21" s="167" t="s">
        <v>115</v>
      </c>
      <c r="D21" s="168" t="s">
        <v>14</v>
      </c>
      <c r="E21" s="149">
        <v>4000</v>
      </c>
      <c r="F21" s="440"/>
      <c r="G21" s="299">
        <f t="shared" si="0"/>
        <v>115800</v>
      </c>
      <c r="H21" s="285" t="s">
        <v>42</v>
      </c>
      <c r="I21" s="152" t="s">
        <v>18</v>
      </c>
      <c r="J21" s="457" t="s">
        <v>258</v>
      </c>
      <c r="K21" s="376" t="s">
        <v>138</v>
      </c>
      <c r="L21" s="152" t="s">
        <v>45</v>
      </c>
      <c r="M21" s="163"/>
      <c r="N21" s="154" t="s">
        <v>257</v>
      </c>
    </row>
    <row r="22" spans="1:14" ht="15.75" customHeight="1" x14ac:dyDescent="0.25">
      <c r="A22" s="166">
        <v>45336</v>
      </c>
      <c r="B22" s="167" t="s">
        <v>244</v>
      </c>
      <c r="C22" s="167" t="s">
        <v>122</v>
      </c>
      <c r="D22" s="168" t="s">
        <v>80</v>
      </c>
      <c r="E22" s="163">
        <v>48000</v>
      </c>
      <c r="F22" s="158"/>
      <c r="G22" s="299">
        <f t="shared" si="0"/>
        <v>67800</v>
      </c>
      <c r="H22" s="285" t="s">
        <v>42</v>
      </c>
      <c r="I22" s="152" t="s">
        <v>18</v>
      </c>
      <c r="J22" s="457" t="s">
        <v>464</v>
      </c>
      <c r="K22" s="376" t="s">
        <v>138</v>
      </c>
      <c r="L22" s="152" t="s">
        <v>45</v>
      </c>
      <c r="M22" s="163"/>
      <c r="N22" s="154"/>
    </row>
    <row r="23" spans="1:14" ht="13.5" customHeight="1" x14ac:dyDescent="0.25">
      <c r="A23" s="166">
        <v>45336</v>
      </c>
      <c r="B23" s="167" t="s">
        <v>250</v>
      </c>
      <c r="C23" s="167" t="s">
        <v>122</v>
      </c>
      <c r="D23" s="168" t="s">
        <v>80</v>
      </c>
      <c r="E23" s="163">
        <v>14400</v>
      </c>
      <c r="F23" s="158"/>
      <c r="G23" s="299">
        <f t="shared" si="0"/>
        <v>53400</v>
      </c>
      <c r="H23" s="285" t="s">
        <v>42</v>
      </c>
      <c r="I23" s="152" t="s">
        <v>18</v>
      </c>
      <c r="J23" s="457" t="s">
        <v>464</v>
      </c>
      <c r="K23" s="376" t="s">
        <v>138</v>
      </c>
      <c r="L23" s="152" t="s">
        <v>45</v>
      </c>
      <c r="M23" s="158"/>
      <c r="N23" s="154"/>
    </row>
    <row r="24" spans="1:14" ht="13.5" customHeight="1" x14ac:dyDescent="0.25">
      <c r="A24" s="166">
        <v>45336</v>
      </c>
      <c r="B24" s="167" t="s">
        <v>249</v>
      </c>
      <c r="C24" s="167" t="s">
        <v>122</v>
      </c>
      <c r="D24" s="168" t="s">
        <v>80</v>
      </c>
      <c r="E24" s="163">
        <v>28000</v>
      </c>
      <c r="F24" s="158"/>
      <c r="G24" s="299">
        <f t="shared" si="0"/>
        <v>25400</v>
      </c>
      <c r="H24" s="285" t="s">
        <v>42</v>
      </c>
      <c r="I24" s="152" t="s">
        <v>18</v>
      </c>
      <c r="J24" s="457" t="s">
        <v>464</v>
      </c>
      <c r="K24" s="376" t="s">
        <v>138</v>
      </c>
      <c r="L24" s="152" t="s">
        <v>45</v>
      </c>
      <c r="M24" s="158"/>
      <c r="N24" s="154"/>
    </row>
    <row r="25" spans="1:14" ht="13.5" customHeight="1" x14ac:dyDescent="0.25">
      <c r="A25" s="166">
        <v>45336</v>
      </c>
      <c r="B25" s="167" t="s">
        <v>249</v>
      </c>
      <c r="C25" s="167" t="s">
        <v>122</v>
      </c>
      <c r="D25" s="168" t="s">
        <v>80</v>
      </c>
      <c r="E25" s="163">
        <v>17000</v>
      </c>
      <c r="F25" s="158"/>
      <c r="G25" s="299">
        <f t="shared" si="0"/>
        <v>8400</v>
      </c>
      <c r="H25" s="285" t="s">
        <v>42</v>
      </c>
      <c r="I25" s="152" t="s">
        <v>18</v>
      </c>
      <c r="J25" s="457" t="s">
        <v>464</v>
      </c>
      <c r="K25" s="376" t="s">
        <v>138</v>
      </c>
      <c r="L25" s="152" t="s">
        <v>45</v>
      </c>
      <c r="M25" s="158"/>
      <c r="N25" s="154"/>
    </row>
    <row r="26" spans="1:14" ht="13.5" customHeight="1" x14ac:dyDescent="0.25">
      <c r="A26" s="166">
        <v>45336</v>
      </c>
      <c r="B26" s="167" t="s">
        <v>248</v>
      </c>
      <c r="C26" s="167" t="s">
        <v>122</v>
      </c>
      <c r="D26" s="168" t="s">
        <v>80</v>
      </c>
      <c r="E26" s="163">
        <v>9000</v>
      </c>
      <c r="F26" s="158"/>
      <c r="G26" s="299">
        <f t="shared" si="0"/>
        <v>-600</v>
      </c>
      <c r="H26" s="285" t="s">
        <v>42</v>
      </c>
      <c r="I26" s="152" t="s">
        <v>18</v>
      </c>
      <c r="J26" s="457" t="s">
        <v>464</v>
      </c>
      <c r="K26" s="376" t="s">
        <v>138</v>
      </c>
      <c r="L26" s="152" t="s">
        <v>45</v>
      </c>
      <c r="M26" s="158"/>
      <c r="N26" s="154"/>
    </row>
    <row r="27" spans="1:14" ht="13.5" customHeight="1" x14ac:dyDescent="0.25">
      <c r="A27" s="166">
        <v>45336</v>
      </c>
      <c r="B27" s="167" t="s">
        <v>247</v>
      </c>
      <c r="C27" s="167" t="s">
        <v>122</v>
      </c>
      <c r="D27" s="168" t="s">
        <v>80</v>
      </c>
      <c r="E27" s="163">
        <v>29000</v>
      </c>
      <c r="F27" s="158"/>
      <c r="G27" s="299">
        <f t="shared" si="0"/>
        <v>-29600</v>
      </c>
      <c r="H27" s="285" t="s">
        <v>42</v>
      </c>
      <c r="I27" s="152" t="s">
        <v>18</v>
      </c>
      <c r="J27" s="457" t="s">
        <v>464</v>
      </c>
      <c r="K27" s="376" t="s">
        <v>138</v>
      </c>
      <c r="L27" s="152" t="s">
        <v>45</v>
      </c>
      <c r="M27" s="158"/>
      <c r="N27" s="154"/>
    </row>
    <row r="28" spans="1:14" ht="13.5" customHeight="1" x14ac:dyDescent="0.25">
      <c r="A28" s="166">
        <v>45336</v>
      </c>
      <c r="B28" s="167" t="s">
        <v>246</v>
      </c>
      <c r="C28" s="167" t="s">
        <v>122</v>
      </c>
      <c r="D28" s="168" t="s">
        <v>80</v>
      </c>
      <c r="E28" s="163">
        <v>3700</v>
      </c>
      <c r="F28" s="158"/>
      <c r="G28" s="299">
        <f t="shared" si="0"/>
        <v>-33300</v>
      </c>
      <c r="H28" s="576" t="s">
        <v>42</v>
      </c>
      <c r="I28" s="152" t="s">
        <v>18</v>
      </c>
      <c r="J28" s="457" t="s">
        <v>464</v>
      </c>
      <c r="K28" s="167" t="s">
        <v>138</v>
      </c>
      <c r="L28" s="152" t="s">
        <v>45</v>
      </c>
      <c r="M28" s="158"/>
      <c r="N28" s="154"/>
    </row>
    <row r="29" spans="1:14" ht="13.5" customHeight="1" x14ac:dyDescent="0.25">
      <c r="A29" s="166">
        <v>45336</v>
      </c>
      <c r="B29" s="167" t="s">
        <v>245</v>
      </c>
      <c r="C29" s="167" t="s">
        <v>122</v>
      </c>
      <c r="D29" s="168" t="s">
        <v>80</v>
      </c>
      <c r="E29" s="538">
        <v>2500</v>
      </c>
      <c r="F29" s="158"/>
      <c r="G29" s="299">
        <f t="shared" si="0"/>
        <v>-35800</v>
      </c>
      <c r="H29" s="576" t="s">
        <v>42</v>
      </c>
      <c r="I29" s="152" t="s">
        <v>18</v>
      </c>
      <c r="J29" s="457" t="s">
        <v>464</v>
      </c>
      <c r="K29" s="167" t="s">
        <v>138</v>
      </c>
      <c r="L29" s="152" t="s">
        <v>45</v>
      </c>
      <c r="M29" s="158"/>
      <c r="N29" s="154"/>
    </row>
    <row r="30" spans="1:14" ht="13.5" customHeight="1" x14ac:dyDescent="0.25">
      <c r="A30" s="166">
        <v>45336</v>
      </c>
      <c r="B30" s="167" t="s">
        <v>121</v>
      </c>
      <c r="C30" s="167" t="s">
        <v>49</v>
      </c>
      <c r="D30" s="168" t="s">
        <v>14</v>
      </c>
      <c r="E30" s="155"/>
      <c r="F30" s="158">
        <v>-17400</v>
      </c>
      <c r="G30" s="299">
        <f t="shared" si="0"/>
        <v>-53200</v>
      </c>
      <c r="H30" s="576" t="s">
        <v>42</v>
      </c>
      <c r="I30" s="152" t="s">
        <v>18</v>
      </c>
      <c r="J30" s="457" t="s">
        <v>243</v>
      </c>
      <c r="K30" s="167" t="s">
        <v>138</v>
      </c>
      <c r="L30" s="152" t="s">
        <v>45</v>
      </c>
      <c r="M30" s="158"/>
      <c r="N30" s="154"/>
    </row>
    <row r="31" spans="1:14" ht="13.5" customHeight="1" x14ac:dyDescent="0.25">
      <c r="A31" s="166">
        <v>45337</v>
      </c>
      <c r="B31" s="167" t="s">
        <v>114</v>
      </c>
      <c r="C31" s="167" t="s">
        <v>115</v>
      </c>
      <c r="D31" s="168" t="s">
        <v>14</v>
      </c>
      <c r="E31" s="163">
        <v>4000</v>
      </c>
      <c r="F31" s="158"/>
      <c r="G31" s="299">
        <f t="shared" si="0"/>
        <v>-57200</v>
      </c>
      <c r="H31" s="285" t="s">
        <v>42</v>
      </c>
      <c r="I31" s="152" t="s">
        <v>18</v>
      </c>
      <c r="J31" s="457" t="s">
        <v>258</v>
      </c>
      <c r="K31" s="376" t="s">
        <v>138</v>
      </c>
      <c r="L31" s="152" t="s">
        <v>45</v>
      </c>
      <c r="M31" s="163"/>
      <c r="N31" s="154" t="s">
        <v>259</v>
      </c>
    </row>
    <row r="32" spans="1:14" ht="13.5" customHeight="1" x14ac:dyDescent="0.25">
      <c r="A32" s="166">
        <v>45337</v>
      </c>
      <c r="B32" s="167" t="s">
        <v>114</v>
      </c>
      <c r="C32" s="167" t="s">
        <v>115</v>
      </c>
      <c r="D32" s="168" t="s">
        <v>14</v>
      </c>
      <c r="E32" s="163">
        <v>7000</v>
      </c>
      <c r="F32" s="158"/>
      <c r="G32" s="299">
        <f t="shared" si="0"/>
        <v>-64200</v>
      </c>
      <c r="H32" s="285" t="s">
        <v>42</v>
      </c>
      <c r="I32" s="152" t="s">
        <v>18</v>
      </c>
      <c r="J32" s="457" t="s">
        <v>258</v>
      </c>
      <c r="K32" s="376" t="s">
        <v>138</v>
      </c>
      <c r="L32" s="152" t="s">
        <v>45</v>
      </c>
      <c r="M32" s="163"/>
      <c r="N32" s="154" t="s">
        <v>260</v>
      </c>
    </row>
    <row r="33" spans="1:14" ht="13.5" customHeight="1" x14ac:dyDescent="0.25">
      <c r="A33" s="166">
        <v>45337</v>
      </c>
      <c r="B33" s="167" t="s">
        <v>114</v>
      </c>
      <c r="C33" s="167" t="s">
        <v>115</v>
      </c>
      <c r="D33" s="168" t="s">
        <v>14</v>
      </c>
      <c r="E33" s="163">
        <v>2000</v>
      </c>
      <c r="F33" s="158"/>
      <c r="G33" s="299">
        <f t="shared" si="0"/>
        <v>-66200</v>
      </c>
      <c r="H33" s="285" t="s">
        <v>42</v>
      </c>
      <c r="I33" s="152" t="s">
        <v>18</v>
      </c>
      <c r="J33" s="457" t="s">
        <v>258</v>
      </c>
      <c r="K33" s="376" t="s">
        <v>138</v>
      </c>
      <c r="L33" s="152" t="s">
        <v>45</v>
      </c>
      <c r="M33" s="163"/>
      <c r="N33" s="154" t="s">
        <v>261</v>
      </c>
    </row>
    <row r="34" spans="1:14" ht="13.5" customHeight="1" x14ac:dyDescent="0.25">
      <c r="A34" s="166">
        <v>45337</v>
      </c>
      <c r="B34" s="167" t="s">
        <v>114</v>
      </c>
      <c r="C34" s="167" t="s">
        <v>115</v>
      </c>
      <c r="D34" s="168" t="s">
        <v>14</v>
      </c>
      <c r="E34" s="163">
        <v>15000</v>
      </c>
      <c r="F34" s="158"/>
      <c r="G34" s="299">
        <f t="shared" si="0"/>
        <v>-81200</v>
      </c>
      <c r="H34" s="285" t="s">
        <v>42</v>
      </c>
      <c r="I34" s="152" t="s">
        <v>18</v>
      </c>
      <c r="J34" s="457" t="s">
        <v>258</v>
      </c>
      <c r="K34" s="376" t="s">
        <v>138</v>
      </c>
      <c r="L34" s="152" t="s">
        <v>45</v>
      </c>
      <c r="M34" s="163"/>
      <c r="N34" s="154" t="s">
        <v>463</v>
      </c>
    </row>
    <row r="35" spans="1:14" ht="13.5" customHeight="1" x14ac:dyDescent="0.25">
      <c r="A35" s="166">
        <v>45339</v>
      </c>
      <c r="B35" s="167" t="s">
        <v>112</v>
      </c>
      <c r="C35" s="167" t="s">
        <v>49</v>
      </c>
      <c r="D35" s="168" t="s">
        <v>14</v>
      </c>
      <c r="E35" s="163"/>
      <c r="F35" s="158">
        <v>30000</v>
      </c>
      <c r="G35" s="299">
        <f t="shared" si="0"/>
        <v>-51200</v>
      </c>
      <c r="H35" s="285" t="s">
        <v>42</v>
      </c>
      <c r="I35" s="152" t="s">
        <v>18</v>
      </c>
      <c r="J35" s="457" t="s">
        <v>308</v>
      </c>
      <c r="K35" s="376" t="s">
        <v>138</v>
      </c>
      <c r="L35" s="152" t="s">
        <v>45</v>
      </c>
      <c r="M35" s="163"/>
      <c r="N35" s="154"/>
    </row>
    <row r="36" spans="1:14" ht="13.5" customHeight="1" x14ac:dyDescent="0.25">
      <c r="A36" s="166">
        <v>45341</v>
      </c>
      <c r="B36" s="167" t="s">
        <v>121</v>
      </c>
      <c r="C36" s="167" t="s">
        <v>49</v>
      </c>
      <c r="D36" s="168" t="s">
        <v>14</v>
      </c>
      <c r="E36" s="163"/>
      <c r="F36" s="158">
        <v>-30000</v>
      </c>
      <c r="G36" s="299">
        <f>G35-E36+F36</f>
        <v>-81200</v>
      </c>
      <c r="H36" s="285" t="s">
        <v>42</v>
      </c>
      <c r="I36" s="152" t="s">
        <v>18</v>
      </c>
      <c r="J36" s="457" t="s">
        <v>308</v>
      </c>
      <c r="K36" s="376" t="s">
        <v>138</v>
      </c>
      <c r="L36" s="152" t="s">
        <v>45</v>
      </c>
      <c r="M36" s="163"/>
      <c r="N36" s="154"/>
    </row>
    <row r="37" spans="1:14" x14ac:dyDescent="0.25">
      <c r="A37" s="446">
        <v>45341</v>
      </c>
      <c r="B37" s="447" t="s">
        <v>112</v>
      </c>
      <c r="C37" s="447" t="s">
        <v>49</v>
      </c>
      <c r="D37" s="448" t="s">
        <v>14</v>
      </c>
      <c r="E37" s="513"/>
      <c r="F37" s="449">
        <v>14000</v>
      </c>
      <c r="G37" s="450">
        <f t="shared" si="0"/>
        <v>-67200</v>
      </c>
      <c r="H37" s="451" t="s">
        <v>42</v>
      </c>
      <c r="I37" s="452" t="s">
        <v>18</v>
      </c>
      <c r="J37" s="471" t="s">
        <v>313</v>
      </c>
      <c r="K37" s="447" t="s">
        <v>138</v>
      </c>
      <c r="L37" s="452" t="s">
        <v>45</v>
      </c>
      <c r="M37" s="513"/>
      <c r="N37" s="512"/>
    </row>
    <row r="38" spans="1:14" x14ac:dyDescent="0.25">
      <c r="A38" s="166">
        <v>45341</v>
      </c>
      <c r="B38" s="167" t="s">
        <v>114</v>
      </c>
      <c r="C38" s="167" t="s">
        <v>115</v>
      </c>
      <c r="D38" s="168" t="s">
        <v>14</v>
      </c>
      <c r="E38" s="163">
        <v>7000</v>
      </c>
      <c r="F38" s="149"/>
      <c r="G38" s="299">
        <f t="shared" si="0"/>
        <v>-74200</v>
      </c>
      <c r="H38" s="285" t="s">
        <v>42</v>
      </c>
      <c r="I38" s="152" t="s">
        <v>18</v>
      </c>
      <c r="J38" s="457" t="s">
        <v>313</v>
      </c>
      <c r="K38" s="376" t="s">
        <v>138</v>
      </c>
      <c r="L38" s="152" t="s">
        <v>45</v>
      </c>
      <c r="M38" s="163"/>
      <c r="N38" s="154" t="s">
        <v>314</v>
      </c>
    </row>
    <row r="39" spans="1:14" x14ac:dyDescent="0.25">
      <c r="A39" s="166">
        <v>45341</v>
      </c>
      <c r="B39" s="167" t="s">
        <v>114</v>
      </c>
      <c r="C39" s="167" t="s">
        <v>115</v>
      </c>
      <c r="D39" s="168" t="s">
        <v>14</v>
      </c>
      <c r="E39" s="163">
        <v>7000</v>
      </c>
      <c r="F39" s="149"/>
      <c r="G39" s="299">
        <f t="shared" si="0"/>
        <v>-81200</v>
      </c>
      <c r="H39" s="285" t="s">
        <v>42</v>
      </c>
      <c r="I39" s="152" t="s">
        <v>18</v>
      </c>
      <c r="J39" s="457" t="s">
        <v>313</v>
      </c>
      <c r="K39" s="376" t="s">
        <v>138</v>
      </c>
      <c r="L39" s="152" t="s">
        <v>45</v>
      </c>
      <c r="M39" s="163"/>
      <c r="N39" s="154" t="s">
        <v>315</v>
      </c>
    </row>
    <row r="40" spans="1:14" ht="16.5" customHeight="1" x14ac:dyDescent="0.25">
      <c r="A40" s="446">
        <v>45341</v>
      </c>
      <c r="B40" s="447" t="s">
        <v>112</v>
      </c>
      <c r="C40" s="447" t="s">
        <v>49</v>
      </c>
      <c r="D40" s="448" t="s">
        <v>14</v>
      </c>
      <c r="E40" s="513"/>
      <c r="F40" s="449">
        <v>319000</v>
      </c>
      <c r="G40" s="450">
        <f t="shared" si="0"/>
        <v>237800</v>
      </c>
      <c r="H40" s="451" t="s">
        <v>42</v>
      </c>
      <c r="I40" s="452" t="s">
        <v>18</v>
      </c>
      <c r="J40" s="471" t="s">
        <v>316</v>
      </c>
      <c r="K40" s="447" t="s">
        <v>138</v>
      </c>
      <c r="L40" s="452" t="s">
        <v>45</v>
      </c>
      <c r="M40" s="513"/>
      <c r="N40" s="512"/>
    </row>
    <row r="41" spans="1:14" x14ac:dyDescent="0.25">
      <c r="A41" s="166">
        <v>45341</v>
      </c>
      <c r="B41" s="167" t="s">
        <v>317</v>
      </c>
      <c r="C41" s="167" t="s">
        <v>135</v>
      </c>
      <c r="D41" s="168" t="s">
        <v>80</v>
      </c>
      <c r="E41" s="163">
        <v>319000</v>
      </c>
      <c r="F41" s="149"/>
      <c r="G41" s="299">
        <f t="shared" si="0"/>
        <v>-81200</v>
      </c>
      <c r="H41" s="285" t="s">
        <v>42</v>
      </c>
      <c r="I41" s="152" t="s">
        <v>18</v>
      </c>
      <c r="J41" s="457"/>
      <c r="K41" s="376" t="s">
        <v>138</v>
      </c>
      <c r="L41" s="152" t="s">
        <v>45</v>
      </c>
      <c r="M41" s="163"/>
      <c r="N41" s="154"/>
    </row>
    <row r="42" spans="1:14" x14ac:dyDescent="0.25">
      <c r="A42" s="446">
        <v>45343</v>
      </c>
      <c r="B42" s="447" t="s">
        <v>112</v>
      </c>
      <c r="C42" s="447" t="s">
        <v>49</v>
      </c>
      <c r="D42" s="448" t="s">
        <v>14</v>
      </c>
      <c r="E42" s="513"/>
      <c r="F42" s="449">
        <v>12000</v>
      </c>
      <c r="G42" s="450">
        <f t="shared" si="0"/>
        <v>-69200</v>
      </c>
      <c r="H42" s="451" t="s">
        <v>42</v>
      </c>
      <c r="I42" s="452" t="s">
        <v>18</v>
      </c>
      <c r="J42" s="471" t="s">
        <v>342</v>
      </c>
      <c r="K42" s="447" t="s">
        <v>138</v>
      </c>
      <c r="L42" s="452" t="s">
        <v>45</v>
      </c>
      <c r="M42" s="513"/>
      <c r="N42" s="512"/>
    </row>
    <row r="43" spans="1:14" x14ac:dyDescent="0.25">
      <c r="A43" s="166">
        <v>45343</v>
      </c>
      <c r="B43" s="167" t="s">
        <v>114</v>
      </c>
      <c r="C43" s="167" t="s">
        <v>115</v>
      </c>
      <c r="D43" s="168" t="s">
        <v>14</v>
      </c>
      <c r="E43" s="163">
        <v>6000</v>
      </c>
      <c r="F43" s="149"/>
      <c r="G43" s="299">
        <f t="shared" si="0"/>
        <v>-75200</v>
      </c>
      <c r="H43" s="285" t="s">
        <v>42</v>
      </c>
      <c r="I43" s="152" t="s">
        <v>18</v>
      </c>
      <c r="J43" s="457" t="s">
        <v>342</v>
      </c>
      <c r="K43" s="376" t="s">
        <v>138</v>
      </c>
      <c r="L43" s="152" t="s">
        <v>45</v>
      </c>
      <c r="M43" s="163"/>
      <c r="N43" s="154" t="s">
        <v>343</v>
      </c>
    </row>
    <row r="44" spans="1:14" x14ac:dyDescent="0.25">
      <c r="A44" s="166">
        <v>45343</v>
      </c>
      <c r="B44" s="167" t="s">
        <v>114</v>
      </c>
      <c r="C44" s="167" t="s">
        <v>115</v>
      </c>
      <c r="D44" s="466" t="s">
        <v>14</v>
      </c>
      <c r="E44" s="163">
        <v>6000</v>
      </c>
      <c r="F44" s="149"/>
      <c r="G44" s="299">
        <f t="shared" si="0"/>
        <v>-81200</v>
      </c>
      <c r="H44" s="285" t="s">
        <v>42</v>
      </c>
      <c r="I44" s="152" t="s">
        <v>18</v>
      </c>
      <c r="J44" s="457" t="s">
        <v>342</v>
      </c>
      <c r="K44" s="376" t="s">
        <v>138</v>
      </c>
      <c r="L44" s="152" t="s">
        <v>45</v>
      </c>
      <c r="M44" s="163"/>
      <c r="N44" s="154" t="s">
        <v>344</v>
      </c>
    </row>
    <row r="45" spans="1:14" x14ac:dyDescent="0.25">
      <c r="A45" s="446">
        <v>45343</v>
      </c>
      <c r="B45" s="447" t="s">
        <v>112</v>
      </c>
      <c r="C45" s="447" t="s">
        <v>49</v>
      </c>
      <c r="D45" s="626" t="s">
        <v>14</v>
      </c>
      <c r="E45" s="513"/>
      <c r="F45" s="449">
        <v>340000</v>
      </c>
      <c r="G45" s="450">
        <f t="shared" ref="G45:G65" si="3">G44-E45+F45</f>
        <v>258800</v>
      </c>
      <c r="H45" s="451" t="s">
        <v>42</v>
      </c>
      <c r="I45" s="452" t="s">
        <v>18</v>
      </c>
      <c r="J45" s="471" t="s">
        <v>346</v>
      </c>
      <c r="K45" s="447" t="s">
        <v>138</v>
      </c>
      <c r="L45" s="452" t="s">
        <v>45</v>
      </c>
      <c r="M45" s="513"/>
      <c r="N45" s="512"/>
    </row>
    <row r="46" spans="1:14" x14ac:dyDescent="0.25">
      <c r="A46" s="166">
        <v>45343</v>
      </c>
      <c r="B46" s="167" t="s">
        <v>345</v>
      </c>
      <c r="C46" s="167" t="s">
        <v>122</v>
      </c>
      <c r="D46" s="466" t="s">
        <v>80</v>
      </c>
      <c r="E46" s="163">
        <v>340000</v>
      </c>
      <c r="F46" s="149"/>
      <c r="G46" s="299">
        <f t="shared" si="3"/>
        <v>-81200</v>
      </c>
      <c r="H46" s="285" t="s">
        <v>42</v>
      </c>
      <c r="I46" s="152" t="s">
        <v>18</v>
      </c>
      <c r="J46" s="457"/>
      <c r="K46" s="376" t="s">
        <v>138</v>
      </c>
      <c r="L46" s="152" t="s">
        <v>45</v>
      </c>
      <c r="M46" s="163"/>
      <c r="N46" s="154"/>
    </row>
    <row r="47" spans="1:14" x14ac:dyDescent="0.25">
      <c r="A47" s="446">
        <v>45348</v>
      </c>
      <c r="B47" s="447" t="s">
        <v>112</v>
      </c>
      <c r="C47" s="447" t="s">
        <v>49</v>
      </c>
      <c r="D47" s="626" t="s">
        <v>14</v>
      </c>
      <c r="E47" s="513"/>
      <c r="F47" s="449">
        <v>20000</v>
      </c>
      <c r="G47" s="450">
        <f t="shared" si="3"/>
        <v>-61200</v>
      </c>
      <c r="H47" s="451" t="s">
        <v>42</v>
      </c>
      <c r="I47" s="452" t="s">
        <v>18</v>
      </c>
      <c r="J47" s="471" t="s">
        <v>350</v>
      </c>
      <c r="K47" s="447" t="s">
        <v>138</v>
      </c>
      <c r="L47" s="452" t="s">
        <v>45</v>
      </c>
      <c r="M47" s="513"/>
      <c r="N47" s="512"/>
    </row>
    <row r="48" spans="1:14" x14ac:dyDescent="0.25">
      <c r="A48" s="166">
        <v>45348</v>
      </c>
      <c r="B48" s="167" t="s">
        <v>114</v>
      </c>
      <c r="C48" s="167" t="s">
        <v>115</v>
      </c>
      <c r="D48" s="466" t="s">
        <v>14</v>
      </c>
      <c r="E48" s="163">
        <v>7000</v>
      </c>
      <c r="F48" s="149"/>
      <c r="G48" s="299">
        <f t="shared" si="3"/>
        <v>-68200</v>
      </c>
      <c r="H48" s="285" t="s">
        <v>42</v>
      </c>
      <c r="I48" s="152" t="s">
        <v>18</v>
      </c>
      <c r="J48" s="457" t="s">
        <v>350</v>
      </c>
      <c r="K48" s="376" t="s">
        <v>138</v>
      </c>
      <c r="L48" s="152" t="s">
        <v>45</v>
      </c>
      <c r="M48" s="163"/>
      <c r="N48" s="154" t="s">
        <v>146</v>
      </c>
    </row>
    <row r="49" spans="1:14" x14ac:dyDescent="0.25">
      <c r="A49" s="166">
        <v>45348</v>
      </c>
      <c r="B49" s="167" t="s">
        <v>114</v>
      </c>
      <c r="C49" s="167" t="s">
        <v>115</v>
      </c>
      <c r="D49" s="466" t="s">
        <v>14</v>
      </c>
      <c r="E49" s="163">
        <v>5000</v>
      </c>
      <c r="F49" s="149"/>
      <c r="G49" s="299">
        <f t="shared" si="3"/>
        <v>-73200</v>
      </c>
      <c r="H49" s="521" t="s">
        <v>42</v>
      </c>
      <c r="I49" s="174" t="s">
        <v>18</v>
      </c>
      <c r="J49" s="457" t="s">
        <v>350</v>
      </c>
      <c r="K49" s="178" t="s">
        <v>138</v>
      </c>
      <c r="L49" s="174" t="s">
        <v>45</v>
      </c>
      <c r="M49" s="158"/>
      <c r="N49" s="441" t="s">
        <v>377</v>
      </c>
    </row>
    <row r="50" spans="1:14" x14ac:dyDescent="0.25">
      <c r="A50" s="166">
        <v>45348</v>
      </c>
      <c r="B50" s="167" t="s">
        <v>114</v>
      </c>
      <c r="C50" s="167" t="s">
        <v>115</v>
      </c>
      <c r="D50" s="466" t="s">
        <v>14</v>
      </c>
      <c r="E50" s="163">
        <v>5000</v>
      </c>
      <c r="F50" s="149"/>
      <c r="G50" s="299">
        <f t="shared" si="3"/>
        <v>-78200</v>
      </c>
      <c r="H50" s="521" t="s">
        <v>42</v>
      </c>
      <c r="I50" s="174" t="s">
        <v>18</v>
      </c>
      <c r="J50" s="457" t="s">
        <v>350</v>
      </c>
      <c r="K50" s="178" t="s">
        <v>138</v>
      </c>
      <c r="L50" s="174" t="s">
        <v>45</v>
      </c>
      <c r="M50" s="158"/>
      <c r="N50" s="441" t="s">
        <v>378</v>
      </c>
    </row>
    <row r="51" spans="1:14" x14ac:dyDescent="0.25">
      <c r="A51" s="166">
        <v>45348</v>
      </c>
      <c r="B51" s="167" t="s">
        <v>114</v>
      </c>
      <c r="C51" s="167" t="s">
        <v>115</v>
      </c>
      <c r="D51" s="466" t="s">
        <v>14</v>
      </c>
      <c r="E51" s="163">
        <v>4000</v>
      </c>
      <c r="F51" s="440"/>
      <c r="G51" s="299">
        <f t="shared" si="3"/>
        <v>-82200</v>
      </c>
      <c r="H51" s="577" t="s">
        <v>42</v>
      </c>
      <c r="I51" s="578" t="s">
        <v>18</v>
      </c>
      <c r="J51" s="457" t="s">
        <v>350</v>
      </c>
      <c r="K51" s="457" t="s">
        <v>138</v>
      </c>
      <c r="L51" s="578" t="s">
        <v>45</v>
      </c>
      <c r="M51" s="163"/>
      <c r="N51" s="534" t="s">
        <v>379</v>
      </c>
    </row>
    <row r="52" spans="1:14" x14ac:dyDescent="0.25">
      <c r="A52" s="446">
        <v>45348</v>
      </c>
      <c r="B52" s="447" t="s">
        <v>112</v>
      </c>
      <c r="C52" s="447" t="s">
        <v>49</v>
      </c>
      <c r="D52" s="448" t="s">
        <v>14</v>
      </c>
      <c r="E52" s="513"/>
      <c r="F52" s="607">
        <v>84000</v>
      </c>
      <c r="G52" s="801">
        <f t="shared" si="3"/>
        <v>1800</v>
      </c>
      <c r="H52" s="802" t="s">
        <v>42</v>
      </c>
      <c r="I52" s="803" t="s">
        <v>18</v>
      </c>
      <c r="J52" s="471" t="s">
        <v>380</v>
      </c>
      <c r="K52" s="471" t="s">
        <v>138</v>
      </c>
      <c r="L52" s="803" t="s">
        <v>45</v>
      </c>
      <c r="M52" s="513"/>
      <c r="N52" s="804"/>
    </row>
    <row r="53" spans="1:14" x14ac:dyDescent="0.25">
      <c r="A53" s="166">
        <v>45348</v>
      </c>
      <c r="B53" s="167" t="s">
        <v>381</v>
      </c>
      <c r="C53" s="167" t="s">
        <v>122</v>
      </c>
      <c r="D53" s="168" t="s">
        <v>80</v>
      </c>
      <c r="E53" s="163">
        <v>22000</v>
      </c>
      <c r="F53" s="149"/>
      <c r="G53" s="299">
        <f t="shared" si="3"/>
        <v>-20200</v>
      </c>
      <c r="H53" s="521" t="s">
        <v>42</v>
      </c>
      <c r="I53" s="174" t="s">
        <v>18</v>
      </c>
      <c r="J53" s="457" t="s">
        <v>474</v>
      </c>
      <c r="K53" s="178" t="s">
        <v>138</v>
      </c>
      <c r="L53" s="174" t="s">
        <v>45</v>
      </c>
      <c r="M53" s="163"/>
      <c r="N53" s="441"/>
    </row>
    <row r="54" spans="1:14" x14ac:dyDescent="0.25">
      <c r="A54" s="166">
        <v>45348</v>
      </c>
      <c r="B54" s="167" t="s">
        <v>382</v>
      </c>
      <c r="C54" s="167" t="s">
        <v>122</v>
      </c>
      <c r="D54" s="168" t="s">
        <v>80</v>
      </c>
      <c r="E54" s="163">
        <v>19000</v>
      </c>
      <c r="F54" s="149"/>
      <c r="G54" s="299">
        <f t="shared" si="3"/>
        <v>-39200</v>
      </c>
      <c r="H54" s="521" t="s">
        <v>42</v>
      </c>
      <c r="I54" s="174" t="s">
        <v>18</v>
      </c>
      <c r="J54" s="457" t="s">
        <v>474</v>
      </c>
      <c r="K54" s="178" t="s">
        <v>138</v>
      </c>
      <c r="L54" s="174" t="s">
        <v>45</v>
      </c>
      <c r="M54" s="163"/>
      <c r="N54" s="441"/>
    </row>
    <row r="55" spans="1:14" x14ac:dyDescent="0.25">
      <c r="A55" s="166">
        <v>45348</v>
      </c>
      <c r="B55" s="167" t="s">
        <v>383</v>
      </c>
      <c r="C55" s="167" t="s">
        <v>122</v>
      </c>
      <c r="D55" s="168" t="s">
        <v>80</v>
      </c>
      <c r="E55" s="163">
        <v>16000</v>
      </c>
      <c r="F55" s="149"/>
      <c r="G55" s="299">
        <f t="shared" si="3"/>
        <v>-55200</v>
      </c>
      <c r="H55" s="521" t="s">
        <v>42</v>
      </c>
      <c r="I55" s="174" t="s">
        <v>18</v>
      </c>
      <c r="J55" s="457" t="s">
        <v>474</v>
      </c>
      <c r="K55" s="178" t="s">
        <v>138</v>
      </c>
      <c r="L55" s="174" t="s">
        <v>45</v>
      </c>
      <c r="M55" s="163"/>
      <c r="N55" s="441"/>
    </row>
    <row r="56" spans="1:14" x14ac:dyDescent="0.25">
      <c r="A56" s="166">
        <v>45348</v>
      </c>
      <c r="B56" s="167" t="s">
        <v>384</v>
      </c>
      <c r="C56" s="167" t="s">
        <v>122</v>
      </c>
      <c r="D56" s="168" t="s">
        <v>80</v>
      </c>
      <c r="E56" s="163">
        <v>8000</v>
      </c>
      <c r="F56" s="149"/>
      <c r="G56" s="299">
        <f t="shared" si="3"/>
        <v>-63200</v>
      </c>
      <c r="H56" s="521" t="s">
        <v>42</v>
      </c>
      <c r="I56" s="174" t="s">
        <v>18</v>
      </c>
      <c r="J56" s="457" t="s">
        <v>474</v>
      </c>
      <c r="K56" s="178" t="s">
        <v>138</v>
      </c>
      <c r="L56" s="174" t="s">
        <v>45</v>
      </c>
      <c r="M56" s="163"/>
      <c r="N56" s="441"/>
    </row>
    <row r="57" spans="1:14" x14ac:dyDescent="0.25">
      <c r="A57" s="166">
        <v>45348</v>
      </c>
      <c r="B57" s="167" t="s">
        <v>384</v>
      </c>
      <c r="C57" s="167" t="s">
        <v>122</v>
      </c>
      <c r="D57" s="168" t="s">
        <v>80</v>
      </c>
      <c r="E57" s="163">
        <v>7000</v>
      </c>
      <c r="F57" s="158"/>
      <c r="G57" s="299">
        <f t="shared" si="3"/>
        <v>-70200</v>
      </c>
      <c r="H57" s="521" t="s">
        <v>42</v>
      </c>
      <c r="I57" s="174" t="s">
        <v>18</v>
      </c>
      <c r="J57" s="457" t="s">
        <v>474</v>
      </c>
      <c r="K57" s="178" t="s">
        <v>138</v>
      </c>
      <c r="L57" s="174" t="s">
        <v>45</v>
      </c>
      <c r="M57" s="163"/>
      <c r="N57" s="441"/>
    </row>
    <row r="58" spans="1:14" ht="15.75" customHeight="1" x14ac:dyDescent="0.25">
      <c r="A58" s="166">
        <v>45348</v>
      </c>
      <c r="B58" s="154" t="s">
        <v>385</v>
      </c>
      <c r="C58" s="154" t="s">
        <v>122</v>
      </c>
      <c r="D58" s="631" t="s">
        <v>80</v>
      </c>
      <c r="E58" s="163">
        <v>6500</v>
      </c>
      <c r="F58" s="158"/>
      <c r="G58" s="299">
        <f t="shared" si="3"/>
        <v>-76700</v>
      </c>
      <c r="H58" s="521" t="s">
        <v>42</v>
      </c>
      <c r="I58" s="174" t="s">
        <v>18</v>
      </c>
      <c r="J58" s="457" t="s">
        <v>473</v>
      </c>
      <c r="K58" s="178" t="s">
        <v>138</v>
      </c>
      <c r="L58" s="174" t="s">
        <v>45</v>
      </c>
      <c r="M58" s="163"/>
      <c r="N58" s="534"/>
    </row>
    <row r="59" spans="1:14" ht="15" customHeight="1" x14ac:dyDescent="0.25">
      <c r="A59" s="166">
        <v>45348</v>
      </c>
      <c r="B59" s="522" t="s">
        <v>121</v>
      </c>
      <c r="C59" s="154" t="s">
        <v>49</v>
      </c>
      <c r="D59" s="168" t="s">
        <v>14</v>
      </c>
      <c r="E59" s="158"/>
      <c r="F59" s="158">
        <v>-5500</v>
      </c>
      <c r="G59" s="298">
        <f t="shared" si="3"/>
        <v>-82200</v>
      </c>
      <c r="H59" s="521" t="s">
        <v>42</v>
      </c>
      <c r="I59" s="174" t="s">
        <v>18</v>
      </c>
      <c r="J59" s="457" t="s">
        <v>380</v>
      </c>
      <c r="K59" s="178" t="s">
        <v>138</v>
      </c>
      <c r="L59" s="174" t="s">
        <v>45</v>
      </c>
      <c r="M59" s="163"/>
      <c r="N59" s="441"/>
    </row>
    <row r="60" spans="1:14" x14ac:dyDescent="0.25">
      <c r="A60" s="446">
        <v>45349</v>
      </c>
      <c r="B60" s="517" t="s">
        <v>112</v>
      </c>
      <c r="C60" s="517" t="s">
        <v>49</v>
      </c>
      <c r="D60" s="448" t="s">
        <v>14</v>
      </c>
      <c r="E60" s="515"/>
      <c r="F60" s="449">
        <v>86000</v>
      </c>
      <c r="G60" s="624">
        <f t="shared" si="3"/>
        <v>3800</v>
      </c>
      <c r="H60" s="451" t="s">
        <v>42</v>
      </c>
      <c r="I60" s="452" t="s">
        <v>18</v>
      </c>
      <c r="J60" s="471" t="s">
        <v>403</v>
      </c>
      <c r="K60" s="447" t="s">
        <v>138</v>
      </c>
      <c r="L60" s="452" t="s">
        <v>45</v>
      </c>
      <c r="M60" s="513"/>
      <c r="N60" s="698"/>
    </row>
    <row r="61" spans="1:14" x14ac:dyDescent="0.25">
      <c r="A61" s="166">
        <v>45349</v>
      </c>
      <c r="B61" s="167" t="s">
        <v>400</v>
      </c>
      <c r="C61" s="167" t="s">
        <v>122</v>
      </c>
      <c r="D61" s="168" t="s">
        <v>80</v>
      </c>
      <c r="E61" s="149">
        <v>26000</v>
      </c>
      <c r="F61" s="149"/>
      <c r="G61" s="298">
        <f t="shared" si="3"/>
        <v>-22200</v>
      </c>
      <c r="H61" s="285" t="s">
        <v>42</v>
      </c>
      <c r="I61" s="152" t="s">
        <v>18</v>
      </c>
      <c r="J61" s="390"/>
      <c r="K61" s="376" t="s">
        <v>138</v>
      </c>
      <c r="L61" s="152" t="s">
        <v>45</v>
      </c>
      <c r="M61" s="163"/>
      <c r="N61" s="699"/>
    </row>
    <row r="62" spans="1:14" x14ac:dyDescent="0.25">
      <c r="A62" s="446">
        <v>45350</v>
      </c>
      <c r="B62" s="447" t="s">
        <v>112</v>
      </c>
      <c r="C62" s="447" t="s">
        <v>49</v>
      </c>
      <c r="D62" s="448" t="s">
        <v>14</v>
      </c>
      <c r="E62" s="449"/>
      <c r="F62" s="449">
        <v>200000</v>
      </c>
      <c r="G62" s="624">
        <f t="shared" si="3"/>
        <v>177800</v>
      </c>
      <c r="H62" s="451" t="s">
        <v>42</v>
      </c>
      <c r="I62" s="452" t="s">
        <v>18</v>
      </c>
      <c r="J62" s="514" t="s">
        <v>410</v>
      </c>
      <c r="K62" s="447" t="s">
        <v>138</v>
      </c>
      <c r="L62" s="452" t="s">
        <v>45</v>
      </c>
      <c r="M62" s="513"/>
      <c r="N62" s="698"/>
    </row>
    <row r="63" spans="1:14" x14ac:dyDescent="0.25">
      <c r="A63" s="166">
        <v>45350</v>
      </c>
      <c r="B63" s="167" t="s">
        <v>411</v>
      </c>
      <c r="C63" s="167" t="s">
        <v>118</v>
      </c>
      <c r="D63" s="168" t="s">
        <v>80</v>
      </c>
      <c r="E63" s="149">
        <v>200000</v>
      </c>
      <c r="F63" s="149"/>
      <c r="G63" s="298">
        <f t="shared" si="3"/>
        <v>-22200</v>
      </c>
      <c r="H63" s="285" t="s">
        <v>42</v>
      </c>
      <c r="I63" s="152" t="s">
        <v>18</v>
      </c>
      <c r="J63" s="390" t="s">
        <v>410</v>
      </c>
      <c r="K63" s="376" t="s">
        <v>138</v>
      </c>
      <c r="L63" s="152" t="s">
        <v>45</v>
      </c>
      <c r="M63" s="163"/>
      <c r="N63" s="699"/>
    </row>
    <row r="64" spans="1:14" x14ac:dyDescent="0.25">
      <c r="A64" s="166">
        <v>45351</v>
      </c>
      <c r="B64" s="522" t="s">
        <v>401</v>
      </c>
      <c r="C64" s="522" t="s">
        <v>122</v>
      </c>
      <c r="D64" s="631"/>
      <c r="E64" s="163">
        <v>60000</v>
      </c>
      <c r="F64" s="149"/>
      <c r="G64" s="298">
        <f t="shared" si="3"/>
        <v>-82200</v>
      </c>
      <c r="H64" s="285" t="s">
        <v>42</v>
      </c>
      <c r="I64" s="152" t="s">
        <v>18</v>
      </c>
      <c r="J64" s="390"/>
      <c r="K64" s="376" t="s">
        <v>138</v>
      </c>
      <c r="L64" s="152" t="s">
        <v>45</v>
      </c>
      <c r="M64" s="163"/>
      <c r="N64" s="154"/>
    </row>
    <row r="65" spans="1:14" ht="15.75" thickBot="1" x14ac:dyDescent="0.3">
      <c r="A65" s="166">
        <v>45351</v>
      </c>
      <c r="B65" s="522" t="s">
        <v>402</v>
      </c>
      <c r="C65" s="522" t="s">
        <v>122</v>
      </c>
      <c r="D65" s="631"/>
      <c r="E65" s="163">
        <v>30000</v>
      </c>
      <c r="F65" s="149"/>
      <c r="G65" s="298">
        <f t="shared" si="3"/>
        <v>-112200</v>
      </c>
      <c r="H65" s="285" t="s">
        <v>42</v>
      </c>
      <c r="I65" s="152" t="s">
        <v>18</v>
      </c>
      <c r="J65" s="390"/>
      <c r="K65" s="376" t="s">
        <v>138</v>
      </c>
      <c r="L65" s="152" t="s">
        <v>45</v>
      </c>
      <c r="M65" s="152"/>
      <c r="N65" s="154"/>
    </row>
    <row r="66" spans="1:14" ht="15.75" thickBot="1" x14ac:dyDescent="0.3">
      <c r="A66" s="560"/>
      <c r="B66" s="560"/>
      <c r="C66" s="560"/>
      <c r="D66" s="561"/>
      <c r="E66" s="562">
        <f>SUM(E4:E65)</f>
        <v>1418100</v>
      </c>
      <c r="F66" s="563">
        <f>SUM(F4:F65)+G4</f>
        <v>1305900</v>
      </c>
      <c r="G66" s="564">
        <f>F66-E66</f>
        <v>-112200</v>
      </c>
      <c r="H66" s="541"/>
      <c r="I66" s="152"/>
      <c r="J66" s="560"/>
      <c r="K66" s="167"/>
      <c r="L66" s="152"/>
      <c r="M66" s="560"/>
      <c r="N66" s="84"/>
    </row>
    <row r="67" spans="1:14" x14ac:dyDescent="0.25">
      <c r="A67" s="560"/>
      <c r="B67" s="560"/>
      <c r="C67" s="560"/>
      <c r="D67" s="560"/>
      <c r="E67" s="565"/>
      <c r="F67" s="565"/>
      <c r="G67" s="566"/>
      <c r="H67" s="285"/>
      <c r="I67" s="152"/>
      <c r="J67" s="560"/>
      <c r="K67" s="167"/>
      <c r="L67" s="152"/>
      <c r="M67" s="560"/>
      <c r="N67" s="84"/>
    </row>
    <row r="68" spans="1:14" x14ac:dyDescent="0.25">
      <c r="A68" s="560"/>
      <c r="B68" s="560"/>
      <c r="C68" s="560"/>
      <c r="D68" s="560"/>
      <c r="E68" s="567"/>
      <c r="F68" s="567"/>
      <c r="G68" s="568"/>
      <c r="H68" s="285"/>
      <c r="I68" s="152"/>
      <c r="J68" s="560"/>
      <c r="K68" s="167"/>
      <c r="L68" s="152"/>
      <c r="M68" s="560"/>
      <c r="N68" s="84"/>
    </row>
    <row r="69" spans="1:14" x14ac:dyDescent="0.25">
      <c r="A69" s="560"/>
      <c r="B69" s="560"/>
      <c r="C69" s="560"/>
      <c r="D69" s="560"/>
      <c r="E69" s="567"/>
      <c r="F69" s="567"/>
      <c r="G69" s="568"/>
      <c r="H69" s="285"/>
      <c r="I69" s="152"/>
      <c r="J69" s="560"/>
      <c r="K69" s="167"/>
      <c r="L69" s="152"/>
      <c r="M69" s="560"/>
      <c r="N69" s="84"/>
    </row>
    <row r="70" spans="1:14" x14ac:dyDescent="0.25">
      <c r="A70" s="560"/>
      <c r="B70" s="560"/>
      <c r="C70" s="560"/>
      <c r="D70" s="560"/>
      <c r="E70" s="567"/>
      <c r="F70" s="567"/>
      <c r="G70" s="568"/>
      <c r="H70" s="285"/>
      <c r="I70" s="152"/>
      <c r="J70" s="560"/>
      <c r="K70" s="167"/>
      <c r="L70" s="152"/>
      <c r="M70" s="560"/>
      <c r="N70" s="84"/>
    </row>
    <row r="71" spans="1:14" x14ac:dyDescent="0.25">
      <c r="A71" s="560"/>
      <c r="B71" s="560"/>
      <c r="C71" s="560"/>
      <c r="D71" s="560"/>
      <c r="E71" s="567"/>
      <c r="F71" s="567"/>
      <c r="G71" s="568"/>
      <c r="H71" s="285"/>
      <c r="I71" s="152"/>
      <c r="J71" s="560"/>
      <c r="K71" s="167"/>
      <c r="L71" s="152"/>
      <c r="M71" s="560"/>
      <c r="N71" s="84"/>
    </row>
    <row r="72" spans="1:14" x14ac:dyDescent="0.25">
      <c r="A72" s="560"/>
      <c r="B72" s="560"/>
      <c r="C72" s="560"/>
      <c r="D72" s="560"/>
      <c r="E72" s="567"/>
      <c r="F72" s="567"/>
      <c r="G72" s="568"/>
      <c r="H72" s="560"/>
      <c r="I72" s="560"/>
      <c r="J72" s="560"/>
      <c r="K72" s="167"/>
      <c r="L72" s="152"/>
      <c r="M72" s="560"/>
      <c r="N72" s="84"/>
    </row>
    <row r="73" spans="1:14" x14ac:dyDescent="0.25">
      <c r="A73" s="83"/>
      <c r="B73" s="83"/>
      <c r="C73" s="83"/>
      <c r="D73" s="83"/>
      <c r="E73" s="569"/>
      <c r="F73" s="569"/>
      <c r="G73" s="570"/>
      <c r="H73" s="83"/>
      <c r="I73" s="83"/>
      <c r="J73" s="83"/>
      <c r="K73" s="83"/>
      <c r="L73" s="83"/>
      <c r="M73" s="83"/>
      <c r="N73" s="571"/>
    </row>
    <row r="74" spans="1:14" x14ac:dyDescent="0.25">
      <c r="E74" s="465"/>
      <c r="F74" s="465"/>
    </row>
    <row r="75" spans="1:14" x14ac:dyDescent="0.25">
      <c r="E75" s="465"/>
      <c r="F75" s="465"/>
    </row>
  </sheetData>
  <autoFilter ref="A1:N3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4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A25" zoomScaleNormal="100" workbookViewId="0">
      <selection activeCell="D36" sqref="D36"/>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0" bestFit="1" customWidth="1"/>
    <col min="6" max="6" width="15.85546875" style="300" customWidth="1"/>
    <col min="7" max="7" width="18.7109375" style="300"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872" t="s">
        <v>44</v>
      </c>
      <c r="B1" s="872"/>
      <c r="C1" s="872"/>
      <c r="D1" s="872"/>
      <c r="E1" s="872"/>
      <c r="F1" s="872"/>
      <c r="G1" s="872"/>
      <c r="H1" s="872"/>
      <c r="I1" s="872"/>
      <c r="J1" s="872"/>
      <c r="K1" s="872"/>
      <c r="L1" s="872"/>
      <c r="M1" s="872"/>
      <c r="N1" s="872"/>
    </row>
    <row r="2" spans="1:14" s="67" customFormat="1" ht="18.75" x14ac:dyDescent="0.25">
      <c r="A2" s="873" t="s">
        <v>120</v>
      </c>
      <c r="B2" s="873"/>
      <c r="C2" s="873"/>
      <c r="D2" s="873"/>
      <c r="E2" s="873"/>
      <c r="F2" s="873"/>
      <c r="G2" s="873"/>
      <c r="H2" s="873"/>
      <c r="I2" s="873"/>
      <c r="J2" s="873"/>
      <c r="K2" s="873"/>
      <c r="L2" s="873"/>
      <c r="M2" s="873"/>
      <c r="N2" s="873"/>
    </row>
    <row r="3" spans="1:14" s="67" customFormat="1" ht="45.75" thickBot="1" x14ac:dyDescent="0.3">
      <c r="A3" s="145" t="s">
        <v>0</v>
      </c>
      <c r="B3" s="146" t="s">
        <v>5</v>
      </c>
      <c r="C3" s="146" t="s">
        <v>10</v>
      </c>
      <c r="D3" s="147" t="s">
        <v>8</v>
      </c>
      <c r="E3" s="147" t="s">
        <v>13</v>
      </c>
      <c r="F3" s="147" t="s">
        <v>34</v>
      </c>
      <c r="G3" s="147" t="s">
        <v>41</v>
      </c>
      <c r="H3" s="147" t="s">
        <v>2</v>
      </c>
      <c r="I3" s="147" t="s">
        <v>3</v>
      </c>
      <c r="J3" s="146" t="s">
        <v>9</v>
      </c>
      <c r="K3" s="146" t="s">
        <v>1</v>
      </c>
      <c r="L3" s="146" t="s">
        <v>4</v>
      </c>
      <c r="M3" s="146" t="s">
        <v>12</v>
      </c>
      <c r="N3" s="148" t="s">
        <v>11</v>
      </c>
    </row>
    <row r="4" spans="1:14" s="14" customFormat="1" ht="27.95" customHeight="1" x14ac:dyDescent="0.25">
      <c r="A4" s="610">
        <v>45323</v>
      </c>
      <c r="B4" s="611" t="s">
        <v>262</v>
      </c>
      <c r="C4" s="611"/>
      <c r="D4" s="612"/>
      <c r="E4" s="613"/>
      <c r="F4" s="613"/>
      <c r="G4" s="614">
        <v>2000</v>
      </c>
      <c r="H4" s="615"/>
      <c r="I4" s="616"/>
      <c r="J4" s="617"/>
      <c r="K4" s="618"/>
      <c r="L4" s="619"/>
      <c r="M4" s="620"/>
      <c r="N4" s="621"/>
    </row>
    <row r="5" spans="1:14" x14ac:dyDescent="0.25">
      <c r="A5" s="544">
        <v>45324</v>
      </c>
      <c r="B5" s="152" t="s">
        <v>263</v>
      </c>
      <c r="C5" s="152" t="s">
        <v>49</v>
      </c>
      <c r="D5" s="152" t="s">
        <v>113</v>
      </c>
      <c r="E5" s="462"/>
      <c r="F5" s="163">
        <v>-2000</v>
      </c>
      <c r="G5" s="299">
        <f>G4-E5+F5</f>
        <v>0</v>
      </c>
      <c r="H5" s="152" t="s">
        <v>133</v>
      </c>
      <c r="I5" s="152" t="s">
        <v>134</v>
      </c>
      <c r="J5" s="152" t="s">
        <v>264</v>
      </c>
      <c r="K5" s="376" t="s">
        <v>138</v>
      </c>
      <c r="L5" s="622" t="s">
        <v>45</v>
      </c>
      <c r="M5" s="622"/>
      <c r="N5" s="623"/>
    </row>
    <row r="6" spans="1:14" x14ac:dyDescent="0.25">
      <c r="A6" s="535">
        <v>45336</v>
      </c>
      <c r="B6" s="452" t="s">
        <v>112</v>
      </c>
      <c r="C6" s="452" t="s">
        <v>49</v>
      </c>
      <c r="D6" s="452" t="s">
        <v>113</v>
      </c>
      <c r="E6" s="536"/>
      <c r="F6" s="513">
        <v>20000</v>
      </c>
      <c r="G6" s="450">
        <f t="shared" ref="G6:G36" si="0">G5-E6+F6</f>
        <v>20000</v>
      </c>
      <c r="H6" s="452" t="s">
        <v>133</v>
      </c>
      <c r="I6" s="452" t="s">
        <v>134</v>
      </c>
      <c r="J6" s="452" t="s">
        <v>266</v>
      </c>
      <c r="K6" s="452" t="s">
        <v>138</v>
      </c>
      <c r="L6" s="452" t="s">
        <v>45</v>
      </c>
      <c r="M6" s="452"/>
      <c r="N6" s="512"/>
    </row>
    <row r="7" spans="1:14" x14ac:dyDescent="0.25">
      <c r="A7" s="544">
        <v>45336</v>
      </c>
      <c r="B7" s="152" t="s">
        <v>265</v>
      </c>
      <c r="C7" s="152" t="s">
        <v>115</v>
      </c>
      <c r="D7" s="152" t="s">
        <v>113</v>
      </c>
      <c r="E7" s="527">
        <v>9000</v>
      </c>
      <c r="F7" s="163"/>
      <c r="G7" s="299">
        <f t="shared" si="0"/>
        <v>11000</v>
      </c>
      <c r="H7" s="152" t="s">
        <v>133</v>
      </c>
      <c r="I7" s="152" t="s">
        <v>134</v>
      </c>
      <c r="J7" s="152" t="s">
        <v>266</v>
      </c>
      <c r="K7" s="152" t="s">
        <v>138</v>
      </c>
      <c r="L7" s="152" t="s">
        <v>45</v>
      </c>
      <c r="M7" s="152"/>
      <c r="N7" s="154" t="s">
        <v>267</v>
      </c>
    </row>
    <row r="8" spans="1:14" x14ac:dyDescent="0.25">
      <c r="A8" s="544">
        <v>45336</v>
      </c>
      <c r="B8" s="152" t="s">
        <v>265</v>
      </c>
      <c r="C8" s="152" t="s">
        <v>115</v>
      </c>
      <c r="D8" s="152" t="s">
        <v>113</v>
      </c>
      <c r="E8" s="527">
        <v>9000</v>
      </c>
      <c r="F8" s="163"/>
      <c r="G8" s="299">
        <f t="shared" si="0"/>
        <v>2000</v>
      </c>
      <c r="H8" s="152" t="s">
        <v>133</v>
      </c>
      <c r="I8" s="152" t="s">
        <v>134</v>
      </c>
      <c r="J8" s="152" t="s">
        <v>266</v>
      </c>
      <c r="K8" s="152" t="s">
        <v>138</v>
      </c>
      <c r="L8" s="152" t="s">
        <v>45</v>
      </c>
      <c r="M8" s="152"/>
      <c r="N8" s="154" t="s">
        <v>268</v>
      </c>
    </row>
    <row r="9" spans="1:14" x14ac:dyDescent="0.25">
      <c r="A9" s="544">
        <v>45336</v>
      </c>
      <c r="B9" s="152" t="s">
        <v>263</v>
      </c>
      <c r="C9" s="152" t="s">
        <v>49</v>
      </c>
      <c r="D9" s="152" t="s">
        <v>113</v>
      </c>
      <c r="E9" s="527"/>
      <c r="F9" s="163">
        <v>-2000</v>
      </c>
      <c r="G9" s="299">
        <f t="shared" si="0"/>
        <v>0</v>
      </c>
      <c r="H9" s="152" t="s">
        <v>133</v>
      </c>
      <c r="I9" s="152" t="s">
        <v>134</v>
      </c>
      <c r="J9" s="152" t="s">
        <v>266</v>
      </c>
      <c r="K9" s="152" t="s">
        <v>138</v>
      </c>
      <c r="L9" s="152" t="s">
        <v>45</v>
      </c>
      <c r="M9" s="152"/>
      <c r="N9" s="154"/>
    </row>
    <row r="10" spans="1:14" x14ac:dyDescent="0.25">
      <c r="A10" s="659">
        <v>45337</v>
      </c>
      <c r="B10" s="649" t="s">
        <v>112</v>
      </c>
      <c r="C10" s="649" t="s">
        <v>49</v>
      </c>
      <c r="D10" s="649" t="s">
        <v>113</v>
      </c>
      <c r="E10" s="660"/>
      <c r="F10" s="661">
        <v>55000</v>
      </c>
      <c r="G10" s="662">
        <f t="shared" si="0"/>
        <v>55000</v>
      </c>
      <c r="H10" s="649" t="s">
        <v>133</v>
      </c>
      <c r="I10" s="649" t="s">
        <v>134</v>
      </c>
      <c r="J10" s="649" t="s">
        <v>287</v>
      </c>
      <c r="K10" s="649" t="s">
        <v>138</v>
      </c>
      <c r="L10" s="649" t="s">
        <v>45</v>
      </c>
      <c r="M10" s="649"/>
      <c r="N10" s="651"/>
    </row>
    <row r="11" spans="1:14" x14ac:dyDescent="0.25">
      <c r="A11" s="544">
        <v>45337</v>
      </c>
      <c r="B11" s="152" t="s">
        <v>265</v>
      </c>
      <c r="C11" s="152" t="s">
        <v>115</v>
      </c>
      <c r="D11" s="152" t="s">
        <v>113</v>
      </c>
      <c r="E11" s="527">
        <v>8000</v>
      </c>
      <c r="F11" s="163"/>
      <c r="G11" s="299">
        <f t="shared" si="0"/>
        <v>47000</v>
      </c>
      <c r="H11" s="152" t="s">
        <v>133</v>
      </c>
      <c r="I11" s="152" t="s">
        <v>134</v>
      </c>
      <c r="J11" s="152" t="s">
        <v>287</v>
      </c>
      <c r="K11" s="152" t="s">
        <v>138</v>
      </c>
      <c r="L11" s="152" t="s">
        <v>45</v>
      </c>
      <c r="M11" s="152"/>
      <c r="N11" s="154" t="s">
        <v>288</v>
      </c>
    </row>
    <row r="12" spans="1:14" x14ac:dyDescent="0.25">
      <c r="A12" s="544">
        <v>45337</v>
      </c>
      <c r="B12" s="152" t="s">
        <v>265</v>
      </c>
      <c r="C12" s="152" t="s">
        <v>115</v>
      </c>
      <c r="D12" s="152" t="s">
        <v>113</v>
      </c>
      <c r="E12" s="527">
        <v>5000</v>
      </c>
      <c r="F12" s="163"/>
      <c r="G12" s="299">
        <f t="shared" si="0"/>
        <v>42000</v>
      </c>
      <c r="H12" s="152" t="s">
        <v>133</v>
      </c>
      <c r="I12" s="152" t="s">
        <v>134</v>
      </c>
      <c r="J12" s="152" t="s">
        <v>287</v>
      </c>
      <c r="K12" s="152" t="s">
        <v>138</v>
      </c>
      <c r="L12" s="152" t="s">
        <v>45</v>
      </c>
      <c r="M12" s="152"/>
      <c r="N12" s="154" t="s">
        <v>289</v>
      </c>
    </row>
    <row r="13" spans="1:14" x14ac:dyDescent="0.25">
      <c r="A13" s="544">
        <v>45337</v>
      </c>
      <c r="B13" s="152" t="s">
        <v>265</v>
      </c>
      <c r="C13" s="152" t="s">
        <v>115</v>
      </c>
      <c r="D13" s="152" t="s">
        <v>113</v>
      </c>
      <c r="E13" s="527">
        <v>3000</v>
      </c>
      <c r="F13" s="163"/>
      <c r="G13" s="299">
        <f t="shared" si="0"/>
        <v>39000</v>
      </c>
      <c r="H13" s="152" t="s">
        <v>133</v>
      </c>
      <c r="I13" s="152" t="s">
        <v>134</v>
      </c>
      <c r="J13" s="152" t="s">
        <v>287</v>
      </c>
      <c r="K13" s="152" t="s">
        <v>138</v>
      </c>
      <c r="L13" s="152" t="s">
        <v>45</v>
      </c>
      <c r="M13" s="152"/>
      <c r="N13" s="154" t="s">
        <v>290</v>
      </c>
    </row>
    <row r="14" spans="1:14" x14ac:dyDescent="0.25">
      <c r="A14" s="544">
        <v>45337</v>
      </c>
      <c r="B14" s="152" t="s">
        <v>265</v>
      </c>
      <c r="C14" s="152" t="s">
        <v>115</v>
      </c>
      <c r="D14" s="152" t="s">
        <v>113</v>
      </c>
      <c r="E14" s="527">
        <v>5000</v>
      </c>
      <c r="F14" s="163"/>
      <c r="G14" s="299">
        <f t="shared" si="0"/>
        <v>34000</v>
      </c>
      <c r="H14" s="152" t="s">
        <v>133</v>
      </c>
      <c r="I14" s="152" t="s">
        <v>134</v>
      </c>
      <c r="J14" s="152" t="s">
        <v>287</v>
      </c>
      <c r="K14" s="152" t="s">
        <v>138</v>
      </c>
      <c r="L14" s="152" t="s">
        <v>45</v>
      </c>
      <c r="M14" s="152"/>
      <c r="N14" s="154" t="s">
        <v>291</v>
      </c>
    </row>
    <row r="15" spans="1:14" x14ac:dyDescent="0.25">
      <c r="A15" s="544">
        <v>45337</v>
      </c>
      <c r="B15" s="152" t="s">
        <v>265</v>
      </c>
      <c r="C15" s="152" t="s">
        <v>115</v>
      </c>
      <c r="D15" s="152" t="s">
        <v>113</v>
      </c>
      <c r="E15" s="527">
        <v>3000</v>
      </c>
      <c r="F15" s="163"/>
      <c r="G15" s="299">
        <f t="shared" si="0"/>
        <v>31000</v>
      </c>
      <c r="H15" s="152" t="s">
        <v>133</v>
      </c>
      <c r="I15" s="152" t="s">
        <v>134</v>
      </c>
      <c r="J15" s="152" t="s">
        <v>287</v>
      </c>
      <c r="K15" s="152" t="s">
        <v>138</v>
      </c>
      <c r="L15" s="152" t="s">
        <v>45</v>
      </c>
      <c r="M15" s="152"/>
      <c r="N15" s="154" t="s">
        <v>292</v>
      </c>
    </row>
    <row r="16" spans="1:14" x14ac:dyDescent="0.25">
      <c r="A16" s="544">
        <v>45337</v>
      </c>
      <c r="B16" s="152" t="s">
        <v>265</v>
      </c>
      <c r="C16" s="152" t="s">
        <v>115</v>
      </c>
      <c r="D16" s="152" t="s">
        <v>113</v>
      </c>
      <c r="E16" s="527">
        <v>5000</v>
      </c>
      <c r="F16" s="163"/>
      <c r="G16" s="299">
        <f t="shared" si="0"/>
        <v>26000</v>
      </c>
      <c r="H16" s="152" t="s">
        <v>133</v>
      </c>
      <c r="I16" s="152" t="s">
        <v>134</v>
      </c>
      <c r="J16" s="152" t="s">
        <v>287</v>
      </c>
      <c r="K16" s="152" t="s">
        <v>138</v>
      </c>
      <c r="L16" s="152" t="s">
        <v>45</v>
      </c>
      <c r="M16" s="152"/>
      <c r="N16" s="154" t="s">
        <v>293</v>
      </c>
    </row>
    <row r="17" spans="1:14" x14ac:dyDescent="0.25">
      <c r="A17" s="544">
        <v>45337</v>
      </c>
      <c r="B17" s="152" t="s">
        <v>265</v>
      </c>
      <c r="C17" s="152" t="s">
        <v>115</v>
      </c>
      <c r="D17" s="152" t="s">
        <v>113</v>
      </c>
      <c r="E17" s="527">
        <v>3000</v>
      </c>
      <c r="F17" s="163"/>
      <c r="G17" s="299">
        <f t="shared" si="0"/>
        <v>23000</v>
      </c>
      <c r="H17" s="152" t="s">
        <v>133</v>
      </c>
      <c r="I17" s="152" t="s">
        <v>134</v>
      </c>
      <c r="J17" s="152" t="s">
        <v>287</v>
      </c>
      <c r="K17" s="152" t="s">
        <v>138</v>
      </c>
      <c r="L17" s="152" t="s">
        <v>45</v>
      </c>
      <c r="M17" s="152"/>
      <c r="N17" s="154" t="s">
        <v>294</v>
      </c>
    </row>
    <row r="18" spans="1:14" x14ac:dyDescent="0.25">
      <c r="A18" s="544">
        <v>45337</v>
      </c>
      <c r="B18" s="574" t="s">
        <v>265</v>
      </c>
      <c r="C18" s="152" t="s">
        <v>115</v>
      </c>
      <c r="D18" s="152" t="s">
        <v>113</v>
      </c>
      <c r="E18" s="652">
        <v>2000</v>
      </c>
      <c r="F18" s="653"/>
      <c r="G18" s="579">
        <f t="shared" si="0"/>
        <v>21000</v>
      </c>
      <c r="H18" s="152" t="s">
        <v>133</v>
      </c>
      <c r="I18" s="152" t="s">
        <v>134</v>
      </c>
      <c r="J18" s="152" t="s">
        <v>287</v>
      </c>
      <c r="K18" s="152" t="s">
        <v>138</v>
      </c>
      <c r="L18" s="152" t="s">
        <v>45</v>
      </c>
      <c r="M18" s="574"/>
      <c r="N18" s="654" t="s">
        <v>295</v>
      </c>
    </row>
    <row r="19" spans="1:14" x14ac:dyDescent="0.25">
      <c r="A19" s="544">
        <v>45337</v>
      </c>
      <c r="B19" s="574" t="s">
        <v>265</v>
      </c>
      <c r="C19" s="152" t="s">
        <v>115</v>
      </c>
      <c r="D19" s="152" t="s">
        <v>113</v>
      </c>
      <c r="E19" s="652">
        <v>6000</v>
      </c>
      <c r="F19" s="653"/>
      <c r="G19" s="579">
        <f t="shared" si="0"/>
        <v>15000</v>
      </c>
      <c r="H19" s="152" t="s">
        <v>133</v>
      </c>
      <c r="I19" s="152" t="s">
        <v>134</v>
      </c>
      <c r="J19" s="152" t="s">
        <v>287</v>
      </c>
      <c r="K19" s="152" t="s">
        <v>138</v>
      </c>
      <c r="L19" s="152" t="s">
        <v>45</v>
      </c>
      <c r="M19" s="574"/>
      <c r="N19" s="654" t="s">
        <v>296</v>
      </c>
    </row>
    <row r="20" spans="1:14" x14ac:dyDescent="0.25">
      <c r="A20" s="544">
        <v>45337</v>
      </c>
      <c r="B20" s="574" t="s">
        <v>265</v>
      </c>
      <c r="C20" s="152" t="s">
        <v>115</v>
      </c>
      <c r="D20" s="152" t="s">
        <v>113</v>
      </c>
      <c r="E20" s="652">
        <v>13000</v>
      </c>
      <c r="F20" s="653"/>
      <c r="G20" s="579">
        <f t="shared" si="0"/>
        <v>2000</v>
      </c>
      <c r="H20" s="152" t="s">
        <v>133</v>
      </c>
      <c r="I20" s="152" t="s">
        <v>134</v>
      </c>
      <c r="J20" s="152" t="s">
        <v>287</v>
      </c>
      <c r="K20" s="152" t="s">
        <v>138</v>
      </c>
      <c r="L20" s="152" t="s">
        <v>45</v>
      </c>
      <c r="M20" s="574"/>
      <c r="N20" s="654" t="s">
        <v>297</v>
      </c>
    </row>
    <row r="21" spans="1:14" x14ac:dyDescent="0.25">
      <c r="A21" s="544">
        <v>45339</v>
      </c>
      <c r="B21" s="574" t="s">
        <v>263</v>
      </c>
      <c r="C21" s="574" t="s">
        <v>49</v>
      </c>
      <c r="D21" s="574" t="s">
        <v>113</v>
      </c>
      <c r="E21" s="652"/>
      <c r="F21" s="653">
        <v>-2000</v>
      </c>
      <c r="G21" s="579">
        <f t="shared" si="0"/>
        <v>0</v>
      </c>
      <c r="H21" s="152" t="s">
        <v>133</v>
      </c>
      <c r="I21" s="152" t="s">
        <v>134</v>
      </c>
      <c r="J21" s="152" t="s">
        <v>287</v>
      </c>
      <c r="K21" s="152" t="s">
        <v>138</v>
      </c>
      <c r="L21" s="152" t="s">
        <v>45</v>
      </c>
      <c r="M21" s="574"/>
      <c r="N21" s="654"/>
    </row>
    <row r="22" spans="1:14" x14ac:dyDescent="0.25">
      <c r="A22" s="655">
        <v>45339</v>
      </c>
      <c r="B22" s="640" t="s">
        <v>112</v>
      </c>
      <c r="C22" s="640" t="s">
        <v>49</v>
      </c>
      <c r="D22" s="640" t="s">
        <v>113</v>
      </c>
      <c r="E22" s="656"/>
      <c r="F22" s="657">
        <v>62000</v>
      </c>
      <c r="G22" s="658">
        <f t="shared" si="0"/>
        <v>62000</v>
      </c>
      <c r="H22" s="640" t="s">
        <v>133</v>
      </c>
      <c r="I22" s="640" t="s">
        <v>134</v>
      </c>
      <c r="J22" s="640" t="s">
        <v>299</v>
      </c>
      <c r="K22" s="640" t="s">
        <v>138</v>
      </c>
      <c r="L22" s="640" t="s">
        <v>45</v>
      </c>
      <c r="M22" s="640"/>
      <c r="N22" s="641"/>
    </row>
    <row r="23" spans="1:14" x14ac:dyDescent="0.25">
      <c r="A23" s="544">
        <v>45339</v>
      </c>
      <c r="B23" s="152" t="s">
        <v>265</v>
      </c>
      <c r="C23" s="152" t="s">
        <v>115</v>
      </c>
      <c r="D23" s="152" t="s">
        <v>113</v>
      </c>
      <c r="E23" s="527">
        <v>12000</v>
      </c>
      <c r="F23" s="163"/>
      <c r="G23" s="299">
        <f t="shared" si="0"/>
        <v>50000</v>
      </c>
      <c r="H23" s="152" t="s">
        <v>133</v>
      </c>
      <c r="I23" s="152" t="s">
        <v>134</v>
      </c>
      <c r="J23" s="152" t="s">
        <v>299</v>
      </c>
      <c r="K23" s="152" t="s">
        <v>138</v>
      </c>
      <c r="L23" s="152" t="s">
        <v>45</v>
      </c>
      <c r="M23" s="152"/>
      <c r="N23" s="154" t="s">
        <v>300</v>
      </c>
    </row>
    <row r="24" spans="1:14" x14ac:dyDescent="0.25">
      <c r="A24" s="544">
        <v>45339</v>
      </c>
      <c r="B24" s="152" t="s">
        <v>265</v>
      </c>
      <c r="C24" s="152" t="s">
        <v>115</v>
      </c>
      <c r="D24" s="152" t="s">
        <v>113</v>
      </c>
      <c r="E24" s="527">
        <v>8000</v>
      </c>
      <c r="F24" s="163"/>
      <c r="G24" s="299">
        <f t="shared" si="0"/>
        <v>42000</v>
      </c>
      <c r="H24" s="152" t="s">
        <v>133</v>
      </c>
      <c r="I24" s="152" t="s">
        <v>134</v>
      </c>
      <c r="J24" s="152" t="s">
        <v>299</v>
      </c>
      <c r="K24" s="152" t="s">
        <v>138</v>
      </c>
      <c r="L24" s="152" t="s">
        <v>45</v>
      </c>
      <c r="M24" s="152"/>
      <c r="N24" s="154" t="s">
        <v>301</v>
      </c>
    </row>
    <row r="25" spans="1:14" x14ac:dyDescent="0.25">
      <c r="A25" s="544">
        <v>45339</v>
      </c>
      <c r="B25" s="152" t="s">
        <v>265</v>
      </c>
      <c r="C25" s="152" t="s">
        <v>115</v>
      </c>
      <c r="D25" s="152" t="s">
        <v>113</v>
      </c>
      <c r="E25" s="527">
        <v>10000</v>
      </c>
      <c r="F25" s="163"/>
      <c r="G25" s="299">
        <f t="shared" si="0"/>
        <v>32000</v>
      </c>
      <c r="H25" s="152" t="s">
        <v>133</v>
      </c>
      <c r="I25" s="152" t="s">
        <v>134</v>
      </c>
      <c r="J25" s="152" t="s">
        <v>299</v>
      </c>
      <c r="K25" s="152" t="s">
        <v>138</v>
      </c>
      <c r="L25" s="152" t="s">
        <v>45</v>
      </c>
      <c r="M25" s="152"/>
      <c r="N25" s="154" t="s">
        <v>302</v>
      </c>
    </row>
    <row r="26" spans="1:14" x14ac:dyDescent="0.25">
      <c r="A26" s="544">
        <v>45339</v>
      </c>
      <c r="B26" s="152" t="s">
        <v>265</v>
      </c>
      <c r="C26" s="152" t="s">
        <v>115</v>
      </c>
      <c r="D26" s="152" t="s">
        <v>113</v>
      </c>
      <c r="E26" s="527">
        <v>10000</v>
      </c>
      <c r="F26" s="163"/>
      <c r="G26" s="299">
        <f t="shared" si="0"/>
        <v>22000</v>
      </c>
      <c r="H26" s="152" t="s">
        <v>133</v>
      </c>
      <c r="I26" s="152" t="s">
        <v>134</v>
      </c>
      <c r="J26" s="152" t="s">
        <v>299</v>
      </c>
      <c r="K26" s="152" t="s">
        <v>138</v>
      </c>
      <c r="L26" s="152" t="s">
        <v>45</v>
      </c>
      <c r="M26" s="152"/>
      <c r="N26" s="154" t="s">
        <v>303</v>
      </c>
    </row>
    <row r="27" spans="1:14" x14ac:dyDescent="0.25">
      <c r="A27" s="544">
        <v>45339</v>
      </c>
      <c r="B27" s="152" t="s">
        <v>265</v>
      </c>
      <c r="C27" s="152" t="s">
        <v>115</v>
      </c>
      <c r="D27" s="152" t="s">
        <v>113</v>
      </c>
      <c r="E27" s="527">
        <v>6000</v>
      </c>
      <c r="F27" s="163"/>
      <c r="G27" s="299">
        <f t="shared" si="0"/>
        <v>16000</v>
      </c>
      <c r="H27" s="152" t="s">
        <v>133</v>
      </c>
      <c r="I27" s="152" t="s">
        <v>134</v>
      </c>
      <c r="J27" s="152" t="s">
        <v>299</v>
      </c>
      <c r="K27" s="152" t="s">
        <v>138</v>
      </c>
      <c r="L27" s="152" t="s">
        <v>45</v>
      </c>
      <c r="M27" s="152"/>
      <c r="N27" s="154" t="s">
        <v>304</v>
      </c>
    </row>
    <row r="28" spans="1:14" x14ac:dyDescent="0.25">
      <c r="A28" s="544">
        <v>45339</v>
      </c>
      <c r="B28" s="152" t="s">
        <v>265</v>
      </c>
      <c r="C28" s="152" t="s">
        <v>115</v>
      </c>
      <c r="D28" s="152" t="s">
        <v>113</v>
      </c>
      <c r="E28" s="527">
        <v>6000</v>
      </c>
      <c r="F28" s="163"/>
      <c r="G28" s="299">
        <f t="shared" si="0"/>
        <v>10000</v>
      </c>
      <c r="H28" s="152" t="s">
        <v>133</v>
      </c>
      <c r="I28" s="152" t="s">
        <v>134</v>
      </c>
      <c r="J28" s="152" t="s">
        <v>299</v>
      </c>
      <c r="K28" s="152" t="s">
        <v>138</v>
      </c>
      <c r="L28" s="152" t="s">
        <v>45</v>
      </c>
      <c r="M28" s="152"/>
      <c r="N28" s="154" t="s">
        <v>305</v>
      </c>
    </row>
    <row r="29" spans="1:14" x14ac:dyDescent="0.25">
      <c r="A29" s="544">
        <v>45339</v>
      </c>
      <c r="B29" s="152" t="s">
        <v>265</v>
      </c>
      <c r="C29" s="152" t="s">
        <v>115</v>
      </c>
      <c r="D29" s="152" t="s">
        <v>113</v>
      </c>
      <c r="E29" s="527">
        <v>6000</v>
      </c>
      <c r="F29" s="163"/>
      <c r="G29" s="299">
        <f t="shared" si="0"/>
        <v>4000</v>
      </c>
      <c r="H29" s="152" t="s">
        <v>133</v>
      </c>
      <c r="I29" s="152" t="s">
        <v>134</v>
      </c>
      <c r="J29" s="152" t="s">
        <v>299</v>
      </c>
      <c r="K29" s="152" t="s">
        <v>138</v>
      </c>
      <c r="L29" s="152" t="s">
        <v>45</v>
      </c>
      <c r="M29" s="152"/>
      <c r="N29" s="154" t="s">
        <v>306</v>
      </c>
    </row>
    <row r="30" spans="1:14" x14ac:dyDescent="0.25">
      <c r="A30" s="544">
        <v>45339</v>
      </c>
      <c r="B30" s="152" t="s">
        <v>265</v>
      </c>
      <c r="C30" s="152" t="s">
        <v>115</v>
      </c>
      <c r="D30" s="152" t="s">
        <v>113</v>
      </c>
      <c r="E30" s="527">
        <v>8000</v>
      </c>
      <c r="F30" s="163"/>
      <c r="G30" s="299">
        <f t="shared" si="0"/>
        <v>-4000</v>
      </c>
      <c r="H30" s="152" t="s">
        <v>133</v>
      </c>
      <c r="I30" s="152" t="s">
        <v>134</v>
      </c>
      <c r="J30" s="152" t="s">
        <v>299</v>
      </c>
      <c r="K30" s="152" t="s">
        <v>138</v>
      </c>
      <c r="L30" s="152" t="s">
        <v>45</v>
      </c>
      <c r="M30" s="152"/>
      <c r="N30" s="154" t="s">
        <v>307</v>
      </c>
    </row>
    <row r="31" spans="1:14" x14ac:dyDescent="0.25">
      <c r="A31" s="544">
        <v>45341</v>
      </c>
      <c r="B31" s="152" t="s">
        <v>298</v>
      </c>
      <c r="C31" s="152" t="s">
        <v>49</v>
      </c>
      <c r="D31" s="152" t="s">
        <v>113</v>
      </c>
      <c r="E31" s="527"/>
      <c r="F31" s="163">
        <v>4000</v>
      </c>
      <c r="G31" s="299">
        <f t="shared" si="0"/>
        <v>0</v>
      </c>
      <c r="H31" s="152" t="s">
        <v>133</v>
      </c>
      <c r="I31" s="152" t="s">
        <v>134</v>
      </c>
      <c r="J31" s="152" t="s">
        <v>299</v>
      </c>
      <c r="K31" s="152" t="s">
        <v>138</v>
      </c>
      <c r="L31" s="152" t="s">
        <v>45</v>
      </c>
      <c r="M31" s="152"/>
      <c r="N31" s="154"/>
    </row>
    <row r="32" spans="1:14" x14ac:dyDescent="0.25">
      <c r="A32" s="535">
        <v>45342</v>
      </c>
      <c r="B32" s="452" t="s">
        <v>112</v>
      </c>
      <c r="C32" s="452" t="s">
        <v>49</v>
      </c>
      <c r="D32" s="452" t="s">
        <v>113</v>
      </c>
      <c r="E32" s="536"/>
      <c r="F32" s="513">
        <v>50000</v>
      </c>
      <c r="G32" s="450">
        <f t="shared" si="0"/>
        <v>50000</v>
      </c>
      <c r="H32" s="452" t="s">
        <v>133</v>
      </c>
      <c r="I32" s="452" t="s">
        <v>134</v>
      </c>
      <c r="J32" s="452" t="s">
        <v>323</v>
      </c>
      <c r="K32" s="452" t="s">
        <v>138</v>
      </c>
      <c r="L32" s="452" t="s">
        <v>45</v>
      </c>
      <c r="M32" s="452"/>
      <c r="N32" s="512"/>
    </row>
    <row r="33" spans="1:15" x14ac:dyDescent="0.25">
      <c r="A33" s="544">
        <v>45342</v>
      </c>
      <c r="B33" s="152" t="s">
        <v>265</v>
      </c>
      <c r="C33" s="152" t="s">
        <v>115</v>
      </c>
      <c r="D33" s="152" t="s">
        <v>113</v>
      </c>
      <c r="E33" s="527">
        <v>15000</v>
      </c>
      <c r="F33" s="163"/>
      <c r="G33" s="299">
        <f t="shared" si="0"/>
        <v>35000</v>
      </c>
      <c r="H33" s="152" t="s">
        <v>133</v>
      </c>
      <c r="I33" s="152" t="s">
        <v>134</v>
      </c>
      <c r="J33" s="152" t="s">
        <v>323</v>
      </c>
      <c r="K33" s="152" t="s">
        <v>138</v>
      </c>
      <c r="L33" s="152" t="s">
        <v>45</v>
      </c>
      <c r="M33" s="152"/>
      <c r="N33" s="154" t="s">
        <v>319</v>
      </c>
    </row>
    <row r="34" spans="1:15" x14ac:dyDescent="0.25">
      <c r="A34" s="544">
        <v>45342</v>
      </c>
      <c r="B34" s="152" t="s">
        <v>265</v>
      </c>
      <c r="C34" s="152" t="s">
        <v>115</v>
      </c>
      <c r="D34" s="152" t="s">
        <v>113</v>
      </c>
      <c r="E34" s="527">
        <v>15000</v>
      </c>
      <c r="F34" s="163"/>
      <c r="G34" s="299">
        <f t="shared" si="0"/>
        <v>20000</v>
      </c>
      <c r="H34" s="152" t="s">
        <v>133</v>
      </c>
      <c r="I34" s="152" t="s">
        <v>134</v>
      </c>
      <c r="J34" s="152" t="s">
        <v>323</v>
      </c>
      <c r="K34" s="152" t="s">
        <v>138</v>
      </c>
      <c r="L34" s="152" t="s">
        <v>45</v>
      </c>
      <c r="M34" s="152"/>
      <c r="N34" s="154" t="s">
        <v>324</v>
      </c>
    </row>
    <row r="35" spans="1:15" x14ac:dyDescent="0.25">
      <c r="A35" s="544">
        <v>45342</v>
      </c>
      <c r="B35" s="152" t="s">
        <v>485</v>
      </c>
      <c r="C35" s="152" t="s">
        <v>116</v>
      </c>
      <c r="D35" s="152" t="s">
        <v>113</v>
      </c>
      <c r="E35" s="527">
        <v>5000</v>
      </c>
      <c r="F35" s="163"/>
      <c r="G35" s="299">
        <f t="shared" si="0"/>
        <v>15000</v>
      </c>
      <c r="H35" s="152" t="s">
        <v>133</v>
      </c>
      <c r="I35" s="152" t="s">
        <v>134</v>
      </c>
      <c r="J35" s="152" t="s">
        <v>323</v>
      </c>
      <c r="K35" s="152" t="s">
        <v>138</v>
      </c>
      <c r="L35" s="152" t="s">
        <v>45</v>
      </c>
      <c r="M35" s="152"/>
      <c r="N35" s="154"/>
    </row>
    <row r="36" spans="1:15" ht="15.75" thickBot="1" x14ac:dyDescent="0.3">
      <c r="A36" s="544">
        <v>45343</v>
      </c>
      <c r="B36" s="152" t="s">
        <v>121</v>
      </c>
      <c r="C36" s="152" t="s">
        <v>49</v>
      </c>
      <c r="D36" s="152" t="s">
        <v>113</v>
      </c>
      <c r="E36" s="672"/>
      <c r="F36" s="673">
        <v>-15000</v>
      </c>
      <c r="G36" s="674">
        <f t="shared" si="0"/>
        <v>0</v>
      </c>
      <c r="H36" s="152" t="s">
        <v>133</v>
      </c>
      <c r="I36" s="152" t="s">
        <v>134</v>
      </c>
      <c r="J36" s="152" t="s">
        <v>323</v>
      </c>
      <c r="K36" s="152" t="s">
        <v>138</v>
      </c>
      <c r="L36" s="152" t="s">
        <v>45</v>
      </c>
      <c r="M36" s="152"/>
      <c r="N36" s="154"/>
    </row>
    <row r="37" spans="1:15" ht="15.75" thickBot="1" x14ac:dyDescent="0.3">
      <c r="A37" s="544"/>
      <c r="B37" s="152"/>
      <c r="C37" s="152"/>
      <c r="D37" s="161"/>
      <c r="E37" s="736">
        <f>SUM(E4:E36)</f>
        <v>172000</v>
      </c>
      <c r="F37" s="737">
        <f>SUM(F4:F36)+G4</f>
        <v>172000</v>
      </c>
      <c r="G37" s="738">
        <f>F37-E37</f>
        <v>0</v>
      </c>
      <c r="H37" s="162" t="s">
        <v>133</v>
      </c>
      <c r="I37" s="152" t="s">
        <v>134</v>
      </c>
      <c r="J37" s="152"/>
      <c r="K37" s="152" t="s">
        <v>138</v>
      </c>
      <c r="L37" s="152" t="s">
        <v>45</v>
      </c>
      <c r="M37" s="152"/>
      <c r="N37" s="154"/>
    </row>
    <row r="38" spans="1:15" s="300" customFormat="1" x14ac:dyDescent="0.25">
      <c r="A38" s="18"/>
      <c r="B38" s="18"/>
      <c r="C38" s="18"/>
      <c r="D38" s="18"/>
      <c r="E38" s="456"/>
      <c r="H38" s="18"/>
      <c r="I38" s="18"/>
      <c r="J38" s="18"/>
      <c r="K38" s="18"/>
      <c r="L38" s="18"/>
      <c r="M38" s="18"/>
      <c r="N38" s="54"/>
      <c r="O38" s="18"/>
    </row>
    <row r="39" spans="1:15" s="300" customFormat="1" x14ac:dyDescent="0.25">
      <c r="A39" s="18"/>
      <c r="B39" s="18"/>
      <c r="C39" s="18"/>
      <c r="D39" s="18"/>
      <c r="E39" s="456"/>
      <c r="H39" s="18"/>
      <c r="I39" s="18"/>
      <c r="J39" s="18"/>
      <c r="K39" s="18"/>
      <c r="L39" s="18"/>
      <c r="M39" s="18"/>
      <c r="N39" s="54"/>
      <c r="O39" s="18"/>
    </row>
    <row r="40" spans="1:15" s="300" customFormat="1" x14ac:dyDescent="0.25">
      <c r="A40" s="18"/>
      <c r="B40" s="18"/>
      <c r="C40" s="18"/>
      <c r="D40" s="18"/>
      <c r="E40" s="456"/>
      <c r="H40" s="18"/>
      <c r="I40" s="18"/>
      <c r="J40" s="18"/>
      <c r="K40" s="18"/>
      <c r="L40" s="18"/>
      <c r="M40" s="18"/>
      <c r="N40" s="54"/>
      <c r="O40" s="18"/>
    </row>
    <row r="41" spans="1:15" s="300" customFormat="1" x14ac:dyDescent="0.25">
      <c r="A41" s="18"/>
      <c r="B41" s="18"/>
      <c r="C41" s="18"/>
      <c r="D41" s="18"/>
      <c r="E41" s="456"/>
      <c r="H41" s="18"/>
      <c r="I41" s="18"/>
      <c r="J41" s="18"/>
      <c r="K41" s="18"/>
      <c r="L41" s="18"/>
      <c r="M41" s="18"/>
      <c r="N41" s="54"/>
      <c r="O41" s="18"/>
    </row>
    <row r="42" spans="1:15" s="300" customFormat="1" x14ac:dyDescent="0.25">
      <c r="A42" s="18"/>
      <c r="B42" s="18"/>
      <c r="C42" s="18"/>
      <c r="D42" s="18"/>
      <c r="E42" s="456"/>
      <c r="H42" s="18"/>
      <c r="I42" s="18"/>
      <c r="J42" s="18"/>
      <c r="K42" s="18"/>
      <c r="L42" s="18"/>
      <c r="M42" s="18"/>
      <c r="N42" s="54"/>
      <c r="O42" s="18"/>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16" zoomScaleNormal="100" workbookViewId="0">
      <selection activeCell="F16" sqref="F16"/>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0" bestFit="1" customWidth="1"/>
    <col min="6" max="6" width="15.85546875" style="300" customWidth="1"/>
    <col min="7" max="7" width="18.7109375" style="300"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872" t="s">
        <v>44</v>
      </c>
      <c r="B1" s="872"/>
      <c r="C1" s="872"/>
      <c r="D1" s="872"/>
      <c r="E1" s="872"/>
      <c r="F1" s="872"/>
      <c r="G1" s="872"/>
      <c r="H1" s="872"/>
      <c r="I1" s="872"/>
      <c r="J1" s="872"/>
      <c r="K1" s="872"/>
      <c r="L1" s="872"/>
      <c r="M1" s="872"/>
      <c r="N1" s="872"/>
    </row>
    <row r="2" spans="1:14" s="67" customFormat="1" ht="18.75" x14ac:dyDescent="0.25">
      <c r="A2" s="873" t="s">
        <v>140</v>
      </c>
      <c r="B2" s="873"/>
      <c r="C2" s="873"/>
      <c r="D2" s="873"/>
      <c r="E2" s="873"/>
      <c r="F2" s="873"/>
      <c r="G2" s="873"/>
      <c r="H2" s="873"/>
      <c r="I2" s="873"/>
      <c r="J2" s="873"/>
      <c r="K2" s="873"/>
      <c r="L2" s="873"/>
      <c r="M2" s="873"/>
      <c r="N2" s="873"/>
    </row>
    <row r="3" spans="1:14" s="67" customFormat="1" ht="45.75" thickBot="1" x14ac:dyDescent="0.3">
      <c r="A3" s="145" t="s">
        <v>0</v>
      </c>
      <c r="B3" s="146" t="s">
        <v>5</v>
      </c>
      <c r="C3" s="146" t="s">
        <v>10</v>
      </c>
      <c r="D3" s="147" t="s">
        <v>8</v>
      </c>
      <c r="E3" s="147" t="s">
        <v>13</v>
      </c>
      <c r="F3" s="147" t="s">
        <v>34</v>
      </c>
      <c r="G3" s="147" t="s">
        <v>41</v>
      </c>
      <c r="H3" s="147" t="s">
        <v>2</v>
      </c>
      <c r="I3" s="147" t="s">
        <v>3</v>
      </c>
      <c r="J3" s="146" t="s">
        <v>9</v>
      </c>
      <c r="K3" s="146" t="s">
        <v>1</v>
      </c>
      <c r="L3" s="146" t="s">
        <v>4</v>
      </c>
      <c r="M3" s="146" t="s">
        <v>12</v>
      </c>
      <c r="N3" s="148" t="s">
        <v>11</v>
      </c>
    </row>
    <row r="4" spans="1:14" s="14" customFormat="1" ht="27.95" customHeight="1" x14ac:dyDescent="0.25">
      <c r="A4" s="396" t="s">
        <v>163</v>
      </c>
      <c r="B4" s="397" t="s">
        <v>446</v>
      </c>
      <c r="C4" s="397"/>
      <c r="D4" s="428"/>
      <c r="E4" s="547"/>
      <c r="F4" s="547"/>
      <c r="G4" s="584">
        <v>0</v>
      </c>
      <c r="H4" s="431"/>
      <c r="I4" s="432"/>
      <c r="J4" s="433"/>
      <c r="K4" s="434"/>
      <c r="L4" s="179"/>
      <c r="M4" s="435"/>
      <c r="N4" s="436"/>
    </row>
    <row r="5" spans="1:14" s="14" customFormat="1" ht="13.5" customHeight="1" x14ac:dyDescent="0.25">
      <c r="A5" s="446">
        <v>45292</v>
      </c>
      <c r="B5" s="447" t="s">
        <v>112</v>
      </c>
      <c r="C5" s="447" t="s">
        <v>49</v>
      </c>
      <c r="D5" s="448" t="s">
        <v>124</v>
      </c>
      <c r="E5" s="449"/>
      <c r="F5" s="449">
        <v>55000</v>
      </c>
      <c r="G5" s="449">
        <f>G4-E5+F5</f>
        <v>55000</v>
      </c>
      <c r="H5" s="451" t="s">
        <v>139</v>
      </c>
      <c r="I5" s="451" t="s">
        <v>18</v>
      </c>
      <c r="J5" s="514" t="s">
        <v>165</v>
      </c>
      <c r="K5" s="447" t="s">
        <v>138</v>
      </c>
      <c r="L5" s="447" t="s">
        <v>45</v>
      </c>
      <c r="M5" s="454"/>
      <c r="N5" s="453"/>
    </row>
    <row r="6" spans="1:14" s="14" customFormat="1" ht="13.5" customHeight="1" x14ac:dyDescent="0.25">
      <c r="A6" s="166">
        <v>45323</v>
      </c>
      <c r="B6" s="167" t="s">
        <v>159</v>
      </c>
      <c r="C6" s="167" t="s">
        <v>115</v>
      </c>
      <c r="D6" s="168" t="s">
        <v>124</v>
      </c>
      <c r="E6" s="149">
        <v>10000</v>
      </c>
      <c r="F6" s="149"/>
      <c r="G6" s="149">
        <f t="shared" ref="G6:G26" si="0">G5-E6+F6</f>
        <v>45000</v>
      </c>
      <c r="H6" s="285" t="s">
        <v>139</v>
      </c>
      <c r="I6" s="285" t="s">
        <v>18</v>
      </c>
      <c r="J6" s="390" t="s">
        <v>165</v>
      </c>
      <c r="K6" s="376" t="s">
        <v>138</v>
      </c>
      <c r="L6" s="376" t="s">
        <v>45</v>
      </c>
      <c r="M6" s="444"/>
      <c r="N6" s="445" t="s">
        <v>131</v>
      </c>
    </row>
    <row r="7" spans="1:14" x14ac:dyDescent="0.25">
      <c r="A7" s="166">
        <v>45323</v>
      </c>
      <c r="B7" s="167" t="s">
        <v>159</v>
      </c>
      <c r="C7" s="167" t="s">
        <v>115</v>
      </c>
      <c r="D7" s="168" t="s">
        <v>124</v>
      </c>
      <c r="E7" s="149">
        <v>8000</v>
      </c>
      <c r="F7" s="149"/>
      <c r="G7" s="149">
        <f>G6-E7+F7</f>
        <v>37000</v>
      </c>
      <c r="H7" s="285" t="s">
        <v>139</v>
      </c>
      <c r="I7" s="152" t="s">
        <v>18</v>
      </c>
      <c r="J7" s="390" t="s">
        <v>165</v>
      </c>
      <c r="K7" s="376" t="s">
        <v>138</v>
      </c>
      <c r="L7" s="152" t="s">
        <v>45</v>
      </c>
      <c r="M7" s="152"/>
      <c r="N7" s="445" t="s">
        <v>148</v>
      </c>
    </row>
    <row r="8" spans="1:14" x14ac:dyDescent="0.25">
      <c r="A8" s="166">
        <v>45323</v>
      </c>
      <c r="B8" s="167" t="s">
        <v>159</v>
      </c>
      <c r="C8" s="167" t="s">
        <v>115</v>
      </c>
      <c r="D8" s="168" t="s">
        <v>124</v>
      </c>
      <c r="E8" s="149">
        <v>7000</v>
      </c>
      <c r="F8" s="149"/>
      <c r="G8" s="149">
        <f t="shared" ref="G8:G23" si="1">G7-E8+F8</f>
        <v>30000</v>
      </c>
      <c r="H8" s="285" t="s">
        <v>139</v>
      </c>
      <c r="I8" s="152" t="s">
        <v>18</v>
      </c>
      <c r="J8" s="390" t="s">
        <v>165</v>
      </c>
      <c r="K8" s="376" t="s">
        <v>138</v>
      </c>
      <c r="L8" s="152" t="s">
        <v>45</v>
      </c>
      <c r="M8" s="152"/>
      <c r="N8" s="445" t="s">
        <v>160</v>
      </c>
    </row>
    <row r="9" spans="1:14" x14ac:dyDescent="0.25">
      <c r="A9" s="166">
        <v>45323</v>
      </c>
      <c r="B9" s="167" t="s">
        <v>159</v>
      </c>
      <c r="C9" s="167" t="s">
        <v>115</v>
      </c>
      <c r="D9" s="168" t="s">
        <v>124</v>
      </c>
      <c r="E9" s="149">
        <v>12000</v>
      </c>
      <c r="F9" s="149"/>
      <c r="G9" s="149">
        <f t="shared" si="1"/>
        <v>18000</v>
      </c>
      <c r="H9" s="285" t="s">
        <v>139</v>
      </c>
      <c r="I9" s="152" t="s">
        <v>18</v>
      </c>
      <c r="J9" s="390" t="s">
        <v>165</v>
      </c>
      <c r="K9" s="376" t="s">
        <v>138</v>
      </c>
      <c r="L9" s="152" t="s">
        <v>45</v>
      </c>
      <c r="M9" s="152"/>
      <c r="N9" s="445" t="s">
        <v>161</v>
      </c>
    </row>
    <row r="10" spans="1:14" x14ac:dyDescent="0.25">
      <c r="A10" s="166">
        <v>45323</v>
      </c>
      <c r="B10" s="167" t="s">
        <v>129</v>
      </c>
      <c r="C10" s="167" t="s">
        <v>129</v>
      </c>
      <c r="D10" s="168" t="s">
        <v>124</v>
      </c>
      <c r="E10" s="149">
        <v>8000</v>
      </c>
      <c r="F10" s="149"/>
      <c r="G10" s="149">
        <f t="shared" si="1"/>
        <v>10000</v>
      </c>
      <c r="H10" s="285" t="s">
        <v>139</v>
      </c>
      <c r="I10" s="152" t="s">
        <v>18</v>
      </c>
      <c r="J10" s="390" t="s">
        <v>165</v>
      </c>
      <c r="K10" s="376" t="s">
        <v>138</v>
      </c>
      <c r="L10" s="152" t="s">
        <v>45</v>
      </c>
      <c r="M10" s="152"/>
      <c r="N10" s="445" t="s">
        <v>162</v>
      </c>
    </row>
    <row r="11" spans="1:14" x14ac:dyDescent="0.25">
      <c r="A11" s="166">
        <v>45323</v>
      </c>
      <c r="B11" s="167" t="s">
        <v>129</v>
      </c>
      <c r="C11" s="167" t="s">
        <v>129</v>
      </c>
      <c r="D11" s="168" t="s">
        <v>124</v>
      </c>
      <c r="E11" s="149">
        <v>2000</v>
      </c>
      <c r="F11" s="149"/>
      <c r="G11" s="149">
        <f t="shared" si="1"/>
        <v>8000</v>
      </c>
      <c r="H11" s="285" t="s">
        <v>139</v>
      </c>
      <c r="I11" s="152" t="s">
        <v>18</v>
      </c>
      <c r="J11" s="390" t="s">
        <v>165</v>
      </c>
      <c r="K11" s="376" t="s">
        <v>138</v>
      </c>
      <c r="L11" s="152" t="s">
        <v>45</v>
      </c>
      <c r="M11" s="152"/>
      <c r="N11" s="445"/>
    </row>
    <row r="12" spans="1:14" x14ac:dyDescent="0.25">
      <c r="A12" s="166">
        <v>45323</v>
      </c>
      <c r="B12" s="167" t="s">
        <v>159</v>
      </c>
      <c r="C12" s="167" t="s">
        <v>115</v>
      </c>
      <c r="D12" s="168" t="s">
        <v>124</v>
      </c>
      <c r="E12" s="149">
        <v>8000</v>
      </c>
      <c r="F12" s="149"/>
      <c r="G12" s="149">
        <f t="shared" si="1"/>
        <v>0</v>
      </c>
      <c r="H12" s="285" t="s">
        <v>139</v>
      </c>
      <c r="I12" s="152" t="s">
        <v>18</v>
      </c>
      <c r="J12" s="390" t="s">
        <v>165</v>
      </c>
      <c r="K12" s="376" t="s">
        <v>138</v>
      </c>
      <c r="L12" s="152" t="s">
        <v>45</v>
      </c>
      <c r="M12" s="152"/>
      <c r="N12" s="445"/>
    </row>
    <row r="13" spans="1:14" x14ac:dyDescent="0.25">
      <c r="A13" s="166">
        <v>45324</v>
      </c>
      <c r="B13" s="167" t="s">
        <v>149</v>
      </c>
      <c r="C13" s="167" t="s">
        <v>49</v>
      </c>
      <c r="D13" s="168" t="s">
        <v>124</v>
      </c>
      <c r="E13" s="149"/>
      <c r="F13" s="149">
        <v>1000</v>
      </c>
      <c r="G13" s="149">
        <f t="shared" si="1"/>
        <v>1000</v>
      </c>
      <c r="H13" s="285" t="s">
        <v>139</v>
      </c>
      <c r="I13" s="152" t="s">
        <v>18</v>
      </c>
      <c r="J13" s="390" t="s">
        <v>165</v>
      </c>
      <c r="K13" s="376" t="s">
        <v>138</v>
      </c>
      <c r="L13" s="152" t="s">
        <v>45</v>
      </c>
      <c r="M13" s="152"/>
      <c r="N13" s="445"/>
    </row>
    <row r="14" spans="1:14" x14ac:dyDescent="0.25">
      <c r="A14" s="446">
        <v>45324</v>
      </c>
      <c r="B14" s="447" t="s">
        <v>112</v>
      </c>
      <c r="C14" s="447" t="s">
        <v>49</v>
      </c>
      <c r="D14" s="448" t="s">
        <v>124</v>
      </c>
      <c r="E14" s="449"/>
      <c r="F14" s="449">
        <v>56000</v>
      </c>
      <c r="G14" s="449">
        <f t="shared" si="1"/>
        <v>57000</v>
      </c>
      <c r="H14" s="451" t="s">
        <v>139</v>
      </c>
      <c r="I14" s="452" t="s">
        <v>18</v>
      </c>
      <c r="J14" s="514" t="s">
        <v>173</v>
      </c>
      <c r="K14" s="447" t="s">
        <v>138</v>
      </c>
      <c r="L14" s="452" t="s">
        <v>45</v>
      </c>
      <c r="M14" s="452"/>
      <c r="N14" s="453"/>
    </row>
    <row r="15" spans="1:14" x14ac:dyDescent="0.25">
      <c r="A15" s="166">
        <v>45324</v>
      </c>
      <c r="B15" s="167" t="s">
        <v>159</v>
      </c>
      <c r="C15" s="167" t="s">
        <v>159</v>
      </c>
      <c r="D15" s="168" t="s">
        <v>124</v>
      </c>
      <c r="E15" s="149">
        <v>10000</v>
      </c>
      <c r="F15" s="149"/>
      <c r="G15" s="440">
        <f t="shared" si="1"/>
        <v>47000</v>
      </c>
      <c r="H15" s="573" t="s">
        <v>139</v>
      </c>
      <c r="I15" s="574" t="s">
        <v>18</v>
      </c>
      <c r="J15" s="390" t="s">
        <v>173</v>
      </c>
      <c r="K15" s="572" t="s">
        <v>138</v>
      </c>
      <c r="L15" s="574" t="s">
        <v>45</v>
      </c>
      <c r="M15" s="574"/>
      <c r="N15" s="445" t="s">
        <v>131</v>
      </c>
    </row>
    <row r="16" spans="1:14" x14ac:dyDescent="0.25">
      <c r="A16" s="166">
        <v>45324</v>
      </c>
      <c r="B16" s="167" t="s">
        <v>159</v>
      </c>
      <c r="C16" s="167" t="s">
        <v>159</v>
      </c>
      <c r="D16" s="168" t="s">
        <v>124</v>
      </c>
      <c r="E16" s="149">
        <v>11000</v>
      </c>
      <c r="F16" s="149"/>
      <c r="G16" s="149">
        <f t="shared" si="1"/>
        <v>36000</v>
      </c>
      <c r="H16" s="285" t="s">
        <v>139</v>
      </c>
      <c r="I16" s="152" t="s">
        <v>18</v>
      </c>
      <c r="J16" s="390" t="s">
        <v>173</v>
      </c>
      <c r="K16" s="376" t="s">
        <v>138</v>
      </c>
      <c r="L16" s="152" t="s">
        <v>45</v>
      </c>
      <c r="M16" s="152"/>
      <c r="N16" s="445" t="s">
        <v>178</v>
      </c>
    </row>
    <row r="17" spans="1:15" x14ac:dyDescent="0.25">
      <c r="A17" s="166">
        <v>45324</v>
      </c>
      <c r="B17" s="167" t="s">
        <v>159</v>
      </c>
      <c r="C17" s="167" t="s">
        <v>159</v>
      </c>
      <c r="D17" s="168" t="s">
        <v>124</v>
      </c>
      <c r="E17" s="149">
        <v>15000</v>
      </c>
      <c r="F17" s="149"/>
      <c r="G17" s="149">
        <f t="shared" si="1"/>
        <v>21000</v>
      </c>
      <c r="H17" s="285" t="s">
        <v>139</v>
      </c>
      <c r="I17" s="152" t="s">
        <v>18</v>
      </c>
      <c r="J17" s="390" t="s">
        <v>173</v>
      </c>
      <c r="K17" s="376" t="s">
        <v>138</v>
      </c>
      <c r="L17" s="152" t="s">
        <v>45</v>
      </c>
      <c r="M17" s="152"/>
      <c r="N17" s="445" t="s">
        <v>179</v>
      </c>
    </row>
    <row r="18" spans="1:15" x14ac:dyDescent="0.25">
      <c r="A18" s="166">
        <v>45324</v>
      </c>
      <c r="B18" s="167" t="s">
        <v>159</v>
      </c>
      <c r="C18" s="167" t="s">
        <v>159</v>
      </c>
      <c r="D18" s="168" t="s">
        <v>124</v>
      </c>
      <c r="E18" s="149">
        <v>5000</v>
      </c>
      <c r="F18" s="149"/>
      <c r="G18" s="440">
        <f t="shared" si="1"/>
        <v>16000</v>
      </c>
      <c r="H18" s="573" t="s">
        <v>139</v>
      </c>
      <c r="I18" s="574" t="s">
        <v>18</v>
      </c>
      <c r="J18" s="390" t="s">
        <v>173</v>
      </c>
      <c r="K18" s="572" t="s">
        <v>138</v>
      </c>
      <c r="L18" s="574" t="s">
        <v>45</v>
      </c>
      <c r="M18" s="574"/>
      <c r="N18" s="445" t="s">
        <v>180</v>
      </c>
    </row>
    <row r="19" spans="1:15" x14ac:dyDescent="0.25">
      <c r="A19" s="166">
        <v>45324</v>
      </c>
      <c r="B19" s="167" t="s">
        <v>166</v>
      </c>
      <c r="C19" s="167" t="s">
        <v>166</v>
      </c>
      <c r="D19" s="168" t="s">
        <v>124</v>
      </c>
      <c r="E19" s="149">
        <v>2000</v>
      </c>
      <c r="F19" s="149"/>
      <c r="G19" s="149">
        <f t="shared" si="1"/>
        <v>14000</v>
      </c>
      <c r="H19" s="285" t="s">
        <v>139</v>
      </c>
      <c r="I19" s="152" t="s">
        <v>18</v>
      </c>
      <c r="J19" s="390" t="s">
        <v>173</v>
      </c>
      <c r="K19" s="376" t="s">
        <v>138</v>
      </c>
      <c r="L19" s="152" t="s">
        <v>45</v>
      </c>
      <c r="M19" s="152"/>
      <c r="N19" s="445"/>
    </row>
    <row r="20" spans="1:15" x14ac:dyDescent="0.25">
      <c r="A20" s="166">
        <v>45324</v>
      </c>
      <c r="B20" s="167" t="s">
        <v>166</v>
      </c>
      <c r="C20" s="167" t="s">
        <v>166</v>
      </c>
      <c r="D20" s="168" t="s">
        <v>124</v>
      </c>
      <c r="E20" s="149">
        <v>5000</v>
      </c>
      <c r="F20" s="149"/>
      <c r="G20" s="149">
        <f t="shared" si="1"/>
        <v>9000</v>
      </c>
      <c r="H20" s="285" t="s">
        <v>139</v>
      </c>
      <c r="I20" s="152" t="s">
        <v>18</v>
      </c>
      <c r="J20" s="390" t="s">
        <v>173</v>
      </c>
      <c r="K20" s="376" t="s">
        <v>138</v>
      </c>
      <c r="L20" s="152" t="s">
        <v>45</v>
      </c>
      <c r="M20" s="152"/>
      <c r="N20" s="445"/>
    </row>
    <row r="21" spans="1:15" x14ac:dyDescent="0.25">
      <c r="A21" s="166">
        <v>45324</v>
      </c>
      <c r="B21" s="167" t="s">
        <v>166</v>
      </c>
      <c r="C21" s="167" t="s">
        <v>166</v>
      </c>
      <c r="D21" s="168" t="s">
        <v>124</v>
      </c>
      <c r="E21" s="149">
        <v>3000</v>
      </c>
      <c r="F21" s="149"/>
      <c r="G21" s="149">
        <f t="shared" si="1"/>
        <v>6000</v>
      </c>
      <c r="H21" s="285" t="s">
        <v>139</v>
      </c>
      <c r="I21" s="152" t="s">
        <v>18</v>
      </c>
      <c r="J21" s="390" t="s">
        <v>173</v>
      </c>
      <c r="K21" s="376" t="s">
        <v>138</v>
      </c>
      <c r="L21" s="152" t="s">
        <v>45</v>
      </c>
      <c r="M21" s="152"/>
      <c r="N21" s="445"/>
    </row>
    <row r="22" spans="1:15" x14ac:dyDescent="0.25">
      <c r="A22" s="166">
        <v>45325</v>
      </c>
      <c r="B22" s="167" t="s">
        <v>181</v>
      </c>
      <c r="C22" s="167" t="s">
        <v>49</v>
      </c>
      <c r="D22" s="168" t="s">
        <v>124</v>
      </c>
      <c r="E22" s="149"/>
      <c r="F22" s="149">
        <v>-5000</v>
      </c>
      <c r="G22" s="149">
        <f t="shared" si="1"/>
        <v>1000</v>
      </c>
      <c r="H22" s="285" t="s">
        <v>139</v>
      </c>
      <c r="I22" s="174" t="s">
        <v>18</v>
      </c>
      <c r="J22" s="390" t="s">
        <v>173</v>
      </c>
      <c r="K22" s="178" t="s">
        <v>138</v>
      </c>
      <c r="L22" s="174" t="s">
        <v>45</v>
      </c>
      <c r="M22" s="174"/>
      <c r="N22" s="154"/>
    </row>
    <row r="23" spans="1:15" x14ac:dyDescent="0.25">
      <c r="A23" s="446">
        <v>45325</v>
      </c>
      <c r="B23" s="447" t="s">
        <v>112</v>
      </c>
      <c r="C23" s="447" t="s">
        <v>49</v>
      </c>
      <c r="D23" s="448" t="s">
        <v>124</v>
      </c>
      <c r="E23" s="449"/>
      <c r="F23" s="449">
        <v>20000</v>
      </c>
      <c r="G23" s="449">
        <f t="shared" si="1"/>
        <v>21000</v>
      </c>
      <c r="H23" s="451" t="s">
        <v>139</v>
      </c>
      <c r="I23" s="452" t="s">
        <v>18</v>
      </c>
      <c r="J23" s="514" t="s">
        <v>182</v>
      </c>
      <c r="K23" s="447" t="s">
        <v>138</v>
      </c>
      <c r="L23" s="452" t="s">
        <v>45</v>
      </c>
      <c r="M23" s="452"/>
      <c r="N23" s="512"/>
    </row>
    <row r="24" spans="1:15" x14ac:dyDescent="0.25">
      <c r="A24" s="166">
        <v>45325</v>
      </c>
      <c r="B24" s="167" t="s">
        <v>159</v>
      </c>
      <c r="C24" s="167" t="s">
        <v>115</v>
      </c>
      <c r="D24" s="168" t="s">
        <v>124</v>
      </c>
      <c r="E24" s="149">
        <v>10000</v>
      </c>
      <c r="F24" s="440"/>
      <c r="G24" s="149">
        <f t="shared" si="0"/>
        <v>11000</v>
      </c>
      <c r="H24" s="285" t="s">
        <v>139</v>
      </c>
      <c r="I24" s="152" t="s">
        <v>18</v>
      </c>
      <c r="J24" s="390" t="s">
        <v>182</v>
      </c>
      <c r="K24" s="376" t="s">
        <v>138</v>
      </c>
      <c r="L24" s="152" t="s">
        <v>45</v>
      </c>
      <c r="M24" s="152"/>
      <c r="N24" s="154" t="s">
        <v>131</v>
      </c>
      <c r="O24" s="402"/>
    </row>
    <row r="25" spans="1:15" ht="15.75" customHeight="1" x14ac:dyDescent="0.25">
      <c r="A25" s="166">
        <v>45325</v>
      </c>
      <c r="B25" s="167" t="s">
        <v>159</v>
      </c>
      <c r="C25" s="167" t="s">
        <v>115</v>
      </c>
      <c r="D25" s="168" t="s">
        <v>124</v>
      </c>
      <c r="E25" s="171">
        <v>10000</v>
      </c>
      <c r="F25" s="158"/>
      <c r="G25" s="149">
        <f t="shared" si="0"/>
        <v>1000</v>
      </c>
      <c r="H25" s="285" t="s">
        <v>139</v>
      </c>
      <c r="I25" s="152" t="s">
        <v>18</v>
      </c>
      <c r="J25" s="390" t="s">
        <v>182</v>
      </c>
      <c r="K25" s="376" t="s">
        <v>138</v>
      </c>
      <c r="L25" s="152" t="s">
        <v>45</v>
      </c>
      <c r="M25" s="152"/>
      <c r="N25" s="154" t="s">
        <v>447</v>
      </c>
    </row>
    <row r="26" spans="1:15" ht="15.75" customHeight="1" thickBot="1" x14ac:dyDescent="0.3">
      <c r="A26" s="166">
        <v>45325</v>
      </c>
      <c r="B26" s="167" t="s">
        <v>121</v>
      </c>
      <c r="C26" s="167" t="s">
        <v>49</v>
      </c>
      <c r="D26" s="739" t="s">
        <v>124</v>
      </c>
      <c r="E26" s="740"/>
      <c r="F26" s="443">
        <v>-1000</v>
      </c>
      <c r="G26" s="149">
        <f t="shared" si="0"/>
        <v>0</v>
      </c>
      <c r="H26" s="721" t="s">
        <v>139</v>
      </c>
      <c r="I26" s="152" t="s">
        <v>18</v>
      </c>
      <c r="J26" s="390" t="s">
        <v>182</v>
      </c>
      <c r="K26" s="167" t="s">
        <v>138</v>
      </c>
      <c r="L26" s="152" t="s">
        <v>45</v>
      </c>
      <c r="M26" s="152"/>
      <c r="N26" s="154"/>
    </row>
    <row r="27" spans="1:15" ht="15.75" thickBot="1" x14ac:dyDescent="0.3">
      <c r="A27" s="17"/>
      <c r="B27" s="17"/>
      <c r="C27" s="17"/>
      <c r="D27" s="539"/>
      <c r="E27" s="548">
        <f>SUM(E4:E26)</f>
        <v>126000</v>
      </c>
      <c r="F27" s="549">
        <f>SUM(F4:F26)+G4</f>
        <v>126000</v>
      </c>
      <c r="G27" s="581">
        <f>F27-E27</f>
        <v>0</v>
      </c>
      <c r="H27" s="540"/>
      <c r="I27" s="17"/>
      <c r="J27" s="17"/>
      <c r="K27" s="17"/>
      <c r="L27" s="17"/>
      <c r="M27" s="17"/>
      <c r="N27" s="17"/>
    </row>
  </sheetData>
  <autoFilter ref="A1:N2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9"/>
  <sheetViews>
    <sheetView zoomScaleNormal="100" workbookViewId="0">
      <selection activeCell="F174" sqref="F174"/>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0" bestFit="1" customWidth="1"/>
    <col min="6" max="6" width="15.85546875" style="300" customWidth="1"/>
    <col min="7" max="7" width="18.7109375" style="300"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872" t="s">
        <v>44</v>
      </c>
      <c r="B1" s="872"/>
      <c r="C1" s="872"/>
      <c r="D1" s="872"/>
      <c r="E1" s="872"/>
      <c r="F1" s="872"/>
      <c r="G1" s="872"/>
      <c r="H1" s="872"/>
      <c r="I1" s="872"/>
      <c r="J1" s="872"/>
      <c r="K1" s="872"/>
      <c r="L1" s="872"/>
      <c r="M1" s="872"/>
      <c r="N1" s="872"/>
    </row>
    <row r="2" spans="1:14" s="67" customFormat="1" ht="18.75" x14ac:dyDescent="0.25">
      <c r="A2" s="873" t="s">
        <v>128</v>
      </c>
      <c r="B2" s="873"/>
      <c r="C2" s="873"/>
      <c r="D2" s="873"/>
      <c r="E2" s="873"/>
      <c r="F2" s="873"/>
      <c r="G2" s="873"/>
      <c r="H2" s="873"/>
      <c r="I2" s="873"/>
      <c r="J2" s="873"/>
      <c r="K2" s="873"/>
      <c r="L2" s="873"/>
      <c r="M2" s="873"/>
      <c r="N2" s="873"/>
    </row>
    <row r="3" spans="1:14" s="67" customFormat="1" ht="45.75" thickBot="1" x14ac:dyDescent="0.3">
      <c r="A3" s="145" t="s">
        <v>0</v>
      </c>
      <c r="B3" s="146" t="s">
        <v>5</v>
      </c>
      <c r="C3" s="146" t="s">
        <v>10</v>
      </c>
      <c r="D3" s="147" t="s">
        <v>8</v>
      </c>
      <c r="E3" s="147" t="s">
        <v>13</v>
      </c>
      <c r="F3" s="147" t="s">
        <v>34</v>
      </c>
      <c r="G3" s="147" t="s">
        <v>41</v>
      </c>
      <c r="H3" s="147" t="s">
        <v>2</v>
      </c>
      <c r="I3" s="147" t="s">
        <v>3</v>
      </c>
      <c r="J3" s="146" t="s">
        <v>9</v>
      </c>
      <c r="K3" s="146" t="s">
        <v>1</v>
      </c>
      <c r="L3" s="146" t="s">
        <v>4</v>
      </c>
      <c r="M3" s="146" t="s">
        <v>12</v>
      </c>
      <c r="N3" s="148" t="s">
        <v>11</v>
      </c>
    </row>
    <row r="4" spans="1:14" s="14" customFormat="1" ht="27.95" customHeight="1" x14ac:dyDescent="0.25">
      <c r="A4" s="396">
        <v>45323</v>
      </c>
      <c r="B4" s="397" t="s">
        <v>158</v>
      </c>
      <c r="C4" s="397"/>
      <c r="D4" s="428"/>
      <c r="E4" s="547"/>
      <c r="F4" s="547"/>
      <c r="G4" s="547">
        <v>2000</v>
      </c>
      <c r="H4" s="431"/>
      <c r="I4" s="432"/>
      <c r="J4" s="433"/>
      <c r="K4" s="434"/>
      <c r="L4" s="179"/>
      <c r="M4" s="435"/>
      <c r="N4" s="436"/>
    </row>
    <row r="5" spans="1:14" s="14" customFormat="1" ht="13.5" customHeight="1" x14ac:dyDescent="0.25">
      <c r="A5" s="446">
        <v>45323</v>
      </c>
      <c r="B5" s="447" t="s">
        <v>112</v>
      </c>
      <c r="C5" s="447" t="s">
        <v>49</v>
      </c>
      <c r="D5" s="448" t="s">
        <v>124</v>
      </c>
      <c r="E5" s="449"/>
      <c r="F5" s="449">
        <v>60000</v>
      </c>
      <c r="G5" s="449">
        <f>G4-E5+F5</f>
        <v>62000</v>
      </c>
      <c r="H5" s="451" t="s">
        <v>130</v>
      </c>
      <c r="I5" s="451" t="s">
        <v>18</v>
      </c>
      <c r="J5" s="514" t="s">
        <v>156</v>
      </c>
      <c r="K5" s="447"/>
      <c r="L5" s="447" t="s">
        <v>45</v>
      </c>
      <c r="M5" s="454"/>
      <c r="N5" s="453"/>
    </row>
    <row r="6" spans="1:14" s="14" customFormat="1" ht="13.5" customHeight="1" x14ac:dyDescent="0.25">
      <c r="A6" s="166">
        <v>45323</v>
      </c>
      <c r="B6" s="167" t="s">
        <v>159</v>
      </c>
      <c r="C6" s="167" t="s">
        <v>115</v>
      </c>
      <c r="D6" s="168" t="s">
        <v>124</v>
      </c>
      <c r="E6" s="149">
        <v>8000</v>
      </c>
      <c r="F6" s="149"/>
      <c r="G6" s="149">
        <f t="shared" ref="G6:G70" si="0">G5-E6+F6</f>
        <v>54000</v>
      </c>
      <c r="H6" s="285" t="s">
        <v>130</v>
      </c>
      <c r="I6" s="285" t="s">
        <v>18</v>
      </c>
      <c r="J6" s="390" t="s">
        <v>156</v>
      </c>
      <c r="K6" s="376"/>
      <c r="L6" s="376" t="s">
        <v>45</v>
      </c>
      <c r="M6" s="444"/>
      <c r="N6" s="445" t="s">
        <v>131</v>
      </c>
    </row>
    <row r="7" spans="1:14" x14ac:dyDescent="0.25">
      <c r="A7" s="166">
        <v>45323</v>
      </c>
      <c r="B7" s="167" t="s">
        <v>159</v>
      </c>
      <c r="C7" s="167" t="s">
        <v>115</v>
      </c>
      <c r="D7" s="168" t="s">
        <v>124</v>
      </c>
      <c r="E7" s="149">
        <v>13000</v>
      </c>
      <c r="F7" s="149"/>
      <c r="G7" s="149">
        <f>G6-E7+F7</f>
        <v>41000</v>
      </c>
      <c r="H7" s="285" t="s">
        <v>130</v>
      </c>
      <c r="I7" s="152" t="s">
        <v>18</v>
      </c>
      <c r="J7" s="390" t="s">
        <v>156</v>
      </c>
      <c r="K7" s="376"/>
      <c r="L7" s="152" t="s">
        <v>45</v>
      </c>
      <c r="M7" s="152"/>
      <c r="N7" s="445" t="s">
        <v>168</v>
      </c>
    </row>
    <row r="8" spans="1:14" x14ac:dyDescent="0.25">
      <c r="A8" s="166">
        <v>45323</v>
      </c>
      <c r="B8" s="167" t="s">
        <v>159</v>
      </c>
      <c r="C8" s="167" t="s">
        <v>115</v>
      </c>
      <c r="D8" s="168" t="s">
        <v>124</v>
      </c>
      <c r="E8" s="149">
        <v>8000</v>
      </c>
      <c r="F8" s="149"/>
      <c r="G8" s="149">
        <f t="shared" ref="G8:G32" si="1">G7-E8+F8</f>
        <v>33000</v>
      </c>
      <c r="H8" s="285" t="s">
        <v>130</v>
      </c>
      <c r="I8" s="152" t="s">
        <v>18</v>
      </c>
      <c r="J8" s="390" t="s">
        <v>156</v>
      </c>
      <c r="K8" s="376"/>
      <c r="L8" s="152" t="s">
        <v>45</v>
      </c>
      <c r="M8" s="152"/>
      <c r="N8" s="445" t="s">
        <v>169</v>
      </c>
    </row>
    <row r="9" spans="1:14" x14ac:dyDescent="0.25">
      <c r="A9" s="166">
        <v>45323</v>
      </c>
      <c r="B9" s="167" t="s">
        <v>159</v>
      </c>
      <c r="C9" s="167" t="s">
        <v>115</v>
      </c>
      <c r="D9" s="168" t="s">
        <v>124</v>
      </c>
      <c r="E9" s="149">
        <v>7000</v>
      </c>
      <c r="F9" s="149"/>
      <c r="G9" s="149">
        <f t="shared" si="1"/>
        <v>26000</v>
      </c>
      <c r="H9" s="285" t="s">
        <v>130</v>
      </c>
      <c r="I9" s="152" t="s">
        <v>18</v>
      </c>
      <c r="J9" s="390" t="s">
        <v>156</v>
      </c>
      <c r="K9" s="376"/>
      <c r="L9" s="152" t="s">
        <v>45</v>
      </c>
      <c r="M9" s="152"/>
      <c r="N9" s="445" t="s">
        <v>170</v>
      </c>
    </row>
    <row r="10" spans="1:14" x14ac:dyDescent="0.25">
      <c r="A10" s="166">
        <v>45323</v>
      </c>
      <c r="B10" s="167" t="s">
        <v>159</v>
      </c>
      <c r="C10" s="167" t="s">
        <v>115</v>
      </c>
      <c r="D10" s="168" t="s">
        <v>124</v>
      </c>
      <c r="E10" s="149">
        <v>8000</v>
      </c>
      <c r="F10" s="149"/>
      <c r="G10" s="149">
        <f t="shared" si="1"/>
        <v>18000</v>
      </c>
      <c r="H10" s="285" t="s">
        <v>130</v>
      </c>
      <c r="I10" s="152" t="s">
        <v>18</v>
      </c>
      <c r="J10" s="390" t="s">
        <v>156</v>
      </c>
      <c r="K10" s="376"/>
      <c r="L10" s="152" t="s">
        <v>45</v>
      </c>
      <c r="M10" s="152"/>
      <c r="N10" s="445" t="s">
        <v>171</v>
      </c>
    </row>
    <row r="11" spans="1:14" x14ac:dyDescent="0.25">
      <c r="A11" s="166">
        <v>45323</v>
      </c>
      <c r="B11" s="167" t="s">
        <v>159</v>
      </c>
      <c r="C11" s="167" t="s">
        <v>115</v>
      </c>
      <c r="D11" s="168" t="s">
        <v>124</v>
      </c>
      <c r="E11" s="149">
        <v>10000</v>
      </c>
      <c r="F11" s="149"/>
      <c r="G11" s="149">
        <f t="shared" si="1"/>
        <v>8000</v>
      </c>
      <c r="H11" s="285" t="s">
        <v>130</v>
      </c>
      <c r="I11" s="152" t="s">
        <v>18</v>
      </c>
      <c r="J11" s="390" t="s">
        <v>156</v>
      </c>
      <c r="K11" s="376"/>
      <c r="L11" s="152" t="s">
        <v>45</v>
      </c>
      <c r="M11" s="152"/>
      <c r="N11" s="445" t="s">
        <v>172</v>
      </c>
    </row>
    <row r="12" spans="1:14" x14ac:dyDescent="0.25">
      <c r="A12" s="166">
        <v>45323</v>
      </c>
      <c r="B12" s="167" t="s">
        <v>166</v>
      </c>
      <c r="C12" s="167" t="s">
        <v>129</v>
      </c>
      <c r="D12" s="168" t="s">
        <v>124</v>
      </c>
      <c r="E12" s="149">
        <v>8000</v>
      </c>
      <c r="F12" s="149"/>
      <c r="G12" s="149">
        <f t="shared" si="1"/>
        <v>0</v>
      </c>
      <c r="H12" s="576" t="s">
        <v>130</v>
      </c>
      <c r="I12" s="152" t="s">
        <v>18</v>
      </c>
      <c r="J12" s="390" t="s">
        <v>156</v>
      </c>
      <c r="K12" s="376"/>
      <c r="L12" s="152" t="s">
        <v>45</v>
      </c>
      <c r="M12" s="152"/>
      <c r="N12" s="445"/>
    </row>
    <row r="13" spans="1:14" x14ac:dyDescent="0.25">
      <c r="A13" s="166">
        <v>45323</v>
      </c>
      <c r="B13" s="167" t="s">
        <v>166</v>
      </c>
      <c r="C13" s="167" t="s">
        <v>129</v>
      </c>
      <c r="D13" s="168" t="s">
        <v>124</v>
      </c>
      <c r="E13" s="149">
        <v>2000</v>
      </c>
      <c r="F13" s="149"/>
      <c r="G13" s="149">
        <f>G12-E13+F13</f>
        <v>-2000</v>
      </c>
      <c r="H13" s="576" t="s">
        <v>130</v>
      </c>
      <c r="I13" s="152" t="s">
        <v>18</v>
      </c>
      <c r="J13" s="390" t="s">
        <v>156</v>
      </c>
      <c r="K13" s="376"/>
      <c r="L13" s="152" t="s">
        <v>45</v>
      </c>
      <c r="M13" s="152"/>
      <c r="N13" s="445"/>
    </row>
    <row r="14" spans="1:14" x14ac:dyDescent="0.25">
      <c r="A14" s="166">
        <v>45323</v>
      </c>
      <c r="B14" s="167" t="s">
        <v>167</v>
      </c>
      <c r="C14" s="167" t="s">
        <v>49</v>
      </c>
      <c r="D14" s="168" t="s">
        <v>124</v>
      </c>
      <c r="E14" s="149"/>
      <c r="F14" s="149">
        <v>2000</v>
      </c>
      <c r="G14" s="149">
        <f t="shared" si="1"/>
        <v>0</v>
      </c>
      <c r="H14" s="576" t="s">
        <v>130</v>
      </c>
      <c r="I14" s="152" t="s">
        <v>18</v>
      </c>
      <c r="J14" s="390" t="s">
        <v>156</v>
      </c>
      <c r="K14" s="376"/>
      <c r="L14" s="152" t="s">
        <v>45</v>
      </c>
      <c r="M14" s="152"/>
      <c r="N14" s="445"/>
    </row>
    <row r="15" spans="1:14" x14ac:dyDescent="0.25">
      <c r="A15" s="446">
        <v>45324</v>
      </c>
      <c r="B15" s="447" t="s">
        <v>112</v>
      </c>
      <c r="C15" s="447" t="s">
        <v>49</v>
      </c>
      <c r="D15" s="448" t="s">
        <v>124</v>
      </c>
      <c r="E15" s="449"/>
      <c r="F15" s="449">
        <v>49000</v>
      </c>
      <c r="G15" s="449">
        <f t="shared" si="1"/>
        <v>49000</v>
      </c>
      <c r="H15" s="451" t="s">
        <v>130</v>
      </c>
      <c r="I15" s="452" t="s">
        <v>18</v>
      </c>
      <c r="J15" s="514" t="s">
        <v>177</v>
      </c>
      <c r="K15" s="447"/>
      <c r="L15" s="452" t="s">
        <v>45</v>
      </c>
      <c r="M15" s="452"/>
      <c r="N15" s="453"/>
    </row>
    <row r="16" spans="1:14" x14ac:dyDescent="0.25">
      <c r="A16" s="166">
        <v>45324</v>
      </c>
      <c r="B16" s="572" t="s">
        <v>159</v>
      </c>
      <c r="C16" s="167" t="s">
        <v>115</v>
      </c>
      <c r="D16" s="168" t="s">
        <v>124</v>
      </c>
      <c r="E16" s="440">
        <v>8000</v>
      </c>
      <c r="F16" s="149"/>
      <c r="G16" s="149">
        <f t="shared" si="1"/>
        <v>41000</v>
      </c>
      <c r="H16" s="576" t="s">
        <v>130</v>
      </c>
      <c r="I16" s="152" t="s">
        <v>18</v>
      </c>
      <c r="J16" s="390" t="s">
        <v>177</v>
      </c>
      <c r="K16" s="376"/>
      <c r="L16" s="152" t="s">
        <v>45</v>
      </c>
      <c r="M16" s="152"/>
      <c r="N16" s="445" t="s">
        <v>131</v>
      </c>
    </row>
    <row r="17" spans="1:14" x14ac:dyDescent="0.25">
      <c r="A17" s="166">
        <v>45324</v>
      </c>
      <c r="B17" s="167" t="s">
        <v>159</v>
      </c>
      <c r="C17" s="167" t="s">
        <v>115</v>
      </c>
      <c r="D17" s="168" t="s">
        <v>124</v>
      </c>
      <c r="E17" s="149">
        <v>13000</v>
      </c>
      <c r="F17" s="149"/>
      <c r="G17" s="149">
        <f t="shared" si="1"/>
        <v>28000</v>
      </c>
      <c r="H17" s="285" t="s">
        <v>130</v>
      </c>
      <c r="I17" s="152" t="s">
        <v>18</v>
      </c>
      <c r="J17" s="390" t="s">
        <v>177</v>
      </c>
      <c r="K17" s="376"/>
      <c r="L17" s="152" t="s">
        <v>45</v>
      </c>
      <c r="M17" s="152"/>
      <c r="N17" s="445" t="s">
        <v>174</v>
      </c>
    </row>
    <row r="18" spans="1:14" x14ac:dyDescent="0.25">
      <c r="A18" s="166">
        <v>45324</v>
      </c>
      <c r="B18" s="167" t="s">
        <v>159</v>
      </c>
      <c r="C18" s="167" t="s">
        <v>115</v>
      </c>
      <c r="D18" s="168" t="s">
        <v>124</v>
      </c>
      <c r="E18" s="149">
        <v>8000</v>
      </c>
      <c r="F18" s="149"/>
      <c r="G18" s="149">
        <f t="shared" si="1"/>
        <v>20000</v>
      </c>
      <c r="H18" s="285" t="s">
        <v>130</v>
      </c>
      <c r="I18" s="152" t="s">
        <v>18</v>
      </c>
      <c r="J18" s="390" t="s">
        <v>177</v>
      </c>
      <c r="K18" s="376"/>
      <c r="L18" s="152" t="s">
        <v>45</v>
      </c>
      <c r="M18" s="152"/>
      <c r="N18" s="543" t="s">
        <v>175</v>
      </c>
    </row>
    <row r="19" spans="1:14" x14ac:dyDescent="0.25">
      <c r="A19" s="166">
        <v>45324</v>
      </c>
      <c r="B19" s="572" t="s">
        <v>159</v>
      </c>
      <c r="C19" s="167" t="s">
        <v>115</v>
      </c>
      <c r="D19" s="168" t="s">
        <v>124</v>
      </c>
      <c r="E19" s="440">
        <v>10000</v>
      </c>
      <c r="F19" s="149"/>
      <c r="G19" s="149">
        <f t="shared" si="1"/>
        <v>10000</v>
      </c>
      <c r="H19" s="285" t="s">
        <v>130</v>
      </c>
      <c r="I19" s="152" t="s">
        <v>18</v>
      </c>
      <c r="J19" s="390" t="s">
        <v>177</v>
      </c>
      <c r="K19" s="376"/>
      <c r="L19" s="152" t="s">
        <v>45</v>
      </c>
      <c r="M19" s="152"/>
      <c r="N19" s="543" t="s">
        <v>176</v>
      </c>
    </row>
    <row r="20" spans="1:14" x14ac:dyDescent="0.25">
      <c r="A20" s="166">
        <v>45324</v>
      </c>
      <c r="B20" s="167" t="s">
        <v>129</v>
      </c>
      <c r="C20" s="167" t="s">
        <v>129</v>
      </c>
      <c r="D20" s="168" t="s">
        <v>124</v>
      </c>
      <c r="E20" s="149">
        <v>5000</v>
      </c>
      <c r="F20" s="149"/>
      <c r="G20" s="149">
        <f t="shared" si="1"/>
        <v>5000</v>
      </c>
      <c r="H20" s="285" t="s">
        <v>130</v>
      </c>
      <c r="I20" s="152" t="s">
        <v>18</v>
      </c>
      <c r="J20" s="390" t="s">
        <v>177</v>
      </c>
      <c r="K20" s="376"/>
      <c r="L20" s="152" t="s">
        <v>45</v>
      </c>
      <c r="M20" s="152"/>
      <c r="N20" s="445"/>
    </row>
    <row r="21" spans="1:14" x14ac:dyDescent="0.25">
      <c r="A21" s="166">
        <v>45324</v>
      </c>
      <c r="B21" s="167" t="s">
        <v>129</v>
      </c>
      <c r="C21" s="167" t="s">
        <v>129</v>
      </c>
      <c r="D21" s="168" t="s">
        <v>124</v>
      </c>
      <c r="E21" s="149">
        <v>5000</v>
      </c>
      <c r="F21" s="149"/>
      <c r="G21" s="149">
        <f t="shared" si="1"/>
        <v>0</v>
      </c>
      <c r="H21" s="285" t="s">
        <v>130</v>
      </c>
      <c r="I21" s="152" t="s">
        <v>18</v>
      </c>
      <c r="J21" s="390" t="s">
        <v>177</v>
      </c>
      <c r="K21" s="376"/>
      <c r="L21" s="152" t="s">
        <v>45</v>
      </c>
      <c r="M21" s="152"/>
      <c r="N21" s="445"/>
    </row>
    <row r="22" spans="1:14" x14ac:dyDescent="0.25">
      <c r="A22" s="166">
        <v>45326</v>
      </c>
      <c r="B22" s="167" t="s">
        <v>159</v>
      </c>
      <c r="C22" s="167" t="s">
        <v>115</v>
      </c>
      <c r="D22" s="168" t="s">
        <v>124</v>
      </c>
      <c r="E22" s="149">
        <v>6000</v>
      </c>
      <c r="F22" s="149"/>
      <c r="G22" s="149">
        <f t="shared" si="1"/>
        <v>-6000</v>
      </c>
      <c r="H22" s="285" t="s">
        <v>130</v>
      </c>
      <c r="I22" s="152" t="s">
        <v>18</v>
      </c>
      <c r="J22" s="390" t="s">
        <v>183</v>
      </c>
      <c r="K22" s="376"/>
      <c r="L22" s="152" t="s">
        <v>45</v>
      </c>
      <c r="M22" s="152"/>
      <c r="N22" s="445" t="s">
        <v>184</v>
      </c>
    </row>
    <row r="23" spans="1:14" x14ac:dyDescent="0.25">
      <c r="A23" s="166">
        <v>45326</v>
      </c>
      <c r="B23" s="167" t="s">
        <v>159</v>
      </c>
      <c r="C23" s="167" t="s">
        <v>115</v>
      </c>
      <c r="D23" s="168" t="s">
        <v>124</v>
      </c>
      <c r="E23" s="149">
        <v>6000</v>
      </c>
      <c r="F23" s="149"/>
      <c r="G23" s="149">
        <f t="shared" si="1"/>
        <v>-12000</v>
      </c>
      <c r="H23" s="285" t="s">
        <v>130</v>
      </c>
      <c r="I23" s="152" t="s">
        <v>18</v>
      </c>
      <c r="J23" s="390" t="s">
        <v>183</v>
      </c>
      <c r="K23" s="376"/>
      <c r="L23" s="152" t="s">
        <v>45</v>
      </c>
      <c r="M23" s="152"/>
      <c r="N23" s="445" t="s">
        <v>185</v>
      </c>
    </row>
    <row r="24" spans="1:14" x14ac:dyDescent="0.25">
      <c r="A24" s="446">
        <v>45327</v>
      </c>
      <c r="B24" s="632" t="s">
        <v>112</v>
      </c>
      <c r="C24" s="447" t="s">
        <v>49</v>
      </c>
      <c r="D24" s="448" t="s">
        <v>124</v>
      </c>
      <c r="E24" s="607"/>
      <c r="F24" s="607">
        <v>67000</v>
      </c>
      <c r="G24" s="607">
        <f t="shared" si="1"/>
        <v>55000</v>
      </c>
      <c r="H24" s="633" t="s">
        <v>130</v>
      </c>
      <c r="I24" s="634" t="s">
        <v>18</v>
      </c>
      <c r="J24" s="514" t="s">
        <v>183</v>
      </c>
      <c r="K24" s="632"/>
      <c r="L24" s="634" t="s">
        <v>45</v>
      </c>
      <c r="M24" s="634"/>
      <c r="N24" s="606"/>
    </row>
    <row r="25" spans="1:14" x14ac:dyDescent="0.25">
      <c r="A25" s="166">
        <v>45327</v>
      </c>
      <c r="B25" s="572" t="s">
        <v>159</v>
      </c>
      <c r="C25" s="167" t="s">
        <v>115</v>
      </c>
      <c r="D25" s="168" t="s">
        <v>124</v>
      </c>
      <c r="E25" s="440">
        <v>8000</v>
      </c>
      <c r="F25" s="149"/>
      <c r="G25" s="149">
        <f t="shared" si="1"/>
        <v>47000</v>
      </c>
      <c r="H25" s="285" t="s">
        <v>130</v>
      </c>
      <c r="I25" s="152" t="s">
        <v>18</v>
      </c>
      <c r="J25" s="390" t="s">
        <v>183</v>
      </c>
      <c r="K25" s="376"/>
      <c r="L25" s="152" t="s">
        <v>45</v>
      </c>
      <c r="M25" s="152"/>
      <c r="N25" s="543" t="s">
        <v>131</v>
      </c>
    </row>
    <row r="26" spans="1:14" x14ac:dyDescent="0.25">
      <c r="A26" s="166">
        <v>45327</v>
      </c>
      <c r="B26" s="167" t="s">
        <v>159</v>
      </c>
      <c r="C26" s="167" t="s">
        <v>115</v>
      </c>
      <c r="D26" s="168" t="s">
        <v>124</v>
      </c>
      <c r="E26" s="149">
        <v>14000</v>
      </c>
      <c r="F26" s="149"/>
      <c r="G26" s="149">
        <f t="shared" si="1"/>
        <v>33000</v>
      </c>
      <c r="H26" s="285" t="s">
        <v>130</v>
      </c>
      <c r="I26" s="152" t="s">
        <v>18</v>
      </c>
      <c r="J26" s="390" t="s">
        <v>183</v>
      </c>
      <c r="K26" s="376"/>
      <c r="L26" s="152" t="s">
        <v>45</v>
      </c>
      <c r="M26" s="152"/>
      <c r="N26" s="445" t="s">
        <v>187</v>
      </c>
    </row>
    <row r="27" spans="1:14" x14ac:dyDescent="0.25">
      <c r="A27" s="166">
        <v>45327</v>
      </c>
      <c r="B27" s="167" t="s">
        <v>159</v>
      </c>
      <c r="C27" s="167" t="s">
        <v>115</v>
      </c>
      <c r="D27" s="168" t="s">
        <v>124</v>
      </c>
      <c r="E27" s="149">
        <v>11000</v>
      </c>
      <c r="F27" s="149"/>
      <c r="G27" s="149">
        <f t="shared" si="1"/>
        <v>22000</v>
      </c>
      <c r="H27" s="285" t="s">
        <v>130</v>
      </c>
      <c r="I27" s="152" t="s">
        <v>18</v>
      </c>
      <c r="J27" s="390" t="s">
        <v>183</v>
      </c>
      <c r="K27" s="376"/>
      <c r="L27" s="152" t="s">
        <v>45</v>
      </c>
      <c r="M27" s="152"/>
      <c r="N27" s="445" t="s">
        <v>188</v>
      </c>
    </row>
    <row r="28" spans="1:14" x14ac:dyDescent="0.25">
      <c r="A28" s="166">
        <v>45327</v>
      </c>
      <c r="B28" s="572" t="s">
        <v>159</v>
      </c>
      <c r="C28" s="167" t="s">
        <v>115</v>
      </c>
      <c r="D28" s="168" t="s">
        <v>124</v>
      </c>
      <c r="E28" s="440">
        <v>10000</v>
      </c>
      <c r="F28" s="149"/>
      <c r="G28" s="149">
        <f t="shared" si="1"/>
        <v>12000</v>
      </c>
      <c r="H28" s="285" t="s">
        <v>130</v>
      </c>
      <c r="I28" s="152" t="s">
        <v>18</v>
      </c>
      <c r="J28" s="390" t="s">
        <v>183</v>
      </c>
      <c r="K28" s="376"/>
      <c r="L28" s="152" t="s">
        <v>45</v>
      </c>
      <c r="M28" s="152"/>
      <c r="N28" s="445" t="s">
        <v>189</v>
      </c>
    </row>
    <row r="29" spans="1:14" x14ac:dyDescent="0.25">
      <c r="A29" s="166">
        <v>45327</v>
      </c>
      <c r="B29" s="167" t="s">
        <v>129</v>
      </c>
      <c r="C29" s="167" t="s">
        <v>129</v>
      </c>
      <c r="D29" s="168" t="s">
        <v>124</v>
      </c>
      <c r="E29" s="149">
        <v>6000</v>
      </c>
      <c r="F29" s="149"/>
      <c r="G29" s="149">
        <f t="shared" si="1"/>
        <v>6000</v>
      </c>
      <c r="H29" s="285" t="s">
        <v>130</v>
      </c>
      <c r="I29" s="152" t="s">
        <v>18</v>
      </c>
      <c r="J29" s="390" t="s">
        <v>183</v>
      </c>
      <c r="K29" s="376"/>
      <c r="L29" s="152" t="s">
        <v>45</v>
      </c>
      <c r="M29" s="152"/>
      <c r="N29" s="445"/>
    </row>
    <row r="30" spans="1:14" x14ac:dyDescent="0.25">
      <c r="A30" s="166">
        <v>45327</v>
      </c>
      <c r="B30" s="167" t="s">
        <v>129</v>
      </c>
      <c r="C30" s="167" t="s">
        <v>129</v>
      </c>
      <c r="D30" s="168" t="s">
        <v>124</v>
      </c>
      <c r="E30" s="149">
        <v>4000</v>
      </c>
      <c r="F30" s="149"/>
      <c r="G30" s="149">
        <f t="shared" si="1"/>
        <v>2000</v>
      </c>
      <c r="H30" s="285" t="s">
        <v>130</v>
      </c>
      <c r="I30" s="152" t="s">
        <v>18</v>
      </c>
      <c r="J30" s="390" t="s">
        <v>183</v>
      </c>
      <c r="K30" s="376"/>
      <c r="L30" s="152" t="s">
        <v>45</v>
      </c>
      <c r="M30" s="152"/>
      <c r="N30" s="445"/>
    </row>
    <row r="31" spans="1:14" x14ac:dyDescent="0.25">
      <c r="A31" s="166">
        <v>45328</v>
      </c>
      <c r="B31" s="167" t="s">
        <v>121</v>
      </c>
      <c r="C31" s="167" t="s">
        <v>49</v>
      </c>
      <c r="D31" s="168" t="s">
        <v>124</v>
      </c>
      <c r="E31" s="149"/>
      <c r="F31" s="158">
        <v>-2000</v>
      </c>
      <c r="G31" s="149">
        <f t="shared" si="1"/>
        <v>0</v>
      </c>
      <c r="H31" s="285" t="s">
        <v>130</v>
      </c>
      <c r="I31" s="174" t="s">
        <v>18</v>
      </c>
      <c r="J31" s="390" t="s">
        <v>183</v>
      </c>
      <c r="K31" s="178"/>
      <c r="L31" s="174" t="s">
        <v>45</v>
      </c>
      <c r="M31" s="174"/>
      <c r="N31" s="154"/>
    </row>
    <row r="32" spans="1:14" x14ac:dyDescent="0.25">
      <c r="A32" s="446">
        <v>45328</v>
      </c>
      <c r="B32" s="447" t="s">
        <v>112</v>
      </c>
      <c r="C32" s="447" t="s">
        <v>49</v>
      </c>
      <c r="D32" s="448" t="s">
        <v>124</v>
      </c>
      <c r="E32" s="449"/>
      <c r="F32" s="449">
        <v>54000</v>
      </c>
      <c r="G32" s="449">
        <f t="shared" si="1"/>
        <v>54000</v>
      </c>
      <c r="H32" s="451" t="s">
        <v>130</v>
      </c>
      <c r="I32" s="452" t="s">
        <v>18</v>
      </c>
      <c r="J32" s="514" t="s">
        <v>186</v>
      </c>
      <c r="K32" s="447"/>
      <c r="L32" s="452" t="s">
        <v>45</v>
      </c>
      <c r="M32" s="452"/>
      <c r="N32" s="512"/>
    </row>
    <row r="33" spans="1:15" x14ac:dyDescent="0.25">
      <c r="A33" s="166">
        <v>45328</v>
      </c>
      <c r="B33" s="167" t="s">
        <v>159</v>
      </c>
      <c r="C33" s="167" t="s">
        <v>115</v>
      </c>
      <c r="D33" s="168" t="s">
        <v>124</v>
      </c>
      <c r="E33" s="149">
        <v>8000</v>
      </c>
      <c r="F33" s="440"/>
      <c r="G33" s="149">
        <f t="shared" si="0"/>
        <v>46000</v>
      </c>
      <c r="H33" s="285" t="s">
        <v>130</v>
      </c>
      <c r="I33" s="152" t="s">
        <v>18</v>
      </c>
      <c r="J33" s="390" t="s">
        <v>186</v>
      </c>
      <c r="K33" s="376"/>
      <c r="L33" s="152" t="s">
        <v>45</v>
      </c>
      <c r="M33" s="152"/>
      <c r="N33" s="154" t="s">
        <v>131</v>
      </c>
      <c r="O33" s="402"/>
    </row>
    <row r="34" spans="1:15" x14ac:dyDescent="0.25">
      <c r="A34" s="166">
        <v>45328</v>
      </c>
      <c r="B34" s="167" t="s">
        <v>159</v>
      </c>
      <c r="C34" s="167" t="s">
        <v>115</v>
      </c>
      <c r="D34" s="168" t="s">
        <v>124</v>
      </c>
      <c r="E34" s="149">
        <v>6000</v>
      </c>
      <c r="F34" s="440"/>
      <c r="G34" s="149">
        <f t="shared" si="0"/>
        <v>40000</v>
      </c>
      <c r="H34" s="285" t="s">
        <v>130</v>
      </c>
      <c r="I34" s="152" t="s">
        <v>18</v>
      </c>
      <c r="J34" s="390" t="s">
        <v>186</v>
      </c>
      <c r="K34" s="376"/>
      <c r="L34" s="152" t="s">
        <v>45</v>
      </c>
      <c r="M34" s="152"/>
      <c r="N34" s="154" t="s">
        <v>147</v>
      </c>
      <c r="O34" s="402"/>
    </row>
    <row r="35" spans="1:15" x14ac:dyDescent="0.25">
      <c r="A35" s="166">
        <v>45328</v>
      </c>
      <c r="B35" s="167" t="s">
        <v>159</v>
      </c>
      <c r="C35" s="167" t="s">
        <v>115</v>
      </c>
      <c r="D35" s="168" t="s">
        <v>124</v>
      </c>
      <c r="E35" s="149">
        <v>16000</v>
      </c>
      <c r="F35" s="440"/>
      <c r="G35" s="149">
        <f t="shared" si="0"/>
        <v>24000</v>
      </c>
      <c r="H35" s="285" t="s">
        <v>130</v>
      </c>
      <c r="I35" s="152" t="s">
        <v>18</v>
      </c>
      <c r="J35" s="390" t="s">
        <v>186</v>
      </c>
      <c r="K35" s="376"/>
      <c r="L35" s="152" t="s">
        <v>45</v>
      </c>
      <c r="M35" s="152"/>
      <c r="N35" s="154" t="s">
        <v>190</v>
      </c>
      <c r="O35" s="402"/>
    </row>
    <row r="36" spans="1:15" ht="15.75" customHeight="1" x14ac:dyDescent="0.25">
      <c r="A36" s="166">
        <v>45328</v>
      </c>
      <c r="B36" s="167" t="s">
        <v>159</v>
      </c>
      <c r="C36" s="167" t="s">
        <v>115</v>
      </c>
      <c r="D36" s="168" t="s">
        <v>124</v>
      </c>
      <c r="E36" s="171">
        <v>12000</v>
      </c>
      <c r="F36" s="158"/>
      <c r="G36" s="149">
        <f t="shared" si="0"/>
        <v>12000</v>
      </c>
      <c r="H36" s="285" t="s">
        <v>130</v>
      </c>
      <c r="I36" s="152" t="s">
        <v>18</v>
      </c>
      <c r="J36" s="390" t="s">
        <v>186</v>
      </c>
      <c r="K36" s="376"/>
      <c r="L36" s="152" t="s">
        <v>45</v>
      </c>
      <c r="M36" s="152"/>
      <c r="N36" s="154" t="s">
        <v>191</v>
      </c>
    </row>
    <row r="37" spans="1:15" ht="15.75" customHeight="1" x14ac:dyDescent="0.25">
      <c r="A37" s="166">
        <v>45328</v>
      </c>
      <c r="B37" s="167" t="s">
        <v>129</v>
      </c>
      <c r="C37" s="167" t="s">
        <v>129</v>
      </c>
      <c r="D37" s="168" t="s">
        <v>124</v>
      </c>
      <c r="E37" s="171">
        <v>7000</v>
      </c>
      <c r="F37" s="158"/>
      <c r="G37" s="149">
        <f t="shared" si="0"/>
        <v>5000</v>
      </c>
      <c r="H37" s="285" t="s">
        <v>130</v>
      </c>
      <c r="I37" s="152" t="s">
        <v>18</v>
      </c>
      <c r="J37" s="390" t="s">
        <v>186</v>
      </c>
      <c r="K37" s="376"/>
      <c r="L37" s="152" t="s">
        <v>45</v>
      </c>
      <c r="M37" s="152"/>
      <c r="N37" s="154"/>
    </row>
    <row r="38" spans="1:15" ht="15.75" customHeight="1" x14ac:dyDescent="0.25">
      <c r="A38" s="166">
        <v>45328</v>
      </c>
      <c r="B38" s="167" t="s">
        <v>129</v>
      </c>
      <c r="C38" s="167" t="s">
        <v>129</v>
      </c>
      <c r="D38" s="168" t="s">
        <v>124</v>
      </c>
      <c r="E38" s="171">
        <v>3000</v>
      </c>
      <c r="F38" s="158"/>
      <c r="G38" s="149">
        <f t="shared" si="0"/>
        <v>2000</v>
      </c>
      <c r="H38" s="285" t="s">
        <v>130</v>
      </c>
      <c r="I38" s="152" t="s">
        <v>18</v>
      </c>
      <c r="J38" s="390" t="s">
        <v>186</v>
      </c>
      <c r="K38" s="376"/>
      <c r="L38" s="152" t="s">
        <v>45</v>
      </c>
      <c r="M38" s="152"/>
      <c r="N38" s="154"/>
    </row>
    <row r="39" spans="1:15" ht="15.75" customHeight="1" x14ac:dyDescent="0.25">
      <c r="A39" s="166">
        <v>45329</v>
      </c>
      <c r="B39" s="167" t="s">
        <v>121</v>
      </c>
      <c r="C39" s="167" t="s">
        <v>49</v>
      </c>
      <c r="D39" s="168" t="s">
        <v>124</v>
      </c>
      <c r="E39" s="171"/>
      <c r="F39" s="158">
        <v>-2000</v>
      </c>
      <c r="G39" s="149">
        <f t="shared" si="0"/>
        <v>0</v>
      </c>
      <c r="H39" s="285" t="s">
        <v>130</v>
      </c>
      <c r="I39" s="152" t="s">
        <v>18</v>
      </c>
      <c r="J39" s="390" t="s">
        <v>186</v>
      </c>
      <c r="K39" s="376"/>
      <c r="L39" s="152" t="s">
        <v>45</v>
      </c>
      <c r="M39" s="152"/>
      <c r="N39" s="154"/>
    </row>
    <row r="40" spans="1:15" ht="15.75" customHeight="1" x14ac:dyDescent="0.25">
      <c r="A40" s="446">
        <v>45329</v>
      </c>
      <c r="B40" s="447" t="s">
        <v>112</v>
      </c>
      <c r="C40" s="447" t="s">
        <v>49</v>
      </c>
      <c r="D40" s="448" t="s">
        <v>124</v>
      </c>
      <c r="E40" s="609"/>
      <c r="F40" s="515">
        <v>58000</v>
      </c>
      <c r="G40" s="449">
        <f t="shared" si="0"/>
        <v>58000</v>
      </c>
      <c r="H40" s="451" t="s">
        <v>130</v>
      </c>
      <c r="I40" s="452" t="s">
        <v>18</v>
      </c>
      <c r="J40" s="514" t="s">
        <v>192</v>
      </c>
      <c r="K40" s="447"/>
      <c r="L40" s="452" t="s">
        <v>45</v>
      </c>
      <c r="M40" s="452"/>
      <c r="N40" s="512"/>
    </row>
    <row r="41" spans="1:15" ht="15.75" customHeight="1" x14ac:dyDescent="0.25">
      <c r="A41" s="166">
        <v>45329</v>
      </c>
      <c r="B41" s="167" t="s">
        <v>159</v>
      </c>
      <c r="C41" s="167" t="s">
        <v>115</v>
      </c>
      <c r="D41" s="168" t="s">
        <v>124</v>
      </c>
      <c r="E41" s="171">
        <v>8000</v>
      </c>
      <c r="F41" s="158"/>
      <c r="G41" s="149">
        <f t="shared" si="0"/>
        <v>50000</v>
      </c>
      <c r="H41" s="285" t="s">
        <v>130</v>
      </c>
      <c r="I41" s="152" t="s">
        <v>18</v>
      </c>
      <c r="J41" s="390" t="s">
        <v>192</v>
      </c>
      <c r="K41" s="376"/>
      <c r="L41" s="152" t="s">
        <v>45</v>
      </c>
      <c r="M41" s="152"/>
      <c r="N41" s="154" t="s">
        <v>131</v>
      </c>
    </row>
    <row r="42" spans="1:15" ht="15.75" customHeight="1" x14ac:dyDescent="0.25">
      <c r="A42" s="166">
        <v>45329</v>
      </c>
      <c r="B42" s="167" t="s">
        <v>159</v>
      </c>
      <c r="C42" s="167" t="s">
        <v>115</v>
      </c>
      <c r="D42" s="168" t="s">
        <v>124</v>
      </c>
      <c r="E42" s="171">
        <v>8000</v>
      </c>
      <c r="F42" s="158"/>
      <c r="G42" s="149">
        <f t="shared" si="0"/>
        <v>42000</v>
      </c>
      <c r="H42" s="285" t="s">
        <v>130</v>
      </c>
      <c r="I42" s="152" t="s">
        <v>18</v>
      </c>
      <c r="J42" s="390" t="s">
        <v>192</v>
      </c>
      <c r="K42" s="376"/>
      <c r="L42" s="152" t="s">
        <v>45</v>
      </c>
      <c r="M42" s="152"/>
      <c r="N42" s="154" t="s">
        <v>193</v>
      </c>
    </row>
    <row r="43" spans="1:15" ht="15.75" customHeight="1" x14ac:dyDescent="0.25">
      <c r="A43" s="166">
        <v>45329</v>
      </c>
      <c r="B43" s="167" t="s">
        <v>159</v>
      </c>
      <c r="C43" s="167" t="s">
        <v>115</v>
      </c>
      <c r="D43" s="168" t="s">
        <v>124</v>
      </c>
      <c r="E43" s="171">
        <v>7000</v>
      </c>
      <c r="F43" s="158"/>
      <c r="G43" s="149">
        <f t="shared" si="0"/>
        <v>35000</v>
      </c>
      <c r="H43" s="285" t="s">
        <v>130</v>
      </c>
      <c r="I43" s="152" t="s">
        <v>18</v>
      </c>
      <c r="J43" s="390" t="s">
        <v>192</v>
      </c>
      <c r="K43" s="376"/>
      <c r="L43" s="152" t="s">
        <v>45</v>
      </c>
      <c r="M43" s="152"/>
      <c r="N43" s="154" t="s">
        <v>194</v>
      </c>
    </row>
    <row r="44" spans="1:15" ht="15.75" customHeight="1" x14ac:dyDescent="0.25">
      <c r="A44" s="166">
        <v>45329</v>
      </c>
      <c r="B44" s="167" t="s">
        <v>159</v>
      </c>
      <c r="C44" s="167" t="s">
        <v>115</v>
      </c>
      <c r="D44" s="168" t="s">
        <v>124</v>
      </c>
      <c r="E44" s="171">
        <v>7000</v>
      </c>
      <c r="F44" s="158"/>
      <c r="G44" s="149">
        <f t="shared" si="0"/>
        <v>28000</v>
      </c>
      <c r="H44" s="285" t="s">
        <v>130</v>
      </c>
      <c r="I44" s="152" t="s">
        <v>18</v>
      </c>
      <c r="J44" s="390" t="s">
        <v>192</v>
      </c>
      <c r="K44" s="376"/>
      <c r="L44" s="152" t="s">
        <v>45</v>
      </c>
      <c r="M44" s="152"/>
      <c r="N44" s="154" t="s">
        <v>195</v>
      </c>
    </row>
    <row r="45" spans="1:15" ht="15.75" customHeight="1" x14ac:dyDescent="0.25">
      <c r="A45" s="166">
        <v>45329</v>
      </c>
      <c r="B45" s="167" t="s">
        <v>159</v>
      </c>
      <c r="C45" s="167" t="s">
        <v>115</v>
      </c>
      <c r="D45" s="168" t="s">
        <v>124</v>
      </c>
      <c r="E45" s="171">
        <v>8000</v>
      </c>
      <c r="F45" s="158"/>
      <c r="G45" s="149">
        <f t="shared" si="0"/>
        <v>20000</v>
      </c>
      <c r="H45" s="285" t="s">
        <v>130</v>
      </c>
      <c r="I45" s="152" t="s">
        <v>18</v>
      </c>
      <c r="J45" s="390" t="s">
        <v>192</v>
      </c>
      <c r="K45" s="376"/>
      <c r="L45" s="152" t="s">
        <v>45</v>
      </c>
      <c r="M45" s="152"/>
      <c r="N45" s="154" t="s">
        <v>196</v>
      </c>
    </row>
    <row r="46" spans="1:15" ht="15.75" customHeight="1" x14ac:dyDescent="0.25">
      <c r="A46" s="166">
        <v>45329</v>
      </c>
      <c r="B46" s="167" t="s">
        <v>159</v>
      </c>
      <c r="C46" s="167" t="s">
        <v>115</v>
      </c>
      <c r="D46" s="168" t="s">
        <v>124</v>
      </c>
      <c r="E46" s="171">
        <v>9000</v>
      </c>
      <c r="F46" s="158"/>
      <c r="G46" s="149">
        <f t="shared" si="0"/>
        <v>11000</v>
      </c>
      <c r="H46" s="285" t="s">
        <v>130</v>
      </c>
      <c r="I46" s="152" t="s">
        <v>18</v>
      </c>
      <c r="J46" s="390" t="s">
        <v>192</v>
      </c>
      <c r="K46" s="376"/>
      <c r="L46" s="152" t="s">
        <v>45</v>
      </c>
      <c r="M46" s="152"/>
      <c r="N46" s="154" t="s">
        <v>197</v>
      </c>
    </row>
    <row r="47" spans="1:15" ht="15.75" customHeight="1" x14ac:dyDescent="0.25">
      <c r="A47" s="166">
        <v>45329</v>
      </c>
      <c r="B47" s="167" t="s">
        <v>129</v>
      </c>
      <c r="C47" s="167" t="s">
        <v>129</v>
      </c>
      <c r="D47" s="168" t="s">
        <v>124</v>
      </c>
      <c r="E47" s="171">
        <v>6000</v>
      </c>
      <c r="F47" s="158"/>
      <c r="G47" s="149">
        <f t="shared" si="0"/>
        <v>5000</v>
      </c>
      <c r="H47" s="285" t="s">
        <v>130</v>
      </c>
      <c r="I47" s="152" t="s">
        <v>18</v>
      </c>
      <c r="J47" s="390" t="s">
        <v>192</v>
      </c>
      <c r="K47" s="376"/>
      <c r="L47" s="152" t="s">
        <v>45</v>
      </c>
      <c r="M47" s="152"/>
      <c r="N47" s="154"/>
    </row>
    <row r="48" spans="1:15" ht="15.75" customHeight="1" x14ac:dyDescent="0.25">
      <c r="A48" s="166">
        <v>45329</v>
      </c>
      <c r="B48" s="167" t="s">
        <v>129</v>
      </c>
      <c r="C48" s="167" t="s">
        <v>129</v>
      </c>
      <c r="D48" s="168" t="s">
        <v>124</v>
      </c>
      <c r="E48" s="171">
        <v>4000</v>
      </c>
      <c r="F48" s="158"/>
      <c r="G48" s="149">
        <f t="shared" si="0"/>
        <v>1000</v>
      </c>
      <c r="H48" s="285" t="s">
        <v>130</v>
      </c>
      <c r="I48" s="152" t="s">
        <v>18</v>
      </c>
      <c r="J48" s="390" t="s">
        <v>192</v>
      </c>
      <c r="K48" s="376"/>
      <c r="L48" s="152" t="s">
        <v>45</v>
      </c>
      <c r="M48" s="152"/>
      <c r="N48" s="154"/>
    </row>
    <row r="49" spans="1:14" ht="15.75" customHeight="1" x14ac:dyDescent="0.25">
      <c r="A49" s="166">
        <v>45330</v>
      </c>
      <c r="B49" s="167" t="s">
        <v>121</v>
      </c>
      <c r="C49" s="167" t="s">
        <v>49</v>
      </c>
      <c r="D49" s="168" t="s">
        <v>124</v>
      </c>
      <c r="E49" s="171"/>
      <c r="F49" s="158">
        <v>-1000</v>
      </c>
      <c r="G49" s="149">
        <f t="shared" si="0"/>
        <v>0</v>
      </c>
      <c r="H49" s="285" t="s">
        <v>130</v>
      </c>
      <c r="I49" s="152" t="s">
        <v>18</v>
      </c>
      <c r="J49" s="390" t="s">
        <v>192</v>
      </c>
      <c r="K49" s="376"/>
      <c r="L49" s="152" t="s">
        <v>45</v>
      </c>
      <c r="M49" s="152"/>
      <c r="N49" s="154"/>
    </row>
    <row r="50" spans="1:14" ht="15.75" customHeight="1" x14ac:dyDescent="0.25">
      <c r="A50" s="446">
        <v>45330</v>
      </c>
      <c r="B50" s="447" t="s">
        <v>112</v>
      </c>
      <c r="C50" s="447" t="s">
        <v>49</v>
      </c>
      <c r="D50" s="448" t="s">
        <v>124</v>
      </c>
      <c r="E50" s="609"/>
      <c r="F50" s="515">
        <v>61000</v>
      </c>
      <c r="G50" s="449">
        <f t="shared" si="0"/>
        <v>61000</v>
      </c>
      <c r="H50" s="451" t="s">
        <v>130</v>
      </c>
      <c r="I50" s="452" t="s">
        <v>18</v>
      </c>
      <c r="J50" s="514" t="s">
        <v>212</v>
      </c>
      <c r="K50" s="447"/>
      <c r="L50" s="452" t="s">
        <v>45</v>
      </c>
      <c r="M50" s="452"/>
      <c r="N50" s="512"/>
    </row>
    <row r="51" spans="1:14" ht="15.75" customHeight="1" x14ac:dyDescent="0.25">
      <c r="A51" s="166">
        <v>45330</v>
      </c>
      <c r="B51" s="167" t="s">
        <v>159</v>
      </c>
      <c r="C51" s="167" t="s">
        <v>115</v>
      </c>
      <c r="D51" s="168" t="s">
        <v>124</v>
      </c>
      <c r="E51" s="171">
        <v>8000</v>
      </c>
      <c r="F51" s="158"/>
      <c r="G51" s="149">
        <f t="shared" si="0"/>
        <v>53000</v>
      </c>
      <c r="H51" s="285" t="s">
        <v>130</v>
      </c>
      <c r="I51" s="152" t="s">
        <v>18</v>
      </c>
      <c r="J51" s="390" t="s">
        <v>212</v>
      </c>
      <c r="K51" s="376"/>
      <c r="L51" s="152" t="s">
        <v>45</v>
      </c>
      <c r="M51" s="152"/>
      <c r="N51" s="154" t="s">
        <v>131</v>
      </c>
    </row>
    <row r="52" spans="1:14" ht="15.75" customHeight="1" x14ac:dyDescent="0.25">
      <c r="A52" s="166">
        <v>45330</v>
      </c>
      <c r="B52" s="167" t="s">
        <v>159</v>
      </c>
      <c r="C52" s="167" t="s">
        <v>115</v>
      </c>
      <c r="D52" s="168" t="s">
        <v>124</v>
      </c>
      <c r="E52" s="171">
        <v>8000</v>
      </c>
      <c r="F52" s="158"/>
      <c r="G52" s="149">
        <f t="shared" si="0"/>
        <v>45000</v>
      </c>
      <c r="H52" s="285" t="s">
        <v>130</v>
      </c>
      <c r="I52" s="152" t="s">
        <v>18</v>
      </c>
      <c r="J52" s="390" t="s">
        <v>212</v>
      </c>
      <c r="K52" s="376"/>
      <c r="L52" s="152" t="s">
        <v>45</v>
      </c>
      <c r="M52" s="152"/>
      <c r="N52" s="154" t="s">
        <v>213</v>
      </c>
    </row>
    <row r="53" spans="1:14" ht="15.75" customHeight="1" x14ac:dyDescent="0.25">
      <c r="A53" s="166">
        <v>45330</v>
      </c>
      <c r="B53" s="167" t="s">
        <v>159</v>
      </c>
      <c r="C53" s="167" t="s">
        <v>115</v>
      </c>
      <c r="D53" s="168" t="s">
        <v>124</v>
      </c>
      <c r="E53" s="171">
        <v>8000</v>
      </c>
      <c r="F53" s="158"/>
      <c r="G53" s="149">
        <f t="shared" si="0"/>
        <v>37000</v>
      </c>
      <c r="H53" s="285" t="s">
        <v>130</v>
      </c>
      <c r="I53" s="152" t="s">
        <v>18</v>
      </c>
      <c r="J53" s="390" t="s">
        <v>212</v>
      </c>
      <c r="K53" s="376"/>
      <c r="L53" s="152" t="s">
        <v>45</v>
      </c>
      <c r="M53" s="152"/>
      <c r="N53" s="154" t="s">
        <v>214</v>
      </c>
    </row>
    <row r="54" spans="1:14" ht="15.75" customHeight="1" x14ac:dyDescent="0.25">
      <c r="A54" s="166">
        <v>45330</v>
      </c>
      <c r="B54" s="167" t="s">
        <v>159</v>
      </c>
      <c r="C54" s="167" t="s">
        <v>115</v>
      </c>
      <c r="D54" s="168" t="s">
        <v>124</v>
      </c>
      <c r="E54" s="171">
        <v>6000</v>
      </c>
      <c r="F54" s="158"/>
      <c r="G54" s="149">
        <f t="shared" si="0"/>
        <v>31000</v>
      </c>
      <c r="H54" s="285" t="s">
        <v>130</v>
      </c>
      <c r="I54" s="152" t="s">
        <v>18</v>
      </c>
      <c r="J54" s="390" t="s">
        <v>212</v>
      </c>
      <c r="K54" s="376"/>
      <c r="L54" s="152" t="s">
        <v>45</v>
      </c>
      <c r="M54" s="152"/>
      <c r="N54" s="154" t="s">
        <v>215</v>
      </c>
    </row>
    <row r="55" spans="1:14" ht="15.75" customHeight="1" x14ac:dyDescent="0.25">
      <c r="A55" s="166">
        <v>45330</v>
      </c>
      <c r="B55" s="167" t="s">
        <v>159</v>
      </c>
      <c r="C55" s="167" t="s">
        <v>115</v>
      </c>
      <c r="D55" s="168" t="s">
        <v>124</v>
      </c>
      <c r="E55" s="171">
        <v>11000</v>
      </c>
      <c r="F55" s="158"/>
      <c r="G55" s="149">
        <f t="shared" si="0"/>
        <v>20000</v>
      </c>
      <c r="H55" s="285" t="s">
        <v>130</v>
      </c>
      <c r="I55" s="152" t="s">
        <v>18</v>
      </c>
      <c r="J55" s="390" t="s">
        <v>212</v>
      </c>
      <c r="K55" s="376"/>
      <c r="L55" s="152" t="s">
        <v>45</v>
      </c>
      <c r="M55" s="152"/>
      <c r="N55" s="154" t="s">
        <v>216</v>
      </c>
    </row>
    <row r="56" spans="1:14" ht="15.75" customHeight="1" x14ac:dyDescent="0.25">
      <c r="A56" s="166">
        <v>45330</v>
      </c>
      <c r="B56" s="167" t="s">
        <v>159</v>
      </c>
      <c r="C56" s="167" t="s">
        <v>115</v>
      </c>
      <c r="D56" s="168" t="s">
        <v>124</v>
      </c>
      <c r="E56" s="171">
        <v>10000</v>
      </c>
      <c r="F56" s="158"/>
      <c r="G56" s="149">
        <f t="shared" si="0"/>
        <v>10000</v>
      </c>
      <c r="H56" s="285" t="s">
        <v>130</v>
      </c>
      <c r="I56" s="152" t="s">
        <v>18</v>
      </c>
      <c r="J56" s="390" t="s">
        <v>212</v>
      </c>
      <c r="K56" s="376"/>
      <c r="L56" s="152" t="s">
        <v>45</v>
      </c>
      <c r="M56" s="152"/>
      <c r="N56" s="154" t="s">
        <v>217</v>
      </c>
    </row>
    <row r="57" spans="1:14" ht="15.75" customHeight="1" x14ac:dyDescent="0.25">
      <c r="A57" s="166">
        <v>45330</v>
      </c>
      <c r="B57" s="167" t="s">
        <v>129</v>
      </c>
      <c r="C57" s="167" t="s">
        <v>129</v>
      </c>
      <c r="D57" s="168" t="s">
        <v>124</v>
      </c>
      <c r="E57" s="171">
        <v>6000</v>
      </c>
      <c r="F57" s="158"/>
      <c r="G57" s="149">
        <f t="shared" si="0"/>
        <v>4000</v>
      </c>
      <c r="H57" s="285" t="s">
        <v>130</v>
      </c>
      <c r="I57" s="152" t="s">
        <v>18</v>
      </c>
      <c r="J57" s="390" t="s">
        <v>212</v>
      </c>
      <c r="K57" s="376"/>
      <c r="L57" s="152" t="s">
        <v>45</v>
      </c>
      <c r="M57" s="152"/>
      <c r="N57" s="154"/>
    </row>
    <row r="58" spans="1:14" ht="15.75" customHeight="1" x14ac:dyDescent="0.25">
      <c r="A58" s="166">
        <v>45330</v>
      </c>
      <c r="B58" s="167" t="s">
        <v>129</v>
      </c>
      <c r="C58" s="167" t="s">
        <v>129</v>
      </c>
      <c r="D58" s="168" t="s">
        <v>124</v>
      </c>
      <c r="E58" s="171">
        <v>4000</v>
      </c>
      <c r="F58" s="158"/>
      <c r="G58" s="149">
        <f t="shared" si="0"/>
        <v>0</v>
      </c>
      <c r="H58" s="285" t="s">
        <v>130</v>
      </c>
      <c r="I58" s="152" t="s">
        <v>18</v>
      </c>
      <c r="J58" s="390" t="s">
        <v>212</v>
      </c>
      <c r="K58" s="376"/>
      <c r="L58" s="152" t="s">
        <v>45</v>
      </c>
      <c r="M58" s="152"/>
      <c r="N58" s="154"/>
    </row>
    <row r="59" spans="1:14" ht="15.75" customHeight="1" x14ac:dyDescent="0.25">
      <c r="A59" s="446">
        <v>45331</v>
      </c>
      <c r="B59" s="447" t="s">
        <v>112</v>
      </c>
      <c r="C59" s="447" t="s">
        <v>49</v>
      </c>
      <c r="D59" s="448" t="s">
        <v>124</v>
      </c>
      <c r="E59" s="609"/>
      <c r="F59" s="515">
        <v>62000</v>
      </c>
      <c r="G59" s="449">
        <f t="shared" si="0"/>
        <v>62000</v>
      </c>
      <c r="H59" s="451" t="s">
        <v>130</v>
      </c>
      <c r="I59" s="452" t="s">
        <v>18</v>
      </c>
      <c r="J59" s="608" t="s">
        <v>220</v>
      </c>
      <c r="K59" s="447"/>
      <c r="L59" s="452" t="s">
        <v>45</v>
      </c>
      <c r="M59" s="452"/>
      <c r="N59" s="512"/>
    </row>
    <row r="60" spans="1:14" ht="15.75" customHeight="1" x14ac:dyDescent="0.25">
      <c r="A60" s="166">
        <v>45331</v>
      </c>
      <c r="B60" s="167" t="s">
        <v>159</v>
      </c>
      <c r="C60" s="167" t="s">
        <v>115</v>
      </c>
      <c r="D60" s="168" t="s">
        <v>124</v>
      </c>
      <c r="E60" s="171">
        <v>8000</v>
      </c>
      <c r="F60" s="158"/>
      <c r="G60" s="149">
        <f t="shared" si="0"/>
        <v>54000</v>
      </c>
      <c r="H60" s="285" t="s">
        <v>130</v>
      </c>
      <c r="I60" s="152" t="s">
        <v>18</v>
      </c>
      <c r="J60" s="390" t="s">
        <v>220</v>
      </c>
      <c r="K60" s="376"/>
      <c r="L60" s="152" t="s">
        <v>45</v>
      </c>
      <c r="M60" s="152"/>
      <c r="N60" s="154" t="s">
        <v>131</v>
      </c>
    </row>
    <row r="61" spans="1:14" ht="15.75" customHeight="1" x14ac:dyDescent="0.25">
      <c r="A61" s="166">
        <v>45331</v>
      </c>
      <c r="B61" s="167" t="s">
        <v>159</v>
      </c>
      <c r="C61" s="167" t="s">
        <v>115</v>
      </c>
      <c r="D61" s="168" t="s">
        <v>124</v>
      </c>
      <c r="E61" s="171">
        <v>12000</v>
      </c>
      <c r="F61" s="158"/>
      <c r="G61" s="149">
        <f t="shared" si="0"/>
        <v>42000</v>
      </c>
      <c r="H61" s="285" t="s">
        <v>130</v>
      </c>
      <c r="I61" s="152" t="s">
        <v>18</v>
      </c>
      <c r="J61" s="390" t="s">
        <v>220</v>
      </c>
      <c r="K61" s="376"/>
      <c r="L61" s="152" t="s">
        <v>45</v>
      </c>
      <c r="M61" s="152"/>
      <c r="N61" s="154" t="s">
        <v>221</v>
      </c>
    </row>
    <row r="62" spans="1:14" ht="15.75" customHeight="1" x14ac:dyDescent="0.25">
      <c r="A62" s="166">
        <v>45331</v>
      </c>
      <c r="B62" s="167" t="s">
        <v>159</v>
      </c>
      <c r="C62" s="167" t="s">
        <v>115</v>
      </c>
      <c r="D62" s="168" t="s">
        <v>124</v>
      </c>
      <c r="E62" s="171">
        <v>7000</v>
      </c>
      <c r="F62" s="158"/>
      <c r="G62" s="149">
        <f t="shared" si="0"/>
        <v>35000</v>
      </c>
      <c r="H62" s="285" t="s">
        <v>130</v>
      </c>
      <c r="I62" s="152" t="s">
        <v>18</v>
      </c>
      <c r="J62" s="390" t="s">
        <v>220</v>
      </c>
      <c r="K62" s="376"/>
      <c r="L62" s="152" t="s">
        <v>45</v>
      </c>
      <c r="M62" s="152"/>
      <c r="N62" s="154" t="s">
        <v>222</v>
      </c>
    </row>
    <row r="63" spans="1:14" ht="15.75" customHeight="1" x14ac:dyDescent="0.25">
      <c r="A63" s="166">
        <v>45331</v>
      </c>
      <c r="B63" s="167" t="s">
        <v>159</v>
      </c>
      <c r="C63" s="167" t="s">
        <v>115</v>
      </c>
      <c r="D63" s="168" t="s">
        <v>124</v>
      </c>
      <c r="E63" s="171">
        <v>8000</v>
      </c>
      <c r="F63" s="158"/>
      <c r="G63" s="149">
        <f t="shared" si="0"/>
        <v>27000</v>
      </c>
      <c r="H63" s="285" t="s">
        <v>130</v>
      </c>
      <c r="I63" s="152" t="s">
        <v>18</v>
      </c>
      <c r="J63" s="390" t="s">
        <v>220</v>
      </c>
      <c r="K63" s="376"/>
      <c r="L63" s="152" t="s">
        <v>45</v>
      </c>
      <c r="M63" s="152"/>
      <c r="N63" s="154" t="s">
        <v>223</v>
      </c>
    </row>
    <row r="64" spans="1:14" ht="15.75" customHeight="1" x14ac:dyDescent="0.25">
      <c r="A64" s="166">
        <v>45331</v>
      </c>
      <c r="B64" s="167" t="s">
        <v>159</v>
      </c>
      <c r="C64" s="167" t="s">
        <v>115</v>
      </c>
      <c r="D64" s="168" t="s">
        <v>124</v>
      </c>
      <c r="E64" s="171">
        <v>7000</v>
      </c>
      <c r="F64" s="158"/>
      <c r="G64" s="149">
        <f t="shared" si="0"/>
        <v>20000</v>
      </c>
      <c r="H64" s="285" t="s">
        <v>130</v>
      </c>
      <c r="I64" s="152" t="s">
        <v>18</v>
      </c>
      <c r="J64" s="390" t="s">
        <v>220</v>
      </c>
      <c r="K64" s="376"/>
      <c r="L64" s="152" t="s">
        <v>45</v>
      </c>
      <c r="M64" s="152"/>
      <c r="N64" s="154" t="s">
        <v>224</v>
      </c>
    </row>
    <row r="65" spans="1:14" ht="15.75" customHeight="1" x14ac:dyDescent="0.25">
      <c r="A65" s="166">
        <v>45331</v>
      </c>
      <c r="B65" s="167" t="s">
        <v>159</v>
      </c>
      <c r="C65" s="167" t="s">
        <v>115</v>
      </c>
      <c r="D65" s="168" t="s">
        <v>124</v>
      </c>
      <c r="E65" s="171">
        <v>8000</v>
      </c>
      <c r="F65" s="158"/>
      <c r="G65" s="149">
        <f t="shared" si="0"/>
        <v>12000</v>
      </c>
      <c r="H65" s="285" t="s">
        <v>130</v>
      </c>
      <c r="I65" s="152" t="s">
        <v>18</v>
      </c>
      <c r="J65" s="390" t="s">
        <v>220</v>
      </c>
      <c r="K65" s="376"/>
      <c r="L65" s="152" t="s">
        <v>45</v>
      </c>
      <c r="M65" s="152"/>
      <c r="N65" s="154" t="s">
        <v>225</v>
      </c>
    </row>
    <row r="66" spans="1:14" ht="15.75" customHeight="1" x14ac:dyDescent="0.25">
      <c r="A66" s="166">
        <v>45331</v>
      </c>
      <c r="B66" s="167" t="s">
        <v>129</v>
      </c>
      <c r="C66" s="167" t="s">
        <v>129</v>
      </c>
      <c r="D66" s="168" t="s">
        <v>124</v>
      </c>
      <c r="E66" s="171">
        <v>7000</v>
      </c>
      <c r="F66" s="158"/>
      <c r="G66" s="149">
        <f t="shared" si="0"/>
        <v>5000</v>
      </c>
      <c r="H66" s="285" t="s">
        <v>130</v>
      </c>
      <c r="I66" s="152" t="s">
        <v>18</v>
      </c>
      <c r="J66" s="390" t="s">
        <v>220</v>
      </c>
      <c r="K66" s="376"/>
      <c r="L66" s="152" t="s">
        <v>45</v>
      </c>
      <c r="M66" s="152"/>
      <c r="N66" s="154"/>
    </row>
    <row r="67" spans="1:14" ht="15.75" customHeight="1" x14ac:dyDescent="0.25">
      <c r="A67" s="166">
        <v>45331</v>
      </c>
      <c r="B67" s="167" t="s">
        <v>129</v>
      </c>
      <c r="C67" s="167" t="s">
        <v>129</v>
      </c>
      <c r="D67" s="168" t="s">
        <v>124</v>
      </c>
      <c r="E67" s="171">
        <v>3000</v>
      </c>
      <c r="F67" s="158"/>
      <c r="G67" s="149">
        <f t="shared" si="0"/>
        <v>2000</v>
      </c>
      <c r="H67" s="285" t="s">
        <v>130</v>
      </c>
      <c r="I67" s="152" t="s">
        <v>18</v>
      </c>
      <c r="J67" s="390" t="s">
        <v>220</v>
      </c>
      <c r="K67" s="376"/>
      <c r="L67" s="152" t="s">
        <v>45</v>
      </c>
      <c r="M67" s="152"/>
      <c r="N67" s="154"/>
    </row>
    <row r="68" spans="1:14" ht="15.75" customHeight="1" x14ac:dyDescent="0.25">
      <c r="A68" s="166">
        <v>45334</v>
      </c>
      <c r="B68" s="167" t="s">
        <v>121</v>
      </c>
      <c r="C68" s="167" t="s">
        <v>49</v>
      </c>
      <c r="D68" s="168" t="s">
        <v>124</v>
      </c>
      <c r="E68" s="171"/>
      <c r="F68" s="158">
        <v>-2000</v>
      </c>
      <c r="G68" s="149">
        <f t="shared" si="0"/>
        <v>0</v>
      </c>
      <c r="H68" s="285" t="s">
        <v>130</v>
      </c>
      <c r="I68" s="152" t="s">
        <v>18</v>
      </c>
      <c r="J68" s="390" t="s">
        <v>220</v>
      </c>
      <c r="K68" s="376"/>
      <c r="L68" s="152" t="s">
        <v>45</v>
      </c>
      <c r="M68" s="152"/>
      <c r="N68" s="154"/>
    </row>
    <row r="69" spans="1:14" ht="15.75" customHeight="1" x14ac:dyDescent="0.25">
      <c r="A69" s="446">
        <v>45334</v>
      </c>
      <c r="B69" s="447" t="s">
        <v>112</v>
      </c>
      <c r="C69" s="447" t="s">
        <v>49</v>
      </c>
      <c r="D69" s="448" t="s">
        <v>124</v>
      </c>
      <c r="E69" s="609"/>
      <c r="F69" s="515">
        <v>59000</v>
      </c>
      <c r="G69" s="449">
        <f t="shared" si="0"/>
        <v>59000</v>
      </c>
      <c r="H69" s="451" t="s">
        <v>130</v>
      </c>
      <c r="I69" s="452" t="s">
        <v>18</v>
      </c>
      <c r="J69" s="514" t="s">
        <v>226</v>
      </c>
      <c r="K69" s="447"/>
      <c r="L69" s="452" t="s">
        <v>45</v>
      </c>
      <c r="M69" s="452"/>
      <c r="N69" s="512"/>
    </row>
    <row r="70" spans="1:14" ht="15.75" customHeight="1" x14ac:dyDescent="0.25">
      <c r="A70" s="166">
        <v>45334</v>
      </c>
      <c r="B70" s="167" t="s">
        <v>159</v>
      </c>
      <c r="C70" s="167" t="s">
        <v>115</v>
      </c>
      <c r="D70" s="168" t="s">
        <v>124</v>
      </c>
      <c r="E70" s="171">
        <v>8000</v>
      </c>
      <c r="F70" s="158"/>
      <c r="G70" s="149">
        <f t="shared" si="0"/>
        <v>51000</v>
      </c>
      <c r="H70" s="285" t="s">
        <v>130</v>
      </c>
      <c r="I70" s="152" t="s">
        <v>18</v>
      </c>
      <c r="J70" s="390" t="s">
        <v>226</v>
      </c>
      <c r="K70" s="376"/>
      <c r="L70" s="152" t="s">
        <v>45</v>
      </c>
      <c r="M70" s="622"/>
      <c r="N70" s="154" t="s">
        <v>131</v>
      </c>
    </row>
    <row r="71" spans="1:14" ht="15.75" customHeight="1" x14ac:dyDescent="0.25">
      <c r="A71" s="166">
        <v>45334</v>
      </c>
      <c r="B71" s="167" t="s">
        <v>159</v>
      </c>
      <c r="C71" s="167" t="s">
        <v>115</v>
      </c>
      <c r="D71" s="168" t="s">
        <v>124</v>
      </c>
      <c r="E71" s="171">
        <v>14000</v>
      </c>
      <c r="F71" s="158"/>
      <c r="G71" s="149">
        <f t="shared" ref="G71:G99" si="2">G70-E71+F71</f>
        <v>37000</v>
      </c>
      <c r="H71" s="285" t="s">
        <v>130</v>
      </c>
      <c r="I71" s="152" t="s">
        <v>18</v>
      </c>
      <c r="J71" s="390" t="s">
        <v>226</v>
      </c>
      <c r="K71" s="376"/>
      <c r="L71" s="152" t="s">
        <v>45</v>
      </c>
      <c r="M71" s="152"/>
      <c r="N71" s="154" t="s">
        <v>168</v>
      </c>
    </row>
    <row r="72" spans="1:14" ht="15.75" customHeight="1" x14ac:dyDescent="0.25">
      <c r="A72" s="166">
        <v>45334</v>
      </c>
      <c r="B72" s="167" t="s">
        <v>159</v>
      </c>
      <c r="C72" s="167" t="s">
        <v>115</v>
      </c>
      <c r="D72" s="168" t="s">
        <v>124</v>
      </c>
      <c r="E72" s="171">
        <v>7000</v>
      </c>
      <c r="F72" s="158"/>
      <c r="G72" s="149">
        <f t="shared" si="2"/>
        <v>30000</v>
      </c>
      <c r="H72" s="285" t="s">
        <v>130</v>
      </c>
      <c r="I72" s="152" t="s">
        <v>18</v>
      </c>
      <c r="J72" s="390" t="s">
        <v>226</v>
      </c>
      <c r="K72" s="376"/>
      <c r="L72" s="152" t="s">
        <v>45</v>
      </c>
      <c r="M72" s="152"/>
      <c r="N72" s="154" t="s">
        <v>227</v>
      </c>
    </row>
    <row r="73" spans="1:14" ht="15.75" customHeight="1" x14ac:dyDescent="0.25">
      <c r="A73" s="166">
        <v>45334</v>
      </c>
      <c r="B73" s="167" t="s">
        <v>159</v>
      </c>
      <c r="C73" s="167" t="s">
        <v>115</v>
      </c>
      <c r="D73" s="168" t="s">
        <v>124</v>
      </c>
      <c r="E73" s="171">
        <v>5000</v>
      </c>
      <c r="F73" s="158"/>
      <c r="G73" s="149">
        <f t="shared" si="2"/>
        <v>25000</v>
      </c>
      <c r="H73" s="285" t="s">
        <v>130</v>
      </c>
      <c r="I73" s="152" t="s">
        <v>18</v>
      </c>
      <c r="J73" s="390" t="s">
        <v>226</v>
      </c>
      <c r="K73" s="376"/>
      <c r="L73" s="152" t="s">
        <v>45</v>
      </c>
      <c r="M73" s="152"/>
      <c r="N73" s="154" t="s">
        <v>228</v>
      </c>
    </row>
    <row r="74" spans="1:14" ht="15.75" customHeight="1" x14ac:dyDescent="0.25">
      <c r="A74" s="166">
        <v>45334</v>
      </c>
      <c r="B74" s="167" t="s">
        <v>159</v>
      </c>
      <c r="C74" s="167" t="s">
        <v>115</v>
      </c>
      <c r="D74" s="168" t="s">
        <v>124</v>
      </c>
      <c r="E74" s="171">
        <v>8000</v>
      </c>
      <c r="F74" s="158"/>
      <c r="G74" s="149">
        <f t="shared" si="2"/>
        <v>17000</v>
      </c>
      <c r="H74" s="285" t="s">
        <v>130</v>
      </c>
      <c r="I74" s="152" t="s">
        <v>18</v>
      </c>
      <c r="J74" s="390" t="s">
        <v>226</v>
      </c>
      <c r="K74" s="376"/>
      <c r="L74" s="152" t="s">
        <v>45</v>
      </c>
      <c r="M74" s="152"/>
      <c r="N74" s="154" t="s">
        <v>229</v>
      </c>
    </row>
    <row r="75" spans="1:14" ht="15.75" customHeight="1" x14ac:dyDescent="0.25">
      <c r="A75" s="166">
        <v>45334</v>
      </c>
      <c r="B75" s="167" t="s">
        <v>159</v>
      </c>
      <c r="C75" s="167" t="s">
        <v>115</v>
      </c>
      <c r="D75" s="168" t="s">
        <v>124</v>
      </c>
      <c r="E75" s="171">
        <v>8000</v>
      </c>
      <c r="F75" s="158"/>
      <c r="G75" s="149">
        <f t="shared" si="2"/>
        <v>9000</v>
      </c>
      <c r="H75" s="285" t="s">
        <v>130</v>
      </c>
      <c r="I75" s="152" t="s">
        <v>18</v>
      </c>
      <c r="J75" s="390" t="s">
        <v>226</v>
      </c>
      <c r="K75" s="376"/>
      <c r="L75" s="152" t="s">
        <v>45</v>
      </c>
      <c r="M75" s="152"/>
      <c r="N75" s="154" t="s">
        <v>230</v>
      </c>
    </row>
    <row r="76" spans="1:14" ht="15.75" customHeight="1" x14ac:dyDescent="0.25">
      <c r="A76" s="166">
        <v>45334</v>
      </c>
      <c r="B76" s="167" t="s">
        <v>129</v>
      </c>
      <c r="C76" s="167" t="s">
        <v>129</v>
      </c>
      <c r="D76" s="168" t="s">
        <v>124</v>
      </c>
      <c r="E76" s="171">
        <v>5000</v>
      </c>
      <c r="F76" s="158"/>
      <c r="G76" s="149">
        <f t="shared" si="2"/>
        <v>4000</v>
      </c>
      <c r="H76" s="285" t="s">
        <v>130</v>
      </c>
      <c r="I76" s="152" t="s">
        <v>18</v>
      </c>
      <c r="J76" s="390" t="s">
        <v>226</v>
      </c>
      <c r="K76" s="376"/>
      <c r="L76" s="152" t="s">
        <v>45</v>
      </c>
      <c r="M76" s="152"/>
      <c r="N76" s="154"/>
    </row>
    <row r="77" spans="1:14" ht="15.75" customHeight="1" x14ac:dyDescent="0.25">
      <c r="A77" s="166">
        <v>45334</v>
      </c>
      <c r="B77" s="167" t="s">
        <v>129</v>
      </c>
      <c r="C77" s="167" t="s">
        <v>129</v>
      </c>
      <c r="D77" s="168" t="s">
        <v>124</v>
      </c>
      <c r="E77" s="171">
        <v>5000</v>
      </c>
      <c r="F77" s="158"/>
      <c r="G77" s="149">
        <f t="shared" si="2"/>
        <v>-1000</v>
      </c>
      <c r="H77" s="285" t="s">
        <v>130</v>
      </c>
      <c r="I77" s="152" t="s">
        <v>18</v>
      </c>
      <c r="J77" s="390" t="s">
        <v>226</v>
      </c>
      <c r="K77" s="376"/>
      <c r="L77" s="152" t="s">
        <v>45</v>
      </c>
      <c r="M77" s="152"/>
      <c r="N77" s="154"/>
    </row>
    <row r="78" spans="1:14" ht="15.75" customHeight="1" x14ac:dyDescent="0.25">
      <c r="A78" s="166">
        <v>45335</v>
      </c>
      <c r="B78" s="167" t="s">
        <v>167</v>
      </c>
      <c r="C78" s="167" t="s">
        <v>49</v>
      </c>
      <c r="D78" s="168" t="s">
        <v>124</v>
      </c>
      <c r="E78" s="171"/>
      <c r="F78" s="158">
        <v>1000</v>
      </c>
      <c r="G78" s="149">
        <f t="shared" si="2"/>
        <v>0</v>
      </c>
      <c r="H78" s="285" t="s">
        <v>130</v>
      </c>
      <c r="I78" s="152" t="s">
        <v>18</v>
      </c>
      <c r="J78" s="390" t="s">
        <v>226</v>
      </c>
      <c r="K78" s="376"/>
      <c r="L78" s="152" t="s">
        <v>45</v>
      </c>
      <c r="M78" s="152"/>
      <c r="N78" s="154"/>
    </row>
    <row r="79" spans="1:14" ht="15.75" customHeight="1" x14ac:dyDescent="0.25">
      <c r="A79" s="446">
        <v>45335</v>
      </c>
      <c r="B79" s="447" t="s">
        <v>112</v>
      </c>
      <c r="C79" s="447" t="s">
        <v>49</v>
      </c>
      <c r="D79" s="448" t="s">
        <v>124</v>
      </c>
      <c r="E79" s="609"/>
      <c r="F79" s="515">
        <v>56000</v>
      </c>
      <c r="G79" s="449">
        <f t="shared" si="2"/>
        <v>56000</v>
      </c>
      <c r="H79" s="451" t="s">
        <v>130</v>
      </c>
      <c r="I79" s="452" t="s">
        <v>18</v>
      </c>
      <c r="J79" s="514" t="s">
        <v>251</v>
      </c>
      <c r="K79" s="447"/>
      <c r="L79" s="452" t="s">
        <v>45</v>
      </c>
      <c r="M79" s="452"/>
      <c r="N79" s="512"/>
    </row>
    <row r="80" spans="1:14" ht="15.75" customHeight="1" x14ac:dyDescent="0.25">
      <c r="A80" s="166">
        <v>45335</v>
      </c>
      <c r="B80" s="167" t="s">
        <v>159</v>
      </c>
      <c r="C80" s="167" t="s">
        <v>115</v>
      </c>
      <c r="D80" s="168" t="s">
        <v>124</v>
      </c>
      <c r="E80" s="171">
        <v>8000</v>
      </c>
      <c r="F80" s="158"/>
      <c r="G80" s="149">
        <f t="shared" si="2"/>
        <v>48000</v>
      </c>
      <c r="H80" s="285" t="s">
        <v>130</v>
      </c>
      <c r="I80" s="152" t="s">
        <v>18</v>
      </c>
      <c r="J80" s="390" t="s">
        <v>251</v>
      </c>
      <c r="K80" s="376"/>
      <c r="L80" s="152" t="s">
        <v>45</v>
      </c>
      <c r="M80" s="152"/>
      <c r="N80" s="154" t="s">
        <v>131</v>
      </c>
    </row>
    <row r="81" spans="1:14" ht="15.75" customHeight="1" x14ac:dyDescent="0.25">
      <c r="A81" s="166">
        <v>45335</v>
      </c>
      <c r="B81" s="167" t="s">
        <v>159</v>
      </c>
      <c r="C81" s="167" t="s">
        <v>115</v>
      </c>
      <c r="D81" s="168" t="s">
        <v>124</v>
      </c>
      <c r="E81" s="171">
        <v>7000</v>
      </c>
      <c r="F81" s="158"/>
      <c r="G81" s="149">
        <f t="shared" si="2"/>
        <v>41000</v>
      </c>
      <c r="H81" s="285" t="s">
        <v>130</v>
      </c>
      <c r="I81" s="152" t="s">
        <v>18</v>
      </c>
      <c r="J81" s="390" t="s">
        <v>251</v>
      </c>
      <c r="K81" s="376"/>
      <c r="L81" s="152" t="s">
        <v>45</v>
      </c>
      <c r="M81" s="152"/>
      <c r="N81" s="154" t="s">
        <v>252</v>
      </c>
    </row>
    <row r="82" spans="1:14" ht="15.75" customHeight="1" x14ac:dyDescent="0.25">
      <c r="A82" s="166">
        <v>45335</v>
      </c>
      <c r="B82" s="167" t="s">
        <v>159</v>
      </c>
      <c r="C82" s="167" t="s">
        <v>115</v>
      </c>
      <c r="D82" s="168" t="s">
        <v>124</v>
      </c>
      <c r="E82" s="171">
        <v>4000</v>
      </c>
      <c r="F82" s="158"/>
      <c r="G82" s="149">
        <f t="shared" si="2"/>
        <v>37000</v>
      </c>
      <c r="H82" s="285" t="s">
        <v>130</v>
      </c>
      <c r="I82" s="152" t="s">
        <v>18</v>
      </c>
      <c r="J82" s="390" t="s">
        <v>251</v>
      </c>
      <c r="K82" s="376"/>
      <c r="L82" s="152" t="s">
        <v>45</v>
      </c>
      <c r="M82" s="152"/>
      <c r="N82" s="154" t="s">
        <v>253</v>
      </c>
    </row>
    <row r="83" spans="1:14" ht="15.75" customHeight="1" x14ac:dyDescent="0.25">
      <c r="A83" s="166">
        <v>45335</v>
      </c>
      <c r="B83" s="167" t="s">
        <v>159</v>
      </c>
      <c r="C83" s="167" t="s">
        <v>115</v>
      </c>
      <c r="D83" s="168" t="s">
        <v>124</v>
      </c>
      <c r="E83" s="171">
        <v>7000</v>
      </c>
      <c r="F83" s="158"/>
      <c r="G83" s="149">
        <f t="shared" si="2"/>
        <v>30000</v>
      </c>
      <c r="H83" s="285" t="s">
        <v>130</v>
      </c>
      <c r="I83" s="152" t="s">
        <v>18</v>
      </c>
      <c r="J83" s="390" t="s">
        <v>251</v>
      </c>
      <c r="K83" s="376"/>
      <c r="L83" s="152" t="s">
        <v>45</v>
      </c>
      <c r="M83" s="152"/>
      <c r="N83" s="154" t="s">
        <v>254</v>
      </c>
    </row>
    <row r="84" spans="1:14" ht="15.75" customHeight="1" x14ac:dyDescent="0.25">
      <c r="A84" s="166">
        <v>45335</v>
      </c>
      <c r="B84" s="167" t="s">
        <v>159</v>
      </c>
      <c r="C84" s="167" t="s">
        <v>115</v>
      </c>
      <c r="D84" s="168" t="s">
        <v>124</v>
      </c>
      <c r="E84" s="171">
        <v>8000</v>
      </c>
      <c r="F84" s="158"/>
      <c r="G84" s="149">
        <f t="shared" si="2"/>
        <v>22000</v>
      </c>
      <c r="H84" s="285" t="s">
        <v>130</v>
      </c>
      <c r="I84" s="152" t="s">
        <v>18</v>
      </c>
      <c r="J84" s="390" t="s">
        <v>251</v>
      </c>
      <c r="K84" s="376"/>
      <c r="L84" s="152" t="s">
        <v>45</v>
      </c>
      <c r="M84" s="152"/>
      <c r="N84" s="154" t="s">
        <v>255</v>
      </c>
    </row>
    <row r="85" spans="1:14" ht="15.75" customHeight="1" x14ac:dyDescent="0.25">
      <c r="A85" s="166">
        <v>45335</v>
      </c>
      <c r="B85" s="167" t="s">
        <v>159</v>
      </c>
      <c r="C85" s="167" t="s">
        <v>115</v>
      </c>
      <c r="D85" s="168" t="s">
        <v>124</v>
      </c>
      <c r="E85" s="171">
        <v>10000</v>
      </c>
      <c r="F85" s="158"/>
      <c r="G85" s="149">
        <f t="shared" si="2"/>
        <v>12000</v>
      </c>
      <c r="H85" s="285" t="s">
        <v>130</v>
      </c>
      <c r="I85" s="152" t="s">
        <v>18</v>
      </c>
      <c r="J85" s="390" t="s">
        <v>251</v>
      </c>
      <c r="K85" s="376"/>
      <c r="L85" s="152" t="s">
        <v>45</v>
      </c>
      <c r="M85" s="152"/>
      <c r="N85" s="154" t="s">
        <v>256</v>
      </c>
    </row>
    <row r="86" spans="1:14" ht="15.75" customHeight="1" x14ac:dyDescent="0.25">
      <c r="A86" s="166">
        <v>45335</v>
      </c>
      <c r="B86" s="167" t="s">
        <v>129</v>
      </c>
      <c r="C86" s="167" t="s">
        <v>129</v>
      </c>
      <c r="D86" s="168" t="s">
        <v>124</v>
      </c>
      <c r="E86" s="171">
        <v>3000</v>
      </c>
      <c r="F86" s="158"/>
      <c r="G86" s="149">
        <f t="shared" si="2"/>
        <v>9000</v>
      </c>
      <c r="H86" s="285" t="s">
        <v>130</v>
      </c>
      <c r="I86" s="152" t="s">
        <v>18</v>
      </c>
      <c r="J86" s="390" t="s">
        <v>251</v>
      </c>
      <c r="K86" s="376"/>
      <c r="L86" s="152" t="s">
        <v>45</v>
      </c>
      <c r="M86" s="152"/>
      <c r="N86" s="154"/>
    </row>
    <row r="87" spans="1:14" ht="15.75" customHeight="1" x14ac:dyDescent="0.25">
      <c r="A87" s="166">
        <v>45335</v>
      </c>
      <c r="B87" s="167" t="s">
        <v>129</v>
      </c>
      <c r="C87" s="167" t="s">
        <v>129</v>
      </c>
      <c r="D87" s="168" t="s">
        <v>124</v>
      </c>
      <c r="E87" s="171">
        <v>7000</v>
      </c>
      <c r="F87" s="158"/>
      <c r="G87" s="149">
        <f t="shared" si="2"/>
        <v>2000</v>
      </c>
      <c r="H87" s="285" t="s">
        <v>130</v>
      </c>
      <c r="I87" s="152" t="s">
        <v>18</v>
      </c>
      <c r="J87" s="390" t="s">
        <v>251</v>
      </c>
      <c r="K87" s="376"/>
      <c r="L87" s="152" t="s">
        <v>45</v>
      </c>
      <c r="M87" s="152"/>
      <c r="N87" s="154"/>
    </row>
    <row r="88" spans="1:14" ht="15.75" customHeight="1" x14ac:dyDescent="0.25">
      <c r="A88" s="166">
        <v>45336</v>
      </c>
      <c r="B88" s="167" t="s">
        <v>121</v>
      </c>
      <c r="C88" s="167" t="s">
        <v>49</v>
      </c>
      <c r="D88" s="168" t="s">
        <v>124</v>
      </c>
      <c r="E88" s="171"/>
      <c r="F88" s="158">
        <v>-2000</v>
      </c>
      <c r="G88" s="149">
        <f t="shared" si="2"/>
        <v>0</v>
      </c>
      <c r="H88" s="285" t="s">
        <v>130</v>
      </c>
      <c r="I88" s="152" t="s">
        <v>18</v>
      </c>
      <c r="J88" s="390" t="s">
        <v>251</v>
      </c>
      <c r="K88" s="376"/>
      <c r="L88" s="152" t="s">
        <v>45</v>
      </c>
      <c r="M88" s="152"/>
      <c r="N88" s="154"/>
    </row>
    <row r="89" spans="1:14" ht="15.75" customHeight="1" x14ac:dyDescent="0.25">
      <c r="A89" s="446">
        <v>45336</v>
      </c>
      <c r="B89" s="447" t="s">
        <v>112</v>
      </c>
      <c r="C89" s="447" t="s">
        <v>49</v>
      </c>
      <c r="D89" s="448" t="s">
        <v>124</v>
      </c>
      <c r="E89" s="609"/>
      <c r="F89" s="515">
        <v>59000</v>
      </c>
      <c r="G89" s="449">
        <f t="shared" si="2"/>
        <v>59000</v>
      </c>
      <c r="H89" s="451" t="s">
        <v>130</v>
      </c>
      <c r="I89" s="452" t="s">
        <v>18</v>
      </c>
      <c r="J89" s="514" t="s">
        <v>269</v>
      </c>
      <c r="K89" s="447"/>
      <c r="L89" s="452" t="s">
        <v>45</v>
      </c>
      <c r="M89" s="452"/>
      <c r="N89" s="512"/>
    </row>
    <row r="90" spans="1:14" ht="15.75" customHeight="1" x14ac:dyDescent="0.25">
      <c r="A90" s="166">
        <v>45336</v>
      </c>
      <c r="B90" s="167" t="s">
        <v>159</v>
      </c>
      <c r="C90" s="167" t="s">
        <v>115</v>
      </c>
      <c r="D90" s="168" t="s">
        <v>124</v>
      </c>
      <c r="E90" s="171">
        <v>8000</v>
      </c>
      <c r="F90" s="158"/>
      <c r="G90" s="149">
        <f t="shared" si="2"/>
        <v>51000</v>
      </c>
      <c r="H90" s="285" t="s">
        <v>130</v>
      </c>
      <c r="I90" s="152" t="s">
        <v>18</v>
      </c>
      <c r="J90" s="390" t="s">
        <v>269</v>
      </c>
      <c r="K90" s="376"/>
      <c r="L90" s="152" t="s">
        <v>45</v>
      </c>
      <c r="M90" s="152"/>
      <c r="N90" s="154" t="s">
        <v>131</v>
      </c>
    </row>
    <row r="91" spans="1:14" ht="15.75" customHeight="1" x14ac:dyDescent="0.25">
      <c r="A91" s="166">
        <v>45336</v>
      </c>
      <c r="B91" s="167" t="s">
        <v>159</v>
      </c>
      <c r="C91" s="167" t="s">
        <v>115</v>
      </c>
      <c r="D91" s="168" t="s">
        <v>124</v>
      </c>
      <c r="E91" s="171">
        <v>14000</v>
      </c>
      <c r="F91" s="158"/>
      <c r="G91" s="149">
        <f t="shared" si="2"/>
        <v>37000</v>
      </c>
      <c r="H91" s="285" t="s">
        <v>130</v>
      </c>
      <c r="I91" s="152" t="s">
        <v>18</v>
      </c>
      <c r="J91" s="390" t="s">
        <v>269</v>
      </c>
      <c r="K91" s="376"/>
      <c r="L91" s="152" t="s">
        <v>45</v>
      </c>
      <c r="M91" s="152"/>
      <c r="N91" s="154" t="s">
        <v>270</v>
      </c>
    </row>
    <row r="92" spans="1:14" ht="15.75" customHeight="1" x14ac:dyDescent="0.25">
      <c r="A92" s="166">
        <v>45336</v>
      </c>
      <c r="B92" s="167" t="s">
        <v>159</v>
      </c>
      <c r="C92" s="167" t="s">
        <v>115</v>
      </c>
      <c r="D92" s="168" t="s">
        <v>124</v>
      </c>
      <c r="E92" s="171">
        <v>6000</v>
      </c>
      <c r="F92" s="158"/>
      <c r="G92" s="149">
        <f t="shared" si="2"/>
        <v>31000</v>
      </c>
      <c r="H92" s="285" t="s">
        <v>130</v>
      </c>
      <c r="I92" s="152" t="s">
        <v>18</v>
      </c>
      <c r="J92" s="390" t="s">
        <v>269</v>
      </c>
      <c r="K92" s="376"/>
      <c r="L92" s="152" t="s">
        <v>45</v>
      </c>
      <c r="M92" s="152"/>
      <c r="N92" s="154" t="s">
        <v>271</v>
      </c>
    </row>
    <row r="93" spans="1:14" ht="15.75" customHeight="1" x14ac:dyDescent="0.25">
      <c r="A93" s="166">
        <v>45336</v>
      </c>
      <c r="B93" s="167" t="s">
        <v>159</v>
      </c>
      <c r="C93" s="167" t="s">
        <v>115</v>
      </c>
      <c r="D93" s="168" t="s">
        <v>124</v>
      </c>
      <c r="E93" s="171">
        <v>7000</v>
      </c>
      <c r="F93" s="158"/>
      <c r="G93" s="149">
        <f t="shared" si="2"/>
        <v>24000</v>
      </c>
      <c r="H93" s="285" t="s">
        <v>130</v>
      </c>
      <c r="I93" s="152" t="s">
        <v>18</v>
      </c>
      <c r="J93" s="390" t="s">
        <v>269</v>
      </c>
      <c r="K93" s="376"/>
      <c r="L93" s="152" t="s">
        <v>45</v>
      </c>
      <c r="M93" s="152"/>
      <c r="N93" s="154" t="s">
        <v>272</v>
      </c>
    </row>
    <row r="94" spans="1:14" ht="15.75" customHeight="1" x14ac:dyDescent="0.25">
      <c r="A94" s="166">
        <v>45336</v>
      </c>
      <c r="B94" s="167" t="s">
        <v>159</v>
      </c>
      <c r="C94" s="167" t="s">
        <v>115</v>
      </c>
      <c r="D94" s="168" t="s">
        <v>124</v>
      </c>
      <c r="E94" s="171">
        <v>7000</v>
      </c>
      <c r="F94" s="158"/>
      <c r="G94" s="149">
        <f t="shared" si="2"/>
        <v>17000</v>
      </c>
      <c r="H94" s="285" t="s">
        <v>130</v>
      </c>
      <c r="I94" s="152" t="s">
        <v>18</v>
      </c>
      <c r="J94" s="390" t="s">
        <v>269</v>
      </c>
      <c r="K94" s="376"/>
      <c r="L94" s="152" t="s">
        <v>45</v>
      </c>
      <c r="M94" s="152"/>
      <c r="N94" s="154" t="s">
        <v>273</v>
      </c>
    </row>
    <row r="95" spans="1:14" ht="15.75" customHeight="1" x14ac:dyDescent="0.25">
      <c r="A95" s="166">
        <v>45336</v>
      </c>
      <c r="B95" s="167" t="s">
        <v>159</v>
      </c>
      <c r="C95" s="167" t="s">
        <v>115</v>
      </c>
      <c r="D95" s="168" t="s">
        <v>124</v>
      </c>
      <c r="E95" s="171">
        <v>8000</v>
      </c>
      <c r="F95" s="158"/>
      <c r="G95" s="149">
        <f t="shared" si="2"/>
        <v>9000</v>
      </c>
      <c r="H95" s="285" t="s">
        <v>130</v>
      </c>
      <c r="I95" s="152" t="s">
        <v>18</v>
      </c>
      <c r="J95" s="390" t="s">
        <v>269</v>
      </c>
      <c r="K95" s="376"/>
      <c r="L95" s="152" t="s">
        <v>45</v>
      </c>
      <c r="M95" s="152"/>
      <c r="N95" s="154" t="s">
        <v>274</v>
      </c>
    </row>
    <row r="96" spans="1:14" ht="15.75" customHeight="1" x14ac:dyDescent="0.25">
      <c r="A96" s="166">
        <v>45336</v>
      </c>
      <c r="B96" s="167" t="s">
        <v>129</v>
      </c>
      <c r="C96" s="167" t="s">
        <v>129</v>
      </c>
      <c r="D96" s="168" t="s">
        <v>124</v>
      </c>
      <c r="E96" s="171">
        <v>4000</v>
      </c>
      <c r="F96" s="158"/>
      <c r="G96" s="149">
        <f t="shared" si="2"/>
        <v>5000</v>
      </c>
      <c r="H96" s="285" t="s">
        <v>130</v>
      </c>
      <c r="I96" s="152" t="s">
        <v>18</v>
      </c>
      <c r="J96" s="390" t="s">
        <v>269</v>
      </c>
      <c r="K96" s="376"/>
      <c r="L96" s="152" t="s">
        <v>45</v>
      </c>
      <c r="M96" s="152"/>
      <c r="N96" s="154"/>
    </row>
    <row r="97" spans="1:14" ht="15.75" customHeight="1" x14ac:dyDescent="0.25">
      <c r="A97" s="166">
        <v>45336</v>
      </c>
      <c r="B97" s="167" t="s">
        <v>129</v>
      </c>
      <c r="C97" s="167" t="s">
        <v>129</v>
      </c>
      <c r="D97" s="168" t="s">
        <v>124</v>
      </c>
      <c r="E97" s="171">
        <v>6000</v>
      </c>
      <c r="F97" s="158"/>
      <c r="G97" s="149">
        <f t="shared" si="2"/>
        <v>-1000</v>
      </c>
      <c r="H97" s="285" t="s">
        <v>130</v>
      </c>
      <c r="I97" s="152" t="s">
        <v>18</v>
      </c>
      <c r="J97" s="390" t="s">
        <v>269</v>
      </c>
      <c r="K97" s="376"/>
      <c r="L97" s="152" t="s">
        <v>45</v>
      </c>
      <c r="M97" s="152"/>
      <c r="N97" s="154"/>
    </row>
    <row r="98" spans="1:14" ht="15.75" customHeight="1" x14ac:dyDescent="0.25">
      <c r="A98" s="166">
        <v>45337</v>
      </c>
      <c r="B98" s="167" t="s">
        <v>167</v>
      </c>
      <c r="C98" s="167" t="s">
        <v>49</v>
      </c>
      <c r="D98" s="168" t="s">
        <v>124</v>
      </c>
      <c r="E98" s="171"/>
      <c r="F98" s="158">
        <v>1000</v>
      </c>
      <c r="G98" s="149">
        <f t="shared" si="2"/>
        <v>0</v>
      </c>
      <c r="H98" s="285" t="s">
        <v>130</v>
      </c>
      <c r="I98" s="152" t="s">
        <v>18</v>
      </c>
      <c r="J98" s="390" t="s">
        <v>269</v>
      </c>
      <c r="K98" s="376"/>
      <c r="L98" s="152" t="s">
        <v>45</v>
      </c>
      <c r="M98" s="152"/>
      <c r="N98" s="154"/>
    </row>
    <row r="99" spans="1:14" ht="15.75" customHeight="1" x14ac:dyDescent="0.25">
      <c r="A99" s="642">
        <v>45337</v>
      </c>
      <c r="B99" s="643" t="s">
        <v>112</v>
      </c>
      <c r="C99" s="643" t="s">
        <v>49</v>
      </c>
      <c r="D99" s="644" t="s">
        <v>124</v>
      </c>
      <c r="E99" s="645"/>
      <c r="F99" s="646">
        <v>58000</v>
      </c>
      <c r="G99" s="647">
        <f t="shared" si="2"/>
        <v>58000</v>
      </c>
      <c r="H99" s="648" t="s">
        <v>130</v>
      </c>
      <c r="I99" s="649" t="s">
        <v>18</v>
      </c>
      <c r="J99" s="650" t="s">
        <v>281</v>
      </c>
      <c r="K99" s="643"/>
      <c r="L99" s="649" t="s">
        <v>45</v>
      </c>
      <c r="M99" s="649"/>
      <c r="N99" s="651"/>
    </row>
    <row r="100" spans="1:14" ht="15.75" customHeight="1" x14ac:dyDescent="0.25">
      <c r="A100" s="166">
        <v>45337</v>
      </c>
      <c r="B100" s="167" t="s">
        <v>159</v>
      </c>
      <c r="C100" s="167" t="s">
        <v>115</v>
      </c>
      <c r="D100" s="168" t="s">
        <v>124</v>
      </c>
      <c r="E100" s="171">
        <v>8000</v>
      </c>
      <c r="F100" s="158"/>
      <c r="G100" s="149">
        <f t="shared" ref="G100:G163" si="3">G99-E100+F100</f>
        <v>50000</v>
      </c>
      <c r="H100" s="285" t="s">
        <v>130</v>
      </c>
      <c r="I100" s="152" t="s">
        <v>18</v>
      </c>
      <c r="J100" s="390" t="s">
        <v>281</v>
      </c>
      <c r="K100" s="376"/>
      <c r="L100" s="152" t="s">
        <v>45</v>
      </c>
      <c r="M100" s="152"/>
      <c r="N100" s="154" t="s">
        <v>131</v>
      </c>
    </row>
    <row r="101" spans="1:14" ht="15.75" customHeight="1" x14ac:dyDescent="0.25">
      <c r="A101" s="166">
        <v>45337</v>
      </c>
      <c r="B101" s="167" t="s">
        <v>159</v>
      </c>
      <c r="C101" s="167" t="s">
        <v>115</v>
      </c>
      <c r="D101" s="168" t="s">
        <v>124</v>
      </c>
      <c r="E101" s="171">
        <v>8000</v>
      </c>
      <c r="F101" s="158"/>
      <c r="G101" s="149">
        <f t="shared" si="3"/>
        <v>42000</v>
      </c>
      <c r="H101" s="285" t="s">
        <v>130</v>
      </c>
      <c r="I101" s="152" t="s">
        <v>18</v>
      </c>
      <c r="J101" s="390" t="s">
        <v>281</v>
      </c>
      <c r="K101" s="376"/>
      <c r="L101" s="152" t="s">
        <v>45</v>
      </c>
      <c r="M101" s="152"/>
      <c r="N101" s="154" t="s">
        <v>282</v>
      </c>
    </row>
    <row r="102" spans="1:14" ht="15.75" customHeight="1" x14ac:dyDescent="0.25">
      <c r="A102" s="166">
        <v>45337</v>
      </c>
      <c r="B102" s="167" t="s">
        <v>159</v>
      </c>
      <c r="C102" s="167" t="s">
        <v>115</v>
      </c>
      <c r="D102" s="168" t="s">
        <v>124</v>
      </c>
      <c r="E102" s="171">
        <v>6000</v>
      </c>
      <c r="F102" s="158"/>
      <c r="G102" s="149">
        <f t="shared" si="3"/>
        <v>36000</v>
      </c>
      <c r="H102" s="285" t="s">
        <v>130</v>
      </c>
      <c r="I102" s="152" t="s">
        <v>18</v>
      </c>
      <c r="J102" s="390" t="s">
        <v>281</v>
      </c>
      <c r="K102" s="376"/>
      <c r="L102" s="152" t="s">
        <v>45</v>
      </c>
      <c r="M102" s="152"/>
      <c r="N102" s="154" t="s">
        <v>283</v>
      </c>
    </row>
    <row r="103" spans="1:14" ht="15.75" customHeight="1" x14ac:dyDescent="0.25">
      <c r="A103" s="166">
        <v>45337</v>
      </c>
      <c r="B103" s="167" t="s">
        <v>159</v>
      </c>
      <c r="C103" s="167" t="s">
        <v>115</v>
      </c>
      <c r="D103" s="168" t="s">
        <v>124</v>
      </c>
      <c r="E103" s="171">
        <v>8000</v>
      </c>
      <c r="F103" s="158"/>
      <c r="G103" s="149">
        <f t="shared" si="3"/>
        <v>28000</v>
      </c>
      <c r="H103" s="285" t="s">
        <v>130</v>
      </c>
      <c r="I103" s="152" t="s">
        <v>18</v>
      </c>
      <c r="J103" s="390" t="s">
        <v>281</v>
      </c>
      <c r="K103" s="376"/>
      <c r="L103" s="152" t="s">
        <v>45</v>
      </c>
      <c r="M103" s="152"/>
      <c r="N103" s="154" t="s">
        <v>284</v>
      </c>
    </row>
    <row r="104" spans="1:14" ht="15.75" customHeight="1" x14ac:dyDescent="0.25">
      <c r="A104" s="166">
        <v>45337</v>
      </c>
      <c r="B104" s="167" t="s">
        <v>159</v>
      </c>
      <c r="C104" s="167" t="s">
        <v>115</v>
      </c>
      <c r="D104" s="168" t="s">
        <v>124</v>
      </c>
      <c r="E104" s="171">
        <v>6000</v>
      </c>
      <c r="F104" s="158"/>
      <c r="G104" s="149">
        <f t="shared" si="3"/>
        <v>22000</v>
      </c>
      <c r="H104" s="285" t="s">
        <v>130</v>
      </c>
      <c r="I104" s="152" t="s">
        <v>18</v>
      </c>
      <c r="J104" s="390" t="s">
        <v>281</v>
      </c>
      <c r="K104" s="376"/>
      <c r="L104" s="152" t="s">
        <v>45</v>
      </c>
      <c r="M104" s="152"/>
      <c r="N104" s="154" t="s">
        <v>285</v>
      </c>
    </row>
    <row r="105" spans="1:14" ht="15.75" customHeight="1" x14ac:dyDescent="0.25">
      <c r="A105" s="166">
        <v>45337</v>
      </c>
      <c r="B105" s="167" t="s">
        <v>159</v>
      </c>
      <c r="C105" s="167" t="s">
        <v>115</v>
      </c>
      <c r="D105" s="168" t="s">
        <v>124</v>
      </c>
      <c r="E105" s="171">
        <v>10000</v>
      </c>
      <c r="F105" s="158"/>
      <c r="G105" s="149">
        <f t="shared" si="3"/>
        <v>12000</v>
      </c>
      <c r="H105" s="285" t="s">
        <v>130</v>
      </c>
      <c r="I105" s="152" t="s">
        <v>18</v>
      </c>
      <c r="J105" s="390" t="s">
        <v>281</v>
      </c>
      <c r="K105" s="376"/>
      <c r="L105" s="152" t="s">
        <v>45</v>
      </c>
      <c r="M105" s="152"/>
      <c r="N105" s="154" t="s">
        <v>286</v>
      </c>
    </row>
    <row r="106" spans="1:14" ht="15.75" customHeight="1" x14ac:dyDescent="0.25">
      <c r="A106" s="166">
        <v>45337</v>
      </c>
      <c r="B106" s="167" t="s">
        <v>129</v>
      </c>
      <c r="C106" s="167" t="s">
        <v>129</v>
      </c>
      <c r="D106" s="168" t="s">
        <v>124</v>
      </c>
      <c r="E106" s="171">
        <v>6000</v>
      </c>
      <c r="F106" s="158"/>
      <c r="G106" s="149">
        <f t="shared" si="3"/>
        <v>6000</v>
      </c>
      <c r="H106" s="285" t="s">
        <v>130</v>
      </c>
      <c r="I106" s="152" t="s">
        <v>18</v>
      </c>
      <c r="J106" s="390" t="s">
        <v>281</v>
      </c>
      <c r="K106" s="376"/>
      <c r="L106" s="152" t="s">
        <v>45</v>
      </c>
      <c r="M106" s="152"/>
      <c r="N106" s="154"/>
    </row>
    <row r="107" spans="1:14" ht="15.75" customHeight="1" x14ac:dyDescent="0.25">
      <c r="A107" s="166">
        <v>45337</v>
      </c>
      <c r="B107" s="167" t="s">
        <v>129</v>
      </c>
      <c r="C107" s="167" t="s">
        <v>129</v>
      </c>
      <c r="D107" s="168" t="s">
        <v>124</v>
      </c>
      <c r="E107" s="171">
        <v>4000</v>
      </c>
      <c r="F107" s="158"/>
      <c r="G107" s="149">
        <f t="shared" si="3"/>
        <v>2000</v>
      </c>
      <c r="H107" s="285" t="s">
        <v>130</v>
      </c>
      <c r="I107" s="152" t="s">
        <v>18</v>
      </c>
      <c r="J107" s="390" t="s">
        <v>281</v>
      </c>
      <c r="K107" s="376"/>
      <c r="L107" s="152" t="s">
        <v>45</v>
      </c>
      <c r="M107" s="152"/>
      <c r="N107" s="154"/>
    </row>
    <row r="108" spans="1:14" ht="15.75" customHeight="1" x14ac:dyDescent="0.25">
      <c r="A108" s="166">
        <v>45338</v>
      </c>
      <c r="B108" s="167" t="s">
        <v>121</v>
      </c>
      <c r="C108" s="167" t="s">
        <v>49</v>
      </c>
      <c r="D108" s="168" t="s">
        <v>124</v>
      </c>
      <c r="E108" s="171"/>
      <c r="F108" s="158">
        <v>-2000</v>
      </c>
      <c r="G108" s="149">
        <f t="shared" si="3"/>
        <v>0</v>
      </c>
      <c r="H108" s="285" t="s">
        <v>130</v>
      </c>
      <c r="I108" s="152" t="s">
        <v>18</v>
      </c>
      <c r="J108" s="390" t="s">
        <v>281</v>
      </c>
      <c r="K108" s="376"/>
      <c r="L108" s="152" t="s">
        <v>45</v>
      </c>
      <c r="M108" s="152"/>
      <c r="N108" s="154"/>
    </row>
    <row r="109" spans="1:14" ht="15.75" customHeight="1" x14ac:dyDescent="0.25">
      <c r="A109" s="446">
        <v>45341</v>
      </c>
      <c r="B109" s="447" t="s">
        <v>112</v>
      </c>
      <c r="C109" s="447" t="s">
        <v>49</v>
      </c>
      <c r="D109" s="448" t="s">
        <v>124</v>
      </c>
      <c r="E109" s="609"/>
      <c r="F109" s="515">
        <v>58000</v>
      </c>
      <c r="G109" s="449">
        <f t="shared" si="3"/>
        <v>58000</v>
      </c>
      <c r="H109" s="451" t="s">
        <v>130</v>
      </c>
      <c r="I109" s="452" t="s">
        <v>18</v>
      </c>
      <c r="J109" s="514" t="s">
        <v>309</v>
      </c>
      <c r="K109" s="447"/>
      <c r="L109" s="452" t="s">
        <v>45</v>
      </c>
      <c r="M109" s="452"/>
      <c r="N109" s="512"/>
    </row>
    <row r="110" spans="1:14" ht="15.75" customHeight="1" x14ac:dyDescent="0.25">
      <c r="A110" s="166">
        <v>45341</v>
      </c>
      <c r="B110" s="167" t="s">
        <v>159</v>
      </c>
      <c r="C110" s="167" t="s">
        <v>115</v>
      </c>
      <c r="D110" s="168" t="s">
        <v>124</v>
      </c>
      <c r="E110" s="171">
        <v>8000</v>
      </c>
      <c r="F110" s="158"/>
      <c r="G110" s="149">
        <f t="shared" si="3"/>
        <v>50000</v>
      </c>
      <c r="H110" s="285" t="s">
        <v>130</v>
      </c>
      <c r="I110" s="152" t="s">
        <v>18</v>
      </c>
      <c r="J110" s="390" t="s">
        <v>309</v>
      </c>
      <c r="K110" s="376"/>
      <c r="L110" s="152" t="s">
        <v>45</v>
      </c>
      <c r="M110" s="152"/>
      <c r="N110" s="154" t="s">
        <v>131</v>
      </c>
    </row>
    <row r="111" spans="1:14" ht="15.75" customHeight="1" x14ac:dyDescent="0.25">
      <c r="A111" s="166">
        <v>45341</v>
      </c>
      <c r="B111" s="167" t="s">
        <v>159</v>
      </c>
      <c r="C111" s="167" t="s">
        <v>115</v>
      </c>
      <c r="D111" s="168" t="s">
        <v>124</v>
      </c>
      <c r="E111" s="171">
        <v>7000</v>
      </c>
      <c r="F111" s="158"/>
      <c r="G111" s="149">
        <f t="shared" si="3"/>
        <v>43000</v>
      </c>
      <c r="H111" s="285" t="s">
        <v>130</v>
      </c>
      <c r="I111" s="152" t="s">
        <v>18</v>
      </c>
      <c r="J111" s="390" t="s">
        <v>309</v>
      </c>
      <c r="K111" s="376"/>
      <c r="L111" s="152" t="s">
        <v>45</v>
      </c>
      <c r="M111" s="152"/>
      <c r="N111" s="154" t="s">
        <v>147</v>
      </c>
    </row>
    <row r="112" spans="1:14" ht="15.75" customHeight="1" x14ac:dyDescent="0.25">
      <c r="A112" s="166">
        <v>45341</v>
      </c>
      <c r="B112" s="167" t="s">
        <v>159</v>
      </c>
      <c r="C112" s="167" t="s">
        <v>115</v>
      </c>
      <c r="D112" s="168" t="s">
        <v>124</v>
      </c>
      <c r="E112" s="171">
        <v>16000</v>
      </c>
      <c r="F112" s="158"/>
      <c r="G112" s="149">
        <f t="shared" si="3"/>
        <v>27000</v>
      </c>
      <c r="H112" s="285" t="s">
        <v>130</v>
      </c>
      <c r="I112" s="152" t="s">
        <v>18</v>
      </c>
      <c r="J112" s="390" t="s">
        <v>309</v>
      </c>
      <c r="K112" s="376"/>
      <c r="L112" s="152" t="s">
        <v>45</v>
      </c>
      <c r="M112" s="152"/>
      <c r="N112" s="154" t="s">
        <v>310</v>
      </c>
    </row>
    <row r="113" spans="1:14" ht="15.75" customHeight="1" x14ac:dyDescent="0.25">
      <c r="A113" s="166">
        <v>45341</v>
      </c>
      <c r="B113" s="167" t="s">
        <v>159</v>
      </c>
      <c r="C113" s="167" t="s">
        <v>115</v>
      </c>
      <c r="D113" s="168" t="s">
        <v>124</v>
      </c>
      <c r="E113" s="171">
        <v>7000</v>
      </c>
      <c r="F113" s="158"/>
      <c r="G113" s="149">
        <f t="shared" si="3"/>
        <v>20000</v>
      </c>
      <c r="H113" s="285" t="s">
        <v>130</v>
      </c>
      <c r="I113" s="152" t="s">
        <v>18</v>
      </c>
      <c r="J113" s="390" t="s">
        <v>309</v>
      </c>
      <c r="K113" s="376"/>
      <c r="L113" s="152" t="s">
        <v>45</v>
      </c>
      <c r="M113" s="152"/>
      <c r="N113" s="154" t="s">
        <v>311</v>
      </c>
    </row>
    <row r="114" spans="1:14" ht="15.75" customHeight="1" x14ac:dyDescent="0.25">
      <c r="A114" s="166">
        <v>45341</v>
      </c>
      <c r="B114" s="167" t="s">
        <v>159</v>
      </c>
      <c r="C114" s="167" t="s">
        <v>115</v>
      </c>
      <c r="D114" s="168" t="s">
        <v>124</v>
      </c>
      <c r="E114" s="171">
        <v>8000</v>
      </c>
      <c r="F114" s="158"/>
      <c r="G114" s="149">
        <f t="shared" si="3"/>
        <v>12000</v>
      </c>
      <c r="H114" s="285" t="s">
        <v>130</v>
      </c>
      <c r="I114" s="152" t="s">
        <v>18</v>
      </c>
      <c r="J114" s="390" t="s">
        <v>309</v>
      </c>
      <c r="K114" s="376"/>
      <c r="L114" s="152" t="s">
        <v>45</v>
      </c>
      <c r="M114" s="152"/>
      <c r="N114" s="154" t="s">
        <v>312</v>
      </c>
    </row>
    <row r="115" spans="1:14" ht="15.75" customHeight="1" x14ac:dyDescent="0.25">
      <c r="A115" s="166">
        <v>45341</v>
      </c>
      <c r="B115" s="167" t="s">
        <v>129</v>
      </c>
      <c r="C115" s="167" t="s">
        <v>129</v>
      </c>
      <c r="D115" s="168" t="s">
        <v>124</v>
      </c>
      <c r="E115" s="171">
        <v>6000</v>
      </c>
      <c r="F115" s="158"/>
      <c r="G115" s="149">
        <f t="shared" si="3"/>
        <v>6000</v>
      </c>
      <c r="H115" s="285" t="s">
        <v>130</v>
      </c>
      <c r="I115" s="152" t="s">
        <v>18</v>
      </c>
      <c r="J115" s="390" t="s">
        <v>309</v>
      </c>
      <c r="K115" s="376"/>
      <c r="L115" s="152" t="s">
        <v>45</v>
      </c>
      <c r="M115" s="152"/>
      <c r="N115" s="154"/>
    </row>
    <row r="116" spans="1:14" ht="15.75" customHeight="1" x14ac:dyDescent="0.25">
      <c r="A116" s="166">
        <v>45341</v>
      </c>
      <c r="B116" s="167" t="s">
        <v>129</v>
      </c>
      <c r="C116" s="167" t="s">
        <v>129</v>
      </c>
      <c r="D116" s="168" t="s">
        <v>124</v>
      </c>
      <c r="E116" s="171">
        <v>4000</v>
      </c>
      <c r="F116" s="158"/>
      <c r="G116" s="149">
        <f t="shared" si="3"/>
        <v>2000</v>
      </c>
      <c r="H116" s="285" t="s">
        <v>130</v>
      </c>
      <c r="I116" s="152" t="s">
        <v>18</v>
      </c>
      <c r="J116" s="390" t="s">
        <v>309</v>
      </c>
      <c r="K116" s="376"/>
      <c r="L116" s="152" t="s">
        <v>45</v>
      </c>
      <c r="M116" s="152"/>
      <c r="N116" s="154"/>
    </row>
    <row r="117" spans="1:14" ht="15.75" customHeight="1" x14ac:dyDescent="0.25">
      <c r="A117" s="166">
        <v>45342</v>
      </c>
      <c r="B117" s="167" t="s">
        <v>121</v>
      </c>
      <c r="C117" s="167" t="s">
        <v>49</v>
      </c>
      <c r="D117" s="168" t="s">
        <v>124</v>
      </c>
      <c r="E117" s="171"/>
      <c r="F117" s="158">
        <v>-2000</v>
      </c>
      <c r="G117" s="149">
        <f t="shared" si="3"/>
        <v>0</v>
      </c>
      <c r="H117" s="285" t="s">
        <v>130</v>
      </c>
      <c r="I117" s="152" t="s">
        <v>18</v>
      </c>
      <c r="J117" s="390" t="s">
        <v>309</v>
      </c>
      <c r="K117" s="376"/>
      <c r="L117" s="152" t="s">
        <v>45</v>
      </c>
      <c r="M117" s="152"/>
      <c r="N117" s="154"/>
    </row>
    <row r="118" spans="1:14" ht="15.75" customHeight="1" x14ac:dyDescent="0.25">
      <c r="A118" s="446">
        <v>45342</v>
      </c>
      <c r="B118" s="447" t="s">
        <v>112</v>
      </c>
      <c r="C118" s="447" t="s">
        <v>49</v>
      </c>
      <c r="D118" s="448" t="s">
        <v>124</v>
      </c>
      <c r="E118" s="609"/>
      <c r="F118" s="515">
        <v>64000</v>
      </c>
      <c r="G118" s="449">
        <f t="shared" si="3"/>
        <v>64000</v>
      </c>
      <c r="H118" s="451" t="s">
        <v>130</v>
      </c>
      <c r="I118" s="452" t="s">
        <v>18</v>
      </c>
      <c r="J118" s="514" t="s">
        <v>318</v>
      </c>
      <c r="K118" s="447"/>
      <c r="L118" s="452" t="s">
        <v>45</v>
      </c>
      <c r="M118" s="452"/>
      <c r="N118" s="512"/>
    </row>
    <row r="119" spans="1:14" ht="15.75" customHeight="1" x14ac:dyDescent="0.25">
      <c r="A119" s="166">
        <v>45342</v>
      </c>
      <c r="B119" s="167" t="s">
        <v>159</v>
      </c>
      <c r="C119" s="167" t="s">
        <v>115</v>
      </c>
      <c r="D119" s="168" t="s">
        <v>124</v>
      </c>
      <c r="E119" s="171">
        <v>8000</v>
      </c>
      <c r="F119" s="158"/>
      <c r="G119" s="149">
        <f t="shared" si="3"/>
        <v>56000</v>
      </c>
      <c r="H119" s="285" t="s">
        <v>130</v>
      </c>
      <c r="I119" s="152" t="s">
        <v>18</v>
      </c>
      <c r="J119" s="390" t="s">
        <v>318</v>
      </c>
      <c r="K119" s="376"/>
      <c r="L119" s="152" t="s">
        <v>45</v>
      </c>
      <c r="M119" s="152"/>
      <c r="N119" s="154" t="s">
        <v>131</v>
      </c>
    </row>
    <row r="120" spans="1:14" ht="15.75" customHeight="1" x14ac:dyDescent="0.25">
      <c r="A120" s="166">
        <v>45342</v>
      </c>
      <c r="B120" s="167" t="s">
        <v>159</v>
      </c>
      <c r="C120" s="167" t="s">
        <v>115</v>
      </c>
      <c r="D120" s="168" t="s">
        <v>124</v>
      </c>
      <c r="E120" s="171">
        <v>15000</v>
      </c>
      <c r="F120" s="158"/>
      <c r="G120" s="149">
        <f t="shared" si="3"/>
        <v>41000</v>
      </c>
      <c r="H120" s="285" t="s">
        <v>130</v>
      </c>
      <c r="I120" s="152" t="s">
        <v>18</v>
      </c>
      <c r="J120" s="390" t="s">
        <v>318</v>
      </c>
      <c r="K120" s="376"/>
      <c r="L120" s="152" t="s">
        <v>45</v>
      </c>
      <c r="M120" s="152"/>
      <c r="N120" s="154" t="s">
        <v>319</v>
      </c>
    </row>
    <row r="121" spans="1:14" ht="15.75" customHeight="1" x14ac:dyDescent="0.25">
      <c r="A121" s="166">
        <v>45342</v>
      </c>
      <c r="B121" s="167" t="s">
        <v>159</v>
      </c>
      <c r="C121" s="167" t="s">
        <v>115</v>
      </c>
      <c r="D121" s="168" t="s">
        <v>124</v>
      </c>
      <c r="E121" s="171">
        <v>7000</v>
      </c>
      <c r="F121" s="158"/>
      <c r="G121" s="149">
        <f t="shared" si="3"/>
        <v>34000</v>
      </c>
      <c r="H121" s="285" t="s">
        <v>130</v>
      </c>
      <c r="I121" s="152" t="s">
        <v>18</v>
      </c>
      <c r="J121" s="390" t="s">
        <v>318</v>
      </c>
      <c r="K121" s="376"/>
      <c r="L121" s="152" t="s">
        <v>45</v>
      </c>
      <c r="M121" s="152"/>
      <c r="N121" s="154" t="s">
        <v>320</v>
      </c>
    </row>
    <row r="122" spans="1:14" ht="15.75" customHeight="1" x14ac:dyDescent="0.25">
      <c r="A122" s="166">
        <v>45342</v>
      </c>
      <c r="B122" s="665" t="s">
        <v>159</v>
      </c>
      <c r="C122" s="167" t="s">
        <v>115</v>
      </c>
      <c r="D122" s="168" t="s">
        <v>124</v>
      </c>
      <c r="E122" s="442">
        <v>12000</v>
      </c>
      <c r="F122" s="157"/>
      <c r="G122" s="160">
        <f t="shared" si="3"/>
        <v>22000</v>
      </c>
      <c r="H122" s="285" t="s">
        <v>130</v>
      </c>
      <c r="I122" s="159" t="s">
        <v>18</v>
      </c>
      <c r="J122" s="390" t="s">
        <v>318</v>
      </c>
      <c r="K122" s="666"/>
      <c r="L122" s="159" t="s">
        <v>45</v>
      </c>
      <c r="M122" s="159"/>
      <c r="N122" s="667" t="s">
        <v>321</v>
      </c>
    </row>
    <row r="123" spans="1:14" x14ac:dyDescent="0.25">
      <c r="A123" s="166">
        <v>45342</v>
      </c>
      <c r="B123" s="663" t="s">
        <v>159</v>
      </c>
      <c r="C123" s="167" t="s">
        <v>115</v>
      </c>
      <c r="D123" s="168" t="s">
        <v>124</v>
      </c>
      <c r="E123" s="669">
        <v>12000</v>
      </c>
      <c r="F123" s="669"/>
      <c r="G123" s="160">
        <f t="shared" si="3"/>
        <v>10000</v>
      </c>
      <c r="H123" s="285" t="s">
        <v>130</v>
      </c>
      <c r="I123" s="159" t="s">
        <v>18</v>
      </c>
      <c r="J123" s="390" t="s">
        <v>318</v>
      </c>
      <c r="K123" s="663"/>
      <c r="L123" s="159" t="s">
        <v>45</v>
      </c>
      <c r="M123" s="663"/>
      <c r="N123" s="663" t="s">
        <v>322</v>
      </c>
    </row>
    <row r="124" spans="1:14" x14ac:dyDescent="0.25">
      <c r="A124" s="166">
        <v>45342</v>
      </c>
      <c r="B124" s="663" t="s">
        <v>129</v>
      </c>
      <c r="C124" s="663" t="s">
        <v>129</v>
      </c>
      <c r="D124" s="168" t="s">
        <v>124</v>
      </c>
      <c r="E124" s="671">
        <v>6000</v>
      </c>
      <c r="F124" s="670"/>
      <c r="G124" s="160">
        <f t="shared" si="3"/>
        <v>4000</v>
      </c>
      <c r="H124" s="285" t="s">
        <v>130</v>
      </c>
      <c r="I124" s="159" t="s">
        <v>18</v>
      </c>
      <c r="J124" s="390" t="s">
        <v>318</v>
      </c>
      <c r="K124" s="663"/>
      <c r="L124" s="159" t="s">
        <v>45</v>
      </c>
      <c r="M124" s="663"/>
      <c r="N124" s="664"/>
    </row>
    <row r="125" spans="1:14" x14ac:dyDescent="0.25">
      <c r="A125" s="166">
        <v>45342</v>
      </c>
      <c r="B125" s="663" t="s">
        <v>129</v>
      </c>
      <c r="C125" s="663" t="s">
        <v>129</v>
      </c>
      <c r="D125" s="168" t="s">
        <v>124</v>
      </c>
      <c r="E125" s="671">
        <v>4000</v>
      </c>
      <c r="F125" s="670"/>
      <c r="G125" s="160">
        <f t="shared" si="3"/>
        <v>0</v>
      </c>
      <c r="H125" s="285" t="s">
        <v>130</v>
      </c>
      <c r="I125" s="159" t="s">
        <v>18</v>
      </c>
      <c r="J125" s="390" t="s">
        <v>318</v>
      </c>
      <c r="K125" s="663"/>
      <c r="L125" s="159" t="s">
        <v>45</v>
      </c>
      <c r="M125" s="663"/>
      <c r="N125" s="664"/>
    </row>
    <row r="126" spans="1:14" x14ac:dyDescent="0.25">
      <c r="A126" s="680">
        <v>45343</v>
      </c>
      <c r="B126" s="634" t="s">
        <v>112</v>
      </c>
      <c r="C126" s="634" t="s">
        <v>49</v>
      </c>
      <c r="D126" s="634" t="s">
        <v>124</v>
      </c>
      <c r="E126" s="683"/>
      <c r="F126" s="681">
        <v>63000</v>
      </c>
      <c r="G126" s="684">
        <f t="shared" si="3"/>
        <v>63000</v>
      </c>
      <c r="H126" s="633" t="s">
        <v>130</v>
      </c>
      <c r="I126" s="685" t="s">
        <v>18</v>
      </c>
      <c r="J126" s="514" t="s">
        <v>338</v>
      </c>
      <c r="K126" s="634"/>
      <c r="L126" s="685" t="s">
        <v>45</v>
      </c>
      <c r="M126" s="634"/>
      <c r="N126" s="682"/>
    </row>
    <row r="127" spans="1:14" x14ac:dyDescent="0.25">
      <c r="A127" s="679">
        <v>45343</v>
      </c>
      <c r="B127" s="663" t="s">
        <v>159</v>
      </c>
      <c r="C127" s="663" t="s">
        <v>115</v>
      </c>
      <c r="D127" s="663" t="s">
        <v>124</v>
      </c>
      <c r="E127" s="677">
        <v>8000</v>
      </c>
      <c r="F127" s="677"/>
      <c r="G127" s="160">
        <f t="shared" si="3"/>
        <v>55000</v>
      </c>
      <c r="H127" s="285" t="s">
        <v>130</v>
      </c>
      <c r="I127" s="159" t="s">
        <v>18</v>
      </c>
      <c r="J127" s="390" t="s">
        <v>338</v>
      </c>
      <c r="K127" s="663"/>
      <c r="L127" s="159" t="s">
        <v>45</v>
      </c>
      <c r="M127" s="663"/>
      <c r="N127" s="664" t="s">
        <v>131</v>
      </c>
    </row>
    <row r="128" spans="1:14" x14ac:dyDescent="0.25">
      <c r="A128" s="679">
        <v>45343</v>
      </c>
      <c r="B128" s="663" t="s">
        <v>159</v>
      </c>
      <c r="C128" s="663" t="s">
        <v>115</v>
      </c>
      <c r="D128" s="663" t="s">
        <v>124</v>
      </c>
      <c r="E128" s="677">
        <v>8000</v>
      </c>
      <c r="F128" s="677"/>
      <c r="G128" s="160">
        <f t="shared" si="3"/>
        <v>47000</v>
      </c>
      <c r="H128" s="285" t="s">
        <v>130</v>
      </c>
      <c r="I128" s="159" t="s">
        <v>18</v>
      </c>
      <c r="J128" s="390" t="s">
        <v>338</v>
      </c>
      <c r="K128" s="663"/>
      <c r="L128" s="159" t="s">
        <v>45</v>
      </c>
      <c r="M128" s="663"/>
      <c r="N128" s="664" t="s">
        <v>288</v>
      </c>
    </row>
    <row r="129" spans="1:14" x14ac:dyDescent="0.25">
      <c r="A129" s="679">
        <v>45343</v>
      </c>
      <c r="B129" s="663" t="s">
        <v>159</v>
      </c>
      <c r="C129" s="663" t="s">
        <v>115</v>
      </c>
      <c r="D129" s="663" t="s">
        <v>124</v>
      </c>
      <c r="E129" s="677">
        <v>12000</v>
      </c>
      <c r="F129" s="677"/>
      <c r="G129" s="160">
        <f t="shared" si="3"/>
        <v>35000</v>
      </c>
      <c r="H129" s="285" t="s">
        <v>130</v>
      </c>
      <c r="I129" s="159" t="s">
        <v>18</v>
      </c>
      <c r="J129" s="390" t="s">
        <v>338</v>
      </c>
      <c r="K129" s="663"/>
      <c r="L129" s="159" t="s">
        <v>45</v>
      </c>
      <c r="M129" s="663"/>
      <c r="N129" s="664" t="s">
        <v>339</v>
      </c>
    </row>
    <row r="130" spans="1:14" x14ac:dyDescent="0.25">
      <c r="A130" s="679">
        <v>45343</v>
      </c>
      <c r="B130" s="663" t="s">
        <v>159</v>
      </c>
      <c r="C130" s="663" t="s">
        <v>115</v>
      </c>
      <c r="D130" s="663" t="s">
        <v>124</v>
      </c>
      <c r="E130" s="677">
        <v>11000</v>
      </c>
      <c r="F130" s="677"/>
      <c r="G130" s="160">
        <f t="shared" si="3"/>
        <v>24000</v>
      </c>
      <c r="H130" s="285" t="s">
        <v>130</v>
      </c>
      <c r="I130" s="159" t="s">
        <v>18</v>
      </c>
      <c r="J130" s="390" t="s">
        <v>338</v>
      </c>
      <c r="K130" s="663"/>
      <c r="L130" s="159" t="s">
        <v>45</v>
      </c>
      <c r="M130" s="663"/>
      <c r="N130" s="664" t="s">
        <v>340</v>
      </c>
    </row>
    <row r="131" spans="1:14" x14ac:dyDescent="0.25">
      <c r="A131" s="679">
        <v>45343</v>
      </c>
      <c r="B131" s="663" t="s">
        <v>159</v>
      </c>
      <c r="C131" s="663" t="s">
        <v>115</v>
      </c>
      <c r="D131" s="663" t="s">
        <v>124</v>
      </c>
      <c r="E131" s="677">
        <v>13000</v>
      </c>
      <c r="F131" s="677"/>
      <c r="G131" s="160">
        <f t="shared" si="3"/>
        <v>11000</v>
      </c>
      <c r="H131" s="285" t="s">
        <v>130</v>
      </c>
      <c r="I131" s="159" t="s">
        <v>18</v>
      </c>
      <c r="J131" s="390" t="s">
        <v>338</v>
      </c>
      <c r="K131" s="663"/>
      <c r="L131" s="159" t="s">
        <v>45</v>
      </c>
      <c r="M131" s="663"/>
      <c r="N131" s="664" t="s">
        <v>341</v>
      </c>
    </row>
    <row r="132" spans="1:14" x14ac:dyDescent="0.25">
      <c r="A132" s="679">
        <v>45343</v>
      </c>
      <c r="B132" s="663" t="s">
        <v>129</v>
      </c>
      <c r="C132" s="663" t="s">
        <v>129</v>
      </c>
      <c r="D132" s="663" t="s">
        <v>124</v>
      </c>
      <c r="E132" s="677">
        <v>10000</v>
      </c>
      <c r="F132" s="677"/>
      <c r="G132" s="160">
        <f t="shared" si="3"/>
        <v>1000</v>
      </c>
      <c r="H132" s="285" t="s">
        <v>130</v>
      </c>
      <c r="I132" s="159" t="s">
        <v>18</v>
      </c>
      <c r="J132" s="390" t="s">
        <v>338</v>
      </c>
      <c r="K132" s="663"/>
      <c r="L132" s="159" t="s">
        <v>45</v>
      </c>
      <c r="M132" s="663"/>
      <c r="N132" s="664"/>
    </row>
    <row r="133" spans="1:14" x14ac:dyDescent="0.25">
      <c r="A133" s="679">
        <v>45344</v>
      </c>
      <c r="B133" s="663" t="s">
        <v>121</v>
      </c>
      <c r="C133" s="663" t="s">
        <v>49</v>
      </c>
      <c r="D133" s="663" t="s">
        <v>124</v>
      </c>
      <c r="E133" s="677"/>
      <c r="F133" s="677">
        <v>-1000</v>
      </c>
      <c r="G133" s="160">
        <f t="shared" si="3"/>
        <v>0</v>
      </c>
      <c r="H133" s="285" t="s">
        <v>130</v>
      </c>
      <c r="I133" s="159" t="s">
        <v>18</v>
      </c>
      <c r="J133" s="390" t="s">
        <v>338</v>
      </c>
      <c r="K133" s="663"/>
      <c r="L133" s="159" t="s">
        <v>45</v>
      </c>
      <c r="M133" s="663"/>
      <c r="N133" s="664"/>
    </row>
    <row r="134" spans="1:14" x14ac:dyDescent="0.25">
      <c r="A134" s="535">
        <v>45344</v>
      </c>
      <c r="B134" s="452" t="s">
        <v>112</v>
      </c>
      <c r="C134" s="452" t="s">
        <v>49</v>
      </c>
      <c r="D134" s="452" t="s">
        <v>124</v>
      </c>
      <c r="E134" s="688"/>
      <c r="F134" s="688">
        <v>59000</v>
      </c>
      <c r="G134" s="689">
        <f t="shared" si="3"/>
        <v>59000</v>
      </c>
      <c r="H134" s="451" t="s">
        <v>130</v>
      </c>
      <c r="I134" s="690" t="s">
        <v>18</v>
      </c>
      <c r="J134" s="514" t="s">
        <v>351</v>
      </c>
      <c r="K134" s="452"/>
      <c r="L134" s="690" t="s">
        <v>45</v>
      </c>
      <c r="M134" s="452"/>
      <c r="N134" s="512"/>
    </row>
    <row r="135" spans="1:14" x14ac:dyDescent="0.25">
      <c r="A135" s="679">
        <v>45344</v>
      </c>
      <c r="B135" s="663" t="s">
        <v>159</v>
      </c>
      <c r="C135" s="663" t="s">
        <v>115</v>
      </c>
      <c r="D135" s="663" t="s">
        <v>124</v>
      </c>
      <c r="E135" s="677">
        <v>8000</v>
      </c>
      <c r="F135" s="677"/>
      <c r="G135" s="160">
        <f t="shared" si="3"/>
        <v>51000</v>
      </c>
      <c r="H135" s="285" t="s">
        <v>130</v>
      </c>
      <c r="I135" s="159" t="s">
        <v>18</v>
      </c>
      <c r="J135" s="390" t="s">
        <v>351</v>
      </c>
      <c r="K135" s="663"/>
      <c r="L135" s="159" t="s">
        <v>45</v>
      </c>
      <c r="M135" s="663"/>
      <c r="N135" s="664" t="s">
        <v>131</v>
      </c>
    </row>
    <row r="136" spans="1:14" x14ac:dyDescent="0.25">
      <c r="A136" s="679">
        <v>45344</v>
      </c>
      <c r="B136" s="663" t="s">
        <v>159</v>
      </c>
      <c r="C136" s="663" t="s">
        <v>115</v>
      </c>
      <c r="D136" s="663" t="s">
        <v>124</v>
      </c>
      <c r="E136" s="677">
        <v>8000</v>
      </c>
      <c r="F136" s="677"/>
      <c r="G136" s="160">
        <f t="shared" si="3"/>
        <v>43000</v>
      </c>
      <c r="H136" s="285" t="s">
        <v>130</v>
      </c>
      <c r="I136" s="159" t="s">
        <v>18</v>
      </c>
      <c r="J136" s="390" t="s">
        <v>351</v>
      </c>
      <c r="K136" s="663"/>
      <c r="L136" s="159" t="s">
        <v>45</v>
      </c>
      <c r="M136" s="663"/>
      <c r="N136" s="664" t="s">
        <v>352</v>
      </c>
    </row>
    <row r="137" spans="1:14" x14ac:dyDescent="0.25">
      <c r="A137" s="679">
        <v>45344</v>
      </c>
      <c r="B137" s="663" t="s">
        <v>159</v>
      </c>
      <c r="C137" s="663" t="s">
        <v>115</v>
      </c>
      <c r="D137" s="663" t="s">
        <v>124</v>
      </c>
      <c r="E137" s="677">
        <v>10000</v>
      </c>
      <c r="F137" s="677"/>
      <c r="G137" s="160">
        <f t="shared" si="3"/>
        <v>33000</v>
      </c>
      <c r="H137" s="285" t="s">
        <v>130</v>
      </c>
      <c r="I137" s="159" t="s">
        <v>18</v>
      </c>
      <c r="J137" s="390" t="s">
        <v>351</v>
      </c>
      <c r="K137" s="663"/>
      <c r="L137" s="159" t="s">
        <v>45</v>
      </c>
      <c r="M137" s="663"/>
      <c r="N137" s="664" t="s">
        <v>353</v>
      </c>
    </row>
    <row r="138" spans="1:14" x14ac:dyDescent="0.25">
      <c r="A138" s="679">
        <v>45344</v>
      </c>
      <c r="B138" s="663" t="s">
        <v>159</v>
      </c>
      <c r="C138" s="663" t="s">
        <v>115</v>
      </c>
      <c r="D138" s="663" t="s">
        <v>124</v>
      </c>
      <c r="E138" s="677">
        <v>14000</v>
      </c>
      <c r="F138" s="677"/>
      <c r="G138" s="160">
        <f t="shared" si="3"/>
        <v>19000</v>
      </c>
      <c r="H138" s="285" t="s">
        <v>130</v>
      </c>
      <c r="I138" s="159" t="s">
        <v>18</v>
      </c>
      <c r="J138" s="390" t="s">
        <v>351</v>
      </c>
      <c r="K138" s="663"/>
      <c r="L138" s="159" t="s">
        <v>45</v>
      </c>
      <c r="M138" s="663"/>
      <c r="N138" s="664" t="s">
        <v>354</v>
      </c>
    </row>
    <row r="139" spans="1:14" x14ac:dyDescent="0.25">
      <c r="A139" s="679">
        <v>45344</v>
      </c>
      <c r="B139" s="663" t="s">
        <v>159</v>
      </c>
      <c r="C139" s="663" t="s">
        <v>115</v>
      </c>
      <c r="D139" s="663" t="s">
        <v>124</v>
      </c>
      <c r="E139" s="677">
        <v>10000</v>
      </c>
      <c r="F139" s="677"/>
      <c r="G139" s="160">
        <f t="shared" si="3"/>
        <v>9000</v>
      </c>
      <c r="H139" s="285" t="s">
        <v>130</v>
      </c>
      <c r="I139" s="159" t="s">
        <v>18</v>
      </c>
      <c r="J139" s="390" t="s">
        <v>351</v>
      </c>
      <c r="K139" s="663"/>
      <c r="L139" s="159" t="s">
        <v>45</v>
      </c>
      <c r="M139" s="663"/>
      <c r="N139" s="664" t="s">
        <v>355</v>
      </c>
    </row>
    <row r="140" spans="1:14" x14ac:dyDescent="0.25">
      <c r="A140" s="679">
        <v>45344</v>
      </c>
      <c r="B140" s="663" t="s">
        <v>129</v>
      </c>
      <c r="C140" s="663" t="s">
        <v>129</v>
      </c>
      <c r="D140" s="663" t="s">
        <v>124</v>
      </c>
      <c r="E140" s="677">
        <v>5000</v>
      </c>
      <c r="F140" s="677"/>
      <c r="G140" s="160">
        <f t="shared" si="3"/>
        <v>4000</v>
      </c>
      <c r="H140" s="285" t="s">
        <v>130</v>
      </c>
      <c r="I140" s="159" t="s">
        <v>18</v>
      </c>
      <c r="J140" s="390" t="s">
        <v>351</v>
      </c>
      <c r="K140" s="663"/>
      <c r="L140" s="159" t="s">
        <v>45</v>
      </c>
      <c r="M140" s="663"/>
      <c r="N140" s="664"/>
    </row>
    <row r="141" spans="1:14" x14ac:dyDescent="0.25">
      <c r="A141" s="679">
        <v>45344</v>
      </c>
      <c r="B141" s="663" t="s">
        <v>129</v>
      </c>
      <c r="C141" s="663" t="s">
        <v>129</v>
      </c>
      <c r="D141" s="663" t="s">
        <v>124</v>
      </c>
      <c r="E141" s="677">
        <v>5000</v>
      </c>
      <c r="F141" s="677"/>
      <c r="G141" s="160">
        <f t="shared" si="3"/>
        <v>-1000</v>
      </c>
      <c r="H141" s="285" t="s">
        <v>130</v>
      </c>
      <c r="I141" s="159" t="s">
        <v>18</v>
      </c>
      <c r="J141" s="390" t="s">
        <v>351</v>
      </c>
      <c r="K141" s="663"/>
      <c r="L141" s="159" t="s">
        <v>45</v>
      </c>
      <c r="M141" s="663"/>
      <c r="N141" s="664"/>
    </row>
    <row r="142" spans="1:14" x14ac:dyDescent="0.25">
      <c r="A142" s="679">
        <v>45345</v>
      </c>
      <c r="B142" s="663" t="s">
        <v>167</v>
      </c>
      <c r="C142" s="663" t="s">
        <v>49</v>
      </c>
      <c r="D142" s="663" t="s">
        <v>124</v>
      </c>
      <c r="E142" s="677"/>
      <c r="F142" s="677">
        <v>1000</v>
      </c>
      <c r="G142" s="160">
        <f t="shared" si="3"/>
        <v>0</v>
      </c>
      <c r="H142" s="285" t="s">
        <v>130</v>
      </c>
      <c r="I142" s="159" t="s">
        <v>18</v>
      </c>
      <c r="J142" s="390" t="s">
        <v>351</v>
      </c>
      <c r="K142" s="663"/>
      <c r="L142" s="159" t="s">
        <v>45</v>
      </c>
      <c r="M142" s="663"/>
      <c r="N142" s="664"/>
    </row>
    <row r="143" spans="1:14" x14ac:dyDescent="0.25">
      <c r="A143" s="535">
        <v>45345</v>
      </c>
      <c r="B143" s="452" t="s">
        <v>112</v>
      </c>
      <c r="C143" s="452" t="s">
        <v>49</v>
      </c>
      <c r="D143" s="452" t="s">
        <v>124</v>
      </c>
      <c r="E143" s="688"/>
      <c r="F143" s="688">
        <v>64000</v>
      </c>
      <c r="G143" s="689">
        <f t="shared" si="3"/>
        <v>64000</v>
      </c>
      <c r="H143" s="451" t="s">
        <v>130</v>
      </c>
      <c r="I143" s="690" t="s">
        <v>18</v>
      </c>
      <c r="J143" s="514" t="s">
        <v>366</v>
      </c>
      <c r="K143" s="452"/>
      <c r="L143" s="690" t="s">
        <v>45</v>
      </c>
      <c r="M143" s="452"/>
      <c r="N143" s="512"/>
    </row>
    <row r="144" spans="1:14" x14ac:dyDescent="0.25">
      <c r="A144" s="679">
        <v>45345</v>
      </c>
      <c r="B144" s="663" t="s">
        <v>159</v>
      </c>
      <c r="C144" s="663" t="s">
        <v>115</v>
      </c>
      <c r="D144" s="663" t="s">
        <v>124</v>
      </c>
      <c r="E144" s="677">
        <v>8000</v>
      </c>
      <c r="F144" s="677"/>
      <c r="G144" s="160">
        <f t="shared" si="3"/>
        <v>56000</v>
      </c>
      <c r="H144" s="285" t="s">
        <v>130</v>
      </c>
      <c r="I144" s="159" t="s">
        <v>18</v>
      </c>
      <c r="J144" s="390" t="s">
        <v>366</v>
      </c>
      <c r="K144" s="663"/>
      <c r="L144" s="159" t="s">
        <v>45</v>
      </c>
      <c r="M144" s="663"/>
      <c r="N144" s="664" t="s">
        <v>131</v>
      </c>
    </row>
    <row r="145" spans="1:14" x14ac:dyDescent="0.25">
      <c r="A145" s="679">
        <v>45345</v>
      </c>
      <c r="B145" s="663" t="s">
        <v>159</v>
      </c>
      <c r="C145" s="663" t="s">
        <v>115</v>
      </c>
      <c r="D145" s="663" t="s">
        <v>124</v>
      </c>
      <c r="E145" s="677">
        <v>8000</v>
      </c>
      <c r="F145" s="677"/>
      <c r="G145" s="160">
        <f t="shared" si="3"/>
        <v>48000</v>
      </c>
      <c r="H145" s="285" t="s">
        <v>130</v>
      </c>
      <c r="I145" s="159" t="s">
        <v>18</v>
      </c>
      <c r="J145" s="390" t="s">
        <v>366</v>
      </c>
      <c r="K145" s="663"/>
      <c r="L145" s="159" t="s">
        <v>45</v>
      </c>
      <c r="M145" s="663"/>
      <c r="N145" s="664" t="s">
        <v>367</v>
      </c>
    </row>
    <row r="146" spans="1:14" x14ac:dyDescent="0.25">
      <c r="A146" s="679">
        <v>45345</v>
      </c>
      <c r="B146" s="663" t="s">
        <v>159</v>
      </c>
      <c r="C146" s="663" t="s">
        <v>115</v>
      </c>
      <c r="D146" s="663" t="s">
        <v>124</v>
      </c>
      <c r="E146" s="677">
        <v>12000</v>
      </c>
      <c r="F146" s="677"/>
      <c r="G146" s="160">
        <f t="shared" si="3"/>
        <v>36000</v>
      </c>
      <c r="H146" s="285" t="s">
        <v>130</v>
      </c>
      <c r="I146" s="159" t="s">
        <v>18</v>
      </c>
      <c r="J146" s="390" t="s">
        <v>366</v>
      </c>
      <c r="K146" s="663"/>
      <c r="L146" s="159" t="s">
        <v>45</v>
      </c>
      <c r="M146" s="663"/>
      <c r="N146" s="664" t="s">
        <v>368</v>
      </c>
    </row>
    <row r="147" spans="1:14" x14ac:dyDescent="0.25">
      <c r="A147" s="679">
        <v>45345</v>
      </c>
      <c r="B147" s="663" t="s">
        <v>159</v>
      </c>
      <c r="C147" s="663" t="s">
        <v>115</v>
      </c>
      <c r="D147" s="663" t="s">
        <v>124</v>
      </c>
      <c r="E147" s="677">
        <v>9000</v>
      </c>
      <c r="F147" s="677"/>
      <c r="G147" s="160">
        <f t="shared" si="3"/>
        <v>27000</v>
      </c>
      <c r="H147" s="285" t="s">
        <v>130</v>
      </c>
      <c r="I147" s="159" t="s">
        <v>18</v>
      </c>
      <c r="J147" s="390" t="s">
        <v>366</v>
      </c>
      <c r="K147" s="663"/>
      <c r="L147" s="159" t="s">
        <v>45</v>
      </c>
      <c r="M147" s="663"/>
      <c r="N147" s="664" t="s">
        <v>369</v>
      </c>
    </row>
    <row r="148" spans="1:14" x14ac:dyDescent="0.25">
      <c r="A148" s="679">
        <v>45345</v>
      </c>
      <c r="B148" s="663" t="s">
        <v>159</v>
      </c>
      <c r="C148" s="663" t="s">
        <v>115</v>
      </c>
      <c r="D148" s="663" t="s">
        <v>124</v>
      </c>
      <c r="E148" s="677">
        <v>9000</v>
      </c>
      <c r="F148" s="677"/>
      <c r="G148" s="160">
        <f t="shared" si="3"/>
        <v>18000</v>
      </c>
      <c r="H148" s="285" t="s">
        <v>130</v>
      </c>
      <c r="I148" s="159" t="s">
        <v>18</v>
      </c>
      <c r="J148" s="390" t="s">
        <v>366</v>
      </c>
      <c r="K148" s="663"/>
      <c r="L148" s="159" t="s">
        <v>45</v>
      </c>
      <c r="M148" s="663"/>
      <c r="N148" s="664" t="s">
        <v>370</v>
      </c>
    </row>
    <row r="149" spans="1:14" x14ac:dyDescent="0.25">
      <c r="A149" s="679">
        <v>45345</v>
      </c>
      <c r="B149" s="663" t="s">
        <v>159</v>
      </c>
      <c r="C149" s="663" t="s">
        <v>115</v>
      </c>
      <c r="D149" s="663" t="s">
        <v>124</v>
      </c>
      <c r="E149" s="677">
        <v>7000</v>
      </c>
      <c r="F149" s="677"/>
      <c r="G149" s="160">
        <f t="shared" si="3"/>
        <v>11000</v>
      </c>
      <c r="H149" s="285" t="s">
        <v>130</v>
      </c>
      <c r="I149" s="159" t="s">
        <v>18</v>
      </c>
      <c r="J149" s="390" t="s">
        <v>366</v>
      </c>
      <c r="K149" s="663"/>
      <c r="L149" s="159" t="s">
        <v>45</v>
      </c>
      <c r="M149" s="663"/>
      <c r="N149" s="664" t="s">
        <v>371</v>
      </c>
    </row>
    <row r="150" spans="1:14" x14ac:dyDescent="0.25">
      <c r="A150" s="679">
        <v>45345</v>
      </c>
      <c r="B150" s="663" t="s">
        <v>129</v>
      </c>
      <c r="C150" s="663" t="s">
        <v>129</v>
      </c>
      <c r="D150" s="663" t="s">
        <v>124</v>
      </c>
      <c r="E150" s="677">
        <v>7000</v>
      </c>
      <c r="F150" s="677"/>
      <c r="G150" s="160">
        <f t="shared" si="3"/>
        <v>4000</v>
      </c>
      <c r="H150" s="285" t="s">
        <v>130</v>
      </c>
      <c r="I150" s="159" t="s">
        <v>18</v>
      </c>
      <c r="J150" s="390" t="s">
        <v>366</v>
      </c>
      <c r="K150" s="663"/>
      <c r="L150" s="159" t="s">
        <v>45</v>
      </c>
      <c r="M150" s="663"/>
      <c r="N150" s="664"/>
    </row>
    <row r="151" spans="1:14" x14ac:dyDescent="0.25">
      <c r="A151" s="679">
        <v>45345</v>
      </c>
      <c r="B151" s="663" t="s">
        <v>129</v>
      </c>
      <c r="C151" s="663" t="s">
        <v>129</v>
      </c>
      <c r="D151" s="663" t="s">
        <v>124</v>
      </c>
      <c r="E151" s="677">
        <v>3000</v>
      </c>
      <c r="F151" s="677"/>
      <c r="G151" s="160">
        <f t="shared" si="3"/>
        <v>1000</v>
      </c>
      <c r="H151" s="285" t="s">
        <v>130</v>
      </c>
      <c r="I151" s="159" t="s">
        <v>18</v>
      </c>
      <c r="J151" s="390" t="s">
        <v>366</v>
      </c>
      <c r="K151" s="663"/>
      <c r="L151" s="159" t="s">
        <v>45</v>
      </c>
      <c r="M151" s="663"/>
      <c r="N151" s="664"/>
    </row>
    <row r="152" spans="1:14" x14ac:dyDescent="0.25">
      <c r="A152" s="679">
        <v>45348</v>
      </c>
      <c r="B152" s="663" t="s">
        <v>121</v>
      </c>
      <c r="C152" s="663" t="s">
        <v>49</v>
      </c>
      <c r="D152" s="663" t="s">
        <v>124</v>
      </c>
      <c r="E152" s="677"/>
      <c r="F152" s="677">
        <v>-1000</v>
      </c>
      <c r="G152" s="160">
        <f t="shared" si="3"/>
        <v>0</v>
      </c>
      <c r="H152" s="285" t="s">
        <v>130</v>
      </c>
      <c r="I152" s="159" t="s">
        <v>18</v>
      </c>
      <c r="J152" s="390" t="s">
        <v>366</v>
      </c>
      <c r="K152" s="663"/>
      <c r="L152" s="159" t="s">
        <v>45</v>
      </c>
      <c r="M152" s="663"/>
      <c r="N152" s="664"/>
    </row>
    <row r="153" spans="1:14" x14ac:dyDescent="0.25">
      <c r="A153" s="535">
        <v>45348</v>
      </c>
      <c r="B153" s="452" t="s">
        <v>112</v>
      </c>
      <c r="C153" s="452" t="s">
        <v>49</v>
      </c>
      <c r="D153" s="452" t="s">
        <v>124</v>
      </c>
      <c r="E153" s="688"/>
      <c r="F153" s="688">
        <v>60000</v>
      </c>
      <c r="G153" s="689">
        <f t="shared" si="3"/>
        <v>60000</v>
      </c>
      <c r="H153" s="451" t="s">
        <v>130</v>
      </c>
      <c r="I153" s="690" t="s">
        <v>18</v>
      </c>
      <c r="J153" s="514" t="s">
        <v>372</v>
      </c>
      <c r="K153" s="452"/>
      <c r="L153" s="690" t="s">
        <v>45</v>
      </c>
      <c r="M153" s="452"/>
      <c r="N153" s="512"/>
    </row>
    <row r="154" spans="1:14" x14ac:dyDescent="0.25">
      <c r="A154" s="679">
        <v>45348</v>
      </c>
      <c r="B154" s="663" t="s">
        <v>159</v>
      </c>
      <c r="C154" s="663" t="s">
        <v>115</v>
      </c>
      <c r="D154" s="663" t="s">
        <v>124</v>
      </c>
      <c r="E154" s="677">
        <v>8000</v>
      </c>
      <c r="F154" s="677"/>
      <c r="G154" s="160">
        <f t="shared" si="3"/>
        <v>52000</v>
      </c>
      <c r="H154" s="285" t="s">
        <v>130</v>
      </c>
      <c r="I154" s="159" t="s">
        <v>18</v>
      </c>
      <c r="J154" s="390" t="s">
        <v>372</v>
      </c>
      <c r="K154" s="663"/>
      <c r="L154" s="159" t="s">
        <v>45</v>
      </c>
      <c r="M154" s="663"/>
      <c r="N154" s="664" t="s">
        <v>131</v>
      </c>
    </row>
    <row r="155" spans="1:14" x14ac:dyDescent="0.25">
      <c r="A155" s="679">
        <v>45348</v>
      </c>
      <c r="B155" s="663" t="s">
        <v>159</v>
      </c>
      <c r="C155" s="663" t="s">
        <v>115</v>
      </c>
      <c r="D155" s="663" t="s">
        <v>124</v>
      </c>
      <c r="E155" s="677">
        <v>8000</v>
      </c>
      <c r="F155" s="677"/>
      <c r="G155" s="160">
        <f t="shared" si="3"/>
        <v>44000</v>
      </c>
      <c r="H155" s="285" t="s">
        <v>130</v>
      </c>
      <c r="I155" s="159" t="s">
        <v>18</v>
      </c>
      <c r="J155" s="390" t="s">
        <v>372</v>
      </c>
      <c r="K155" s="663"/>
      <c r="L155" s="159" t="s">
        <v>45</v>
      </c>
      <c r="M155" s="663"/>
      <c r="N155" s="664" t="s">
        <v>373</v>
      </c>
    </row>
    <row r="156" spans="1:14" x14ac:dyDescent="0.25">
      <c r="A156" s="679">
        <v>45348</v>
      </c>
      <c r="B156" s="663" t="s">
        <v>159</v>
      </c>
      <c r="C156" s="663" t="s">
        <v>115</v>
      </c>
      <c r="D156" s="663" t="s">
        <v>124</v>
      </c>
      <c r="E156" s="677">
        <v>13000</v>
      </c>
      <c r="F156" s="677"/>
      <c r="G156" s="160">
        <f t="shared" si="3"/>
        <v>31000</v>
      </c>
      <c r="H156" s="285" t="s">
        <v>130</v>
      </c>
      <c r="I156" s="159" t="s">
        <v>18</v>
      </c>
      <c r="J156" s="390" t="s">
        <v>372</v>
      </c>
      <c r="K156" s="663"/>
      <c r="L156" s="159" t="s">
        <v>45</v>
      </c>
      <c r="M156" s="663"/>
      <c r="N156" s="664" t="s">
        <v>374</v>
      </c>
    </row>
    <row r="157" spans="1:14" x14ac:dyDescent="0.25">
      <c r="A157" s="679">
        <v>45348</v>
      </c>
      <c r="B157" s="663" t="s">
        <v>159</v>
      </c>
      <c r="C157" s="663" t="s">
        <v>115</v>
      </c>
      <c r="D157" s="663" t="s">
        <v>124</v>
      </c>
      <c r="E157" s="677">
        <v>8000</v>
      </c>
      <c r="F157" s="677"/>
      <c r="G157" s="160">
        <f t="shared" si="3"/>
        <v>23000</v>
      </c>
      <c r="H157" s="285" t="s">
        <v>130</v>
      </c>
      <c r="I157" s="159" t="s">
        <v>18</v>
      </c>
      <c r="J157" s="390" t="s">
        <v>372</v>
      </c>
      <c r="K157" s="663"/>
      <c r="L157" s="159" t="s">
        <v>45</v>
      </c>
      <c r="M157" s="663"/>
      <c r="N157" s="664" t="s">
        <v>375</v>
      </c>
    </row>
    <row r="158" spans="1:14" x14ac:dyDescent="0.25">
      <c r="A158" s="679">
        <v>45348</v>
      </c>
      <c r="B158" s="663" t="s">
        <v>159</v>
      </c>
      <c r="C158" s="663" t="s">
        <v>115</v>
      </c>
      <c r="D158" s="663" t="s">
        <v>124</v>
      </c>
      <c r="E158" s="677">
        <v>12000</v>
      </c>
      <c r="F158" s="677"/>
      <c r="G158" s="160">
        <f t="shared" si="3"/>
        <v>11000</v>
      </c>
      <c r="H158" s="285" t="s">
        <v>130</v>
      </c>
      <c r="I158" s="159" t="s">
        <v>18</v>
      </c>
      <c r="J158" s="390" t="s">
        <v>372</v>
      </c>
      <c r="K158" s="663"/>
      <c r="L158" s="159" t="s">
        <v>45</v>
      </c>
      <c r="M158" s="663"/>
      <c r="N158" s="664" t="s">
        <v>376</v>
      </c>
    </row>
    <row r="159" spans="1:14" x14ac:dyDescent="0.25">
      <c r="A159" s="679">
        <v>45348</v>
      </c>
      <c r="B159" s="663" t="s">
        <v>129</v>
      </c>
      <c r="C159" s="663" t="s">
        <v>129</v>
      </c>
      <c r="D159" s="663" t="s">
        <v>124</v>
      </c>
      <c r="E159" s="677">
        <v>6000</v>
      </c>
      <c r="F159" s="677"/>
      <c r="G159" s="160">
        <f t="shared" si="3"/>
        <v>5000</v>
      </c>
      <c r="H159" s="285" t="s">
        <v>130</v>
      </c>
      <c r="I159" s="159" t="s">
        <v>18</v>
      </c>
      <c r="J159" s="390" t="s">
        <v>372</v>
      </c>
      <c r="K159" s="663"/>
      <c r="L159" s="159" t="s">
        <v>45</v>
      </c>
      <c r="M159" s="663"/>
      <c r="N159" s="664"/>
    </row>
    <row r="160" spans="1:14" x14ac:dyDescent="0.25">
      <c r="A160" s="679">
        <v>45348</v>
      </c>
      <c r="B160" s="663" t="s">
        <v>129</v>
      </c>
      <c r="C160" s="663" t="s">
        <v>129</v>
      </c>
      <c r="D160" s="663" t="s">
        <v>124</v>
      </c>
      <c r="E160" s="677">
        <v>4000</v>
      </c>
      <c r="F160" s="677"/>
      <c r="G160" s="160">
        <f t="shared" si="3"/>
        <v>1000</v>
      </c>
      <c r="H160" s="285" t="s">
        <v>130</v>
      </c>
      <c r="I160" s="159" t="s">
        <v>18</v>
      </c>
      <c r="J160" s="390" t="s">
        <v>372</v>
      </c>
      <c r="K160" s="663"/>
      <c r="L160" s="159" t="s">
        <v>45</v>
      </c>
      <c r="M160" s="663"/>
      <c r="N160" s="664"/>
    </row>
    <row r="161" spans="1:14" x14ac:dyDescent="0.25">
      <c r="A161" s="679">
        <v>45349</v>
      </c>
      <c r="B161" s="663" t="s">
        <v>121</v>
      </c>
      <c r="C161" s="663" t="s">
        <v>49</v>
      </c>
      <c r="D161" s="663" t="s">
        <v>124</v>
      </c>
      <c r="E161" s="677"/>
      <c r="F161" s="677">
        <v>-1000</v>
      </c>
      <c r="G161" s="160">
        <f t="shared" si="3"/>
        <v>0</v>
      </c>
      <c r="H161" s="285" t="s">
        <v>130</v>
      </c>
      <c r="I161" s="159" t="s">
        <v>18</v>
      </c>
      <c r="J161" s="390" t="s">
        <v>372</v>
      </c>
      <c r="K161" s="663"/>
      <c r="L161" s="159" t="s">
        <v>45</v>
      </c>
      <c r="M161" s="663"/>
      <c r="N161" s="664"/>
    </row>
    <row r="162" spans="1:14" x14ac:dyDescent="0.25">
      <c r="A162" s="535">
        <v>45349</v>
      </c>
      <c r="B162" s="452" t="s">
        <v>112</v>
      </c>
      <c r="C162" s="452" t="s">
        <v>49</v>
      </c>
      <c r="D162" s="452" t="s">
        <v>124</v>
      </c>
      <c r="E162" s="688"/>
      <c r="F162" s="688">
        <v>58000</v>
      </c>
      <c r="G162" s="689">
        <f t="shared" si="3"/>
        <v>58000</v>
      </c>
      <c r="H162" s="451" t="s">
        <v>130</v>
      </c>
      <c r="I162" s="690" t="s">
        <v>18</v>
      </c>
      <c r="J162" s="514" t="s">
        <v>389</v>
      </c>
      <c r="K162" s="452"/>
      <c r="L162" s="690" t="s">
        <v>45</v>
      </c>
      <c r="M162" s="452"/>
      <c r="N162" s="512"/>
    </row>
    <row r="163" spans="1:14" x14ac:dyDescent="0.25">
      <c r="A163" s="679">
        <v>45349</v>
      </c>
      <c r="B163" s="663" t="s">
        <v>159</v>
      </c>
      <c r="C163" s="663" t="s">
        <v>115</v>
      </c>
      <c r="D163" s="663" t="s">
        <v>124</v>
      </c>
      <c r="E163" s="677">
        <v>8000</v>
      </c>
      <c r="F163" s="677"/>
      <c r="G163" s="160">
        <f t="shared" si="3"/>
        <v>50000</v>
      </c>
      <c r="H163" s="285" t="s">
        <v>130</v>
      </c>
      <c r="I163" s="159" t="s">
        <v>18</v>
      </c>
      <c r="J163" s="390" t="s">
        <v>389</v>
      </c>
      <c r="K163" s="663"/>
      <c r="L163" s="159" t="s">
        <v>45</v>
      </c>
      <c r="M163" s="663"/>
      <c r="N163" s="664" t="s">
        <v>131</v>
      </c>
    </row>
    <row r="164" spans="1:14" x14ac:dyDescent="0.25">
      <c r="A164" s="679">
        <v>45349</v>
      </c>
      <c r="B164" s="663" t="s">
        <v>159</v>
      </c>
      <c r="C164" s="663" t="s">
        <v>115</v>
      </c>
      <c r="D164" s="663" t="s">
        <v>124</v>
      </c>
      <c r="E164" s="677">
        <v>8000</v>
      </c>
      <c r="F164" s="677"/>
      <c r="G164" s="160">
        <f t="shared" ref="G164:G188" si="4">G163-E164+F164</f>
        <v>42000</v>
      </c>
      <c r="H164" s="285" t="s">
        <v>130</v>
      </c>
      <c r="I164" s="159" t="s">
        <v>18</v>
      </c>
      <c r="J164" s="390" t="s">
        <v>389</v>
      </c>
      <c r="K164" s="663"/>
      <c r="L164" s="159" t="s">
        <v>45</v>
      </c>
      <c r="M164" s="663"/>
      <c r="N164" s="664" t="s">
        <v>390</v>
      </c>
    </row>
    <row r="165" spans="1:14" x14ac:dyDescent="0.25">
      <c r="A165" s="679">
        <v>45349</v>
      </c>
      <c r="B165" s="663" t="s">
        <v>159</v>
      </c>
      <c r="C165" s="663" t="s">
        <v>115</v>
      </c>
      <c r="D165" s="663" t="s">
        <v>124</v>
      </c>
      <c r="E165" s="677">
        <v>8000</v>
      </c>
      <c r="F165" s="677"/>
      <c r="G165" s="160">
        <f t="shared" si="4"/>
        <v>34000</v>
      </c>
      <c r="H165" s="285" t="s">
        <v>130</v>
      </c>
      <c r="I165" s="159" t="s">
        <v>18</v>
      </c>
      <c r="J165" s="390" t="s">
        <v>389</v>
      </c>
      <c r="K165" s="663"/>
      <c r="L165" s="159" t="s">
        <v>45</v>
      </c>
      <c r="M165" s="663"/>
      <c r="N165" s="664" t="s">
        <v>391</v>
      </c>
    </row>
    <row r="166" spans="1:14" x14ac:dyDescent="0.25">
      <c r="A166" s="679">
        <v>45349</v>
      </c>
      <c r="B166" s="663" t="s">
        <v>159</v>
      </c>
      <c r="C166" s="663" t="s">
        <v>115</v>
      </c>
      <c r="D166" s="663" t="s">
        <v>124</v>
      </c>
      <c r="E166" s="677">
        <v>13000</v>
      </c>
      <c r="F166" s="677"/>
      <c r="G166" s="160">
        <f t="shared" si="4"/>
        <v>21000</v>
      </c>
      <c r="H166" s="285" t="s">
        <v>130</v>
      </c>
      <c r="I166" s="159" t="s">
        <v>18</v>
      </c>
      <c r="J166" s="390" t="s">
        <v>389</v>
      </c>
      <c r="K166" s="663"/>
      <c r="L166" s="159" t="s">
        <v>45</v>
      </c>
      <c r="M166" s="663"/>
      <c r="N166" s="664" t="s">
        <v>392</v>
      </c>
    </row>
    <row r="167" spans="1:14" x14ac:dyDescent="0.25">
      <c r="A167" s="679">
        <v>45349</v>
      </c>
      <c r="B167" s="663" t="s">
        <v>159</v>
      </c>
      <c r="C167" s="663" t="s">
        <v>115</v>
      </c>
      <c r="D167" s="663" t="s">
        <v>124</v>
      </c>
      <c r="E167" s="677">
        <v>10000</v>
      </c>
      <c r="F167" s="677"/>
      <c r="G167" s="160">
        <f t="shared" si="4"/>
        <v>11000</v>
      </c>
      <c r="H167" s="285" t="s">
        <v>130</v>
      </c>
      <c r="I167" s="159" t="s">
        <v>18</v>
      </c>
      <c r="J167" s="390" t="s">
        <v>389</v>
      </c>
      <c r="K167" s="663"/>
      <c r="L167" s="159" t="s">
        <v>45</v>
      </c>
      <c r="M167" s="663"/>
      <c r="N167" s="664" t="s">
        <v>341</v>
      </c>
    </row>
    <row r="168" spans="1:14" x14ac:dyDescent="0.25">
      <c r="A168" s="679">
        <v>45349</v>
      </c>
      <c r="B168" s="663" t="s">
        <v>129</v>
      </c>
      <c r="C168" s="663" t="s">
        <v>129</v>
      </c>
      <c r="D168" s="663" t="s">
        <v>124</v>
      </c>
      <c r="E168" s="677">
        <v>6000</v>
      </c>
      <c r="F168" s="677"/>
      <c r="G168" s="160">
        <f t="shared" si="4"/>
        <v>5000</v>
      </c>
      <c r="H168" s="285" t="s">
        <v>130</v>
      </c>
      <c r="I168" s="159" t="s">
        <v>18</v>
      </c>
      <c r="J168" s="390" t="s">
        <v>389</v>
      </c>
      <c r="K168" s="663"/>
      <c r="L168" s="159" t="s">
        <v>45</v>
      </c>
      <c r="M168" s="663"/>
      <c r="N168" s="664"/>
    </row>
    <row r="169" spans="1:14" x14ac:dyDescent="0.25">
      <c r="A169" s="679">
        <v>45349</v>
      </c>
      <c r="B169" s="663" t="s">
        <v>129</v>
      </c>
      <c r="C169" s="663" t="s">
        <v>129</v>
      </c>
      <c r="D169" s="663" t="s">
        <v>124</v>
      </c>
      <c r="E169" s="677">
        <v>4000</v>
      </c>
      <c r="F169" s="677"/>
      <c r="G169" s="160">
        <f t="shared" si="4"/>
        <v>1000</v>
      </c>
      <c r="H169" s="285" t="s">
        <v>130</v>
      </c>
      <c r="I169" s="159" t="s">
        <v>18</v>
      </c>
      <c r="J169" s="390" t="s">
        <v>389</v>
      </c>
      <c r="K169" s="663"/>
      <c r="L169" s="159" t="s">
        <v>45</v>
      </c>
      <c r="M169" s="663"/>
      <c r="N169" s="664"/>
    </row>
    <row r="170" spans="1:14" x14ac:dyDescent="0.25">
      <c r="A170" s="679">
        <v>45350</v>
      </c>
      <c r="B170" s="663" t="s">
        <v>121</v>
      </c>
      <c r="C170" s="663" t="s">
        <v>49</v>
      </c>
      <c r="D170" s="663" t="s">
        <v>124</v>
      </c>
      <c r="E170" s="677"/>
      <c r="F170" s="678">
        <v>-1000</v>
      </c>
      <c r="G170" s="160">
        <f t="shared" si="4"/>
        <v>0</v>
      </c>
      <c r="H170" s="285" t="s">
        <v>130</v>
      </c>
      <c r="I170" s="159" t="s">
        <v>18</v>
      </c>
      <c r="J170" s="390" t="s">
        <v>389</v>
      </c>
      <c r="K170" s="663"/>
      <c r="L170" s="159" t="s">
        <v>45</v>
      </c>
      <c r="M170" s="663"/>
      <c r="N170" s="664"/>
    </row>
    <row r="171" spans="1:14" x14ac:dyDescent="0.25">
      <c r="A171" s="535">
        <v>45350</v>
      </c>
      <c r="B171" s="452" t="s">
        <v>112</v>
      </c>
      <c r="C171" s="452" t="s">
        <v>49</v>
      </c>
      <c r="D171" s="452" t="s">
        <v>124</v>
      </c>
      <c r="E171" s="688"/>
      <c r="F171" s="688">
        <v>61000</v>
      </c>
      <c r="G171" s="689">
        <f t="shared" si="4"/>
        <v>61000</v>
      </c>
      <c r="H171" s="451" t="s">
        <v>130</v>
      </c>
      <c r="I171" s="690" t="s">
        <v>18</v>
      </c>
      <c r="J171" s="514" t="s">
        <v>412</v>
      </c>
      <c r="K171" s="452"/>
      <c r="L171" s="690" t="s">
        <v>45</v>
      </c>
      <c r="M171" s="452"/>
      <c r="N171" s="512"/>
    </row>
    <row r="172" spans="1:14" x14ac:dyDescent="0.25">
      <c r="A172" s="679">
        <v>45350</v>
      </c>
      <c r="B172" s="663" t="s">
        <v>159</v>
      </c>
      <c r="C172" s="663" t="s">
        <v>115</v>
      </c>
      <c r="D172" s="663" t="s">
        <v>124</v>
      </c>
      <c r="E172" s="677">
        <v>8000</v>
      </c>
      <c r="F172" s="677"/>
      <c r="G172" s="160">
        <f t="shared" si="4"/>
        <v>53000</v>
      </c>
      <c r="H172" s="285" t="s">
        <v>130</v>
      </c>
      <c r="I172" s="159" t="s">
        <v>18</v>
      </c>
      <c r="J172" s="390" t="s">
        <v>412</v>
      </c>
      <c r="K172" s="663"/>
      <c r="L172" s="159" t="s">
        <v>45</v>
      </c>
      <c r="M172" s="663"/>
      <c r="N172" s="664" t="s">
        <v>131</v>
      </c>
    </row>
    <row r="173" spans="1:14" x14ac:dyDescent="0.25">
      <c r="A173" s="679">
        <v>45350</v>
      </c>
      <c r="B173" s="663" t="s">
        <v>159</v>
      </c>
      <c r="C173" s="663" t="s">
        <v>115</v>
      </c>
      <c r="D173" s="663" t="s">
        <v>124</v>
      </c>
      <c r="E173" s="677">
        <v>8000</v>
      </c>
      <c r="F173" s="677"/>
      <c r="G173" s="160">
        <f t="shared" si="4"/>
        <v>45000</v>
      </c>
      <c r="H173" s="285" t="s">
        <v>130</v>
      </c>
      <c r="I173" s="159" t="s">
        <v>18</v>
      </c>
      <c r="J173" s="390" t="s">
        <v>412</v>
      </c>
      <c r="K173" s="663"/>
      <c r="L173" s="159" t="s">
        <v>45</v>
      </c>
      <c r="M173" s="663"/>
      <c r="N173" s="664" t="s">
        <v>147</v>
      </c>
    </row>
    <row r="174" spans="1:14" x14ac:dyDescent="0.25">
      <c r="A174" s="679">
        <v>45350</v>
      </c>
      <c r="B174" s="663" t="s">
        <v>159</v>
      </c>
      <c r="C174" s="663" t="s">
        <v>115</v>
      </c>
      <c r="D174" s="663" t="s">
        <v>124</v>
      </c>
      <c r="E174" s="677">
        <v>8000</v>
      </c>
      <c r="F174" s="677"/>
      <c r="G174" s="160">
        <f t="shared" si="4"/>
        <v>37000</v>
      </c>
      <c r="H174" s="285" t="s">
        <v>130</v>
      </c>
      <c r="I174" s="159" t="s">
        <v>18</v>
      </c>
      <c r="J174" s="390" t="s">
        <v>412</v>
      </c>
      <c r="K174" s="663"/>
      <c r="L174" s="159" t="s">
        <v>45</v>
      </c>
      <c r="M174" s="663"/>
      <c r="N174" s="664" t="s">
        <v>413</v>
      </c>
    </row>
    <row r="175" spans="1:14" x14ac:dyDescent="0.25">
      <c r="A175" s="679">
        <v>45350</v>
      </c>
      <c r="B175" s="663" t="s">
        <v>159</v>
      </c>
      <c r="C175" s="663" t="s">
        <v>115</v>
      </c>
      <c r="D175" s="663" t="s">
        <v>124</v>
      </c>
      <c r="E175" s="677">
        <v>10000</v>
      </c>
      <c r="F175" s="677"/>
      <c r="G175" s="160">
        <f t="shared" si="4"/>
        <v>27000</v>
      </c>
      <c r="H175" s="285" t="s">
        <v>130</v>
      </c>
      <c r="I175" s="159" t="s">
        <v>18</v>
      </c>
      <c r="J175" s="390" t="s">
        <v>412</v>
      </c>
      <c r="K175" s="663"/>
      <c r="L175" s="159" t="s">
        <v>45</v>
      </c>
      <c r="M175" s="663"/>
      <c r="N175" s="664" t="s">
        <v>415</v>
      </c>
    </row>
    <row r="176" spans="1:14" x14ac:dyDescent="0.25">
      <c r="A176" s="679">
        <v>45350</v>
      </c>
      <c r="B176" s="663" t="s">
        <v>159</v>
      </c>
      <c r="C176" s="663" t="s">
        <v>115</v>
      </c>
      <c r="D176" s="663" t="s">
        <v>124</v>
      </c>
      <c r="E176" s="677">
        <v>8000</v>
      </c>
      <c r="F176" s="677"/>
      <c r="G176" s="160">
        <f t="shared" si="4"/>
        <v>19000</v>
      </c>
      <c r="H176" s="285" t="s">
        <v>130</v>
      </c>
      <c r="I176" s="159" t="s">
        <v>18</v>
      </c>
      <c r="J176" s="390" t="s">
        <v>412</v>
      </c>
      <c r="K176" s="663"/>
      <c r="L176" s="159" t="s">
        <v>45</v>
      </c>
      <c r="M176" s="663"/>
      <c r="N176" s="664" t="s">
        <v>416</v>
      </c>
    </row>
    <row r="177" spans="1:14" x14ac:dyDescent="0.25">
      <c r="A177" s="679">
        <v>45350</v>
      </c>
      <c r="B177" s="663" t="s">
        <v>159</v>
      </c>
      <c r="C177" s="663" t="s">
        <v>115</v>
      </c>
      <c r="D177" s="663" t="s">
        <v>124</v>
      </c>
      <c r="E177" s="677">
        <v>5000</v>
      </c>
      <c r="F177" s="677"/>
      <c r="G177" s="160">
        <f t="shared" si="4"/>
        <v>14000</v>
      </c>
      <c r="H177" s="285" t="s">
        <v>130</v>
      </c>
      <c r="I177" s="159" t="s">
        <v>18</v>
      </c>
      <c r="J177" s="390" t="s">
        <v>412</v>
      </c>
      <c r="K177" s="663"/>
      <c r="L177" s="159" t="s">
        <v>45</v>
      </c>
      <c r="M177" s="663"/>
      <c r="N177" s="664" t="s">
        <v>414</v>
      </c>
    </row>
    <row r="178" spans="1:14" x14ac:dyDescent="0.25">
      <c r="A178" s="679">
        <v>45350</v>
      </c>
      <c r="B178" s="663" t="s">
        <v>129</v>
      </c>
      <c r="C178" s="663" t="s">
        <v>129</v>
      </c>
      <c r="D178" s="663" t="s">
        <v>124</v>
      </c>
      <c r="E178" s="677">
        <v>7000</v>
      </c>
      <c r="F178" s="677"/>
      <c r="G178" s="160">
        <f t="shared" si="4"/>
        <v>7000</v>
      </c>
      <c r="H178" s="285" t="s">
        <v>130</v>
      </c>
      <c r="I178" s="159" t="s">
        <v>18</v>
      </c>
      <c r="J178" s="390" t="s">
        <v>412</v>
      </c>
      <c r="K178" s="663"/>
      <c r="L178" s="159" t="s">
        <v>45</v>
      </c>
      <c r="M178" s="663"/>
      <c r="N178" s="664"/>
    </row>
    <row r="179" spans="1:14" x14ac:dyDescent="0.25">
      <c r="A179" s="679">
        <v>45350</v>
      </c>
      <c r="B179" s="663" t="s">
        <v>129</v>
      </c>
      <c r="C179" s="663" t="s">
        <v>129</v>
      </c>
      <c r="D179" s="663" t="s">
        <v>124</v>
      </c>
      <c r="E179" s="677">
        <v>3000</v>
      </c>
      <c r="F179" s="677"/>
      <c r="G179" s="160">
        <f t="shared" si="4"/>
        <v>4000</v>
      </c>
      <c r="H179" s="285" t="s">
        <v>130</v>
      </c>
      <c r="I179" s="159" t="s">
        <v>18</v>
      </c>
      <c r="J179" s="390" t="s">
        <v>412</v>
      </c>
      <c r="K179" s="663"/>
      <c r="L179" s="159" t="s">
        <v>45</v>
      </c>
      <c r="M179" s="663"/>
      <c r="N179" s="664"/>
    </row>
    <row r="180" spans="1:14" x14ac:dyDescent="0.25">
      <c r="A180" s="679">
        <v>45351</v>
      </c>
      <c r="B180" s="663" t="s">
        <v>121</v>
      </c>
      <c r="C180" s="663" t="s">
        <v>49</v>
      </c>
      <c r="D180" s="663" t="s">
        <v>124</v>
      </c>
      <c r="E180" s="677"/>
      <c r="F180" s="677">
        <v>-4000</v>
      </c>
      <c r="G180" s="160">
        <f t="shared" si="4"/>
        <v>0</v>
      </c>
      <c r="H180" s="285" t="s">
        <v>130</v>
      </c>
      <c r="I180" s="159" t="s">
        <v>18</v>
      </c>
      <c r="J180" s="390" t="s">
        <v>412</v>
      </c>
      <c r="K180" s="663"/>
      <c r="L180" s="159" t="s">
        <v>45</v>
      </c>
      <c r="M180" s="663"/>
      <c r="N180" s="664"/>
    </row>
    <row r="181" spans="1:14" x14ac:dyDescent="0.25">
      <c r="A181" s="535">
        <v>45351</v>
      </c>
      <c r="B181" s="452" t="s">
        <v>112</v>
      </c>
      <c r="C181" s="452" t="s">
        <v>49</v>
      </c>
      <c r="D181" s="452" t="s">
        <v>124</v>
      </c>
      <c r="E181" s="688"/>
      <c r="F181" s="688">
        <v>59000</v>
      </c>
      <c r="G181" s="700">
        <f t="shared" si="4"/>
        <v>59000</v>
      </c>
      <c r="H181" s="691" t="s">
        <v>130</v>
      </c>
      <c r="I181" s="701" t="s">
        <v>18</v>
      </c>
      <c r="J181" s="608" t="s">
        <v>427</v>
      </c>
      <c r="K181" s="452"/>
      <c r="L181" s="701" t="s">
        <v>45</v>
      </c>
      <c r="M181" s="452"/>
      <c r="N181" s="512"/>
    </row>
    <row r="182" spans="1:14" x14ac:dyDescent="0.25">
      <c r="A182" s="679">
        <f ca="1">A182:N18887-2-2024</f>
        <v>0</v>
      </c>
      <c r="B182" s="663" t="s">
        <v>159</v>
      </c>
      <c r="C182" s="663" t="s">
        <v>115</v>
      </c>
      <c r="D182" s="663" t="s">
        <v>124</v>
      </c>
      <c r="E182" s="677">
        <v>8000</v>
      </c>
      <c r="F182" s="677"/>
      <c r="G182" s="160">
        <f t="shared" si="4"/>
        <v>51000</v>
      </c>
      <c r="H182" s="285" t="s">
        <v>130</v>
      </c>
      <c r="I182" s="159" t="s">
        <v>18</v>
      </c>
      <c r="J182" s="390" t="s">
        <v>427</v>
      </c>
      <c r="K182" s="663"/>
      <c r="L182" s="159" t="s">
        <v>45</v>
      </c>
      <c r="M182" s="663"/>
      <c r="N182" s="664" t="s">
        <v>131</v>
      </c>
    </row>
    <row r="183" spans="1:14" x14ac:dyDescent="0.25">
      <c r="A183" s="679">
        <v>45351</v>
      </c>
      <c r="B183" s="663" t="s">
        <v>159</v>
      </c>
      <c r="C183" s="663" t="s">
        <v>115</v>
      </c>
      <c r="D183" s="663" t="s">
        <v>124</v>
      </c>
      <c r="E183" s="677">
        <v>12000</v>
      </c>
      <c r="F183" s="677"/>
      <c r="G183" s="160">
        <f t="shared" si="4"/>
        <v>39000</v>
      </c>
      <c r="H183" s="285" t="s">
        <v>130</v>
      </c>
      <c r="I183" s="159" t="s">
        <v>18</v>
      </c>
      <c r="J183" s="390" t="s">
        <v>427</v>
      </c>
      <c r="K183" s="663"/>
      <c r="L183" s="159" t="s">
        <v>45</v>
      </c>
      <c r="M183" s="663"/>
      <c r="N183" s="664" t="s">
        <v>428</v>
      </c>
    </row>
    <row r="184" spans="1:14" x14ac:dyDescent="0.25">
      <c r="A184" s="679">
        <v>45351</v>
      </c>
      <c r="B184" s="663" t="s">
        <v>159</v>
      </c>
      <c r="C184" s="663" t="s">
        <v>115</v>
      </c>
      <c r="D184" s="663" t="s">
        <v>124</v>
      </c>
      <c r="E184" s="677">
        <v>9000</v>
      </c>
      <c r="F184" s="677"/>
      <c r="G184" s="160">
        <f t="shared" si="4"/>
        <v>30000</v>
      </c>
      <c r="H184" s="285" t="s">
        <v>130</v>
      </c>
      <c r="I184" s="159" t="s">
        <v>18</v>
      </c>
      <c r="J184" s="390" t="s">
        <v>427</v>
      </c>
      <c r="K184" s="663"/>
      <c r="L184" s="159" t="s">
        <v>45</v>
      </c>
      <c r="M184" s="663"/>
      <c r="N184" s="664" t="s">
        <v>429</v>
      </c>
    </row>
    <row r="185" spans="1:14" x14ac:dyDescent="0.25">
      <c r="A185" s="679">
        <v>45351</v>
      </c>
      <c r="B185" s="663" t="s">
        <v>159</v>
      </c>
      <c r="C185" s="663" t="s">
        <v>115</v>
      </c>
      <c r="D185" s="663" t="s">
        <v>124</v>
      </c>
      <c r="E185" s="677">
        <v>9000</v>
      </c>
      <c r="F185" s="677"/>
      <c r="G185" s="160">
        <f t="shared" si="4"/>
        <v>21000</v>
      </c>
      <c r="H185" s="285" t="s">
        <v>130</v>
      </c>
      <c r="I185" s="159" t="s">
        <v>18</v>
      </c>
      <c r="J185" s="390" t="s">
        <v>427</v>
      </c>
      <c r="K185" s="663"/>
      <c r="L185" s="159" t="s">
        <v>45</v>
      </c>
      <c r="M185" s="663"/>
      <c r="N185" s="664" t="s">
        <v>430</v>
      </c>
    </row>
    <row r="186" spans="1:14" x14ac:dyDescent="0.25">
      <c r="A186" s="679">
        <v>45351</v>
      </c>
      <c r="B186" s="663" t="s">
        <v>159</v>
      </c>
      <c r="C186" s="663" t="s">
        <v>115</v>
      </c>
      <c r="D186" s="663" t="s">
        <v>124</v>
      </c>
      <c r="E186" s="677">
        <v>10000</v>
      </c>
      <c r="F186" s="677"/>
      <c r="G186" s="160">
        <f t="shared" si="4"/>
        <v>11000</v>
      </c>
      <c r="H186" s="285" t="s">
        <v>130</v>
      </c>
      <c r="I186" s="159" t="s">
        <v>18</v>
      </c>
      <c r="J186" s="390" t="s">
        <v>427</v>
      </c>
      <c r="K186" s="663"/>
      <c r="L186" s="159" t="s">
        <v>45</v>
      </c>
      <c r="M186" s="663"/>
      <c r="N186" s="664" t="s">
        <v>431</v>
      </c>
    </row>
    <row r="187" spans="1:14" x14ac:dyDescent="0.25">
      <c r="A187" s="679">
        <v>45351</v>
      </c>
      <c r="B187" s="663" t="s">
        <v>129</v>
      </c>
      <c r="C187" s="663" t="s">
        <v>129</v>
      </c>
      <c r="D187" s="663" t="s">
        <v>124</v>
      </c>
      <c r="E187" s="677">
        <v>7000</v>
      </c>
      <c r="F187" s="677"/>
      <c r="G187" s="160">
        <f t="shared" si="4"/>
        <v>4000</v>
      </c>
      <c r="H187" s="285" t="s">
        <v>130</v>
      </c>
      <c r="I187" s="159" t="s">
        <v>18</v>
      </c>
      <c r="J187" s="390" t="s">
        <v>427</v>
      </c>
      <c r="K187" s="663"/>
      <c r="L187" s="159" t="s">
        <v>45</v>
      </c>
      <c r="M187" s="663"/>
      <c r="N187" s="664"/>
    </row>
    <row r="188" spans="1:14" ht="15.75" thickBot="1" x14ac:dyDescent="0.3">
      <c r="A188" s="679">
        <v>45351</v>
      </c>
      <c r="B188" s="663" t="s">
        <v>129</v>
      </c>
      <c r="C188" s="663" t="s">
        <v>129</v>
      </c>
      <c r="D188" s="663" t="s">
        <v>124</v>
      </c>
      <c r="E188" s="742">
        <v>3000</v>
      </c>
      <c r="F188" s="742"/>
      <c r="G188" s="160">
        <f t="shared" si="4"/>
        <v>1000</v>
      </c>
      <c r="H188" s="285" t="s">
        <v>130</v>
      </c>
      <c r="I188" s="159" t="s">
        <v>18</v>
      </c>
      <c r="J188" s="390" t="s">
        <v>427</v>
      </c>
      <c r="K188" s="663"/>
      <c r="L188" s="159" t="s">
        <v>45</v>
      </c>
      <c r="M188" s="663"/>
      <c r="N188" s="664"/>
    </row>
    <row r="189" spans="1:14" ht="15.75" thickBot="1" x14ac:dyDescent="0.3">
      <c r="A189" s="668"/>
      <c r="B189" s="668"/>
      <c r="C189" s="668"/>
      <c r="D189" s="741"/>
      <c r="E189" s="743">
        <f>SUM(E4:E188)</f>
        <v>1174000</v>
      </c>
      <c r="F189" s="744">
        <f>SUM(F4:F188)+G4</f>
        <v>1175000</v>
      </c>
      <c r="G189" s="745">
        <f>F189-E189</f>
        <v>1000</v>
      </c>
      <c r="H189" s="285"/>
      <c r="I189" s="152"/>
      <c r="J189" s="668"/>
      <c r="K189" s="668"/>
      <c r="L189" s="152"/>
      <c r="M189" s="668"/>
      <c r="N189" s="144"/>
    </row>
  </sheetData>
  <autoFilter ref="A1:N12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topLeftCell="A52" zoomScaleNormal="100" workbookViewId="0">
      <selection activeCell="E53" sqref="E53"/>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0" bestFit="1" customWidth="1"/>
    <col min="6" max="6" width="15.85546875" style="300" customWidth="1"/>
    <col min="7" max="7" width="18.7109375" style="300"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872" t="s">
        <v>44</v>
      </c>
      <c r="B1" s="872"/>
      <c r="C1" s="872"/>
      <c r="D1" s="872"/>
      <c r="E1" s="872"/>
      <c r="F1" s="872"/>
      <c r="G1" s="872"/>
      <c r="H1" s="872"/>
      <c r="I1" s="872"/>
      <c r="J1" s="872"/>
      <c r="K1" s="872"/>
      <c r="L1" s="872"/>
      <c r="M1" s="872"/>
      <c r="N1" s="872"/>
    </row>
    <row r="2" spans="1:14" s="67" customFormat="1" ht="18.75" x14ac:dyDescent="0.25">
      <c r="A2" s="873" t="s">
        <v>330</v>
      </c>
      <c r="B2" s="873"/>
      <c r="C2" s="873"/>
      <c r="D2" s="873"/>
      <c r="E2" s="873"/>
      <c r="F2" s="873"/>
      <c r="G2" s="873"/>
      <c r="H2" s="873"/>
      <c r="I2" s="873"/>
      <c r="J2" s="873"/>
      <c r="K2" s="873"/>
      <c r="L2" s="873"/>
      <c r="M2" s="873"/>
      <c r="N2" s="873"/>
    </row>
    <row r="3" spans="1:14" s="67" customFormat="1" ht="45.75" thickBot="1" x14ac:dyDescent="0.3">
      <c r="A3" s="145" t="s">
        <v>0</v>
      </c>
      <c r="B3" s="146" t="s">
        <v>5</v>
      </c>
      <c r="C3" s="146" t="s">
        <v>10</v>
      </c>
      <c r="D3" s="147" t="s">
        <v>8</v>
      </c>
      <c r="E3" s="147" t="s">
        <v>13</v>
      </c>
      <c r="F3" s="147" t="s">
        <v>34</v>
      </c>
      <c r="G3" s="147" t="s">
        <v>41</v>
      </c>
      <c r="H3" s="147" t="s">
        <v>2</v>
      </c>
      <c r="I3" s="147" t="s">
        <v>3</v>
      </c>
      <c r="J3" s="146" t="s">
        <v>9</v>
      </c>
      <c r="K3" s="146" t="s">
        <v>1</v>
      </c>
      <c r="L3" s="146" t="s">
        <v>4</v>
      </c>
      <c r="M3" s="146" t="s">
        <v>12</v>
      </c>
      <c r="N3" s="148" t="s">
        <v>11</v>
      </c>
    </row>
    <row r="4" spans="1:14" s="14" customFormat="1" ht="27.95" customHeight="1" x14ac:dyDescent="0.25">
      <c r="A4" s="396" t="s">
        <v>163</v>
      </c>
      <c r="B4" s="397" t="s">
        <v>164</v>
      </c>
      <c r="C4" s="397"/>
      <c r="D4" s="428"/>
      <c r="E4" s="547"/>
      <c r="F4" s="547"/>
      <c r="G4" s="584">
        <v>0</v>
      </c>
      <c r="H4" s="431"/>
      <c r="I4" s="432"/>
      <c r="J4" s="433"/>
      <c r="K4" s="434"/>
      <c r="L4" s="179"/>
      <c r="M4" s="435"/>
      <c r="N4" s="436"/>
    </row>
    <row r="5" spans="1:14" s="14" customFormat="1" ht="13.5" customHeight="1" x14ac:dyDescent="0.25">
      <c r="A5" s="446">
        <v>45343</v>
      </c>
      <c r="B5" s="447" t="s">
        <v>112</v>
      </c>
      <c r="C5" s="447" t="s">
        <v>49</v>
      </c>
      <c r="D5" s="448" t="s">
        <v>124</v>
      </c>
      <c r="E5" s="449"/>
      <c r="F5" s="449">
        <v>50000</v>
      </c>
      <c r="G5" s="449">
        <f>G4-E5+F5</f>
        <v>50000</v>
      </c>
      <c r="H5" s="451" t="s">
        <v>337</v>
      </c>
      <c r="I5" s="451" t="s">
        <v>18</v>
      </c>
      <c r="J5" s="514"/>
      <c r="K5" s="447" t="s">
        <v>138</v>
      </c>
      <c r="L5" s="447" t="s">
        <v>45</v>
      </c>
      <c r="M5" s="454"/>
      <c r="N5" s="453"/>
    </row>
    <row r="6" spans="1:14" s="14" customFormat="1" ht="13.5" customHeight="1" x14ac:dyDescent="0.25">
      <c r="A6" s="166">
        <v>45343</v>
      </c>
      <c r="B6" s="167" t="s">
        <v>114</v>
      </c>
      <c r="C6" s="167" t="s">
        <v>115</v>
      </c>
      <c r="D6" s="168" t="s">
        <v>124</v>
      </c>
      <c r="E6" s="149">
        <v>8000</v>
      </c>
      <c r="F6" s="149"/>
      <c r="G6" s="149">
        <f t="shared" ref="G6" si="0">G5-E6+F6</f>
        <v>42000</v>
      </c>
      <c r="H6" s="576" t="s">
        <v>337</v>
      </c>
      <c r="I6" s="285" t="s">
        <v>18</v>
      </c>
      <c r="J6" s="390" t="s">
        <v>332</v>
      </c>
      <c r="K6" s="376" t="s">
        <v>138</v>
      </c>
      <c r="L6" s="376" t="s">
        <v>45</v>
      </c>
      <c r="M6" s="444"/>
      <c r="N6" s="445" t="s">
        <v>333</v>
      </c>
    </row>
    <row r="7" spans="1:14" x14ac:dyDescent="0.25">
      <c r="A7" s="166">
        <v>45343</v>
      </c>
      <c r="B7" s="167" t="s">
        <v>114</v>
      </c>
      <c r="C7" s="167" t="s">
        <v>115</v>
      </c>
      <c r="D7" s="168" t="s">
        <v>124</v>
      </c>
      <c r="E7" s="149">
        <v>2000</v>
      </c>
      <c r="F7" s="149"/>
      <c r="G7" s="149">
        <f>G6-E7+F7</f>
        <v>40000</v>
      </c>
      <c r="H7" s="576" t="s">
        <v>337</v>
      </c>
      <c r="I7" s="152" t="s">
        <v>18</v>
      </c>
      <c r="J7" s="390" t="s">
        <v>332</v>
      </c>
      <c r="K7" s="376" t="s">
        <v>138</v>
      </c>
      <c r="L7" s="152" t="s">
        <v>45</v>
      </c>
      <c r="M7" s="152"/>
      <c r="N7" s="445" t="s">
        <v>334</v>
      </c>
    </row>
    <row r="8" spans="1:14" x14ac:dyDescent="0.25">
      <c r="A8" s="166">
        <v>45343</v>
      </c>
      <c r="B8" s="167" t="s">
        <v>114</v>
      </c>
      <c r="C8" s="167" t="s">
        <v>115</v>
      </c>
      <c r="D8" s="168" t="s">
        <v>124</v>
      </c>
      <c r="E8" s="149">
        <v>13000</v>
      </c>
      <c r="F8" s="149"/>
      <c r="G8" s="149">
        <f t="shared" ref="G8:G60" si="1">G7-E8+F8</f>
        <v>27000</v>
      </c>
      <c r="H8" s="576" t="s">
        <v>337</v>
      </c>
      <c r="I8" s="152" t="s">
        <v>18</v>
      </c>
      <c r="J8" s="390" t="s">
        <v>332</v>
      </c>
      <c r="K8" s="376" t="s">
        <v>138</v>
      </c>
      <c r="L8" s="152" t="s">
        <v>45</v>
      </c>
      <c r="M8" s="152"/>
      <c r="N8" s="445" t="s">
        <v>335</v>
      </c>
    </row>
    <row r="9" spans="1:14" x14ac:dyDescent="0.25">
      <c r="A9" s="166">
        <v>45343</v>
      </c>
      <c r="B9" s="167" t="s">
        <v>114</v>
      </c>
      <c r="C9" s="167" t="s">
        <v>115</v>
      </c>
      <c r="D9" s="168" t="s">
        <v>124</v>
      </c>
      <c r="E9" s="149">
        <v>15000</v>
      </c>
      <c r="F9" s="149"/>
      <c r="G9" s="149">
        <f t="shared" si="1"/>
        <v>12000</v>
      </c>
      <c r="H9" s="576" t="s">
        <v>337</v>
      </c>
      <c r="I9" s="152" t="s">
        <v>18</v>
      </c>
      <c r="J9" s="390" t="s">
        <v>332</v>
      </c>
      <c r="K9" s="376" t="s">
        <v>138</v>
      </c>
      <c r="L9" s="152" t="s">
        <v>45</v>
      </c>
      <c r="M9" s="152"/>
      <c r="N9" s="445" t="s">
        <v>336</v>
      </c>
    </row>
    <row r="10" spans="1:14" x14ac:dyDescent="0.25">
      <c r="A10" s="166">
        <v>45343</v>
      </c>
      <c r="B10" s="167" t="s">
        <v>129</v>
      </c>
      <c r="C10" s="167" t="s">
        <v>331</v>
      </c>
      <c r="D10" s="168" t="s">
        <v>124</v>
      </c>
      <c r="E10" s="149">
        <v>10000</v>
      </c>
      <c r="F10" s="149"/>
      <c r="G10" s="149">
        <f t="shared" si="1"/>
        <v>2000</v>
      </c>
      <c r="H10" s="576" t="s">
        <v>337</v>
      </c>
      <c r="I10" s="152" t="s">
        <v>18</v>
      </c>
      <c r="J10" s="390" t="s">
        <v>332</v>
      </c>
      <c r="K10" s="376" t="s">
        <v>138</v>
      </c>
      <c r="L10" s="152" t="s">
        <v>45</v>
      </c>
      <c r="M10" s="152"/>
      <c r="N10" s="445"/>
    </row>
    <row r="11" spans="1:14" x14ac:dyDescent="0.25">
      <c r="A11" s="166">
        <v>45344</v>
      </c>
      <c r="B11" s="167" t="s">
        <v>121</v>
      </c>
      <c r="C11" s="167" t="s">
        <v>49</v>
      </c>
      <c r="D11" s="168" t="s">
        <v>124</v>
      </c>
      <c r="E11" s="149"/>
      <c r="F11" s="149">
        <v>-2000</v>
      </c>
      <c r="G11" s="149">
        <f t="shared" si="1"/>
        <v>0</v>
      </c>
      <c r="H11" s="576" t="s">
        <v>337</v>
      </c>
      <c r="I11" s="152" t="s">
        <v>18</v>
      </c>
      <c r="J11" s="390" t="s">
        <v>332</v>
      </c>
      <c r="K11" s="376" t="s">
        <v>138</v>
      </c>
      <c r="L11" s="152" t="s">
        <v>45</v>
      </c>
      <c r="M11" s="152"/>
      <c r="N11" s="445"/>
    </row>
    <row r="12" spans="1:14" x14ac:dyDescent="0.25">
      <c r="A12" s="446">
        <v>45344</v>
      </c>
      <c r="B12" s="447" t="s">
        <v>112</v>
      </c>
      <c r="C12" s="447" t="s">
        <v>49</v>
      </c>
      <c r="D12" s="448" t="s">
        <v>124</v>
      </c>
      <c r="E12" s="449"/>
      <c r="F12" s="449">
        <v>60000</v>
      </c>
      <c r="G12" s="449">
        <f t="shared" si="1"/>
        <v>60000</v>
      </c>
      <c r="H12" s="451" t="s">
        <v>337</v>
      </c>
      <c r="I12" s="452" t="s">
        <v>18</v>
      </c>
      <c r="J12" s="514" t="s">
        <v>356</v>
      </c>
      <c r="K12" s="447" t="s">
        <v>138</v>
      </c>
      <c r="L12" s="452" t="s">
        <v>45</v>
      </c>
      <c r="M12" s="452"/>
      <c r="N12" s="453"/>
    </row>
    <row r="13" spans="1:14" x14ac:dyDescent="0.25">
      <c r="A13" s="166">
        <v>45344</v>
      </c>
      <c r="B13" s="167" t="s">
        <v>114</v>
      </c>
      <c r="C13" s="167" t="s">
        <v>115</v>
      </c>
      <c r="D13" s="168" t="s">
        <v>124</v>
      </c>
      <c r="E13" s="149">
        <v>8000</v>
      </c>
      <c r="F13" s="149"/>
      <c r="G13" s="149">
        <f t="shared" si="1"/>
        <v>52000</v>
      </c>
      <c r="H13" s="576" t="s">
        <v>337</v>
      </c>
      <c r="I13" s="152" t="s">
        <v>18</v>
      </c>
      <c r="J13" s="390" t="s">
        <v>356</v>
      </c>
      <c r="K13" s="376" t="s">
        <v>138</v>
      </c>
      <c r="L13" s="152" t="s">
        <v>45</v>
      </c>
      <c r="M13" s="152"/>
      <c r="N13" s="445" t="s">
        <v>357</v>
      </c>
    </row>
    <row r="14" spans="1:14" x14ac:dyDescent="0.25">
      <c r="A14" s="166">
        <v>45344</v>
      </c>
      <c r="B14" s="167" t="s">
        <v>114</v>
      </c>
      <c r="C14" s="167" t="s">
        <v>115</v>
      </c>
      <c r="D14" s="168" t="s">
        <v>124</v>
      </c>
      <c r="E14" s="149">
        <v>13000</v>
      </c>
      <c r="F14" s="149"/>
      <c r="G14" s="149">
        <f t="shared" si="1"/>
        <v>39000</v>
      </c>
      <c r="H14" s="576" t="s">
        <v>337</v>
      </c>
      <c r="I14" s="152" t="s">
        <v>18</v>
      </c>
      <c r="J14" s="390" t="s">
        <v>356</v>
      </c>
      <c r="K14" s="376" t="s">
        <v>138</v>
      </c>
      <c r="L14" s="152" t="s">
        <v>45</v>
      </c>
      <c r="M14" s="152"/>
      <c r="N14" s="445" t="s">
        <v>358</v>
      </c>
    </row>
    <row r="15" spans="1:14" x14ac:dyDescent="0.25">
      <c r="A15" s="166">
        <v>45344</v>
      </c>
      <c r="B15" s="167" t="s">
        <v>114</v>
      </c>
      <c r="C15" s="167" t="s">
        <v>115</v>
      </c>
      <c r="D15" s="168" t="s">
        <v>124</v>
      </c>
      <c r="E15" s="149">
        <v>14000</v>
      </c>
      <c r="F15" s="149"/>
      <c r="G15" s="440">
        <f t="shared" si="1"/>
        <v>25000</v>
      </c>
      <c r="H15" s="576" t="s">
        <v>337</v>
      </c>
      <c r="I15" s="574" t="s">
        <v>18</v>
      </c>
      <c r="J15" s="390" t="s">
        <v>356</v>
      </c>
      <c r="K15" s="572" t="s">
        <v>138</v>
      </c>
      <c r="L15" s="574" t="s">
        <v>45</v>
      </c>
      <c r="M15" s="574"/>
      <c r="N15" s="445" t="s">
        <v>359</v>
      </c>
    </row>
    <row r="16" spans="1:14" x14ac:dyDescent="0.25">
      <c r="A16" s="166">
        <v>45344</v>
      </c>
      <c r="B16" s="167" t="s">
        <v>114</v>
      </c>
      <c r="C16" s="167" t="s">
        <v>115</v>
      </c>
      <c r="D16" s="168" t="s">
        <v>124</v>
      </c>
      <c r="E16" s="149">
        <v>10000</v>
      </c>
      <c r="F16" s="149"/>
      <c r="G16" s="149">
        <f t="shared" si="1"/>
        <v>15000</v>
      </c>
      <c r="H16" s="576" t="s">
        <v>337</v>
      </c>
      <c r="I16" s="152" t="s">
        <v>18</v>
      </c>
      <c r="J16" s="390" t="s">
        <v>356</v>
      </c>
      <c r="K16" s="376" t="s">
        <v>138</v>
      </c>
      <c r="L16" s="152" t="s">
        <v>45</v>
      </c>
      <c r="M16" s="152"/>
      <c r="N16" s="445" t="s">
        <v>360</v>
      </c>
    </row>
    <row r="17" spans="1:14" x14ac:dyDescent="0.25">
      <c r="A17" s="166">
        <v>45344</v>
      </c>
      <c r="B17" s="167" t="s">
        <v>129</v>
      </c>
      <c r="C17" s="167" t="s">
        <v>129</v>
      </c>
      <c r="D17" s="168" t="s">
        <v>124</v>
      </c>
      <c r="E17" s="149">
        <v>10000</v>
      </c>
      <c r="F17" s="149"/>
      <c r="G17" s="149">
        <f t="shared" si="1"/>
        <v>5000</v>
      </c>
      <c r="H17" s="576" t="s">
        <v>337</v>
      </c>
      <c r="I17" s="152" t="s">
        <v>18</v>
      </c>
      <c r="J17" s="390" t="s">
        <v>356</v>
      </c>
      <c r="K17" s="376" t="s">
        <v>138</v>
      </c>
      <c r="L17" s="152" t="s">
        <v>45</v>
      </c>
      <c r="M17" s="152"/>
      <c r="N17" s="445"/>
    </row>
    <row r="18" spans="1:14" x14ac:dyDescent="0.25">
      <c r="A18" s="166">
        <v>45345</v>
      </c>
      <c r="B18" s="167" t="s">
        <v>121</v>
      </c>
      <c r="C18" s="167" t="s">
        <v>49</v>
      </c>
      <c r="D18" s="168" t="s">
        <v>124</v>
      </c>
      <c r="E18" s="149"/>
      <c r="F18" s="149">
        <v>-5000</v>
      </c>
      <c r="G18" s="440">
        <f t="shared" si="1"/>
        <v>0</v>
      </c>
      <c r="H18" s="576" t="s">
        <v>337</v>
      </c>
      <c r="I18" s="574" t="s">
        <v>18</v>
      </c>
      <c r="J18" s="390" t="s">
        <v>356</v>
      </c>
      <c r="K18" s="572" t="s">
        <v>138</v>
      </c>
      <c r="L18" s="574" t="s">
        <v>45</v>
      </c>
      <c r="M18" s="574"/>
      <c r="N18" s="445"/>
    </row>
    <row r="19" spans="1:14" x14ac:dyDescent="0.25">
      <c r="A19" s="446">
        <v>45345</v>
      </c>
      <c r="B19" s="447" t="s">
        <v>112</v>
      </c>
      <c r="C19" s="447" t="s">
        <v>49</v>
      </c>
      <c r="D19" s="448" t="s">
        <v>124</v>
      </c>
      <c r="E19" s="449"/>
      <c r="F19" s="449">
        <v>67000</v>
      </c>
      <c r="G19" s="449">
        <f t="shared" si="1"/>
        <v>67000</v>
      </c>
      <c r="H19" s="451" t="s">
        <v>337</v>
      </c>
      <c r="I19" s="452" t="s">
        <v>18</v>
      </c>
      <c r="J19" s="514" t="s">
        <v>361</v>
      </c>
      <c r="K19" s="447" t="s">
        <v>138</v>
      </c>
      <c r="L19" s="452" t="s">
        <v>45</v>
      </c>
      <c r="M19" s="452"/>
      <c r="N19" s="453"/>
    </row>
    <row r="20" spans="1:14" x14ac:dyDescent="0.25">
      <c r="A20" s="166">
        <v>45345</v>
      </c>
      <c r="B20" s="167" t="s">
        <v>114</v>
      </c>
      <c r="C20" s="167" t="s">
        <v>115</v>
      </c>
      <c r="D20" s="168" t="s">
        <v>124</v>
      </c>
      <c r="E20" s="149">
        <v>12000</v>
      </c>
      <c r="F20" s="149"/>
      <c r="G20" s="149">
        <f t="shared" si="1"/>
        <v>55000</v>
      </c>
      <c r="H20" s="576" t="s">
        <v>337</v>
      </c>
      <c r="I20" s="152" t="s">
        <v>18</v>
      </c>
      <c r="J20" s="390" t="s">
        <v>361</v>
      </c>
      <c r="K20" s="376" t="s">
        <v>138</v>
      </c>
      <c r="L20" s="152" t="s">
        <v>45</v>
      </c>
      <c r="M20" s="152"/>
      <c r="N20" s="445" t="s">
        <v>362</v>
      </c>
    </row>
    <row r="21" spans="1:14" x14ac:dyDescent="0.25">
      <c r="A21" s="166">
        <v>45345</v>
      </c>
      <c r="B21" s="167" t="s">
        <v>114</v>
      </c>
      <c r="C21" s="167" t="s">
        <v>115</v>
      </c>
      <c r="D21" s="168" t="s">
        <v>124</v>
      </c>
      <c r="E21" s="149">
        <v>10000</v>
      </c>
      <c r="F21" s="149"/>
      <c r="G21" s="149">
        <f t="shared" si="1"/>
        <v>45000</v>
      </c>
      <c r="H21" s="576" t="s">
        <v>337</v>
      </c>
      <c r="I21" s="152" t="s">
        <v>18</v>
      </c>
      <c r="J21" s="390" t="s">
        <v>361</v>
      </c>
      <c r="K21" s="376" t="s">
        <v>138</v>
      </c>
      <c r="L21" s="152" t="s">
        <v>45</v>
      </c>
      <c r="M21" s="152"/>
      <c r="N21" s="445" t="s">
        <v>363</v>
      </c>
    </row>
    <row r="22" spans="1:14" x14ac:dyDescent="0.25">
      <c r="A22" s="166">
        <v>45345</v>
      </c>
      <c r="B22" s="167" t="s">
        <v>114</v>
      </c>
      <c r="C22" s="167" t="s">
        <v>115</v>
      </c>
      <c r="D22" s="168" t="s">
        <v>124</v>
      </c>
      <c r="E22" s="149">
        <v>15000</v>
      </c>
      <c r="F22" s="149"/>
      <c r="G22" s="149">
        <f t="shared" si="1"/>
        <v>30000</v>
      </c>
      <c r="H22" s="576" t="s">
        <v>337</v>
      </c>
      <c r="I22" s="152" t="s">
        <v>18</v>
      </c>
      <c r="J22" s="390" t="s">
        <v>361</v>
      </c>
      <c r="K22" s="376" t="s">
        <v>138</v>
      </c>
      <c r="L22" s="152" t="s">
        <v>45</v>
      </c>
      <c r="M22" s="152"/>
      <c r="N22" s="445" t="s">
        <v>364</v>
      </c>
    </row>
    <row r="23" spans="1:14" x14ac:dyDescent="0.25">
      <c r="A23" s="166">
        <v>45345</v>
      </c>
      <c r="B23" s="167" t="s">
        <v>114</v>
      </c>
      <c r="C23" s="167" t="s">
        <v>115</v>
      </c>
      <c r="D23" s="168" t="s">
        <v>124</v>
      </c>
      <c r="E23" s="149">
        <v>18000</v>
      </c>
      <c r="F23" s="149"/>
      <c r="G23" s="149">
        <f t="shared" si="1"/>
        <v>12000</v>
      </c>
      <c r="H23" s="576" t="s">
        <v>337</v>
      </c>
      <c r="I23" s="152" t="s">
        <v>18</v>
      </c>
      <c r="J23" s="390" t="s">
        <v>361</v>
      </c>
      <c r="K23" s="376" t="s">
        <v>138</v>
      </c>
      <c r="L23" s="152" t="s">
        <v>45</v>
      </c>
      <c r="M23" s="152"/>
      <c r="N23" s="445" t="s">
        <v>365</v>
      </c>
    </row>
    <row r="24" spans="1:14" x14ac:dyDescent="0.25">
      <c r="A24" s="166">
        <v>45345</v>
      </c>
      <c r="B24" s="167" t="s">
        <v>129</v>
      </c>
      <c r="C24" s="167" t="s">
        <v>129</v>
      </c>
      <c r="D24" s="168" t="s">
        <v>124</v>
      </c>
      <c r="E24" s="149">
        <v>10000</v>
      </c>
      <c r="F24" s="149"/>
      <c r="G24" s="149">
        <f t="shared" si="1"/>
        <v>2000</v>
      </c>
      <c r="H24" s="576" t="s">
        <v>337</v>
      </c>
      <c r="I24" s="152" t="s">
        <v>18</v>
      </c>
      <c r="J24" s="390" t="s">
        <v>361</v>
      </c>
      <c r="K24" s="376" t="s">
        <v>138</v>
      </c>
      <c r="L24" s="152" t="s">
        <v>45</v>
      </c>
      <c r="M24" s="152"/>
      <c r="N24" s="445"/>
    </row>
    <row r="25" spans="1:14" x14ac:dyDescent="0.25">
      <c r="A25" s="702">
        <v>45347</v>
      </c>
      <c r="B25" s="167" t="s">
        <v>114</v>
      </c>
      <c r="C25" s="167" t="s">
        <v>115</v>
      </c>
      <c r="D25" s="168" t="s">
        <v>124</v>
      </c>
      <c r="E25" s="160">
        <v>10000</v>
      </c>
      <c r="F25" s="160"/>
      <c r="G25" s="149">
        <f t="shared" si="1"/>
        <v>-8000</v>
      </c>
      <c r="H25" s="576" t="s">
        <v>337</v>
      </c>
      <c r="I25" s="152" t="s">
        <v>18</v>
      </c>
      <c r="J25" s="390" t="s">
        <v>393</v>
      </c>
      <c r="K25" s="376" t="s">
        <v>138</v>
      </c>
      <c r="L25" s="152" t="s">
        <v>45</v>
      </c>
      <c r="M25" s="152"/>
      <c r="N25" s="445" t="s">
        <v>405</v>
      </c>
    </row>
    <row r="26" spans="1:14" x14ac:dyDescent="0.25">
      <c r="A26" s="702">
        <v>45347</v>
      </c>
      <c r="B26" s="167" t="s">
        <v>114</v>
      </c>
      <c r="C26" s="167" t="s">
        <v>115</v>
      </c>
      <c r="D26" s="168" t="s">
        <v>124</v>
      </c>
      <c r="E26" s="160">
        <v>10000</v>
      </c>
      <c r="F26" s="160"/>
      <c r="G26" s="149">
        <f t="shared" si="1"/>
        <v>-18000</v>
      </c>
      <c r="H26" s="576" t="s">
        <v>337</v>
      </c>
      <c r="I26" s="152" t="s">
        <v>18</v>
      </c>
      <c r="J26" s="390" t="s">
        <v>393</v>
      </c>
      <c r="K26" s="376" t="s">
        <v>138</v>
      </c>
      <c r="L26" s="152" t="s">
        <v>45</v>
      </c>
      <c r="M26" s="152"/>
      <c r="N26" s="445" t="s">
        <v>360</v>
      </c>
    </row>
    <row r="27" spans="1:14" x14ac:dyDescent="0.25">
      <c r="A27" s="709">
        <v>45348</v>
      </c>
      <c r="B27" s="710" t="s">
        <v>112</v>
      </c>
      <c r="C27" s="710" t="s">
        <v>49</v>
      </c>
      <c r="D27" s="711" t="s">
        <v>124</v>
      </c>
      <c r="E27" s="689"/>
      <c r="F27" s="689">
        <v>75000</v>
      </c>
      <c r="G27" s="449">
        <f t="shared" si="1"/>
        <v>57000</v>
      </c>
      <c r="H27" s="451" t="s">
        <v>337</v>
      </c>
      <c r="I27" s="452" t="s">
        <v>18</v>
      </c>
      <c r="J27" s="514" t="s">
        <v>393</v>
      </c>
      <c r="K27" s="447" t="s">
        <v>138</v>
      </c>
      <c r="L27" s="452" t="s">
        <v>45</v>
      </c>
      <c r="M27" s="452"/>
      <c r="N27" s="453"/>
    </row>
    <row r="28" spans="1:14" x14ac:dyDescent="0.25">
      <c r="A28" s="702">
        <v>45348</v>
      </c>
      <c r="B28" s="167" t="s">
        <v>114</v>
      </c>
      <c r="C28" s="167" t="s">
        <v>115</v>
      </c>
      <c r="D28" s="168" t="s">
        <v>124</v>
      </c>
      <c r="E28" s="160">
        <v>8000</v>
      </c>
      <c r="F28" s="160"/>
      <c r="G28" s="149">
        <f t="shared" si="1"/>
        <v>49000</v>
      </c>
      <c r="H28" s="576" t="s">
        <v>337</v>
      </c>
      <c r="I28" s="152" t="s">
        <v>18</v>
      </c>
      <c r="J28" s="390" t="s">
        <v>393</v>
      </c>
      <c r="K28" s="376" t="s">
        <v>138</v>
      </c>
      <c r="L28" s="152" t="s">
        <v>45</v>
      </c>
      <c r="M28" s="152"/>
      <c r="N28" s="445" t="s">
        <v>406</v>
      </c>
    </row>
    <row r="29" spans="1:14" x14ac:dyDescent="0.25">
      <c r="A29" s="702">
        <v>45348</v>
      </c>
      <c r="B29" s="167" t="s">
        <v>114</v>
      </c>
      <c r="C29" s="167" t="s">
        <v>115</v>
      </c>
      <c r="D29" s="168" t="s">
        <v>124</v>
      </c>
      <c r="E29" s="160">
        <v>5000</v>
      </c>
      <c r="F29" s="160"/>
      <c r="G29" s="149">
        <f t="shared" si="1"/>
        <v>44000</v>
      </c>
      <c r="H29" s="576" t="s">
        <v>337</v>
      </c>
      <c r="I29" s="152" t="s">
        <v>18</v>
      </c>
      <c r="J29" s="390" t="s">
        <v>393</v>
      </c>
      <c r="K29" s="376" t="s">
        <v>138</v>
      </c>
      <c r="L29" s="152" t="s">
        <v>45</v>
      </c>
      <c r="M29" s="152"/>
      <c r="N29" s="445" t="s">
        <v>407</v>
      </c>
    </row>
    <row r="30" spans="1:14" x14ac:dyDescent="0.25">
      <c r="A30" s="702">
        <v>45348</v>
      </c>
      <c r="B30" s="167" t="s">
        <v>114</v>
      </c>
      <c r="C30" s="167" t="s">
        <v>115</v>
      </c>
      <c r="D30" s="168" t="s">
        <v>124</v>
      </c>
      <c r="E30" s="160">
        <v>10000</v>
      </c>
      <c r="F30" s="160"/>
      <c r="G30" s="149">
        <f t="shared" si="1"/>
        <v>34000</v>
      </c>
      <c r="H30" s="576" t="s">
        <v>337</v>
      </c>
      <c r="I30" s="152" t="s">
        <v>18</v>
      </c>
      <c r="J30" s="390" t="s">
        <v>393</v>
      </c>
      <c r="K30" s="376" t="s">
        <v>138</v>
      </c>
      <c r="L30" s="152" t="s">
        <v>45</v>
      </c>
      <c r="M30" s="152"/>
      <c r="N30" s="445" t="s">
        <v>408</v>
      </c>
    </row>
    <row r="31" spans="1:14" x14ac:dyDescent="0.25">
      <c r="A31" s="702">
        <v>45348</v>
      </c>
      <c r="B31" s="167" t="s">
        <v>114</v>
      </c>
      <c r="C31" s="167" t="s">
        <v>115</v>
      </c>
      <c r="D31" s="168" t="s">
        <v>124</v>
      </c>
      <c r="E31" s="160">
        <v>19000</v>
      </c>
      <c r="F31" s="160"/>
      <c r="G31" s="149">
        <f t="shared" si="1"/>
        <v>15000</v>
      </c>
      <c r="H31" s="576" t="s">
        <v>337</v>
      </c>
      <c r="I31" s="152" t="s">
        <v>18</v>
      </c>
      <c r="J31" s="390" t="s">
        <v>393</v>
      </c>
      <c r="K31" s="376" t="s">
        <v>138</v>
      </c>
      <c r="L31" s="152" t="s">
        <v>45</v>
      </c>
      <c r="M31" s="152"/>
      <c r="N31" s="445" t="s">
        <v>409</v>
      </c>
    </row>
    <row r="32" spans="1:14" x14ac:dyDescent="0.25">
      <c r="A32" s="702">
        <v>45348</v>
      </c>
      <c r="B32" s="167" t="s">
        <v>129</v>
      </c>
      <c r="C32" s="167" t="s">
        <v>129</v>
      </c>
      <c r="D32" s="168" t="s">
        <v>124</v>
      </c>
      <c r="E32" s="160">
        <v>10000</v>
      </c>
      <c r="F32" s="160"/>
      <c r="G32" s="149">
        <f t="shared" si="1"/>
        <v>5000</v>
      </c>
      <c r="H32" s="576" t="s">
        <v>337</v>
      </c>
      <c r="I32" s="152" t="s">
        <v>18</v>
      </c>
      <c r="J32" s="390" t="s">
        <v>393</v>
      </c>
      <c r="K32" s="376" t="s">
        <v>138</v>
      </c>
      <c r="L32" s="152" t="s">
        <v>45</v>
      </c>
      <c r="M32" s="152"/>
      <c r="N32" s="445"/>
    </row>
    <row r="33" spans="1:15" x14ac:dyDescent="0.25">
      <c r="A33" s="702">
        <v>45348</v>
      </c>
      <c r="B33" s="665" t="s">
        <v>121</v>
      </c>
      <c r="C33" s="665" t="s">
        <v>49</v>
      </c>
      <c r="D33" s="703" t="s">
        <v>124</v>
      </c>
      <c r="E33" s="160"/>
      <c r="F33" s="160">
        <v>-2000</v>
      </c>
      <c r="G33" s="149">
        <f t="shared" si="1"/>
        <v>3000</v>
      </c>
      <c r="H33" s="576" t="s">
        <v>337</v>
      </c>
      <c r="I33" s="152" t="s">
        <v>18</v>
      </c>
      <c r="J33" s="390" t="s">
        <v>361</v>
      </c>
      <c r="K33" s="376" t="s">
        <v>138</v>
      </c>
      <c r="L33" s="152" t="s">
        <v>45</v>
      </c>
      <c r="M33" s="152"/>
      <c r="N33" s="445"/>
    </row>
    <row r="34" spans="1:15" x14ac:dyDescent="0.25">
      <c r="A34" s="702">
        <v>45349</v>
      </c>
      <c r="B34" s="665" t="s">
        <v>121</v>
      </c>
      <c r="C34" s="665" t="s">
        <v>49</v>
      </c>
      <c r="D34" s="703" t="s">
        <v>124</v>
      </c>
      <c r="E34" s="160"/>
      <c r="F34" s="160">
        <v>-3000</v>
      </c>
      <c r="G34" s="149">
        <f t="shared" si="1"/>
        <v>0</v>
      </c>
      <c r="H34" s="576" t="s">
        <v>337</v>
      </c>
      <c r="I34" s="152" t="s">
        <v>18</v>
      </c>
      <c r="J34" s="390" t="s">
        <v>393</v>
      </c>
      <c r="K34" s="376" t="s">
        <v>138</v>
      </c>
      <c r="L34" s="152" t="s">
        <v>45</v>
      </c>
      <c r="M34" s="152"/>
      <c r="N34" s="445"/>
    </row>
    <row r="35" spans="1:15" x14ac:dyDescent="0.25">
      <c r="A35" s="535">
        <v>45349</v>
      </c>
      <c r="B35" s="452" t="s">
        <v>112</v>
      </c>
      <c r="C35" s="452" t="s">
        <v>49</v>
      </c>
      <c r="D35" s="452" t="s">
        <v>124</v>
      </c>
      <c r="E35" s="536"/>
      <c r="F35" s="513">
        <v>70000</v>
      </c>
      <c r="G35" s="449">
        <f t="shared" si="1"/>
        <v>70000</v>
      </c>
      <c r="H35" s="451" t="s">
        <v>337</v>
      </c>
      <c r="I35" s="690" t="s">
        <v>18</v>
      </c>
      <c r="J35" s="514" t="s">
        <v>393</v>
      </c>
      <c r="K35" s="452" t="s">
        <v>138</v>
      </c>
      <c r="L35" s="452" t="s">
        <v>45</v>
      </c>
      <c r="M35" s="452"/>
      <c r="N35" s="512"/>
    </row>
    <row r="36" spans="1:15" x14ac:dyDescent="0.25">
      <c r="A36" s="544">
        <v>45349</v>
      </c>
      <c r="B36" s="159" t="s">
        <v>265</v>
      </c>
      <c r="C36" s="159" t="s">
        <v>115</v>
      </c>
      <c r="D36" s="159" t="s">
        <v>124</v>
      </c>
      <c r="E36" s="672">
        <v>8000</v>
      </c>
      <c r="F36" s="673"/>
      <c r="G36" s="674">
        <f t="shared" si="1"/>
        <v>62000</v>
      </c>
      <c r="H36" s="576" t="s">
        <v>337</v>
      </c>
      <c r="I36" s="159" t="s">
        <v>18</v>
      </c>
      <c r="J36" s="390" t="s">
        <v>393</v>
      </c>
      <c r="K36" s="159" t="s">
        <v>138</v>
      </c>
      <c r="L36" s="159" t="s">
        <v>45</v>
      </c>
      <c r="M36" s="159"/>
      <c r="N36" s="667" t="s">
        <v>394</v>
      </c>
    </row>
    <row r="37" spans="1:15" x14ac:dyDescent="0.25">
      <c r="A37" s="544">
        <v>45349</v>
      </c>
      <c r="B37" s="663" t="s">
        <v>265</v>
      </c>
      <c r="C37" s="159" t="s">
        <v>115</v>
      </c>
      <c r="D37" s="159" t="s">
        <v>124</v>
      </c>
      <c r="E37" s="675">
        <v>16000</v>
      </c>
      <c r="F37" s="675"/>
      <c r="G37" s="674">
        <f t="shared" si="1"/>
        <v>46000</v>
      </c>
      <c r="H37" s="576" t="s">
        <v>337</v>
      </c>
      <c r="I37" s="159" t="s">
        <v>18</v>
      </c>
      <c r="J37" s="390" t="s">
        <v>393</v>
      </c>
      <c r="K37" s="159" t="s">
        <v>138</v>
      </c>
      <c r="L37" s="159" t="s">
        <v>45</v>
      </c>
      <c r="M37" s="663"/>
      <c r="N37" s="664" t="s">
        <v>395</v>
      </c>
      <c r="O37" s="402"/>
    </row>
    <row r="38" spans="1:15" ht="15.75" customHeight="1" x14ac:dyDescent="0.25">
      <c r="A38" s="544">
        <v>45349</v>
      </c>
      <c r="B38" s="663" t="s">
        <v>265</v>
      </c>
      <c r="C38" s="159" t="s">
        <v>115</v>
      </c>
      <c r="D38" s="159" t="s">
        <v>124</v>
      </c>
      <c r="E38" s="675">
        <v>4000</v>
      </c>
      <c r="F38" s="670"/>
      <c r="G38" s="674">
        <f t="shared" si="1"/>
        <v>42000</v>
      </c>
      <c r="H38" s="576" t="s">
        <v>337</v>
      </c>
      <c r="I38" s="159" t="s">
        <v>18</v>
      </c>
      <c r="J38" s="390" t="s">
        <v>393</v>
      </c>
      <c r="K38" s="159" t="s">
        <v>138</v>
      </c>
      <c r="L38" s="159" t="s">
        <v>45</v>
      </c>
      <c r="M38" s="663"/>
      <c r="N38" s="664" t="s">
        <v>396</v>
      </c>
    </row>
    <row r="39" spans="1:15" x14ac:dyDescent="0.25">
      <c r="A39" s="544">
        <v>45349</v>
      </c>
      <c r="B39" s="17" t="s">
        <v>265</v>
      </c>
      <c r="C39" s="159" t="s">
        <v>115</v>
      </c>
      <c r="D39" s="159" t="s">
        <v>124</v>
      </c>
      <c r="E39" s="528">
        <v>15000</v>
      </c>
      <c r="F39" s="532"/>
      <c r="G39" s="674">
        <f t="shared" si="1"/>
        <v>27000</v>
      </c>
      <c r="H39" s="576" t="s">
        <v>337</v>
      </c>
      <c r="I39" s="159" t="s">
        <v>18</v>
      </c>
      <c r="J39" s="390" t="s">
        <v>393</v>
      </c>
      <c r="K39" s="159" t="s">
        <v>138</v>
      </c>
      <c r="L39" s="159" t="s">
        <v>45</v>
      </c>
      <c r="M39" s="17"/>
      <c r="N39" s="16" t="s">
        <v>397</v>
      </c>
    </row>
    <row r="40" spans="1:15" x14ac:dyDescent="0.25">
      <c r="A40" s="544">
        <v>45349</v>
      </c>
      <c r="B40" s="17" t="s">
        <v>265</v>
      </c>
      <c r="C40" s="159" t="s">
        <v>115</v>
      </c>
      <c r="D40" s="159" t="s">
        <v>124</v>
      </c>
      <c r="E40" s="528">
        <v>15000</v>
      </c>
      <c r="F40" s="532"/>
      <c r="G40" s="674">
        <f t="shared" si="1"/>
        <v>12000</v>
      </c>
      <c r="H40" s="576" t="s">
        <v>337</v>
      </c>
      <c r="I40" s="159" t="s">
        <v>18</v>
      </c>
      <c r="J40" s="390" t="s">
        <v>393</v>
      </c>
      <c r="K40" s="159" t="s">
        <v>138</v>
      </c>
      <c r="L40" s="159" t="s">
        <v>45</v>
      </c>
      <c r="M40" s="17"/>
      <c r="N40" s="16" t="s">
        <v>398</v>
      </c>
    </row>
    <row r="41" spans="1:15" x14ac:dyDescent="0.25">
      <c r="A41" s="544">
        <v>45349</v>
      </c>
      <c r="B41" s="17" t="s">
        <v>129</v>
      </c>
      <c r="C41" s="17" t="s">
        <v>129</v>
      </c>
      <c r="D41" s="159" t="s">
        <v>124</v>
      </c>
      <c r="E41" s="528">
        <v>10000</v>
      </c>
      <c r="F41" s="532"/>
      <c r="G41" s="674">
        <f t="shared" si="1"/>
        <v>2000</v>
      </c>
      <c r="H41" s="576" t="s">
        <v>337</v>
      </c>
      <c r="I41" s="159" t="s">
        <v>18</v>
      </c>
      <c r="J41" s="390" t="s">
        <v>393</v>
      </c>
      <c r="K41" s="159" t="s">
        <v>138</v>
      </c>
      <c r="L41" s="159" t="s">
        <v>45</v>
      </c>
      <c r="M41" s="17"/>
      <c r="N41" s="16"/>
    </row>
    <row r="42" spans="1:15" x14ac:dyDescent="0.25">
      <c r="A42" s="544">
        <v>45349</v>
      </c>
      <c r="B42" s="17" t="s">
        <v>121</v>
      </c>
      <c r="C42" s="17" t="s">
        <v>49</v>
      </c>
      <c r="D42" s="17" t="s">
        <v>124</v>
      </c>
      <c r="E42" s="528"/>
      <c r="F42" s="528">
        <v>-2000</v>
      </c>
      <c r="G42" s="674">
        <f t="shared" si="1"/>
        <v>0</v>
      </c>
      <c r="H42" s="576" t="s">
        <v>337</v>
      </c>
      <c r="I42" s="159" t="s">
        <v>18</v>
      </c>
      <c r="J42" s="390" t="s">
        <v>393</v>
      </c>
      <c r="K42" s="159" t="s">
        <v>138</v>
      </c>
      <c r="L42" s="159" t="s">
        <v>45</v>
      </c>
      <c r="M42" s="17"/>
      <c r="N42" s="16"/>
    </row>
    <row r="43" spans="1:15" x14ac:dyDescent="0.25">
      <c r="A43" s="535">
        <v>45350</v>
      </c>
      <c r="B43" s="452" t="s">
        <v>112</v>
      </c>
      <c r="C43" s="452" t="s">
        <v>49</v>
      </c>
      <c r="D43" s="452" t="s">
        <v>124</v>
      </c>
      <c r="E43" s="536"/>
      <c r="F43" s="712">
        <v>75000</v>
      </c>
      <c r="G43" s="713">
        <f t="shared" si="1"/>
        <v>75000</v>
      </c>
      <c r="H43" s="451" t="s">
        <v>337</v>
      </c>
      <c r="I43" s="690" t="s">
        <v>18</v>
      </c>
      <c r="J43" s="514" t="s">
        <v>404</v>
      </c>
      <c r="K43" s="690" t="s">
        <v>138</v>
      </c>
      <c r="L43" s="690" t="s">
        <v>45</v>
      </c>
      <c r="M43" s="452"/>
      <c r="N43" s="512"/>
    </row>
    <row r="44" spans="1:15" x14ac:dyDescent="0.25">
      <c r="A44" s="35">
        <v>45350</v>
      </c>
      <c r="B44" s="17" t="s">
        <v>265</v>
      </c>
      <c r="C44" s="17" t="s">
        <v>115</v>
      </c>
      <c r="D44" s="17" t="s">
        <v>124</v>
      </c>
      <c r="E44" s="528">
        <v>15000</v>
      </c>
      <c r="F44" s="532"/>
      <c r="G44" s="674">
        <f t="shared" si="1"/>
        <v>60000</v>
      </c>
      <c r="H44" s="576" t="s">
        <v>337</v>
      </c>
      <c r="I44" s="159" t="s">
        <v>18</v>
      </c>
      <c r="J44" s="390" t="s">
        <v>404</v>
      </c>
      <c r="K44" s="159" t="s">
        <v>138</v>
      </c>
      <c r="L44" s="159" t="s">
        <v>45</v>
      </c>
      <c r="M44" s="17"/>
      <c r="N44" s="16" t="s">
        <v>417</v>
      </c>
    </row>
    <row r="45" spans="1:15" x14ac:dyDescent="0.25">
      <c r="A45" s="35">
        <v>45350</v>
      </c>
      <c r="B45" s="17" t="s">
        <v>265</v>
      </c>
      <c r="C45" s="17" t="s">
        <v>115</v>
      </c>
      <c r="D45" s="17" t="s">
        <v>124</v>
      </c>
      <c r="E45" s="675">
        <v>2000</v>
      </c>
      <c r="F45" s="670"/>
      <c r="G45" s="160">
        <f t="shared" si="1"/>
        <v>58000</v>
      </c>
      <c r="H45" s="576" t="s">
        <v>337</v>
      </c>
      <c r="I45" s="159" t="s">
        <v>18</v>
      </c>
      <c r="J45" s="390" t="s">
        <v>404</v>
      </c>
      <c r="K45" s="159" t="s">
        <v>138</v>
      </c>
      <c r="L45" s="159" t="s">
        <v>45</v>
      </c>
      <c r="M45" s="17"/>
      <c r="N45" s="16" t="s">
        <v>418</v>
      </c>
    </row>
    <row r="46" spans="1:15" x14ac:dyDescent="0.25">
      <c r="A46" s="35">
        <v>45350</v>
      </c>
      <c r="B46" s="17" t="s">
        <v>265</v>
      </c>
      <c r="C46" s="17" t="s">
        <v>115</v>
      </c>
      <c r="D46" s="17" t="s">
        <v>124</v>
      </c>
      <c r="E46" s="675">
        <v>2000</v>
      </c>
      <c r="F46" s="670"/>
      <c r="G46" s="160">
        <f t="shared" si="1"/>
        <v>56000</v>
      </c>
      <c r="H46" s="576" t="s">
        <v>337</v>
      </c>
      <c r="I46" s="159" t="s">
        <v>18</v>
      </c>
      <c r="J46" s="390" t="s">
        <v>404</v>
      </c>
      <c r="K46" s="159" t="s">
        <v>138</v>
      </c>
      <c r="L46" s="159" t="s">
        <v>45</v>
      </c>
      <c r="M46" s="17"/>
      <c r="N46" s="16" t="s">
        <v>419</v>
      </c>
    </row>
    <row r="47" spans="1:15" x14ac:dyDescent="0.25">
      <c r="A47" s="35">
        <v>45350</v>
      </c>
      <c r="B47" s="17" t="s">
        <v>265</v>
      </c>
      <c r="C47" s="17" t="s">
        <v>115</v>
      </c>
      <c r="D47" s="17" t="s">
        <v>124</v>
      </c>
      <c r="E47" s="675">
        <v>13000</v>
      </c>
      <c r="F47" s="670"/>
      <c r="G47" s="160">
        <f t="shared" si="1"/>
        <v>43000</v>
      </c>
      <c r="H47" s="576" t="s">
        <v>337</v>
      </c>
      <c r="I47" s="159" t="s">
        <v>18</v>
      </c>
      <c r="J47" s="390" t="s">
        <v>404</v>
      </c>
      <c r="K47" s="159" t="s">
        <v>138</v>
      </c>
      <c r="L47" s="159" t="s">
        <v>45</v>
      </c>
      <c r="M47" s="17"/>
      <c r="N47" s="16" t="s">
        <v>420</v>
      </c>
    </row>
    <row r="48" spans="1:15" x14ac:dyDescent="0.25">
      <c r="A48" s="35">
        <v>45350</v>
      </c>
      <c r="B48" s="17" t="s">
        <v>265</v>
      </c>
      <c r="C48" s="17" t="s">
        <v>115</v>
      </c>
      <c r="D48" s="17" t="s">
        <v>124</v>
      </c>
      <c r="E48" s="675">
        <v>2000</v>
      </c>
      <c r="F48" s="670"/>
      <c r="G48" s="160">
        <f t="shared" si="1"/>
        <v>41000</v>
      </c>
      <c r="H48" s="576" t="s">
        <v>337</v>
      </c>
      <c r="I48" s="159" t="s">
        <v>18</v>
      </c>
      <c r="J48" s="390" t="s">
        <v>404</v>
      </c>
      <c r="K48" s="159" t="s">
        <v>138</v>
      </c>
      <c r="L48" s="159" t="s">
        <v>45</v>
      </c>
      <c r="M48" s="17"/>
      <c r="N48" s="16" t="s">
        <v>421</v>
      </c>
    </row>
    <row r="49" spans="1:14" x14ac:dyDescent="0.25">
      <c r="A49" s="35">
        <v>45350</v>
      </c>
      <c r="B49" s="17" t="s">
        <v>265</v>
      </c>
      <c r="C49" s="17" t="s">
        <v>115</v>
      </c>
      <c r="D49" s="17" t="s">
        <v>124</v>
      </c>
      <c r="E49" s="675">
        <v>15000</v>
      </c>
      <c r="F49" s="670"/>
      <c r="G49" s="160">
        <f t="shared" si="1"/>
        <v>26000</v>
      </c>
      <c r="H49" s="576" t="s">
        <v>337</v>
      </c>
      <c r="I49" s="159" t="s">
        <v>18</v>
      </c>
      <c r="J49" s="390" t="s">
        <v>404</v>
      </c>
      <c r="K49" s="159" t="s">
        <v>138</v>
      </c>
      <c r="L49" s="159" t="s">
        <v>45</v>
      </c>
      <c r="M49" s="17"/>
      <c r="N49" s="16" t="s">
        <v>422</v>
      </c>
    </row>
    <row r="50" spans="1:14" x14ac:dyDescent="0.25">
      <c r="A50" s="35">
        <v>45350</v>
      </c>
      <c r="B50" s="17" t="s">
        <v>265</v>
      </c>
      <c r="C50" s="17" t="s">
        <v>115</v>
      </c>
      <c r="D50" s="17" t="s">
        <v>124</v>
      </c>
      <c r="E50" s="675">
        <v>8000</v>
      </c>
      <c r="F50" s="670"/>
      <c r="G50" s="160">
        <f t="shared" si="1"/>
        <v>18000</v>
      </c>
      <c r="H50" s="576" t="s">
        <v>337</v>
      </c>
      <c r="I50" s="159" t="s">
        <v>18</v>
      </c>
      <c r="J50" s="390" t="s">
        <v>404</v>
      </c>
      <c r="K50" s="159" t="s">
        <v>138</v>
      </c>
      <c r="L50" s="159" t="s">
        <v>45</v>
      </c>
      <c r="M50" s="17"/>
      <c r="N50" s="16" t="s">
        <v>423</v>
      </c>
    </row>
    <row r="51" spans="1:14" x14ac:dyDescent="0.25">
      <c r="A51" s="35">
        <v>45350</v>
      </c>
      <c r="B51" s="17" t="s">
        <v>265</v>
      </c>
      <c r="C51" s="17" t="s">
        <v>115</v>
      </c>
      <c r="D51" s="17" t="s">
        <v>124</v>
      </c>
      <c r="E51" s="675">
        <v>10000</v>
      </c>
      <c r="F51" s="670"/>
      <c r="G51" s="160">
        <f t="shared" si="1"/>
        <v>8000</v>
      </c>
      <c r="H51" s="576" t="s">
        <v>337</v>
      </c>
      <c r="I51" s="159" t="s">
        <v>18</v>
      </c>
      <c r="J51" s="390" t="s">
        <v>404</v>
      </c>
      <c r="K51" s="159" t="s">
        <v>138</v>
      </c>
      <c r="L51" s="159" t="s">
        <v>45</v>
      </c>
      <c r="M51" s="17"/>
      <c r="N51" s="16" t="s">
        <v>360</v>
      </c>
    </row>
    <row r="52" spans="1:14" x14ac:dyDescent="0.25">
      <c r="A52" s="35">
        <v>45350</v>
      </c>
      <c r="B52" s="663" t="s">
        <v>129</v>
      </c>
      <c r="C52" s="663" t="s">
        <v>129</v>
      </c>
      <c r="D52" s="663" t="s">
        <v>124</v>
      </c>
      <c r="E52" s="675">
        <v>10000</v>
      </c>
      <c r="F52" s="670"/>
      <c r="G52" s="160">
        <f t="shared" si="1"/>
        <v>-2000</v>
      </c>
      <c r="H52" s="576" t="s">
        <v>337</v>
      </c>
      <c r="I52" s="159" t="s">
        <v>18</v>
      </c>
      <c r="J52" s="390" t="s">
        <v>404</v>
      </c>
      <c r="K52" s="159" t="s">
        <v>138</v>
      </c>
      <c r="L52" s="159" t="s">
        <v>45</v>
      </c>
      <c r="M52" s="17"/>
      <c r="N52" s="16"/>
    </row>
    <row r="53" spans="1:14" x14ac:dyDescent="0.25">
      <c r="A53" s="35">
        <v>45351</v>
      </c>
      <c r="B53" s="663" t="s">
        <v>121</v>
      </c>
      <c r="C53" s="663" t="s">
        <v>49</v>
      </c>
      <c r="D53" s="663" t="s">
        <v>124</v>
      </c>
      <c r="E53" s="675"/>
      <c r="F53" s="675">
        <v>2000</v>
      </c>
      <c r="G53" s="160">
        <f t="shared" si="1"/>
        <v>0</v>
      </c>
      <c r="H53" s="576" t="s">
        <v>337</v>
      </c>
      <c r="I53" s="159" t="s">
        <v>18</v>
      </c>
      <c r="J53" s="390" t="s">
        <v>404</v>
      </c>
      <c r="K53" s="159" t="s">
        <v>138</v>
      </c>
      <c r="L53" s="159" t="s">
        <v>45</v>
      </c>
      <c r="M53" s="17"/>
      <c r="N53" s="16"/>
    </row>
    <row r="54" spans="1:14" x14ac:dyDescent="0.25">
      <c r="A54" s="535">
        <v>45351</v>
      </c>
      <c r="B54" s="452" t="s">
        <v>112</v>
      </c>
      <c r="C54" s="452" t="s">
        <v>49</v>
      </c>
      <c r="D54" s="452" t="s">
        <v>124</v>
      </c>
      <c r="E54" s="536"/>
      <c r="F54" s="536">
        <v>63000</v>
      </c>
      <c r="G54" s="689">
        <f t="shared" si="1"/>
        <v>63000</v>
      </c>
      <c r="H54" s="451" t="s">
        <v>337</v>
      </c>
      <c r="I54" s="690" t="s">
        <v>18</v>
      </c>
      <c r="J54" s="514" t="s">
        <v>432</v>
      </c>
      <c r="K54" s="690" t="s">
        <v>138</v>
      </c>
      <c r="L54" s="690" t="s">
        <v>45</v>
      </c>
      <c r="M54" s="452"/>
      <c r="N54" s="512"/>
    </row>
    <row r="55" spans="1:14" x14ac:dyDescent="0.25">
      <c r="A55" s="679">
        <v>45351</v>
      </c>
      <c r="B55" s="17" t="s">
        <v>265</v>
      </c>
      <c r="C55" s="17" t="s">
        <v>115</v>
      </c>
      <c r="D55" s="17" t="s">
        <v>124</v>
      </c>
      <c r="E55" s="675">
        <v>8000</v>
      </c>
      <c r="F55" s="675"/>
      <c r="G55" s="160">
        <f t="shared" si="1"/>
        <v>55000</v>
      </c>
      <c r="H55" s="576" t="s">
        <v>337</v>
      </c>
      <c r="I55" s="159" t="s">
        <v>18</v>
      </c>
      <c r="J55" s="390" t="s">
        <v>432</v>
      </c>
      <c r="K55" s="159" t="s">
        <v>138</v>
      </c>
      <c r="L55" s="159" t="s">
        <v>45</v>
      </c>
      <c r="M55" s="17"/>
      <c r="N55" s="16" t="s">
        <v>433</v>
      </c>
    </row>
    <row r="56" spans="1:14" x14ac:dyDescent="0.25">
      <c r="A56" s="679">
        <v>45351</v>
      </c>
      <c r="B56" s="17" t="s">
        <v>265</v>
      </c>
      <c r="C56" s="17" t="s">
        <v>115</v>
      </c>
      <c r="D56" s="17" t="s">
        <v>124</v>
      </c>
      <c r="E56" s="675">
        <v>18000</v>
      </c>
      <c r="F56" s="675"/>
      <c r="G56" s="160">
        <f t="shared" si="1"/>
        <v>37000</v>
      </c>
      <c r="H56" s="576" t="s">
        <v>337</v>
      </c>
      <c r="I56" s="159" t="s">
        <v>18</v>
      </c>
      <c r="J56" s="390" t="s">
        <v>432</v>
      </c>
      <c r="K56" s="159" t="s">
        <v>138</v>
      </c>
      <c r="L56" s="159" t="s">
        <v>45</v>
      </c>
      <c r="M56" s="17"/>
      <c r="N56" s="16" t="s">
        <v>434</v>
      </c>
    </row>
    <row r="57" spans="1:14" x14ac:dyDescent="0.25">
      <c r="A57" s="679">
        <v>45351</v>
      </c>
      <c r="B57" s="17" t="s">
        <v>265</v>
      </c>
      <c r="C57" s="17" t="s">
        <v>115</v>
      </c>
      <c r="D57" s="17" t="s">
        <v>124</v>
      </c>
      <c r="E57" s="675">
        <v>4000</v>
      </c>
      <c r="F57" s="675"/>
      <c r="G57" s="160">
        <f t="shared" si="1"/>
        <v>33000</v>
      </c>
      <c r="H57" s="576" t="s">
        <v>337</v>
      </c>
      <c r="I57" s="159" t="s">
        <v>18</v>
      </c>
      <c r="J57" s="390" t="s">
        <v>432</v>
      </c>
      <c r="K57" s="159" t="s">
        <v>138</v>
      </c>
      <c r="L57" s="159" t="s">
        <v>45</v>
      </c>
      <c r="M57" s="17"/>
      <c r="N57" s="16" t="s">
        <v>435</v>
      </c>
    </row>
    <row r="58" spans="1:14" x14ac:dyDescent="0.25">
      <c r="A58" s="679">
        <v>45351</v>
      </c>
      <c r="B58" s="17" t="s">
        <v>265</v>
      </c>
      <c r="C58" s="17" t="s">
        <v>115</v>
      </c>
      <c r="D58" s="17" t="s">
        <v>124</v>
      </c>
      <c r="E58" s="675">
        <v>5000</v>
      </c>
      <c r="F58" s="675"/>
      <c r="G58" s="160">
        <f t="shared" si="1"/>
        <v>28000</v>
      </c>
      <c r="H58" s="576" t="s">
        <v>337</v>
      </c>
      <c r="I58" s="159" t="s">
        <v>18</v>
      </c>
      <c r="J58" s="390" t="s">
        <v>432</v>
      </c>
      <c r="K58" s="159" t="s">
        <v>138</v>
      </c>
      <c r="L58" s="159" t="s">
        <v>45</v>
      </c>
      <c r="M58" s="17"/>
      <c r="N58" s="16" t="s">
        <v>436</v>
      </c>
    </row>
    <row r="59" spans="1:14" x14ac:dyDescent="0.25">
      <c r="A59" s="679">
        <v>45351</v>
      </c>
      <c r="B59" s="17" t="s">
        <v>265</v>
      </c>
      <c r="C59" s="17" t="s">
        <v>115</v>
      </c>
      <c r="D59" s="17" t="s">
        <v>124</v>
      </c>
      <c r="E59" s="675">
        <v>18000</v>
      </c>
      <c r="F59" s="675"/>
      <c r="G59" s="160">
        <f t="shared" si="1"/>
        <v>10000</v>
      </c>
      <c r="H59" s="576" t="s">
        <v>337</v>
      </c>
      <c r="I59" s="159" t="s">
        <v>18</v>
      </c>
      <c r="J59" s="390" t="s">
        <v>432</v>
      </c>
      <c r="K59" s="159" t="s">
        <v>138</v>
      </c>
      <c r="L59" s="159" t="s">
        <v>45</v>
      </c>
      <c r="M59" s="17"/>
      <c r="N59" s="16" t="s">
        <v>437</v>
      </c>
    </row>
    <row r="60" spans="1:14" ht="15.75" thickBot="1" x14ac:dyDescent="0.3">
      <c r="A60" s="679">
        <v>45351</v>
      </c>
      <c r="B60" s="663" t="s">
        <v>129</v>
      </c>
      <c r="C60" s="663" t="s">
        <v>129</v>
      </c>
      <c r="D60" s="663" t="s">
        <v>124</v>
      </c>
      <c r="E60" s="716">
        <v>10000</v>
      </c>
      <c r="F60" s="716"/>
      <c r="G60" s="160">
        <f t="shared" si="1"/>
        <v>0</v>
      </c>
      <c r="H60" s="576" t="s">
        <v>337</v>
      </c>
      <c r="I60" s="159" t="s">
        <v>18</v>
      </c>
      <c r="J60" s="390" t="s">
        <v>432</v>
      </c>
      <c r="K60" s="159" t="s">
        <v>138</v>
      </c>
      <c r="L60" s="159" t="s">
        <v>45</v>
      </c>
      <c r="M60" s="17"/>
      <c r="N60" s="16"/>
    </row>
    <row r="61" spans="1:14" ht="15.75" thickBot="1" x14ac:dyDescent="0.3">
      <c r="A61" s="663"/>
      <c r="B61" s="663"/>
      <c r="C61" s="663"/>
      <c r="D61" s="715"/>
      <c r="E61" s="717">
        <f>SUM(E4:E60)</f>
        <v>448000</v>
      </c>
      <c r="F61" s="718">
        <f>SUM(F4:F60)</f>
        <v>448000</v>
      </c>
      <c r="G61" s="719">
        <f>F61-E61</f>
        <v>0</v>
      </c>
      <c r="H61" s="704"/>
      <c r="I61" s="663"/>
      <c r="J61" s="663"/>
      <c r="K61" s="663"/>
      <c r="L61" s="17"/>
      <c r="M61" s="17"/>
      <c r="N61" s="16"/>
    </row>
  </sheetData>
  <autoFilter ref="A1:N3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51" fitToWidth="0"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selection activeCell="I14" sqref="I14"/>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0" bestFit="1" customWidth="1"/>
    <col min="6" max="6" width="15.85546875" style="300" customWidth="1"/>
    <col min="7" max="7" width="18.7109375" style="300"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872" t="s">
        <v>44</v>
      </c>
      <c r="B1" s="872"/>
      <c r="C1" s="872"/>
      <c r="D1" s="872"/>
      <c r="E1" s="872"/>
      <c r="F1" s="872"/>
      <c r="G1" s="872"/>
      <c r="H1" s="872"/>
      <c r="I1" s="872"/>
      <c r="J1" s="872"/>
      <c r="K1" s="872"/>
      <c r="L1" s="872"/>
      <c r="M1" s="872"/>
      <c r="N1" s="872"/>
    </row>
    <row r="2" spans="1:14" s="67" customFormat="1" ht="18.75" x14ac:dyDescent="0.25">
      <c r="A2" s="873" t="s">
        <v>424</v>
      </c>
      <c r="B2" s="873"/>
      <c r="C2" s="873"/>
      <c r="D2" s="873"/>
      <c r="E2" s="873"/>
      <c r="F2" s="873"/>
      <c r="G2" s="873"/>
      <c r="H2" s="873"/>
      <c r="I2" s="873"/>
      <c r="J2" s="873"/>
      <c r="K2" s="873"/>
      <c r="L2" s="873"/>
      <c r="M2" s="873"/>
      <c r="N2" s="873"/>
    </row>
    <row r="3" spans="1:14" s="67" customFormat="1" ht="45.75" thickBot="1" x14ac:dyDescent="0.3">
      <c r="A3" s="145" t="s">
        <v>0</v>
      </c>
      <c r="B3" s="146" t="s">
        <v>5</v>
      </c>
      <c r="C3" s="146" t="s">
        <v>10</v>
      </c>
      <c r="D3" s="147" t="s">
        <v>8</v>
      </c>
      <c r="E3" s="147" t="s">
        <v>13</v>
      </c>
      <c r="F3" s="147" t="s">
        <v>34</v>
      </c>
      <c r="G3" s="147" t="s">
        <v>41</v>
      </c>
      <c r="H3" s="147" t="s">
        <v>2</v>
      </c>
      <c r="I3" s="147" t="s">
        <v>3</v>
      </c>
      <c r="J3" s="146" t="s">
        <v>9</v>
      </c>
      <c r="K3" s="146" t="s">
        <v>1</v>
      </c>
      <c r="L3" s="146" t="s">
        <v>4</v>
      </c>
      <c r="M3" s="146" t="s">
        <v>12</v>
      </c>
      <c r="N3" s="148" t="s">
        <v>11</v>
      </c>
    </row>
    <row r="4" spans="1:14" s="14" customFormat="1" ht="27.95" customHeight="1" x14ac:dyDescent="0.25">
      <c r="A4" s="396">
        <v>45323</v>
      </c>
      <c r="B4" s="397" t="s">
        <v>158</v>
      </c>
      <c r="C4" s="397"/>
      <c r="D4" s="428"/>
      <c r="E4" s="547"/>
      <c r="F4" s="547"/>
      <c r="G4" s="547">
        <v>0</v>
      </c>
      <c r="H4" s="431"/>
      <c r="I4" s="432"/>
      <c r="J4" s="433"/>
      <c r="K4" s="434"/>
      <c r="L4" s="179"/>
      <c r="M4" s="435"/>
      <c r="N4" s="436"/>
    </row>
    <row r="5" spans="1:14" s="14" customFormat="1" ht="13.5" customHeight="1" x14ac:dyDescent="0.25">
      <c r="A5" s="446">
        <v>45350</v>
      </c>
      <c r="B5" s="447" t="s">
        <v>112</v>
      </c>
      <c r="C5" s="447" t="s">
        <v>49</v>
      </c>
      <c r="D5" s="448" t="s">
        <v>124</v>
      </c>
      <c r="E5" s="449"/>
      <c r="F5" s="449">
        <v>16000</v>
      </c>
      <c r="G5" s="449">
        <f>G4-E5+F5</f>
        <v>16000</v>
      </c>
      <c r="H5" s="451" t="s">
        <v>329</v>
      </c>
      <c r="I5" s="451" t="s">
        <v>18</v>
      </c>
      <c r="J5" s="514" t="s">
        <v>426</v>
      </c>
      <c r="K5" s="447"/>
      <c r="L5" s="447" t="s">
        <v>45</v>
      </c>
      <c r="M5" s="454"/>
      <c r="N5" s="453"/>
    </row>
    <row r="6" spans="1:14" s="14" customFormat="1" ht="13.5" customHeight="1" x14ac:dyDescent="0.25">
      <c r="A6" s="166">
        <v>45350</v>
      </c>
      <c r="B6" s="167" t="s">
        <v>114</v>
      </c>
      <c r="C6" s="167" t="s">
        <v>115</v>
      </c>
      <c r="D6" s="168" t="s">
        <v>124</v>
      </c>
      <c r="E6" s="149">
        <v>8000</v>
      </c>
      <c r="F6" s="149"/>
      <c r="G6" s="149">
        <f t="shared" ref="G6" si="0">G5-E6+F6</f>
        <v>8000</v>
      </c>
      <c r="H6" s="576" t="s">
        <v>329</v>
      </c>
      <c r="I6" s="285" t="s">
        <v>18</v>
      </c>
      <c r="J6" s="390" t="s">
        <v>426</v>
      </c>
      <c r="K6" s="376"/>
      <c r="L6" s="376" t="s">
        <v>45</v>
      </c>
      <c r="M6" s="444"/>
      <c r="N6" s="445" t="s">
        <v>131</v>
      </c>
    </row>
    <row r="7" spans="1:14" x14ac:dyDescent="0.25">
      <c r="A7" s="166">
        <v>45350</v>
      </c>
      <c r="B7" s="167" t="s">
        <v>114</v>
      </c>
      <c r="C7" s="167" t="s">
        <v>115</v>
      </c>
      <c r="D7" s="168" t="s">
        <v>124</v>
      </c>
      <c r="E7" s="149">
        <v>8000</v>
      </c>
      <c r="F7" s="149"/>
      <c r="G7" s="149">
        <f>G6-E7+F7</f>
        <v>0</v>
      </c>
      <c r="H7" s="576" t="s">
        <v>329</v>
      </c>
      <c r="I7" s="152" t="s">
        <v>18</v>
      </c>
      <c r="J7" s="390" t="s">
        <v>426</v>
      </c>
      <c r="K7" s="376"/>
      <c r="L7" s="152" t="s">
        <v>45</v>
      </c>
      <c r="M7" s="152"/>
      <c r="N7" s="445" t="s">
        <v>425</v>
      </c>
    </row>
    <row r="8" spans="1:14" x14ac:dyDescent="0.25">
      <c r="A8" s="446">
        <v>45351</v>
      </c>
      <c r="B8" s="447" t="s">
        <v>112</v>
      </c>
      <c r="C8" s="447" t="s">
        <v>49</v>
      </c>
      <c r="D8" s="448" t="s">
        <v>124</v>
      </c>
      <c r="E8" s="449"/>
      <c r="F8" s="449">
        <v>36000</v>
      </c>
      <c r="G8" s="449">
        <f t="shared" ref="G8:G12" si="1">G7-E8+F8</f>
        <v>36000</v>
      </c>
      <c r="H8" s="451" t="s">
        <v>329</v>
      </c>
      <c r="I8" s="452" t="s">
        <v>18</v>
      </c>
      <c r="J8" s="514" t="s">
        <v>438</v>
      </c>
      <c r="K8" s="447"/>
      <c r="L8" s="452" t="s">
        <v>45</v>
      </c>
      <c r="M8" s="452"/>
      <c r="N8" s="453"/>
    </row>
    <row r="9" spans="1:14" x14ac:dyDescent="0.25">
      <c r="A9" s="166">
        <v>45351</v>
      </c>
      <c r="B9" s="167" t="s">
        <v>114</v>
      </c>
      <c r="C9" s="167" t="s">
        <v>115</v>
      </c>
      <c r="D9" s="168" t="s">
        <v>124</v>
      </c>
      <c r="E9" s="149">
        <v>13000</v>
      </c>
      <c r="F9" s="149"/>
      <c r="G9" s="149">
        <f t="shared" si="1"/>
        <v>23000</v>
      </c>
      <c r="H9" s="576" t="s">
        <v>329</v>
      </c>
      <c r="I9" s="152" t="s">
        <v>18</v>
      </c>
      <c r="J9" s="390" t="s">
        <v>438</v>
      </c>
      <c r="K9" s="376"/>
      <c r="L9" s="152" t="s">
        <v>45</v>
      </c>
      <c r="M9" s="152"/>
      <c r="N9" s="445" t="s">
        <v>131</v>
      </c>
    </row>
    <row r="10" spans="1:14" x14ac:dyDescent="0.25">
      <c r="A10" s="166">
        <v>45351</v>
      </c>
      <c r="B10" s="167" t="s">
        <v>114</v>
      </c>
      <c r="C10" s="167" t="s">
        <v>115</v>
      </c>
      <c r="D10" s="168" t="s">
        <v>124</v>
      </c>
      <c r="E10" s="149">
        <v>8000</v>
      </c>
      <c r="F10" s="149"/>
      <c r="G10" s="149">
        <f t="shared" si="1"/>
        <v>15000</v>
      </c>
      <c r="H10" s="576" t="s">
        <v>329</v>
      </c>
      <c r="I10" s="152" t="s">
        <v>18</v>
      </c>
      <c r="J10" s="390" t="s">
        <v>438</v>
      </c>
      <c r="K10" s="376"/>
      <c r="L10" s="152" t="s">
        <v>45</v>
      </c>
      <c r="M10" s="152"/>
      <c r="N10" s="445" t="s">
        <v>439</v>
      </c>
    </row>
    <row r="11" spans="1:14" x14ac:dyDescent="0.25">
      <c r="A11" s="166">
        <v>45351</v>
      </c>
      <c r="B11" s="167" t="s">
        <v>114</v>
      </c>
      <c r="C11" s="167" t="s">
        <v>115</v>
      </c>
      <c r="D11" s="168" t="s">
        <v>124</v>
      </c>
      <c r="E11" s="149">
        <v>16000</v>
      </c>
      <c r="F11" s="149"/>
      <c r="G11" s="149">
        <f t="shared" si="1"/>
        <v>-1000</v>
      </c>
      <c r="H11" s="576" t="s">
        <v>329</v>
      </c>
      <c r="I11" s="152" t="s">
        <v>18</v>
      </c>
      <c r="J11" s="390" t="s">
        <v>438</v>
      </c>
      <c r="K11" s="376"/>
      <c r="L11" s="152" t="s">
        <v>45</v>
      </c>
      <c r="M11" s="152"/>
      <c r="N11" s="445" t="s">
        <v>440</v>
      </c>
    </row>
    <row r="12" spans="1:14" ht="15.75" thickBot="1" x14ac:dyDescent="0.3">
      <c r="A12" s="166">
        <v>45351</v>
      </c>
      <c r="B12" s="167" t="s">
        <v>129</v>
      </c>
      <c r="C12" s="167" t="s">
        <v>115</v>
      </c>
      <c r="D12" s="739" t="s">
        <v>124</v>
      </c>
      <c r="E12" s="149">
        <v>5000</v>
      </c>
      <c r="F12" s="149"/>
      <c r="G12" s="149">
        <f t="shared" si="1"/>
        <v>-6000</v>
      </c>
      <c r="H12" s="721" t="s">
        <v>329</v>
      </c>
      <c r="I12" s="152" t="s">
        <v>18</v>
      </c>
      <c r="J12" s="390" t="s">
        <v>438</v>
      </c>
      <c r="K12" s="376"/>
      <c r="L12" s="152" t="s">
        <v>45</v>
      </c>
      <c r="M12" s="152"/>
      <c r="N12" s="445"/>
    </row>
    <row r="13" spans="1:14" ht="15.75" thickBot="1" x14ac:dyDescent="0.3">
      <c r="A13" s="166"/>
      <c r="B13" s="376"/>
      <c r="C13" s="376"/>
      <c r="D13" s="720"/>
      <c r="E13" s="722">
        <f>SUM(E4:E12)</f>
        <v>58000</v>
      </c>
      <c r="F13" s="723">
        <f>SUM(F4:F12)</f>
        <v>52000</v>
      </c>
      <c r="G13" s="724">
        <f>F13-E13</f>
        <v>-6000</v>
      </c>
      <c r="H13" s="721"/>
      <c r="I13" s="152"/>
      <c r="J13" s="457"/>
      <c r="K13" s="376"/>
      <c r="L13" s="152" t="s">
        <v>45</v>
      </c>
      <c r="M13" s="152"/>
      <c r="N13" s="445"/>
    </row>
  </sheetData>
  <autoFilter ref="A1:N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5"/>
  <sheetViews>
    <sheetView workbookViewId="0">
      <selection activeCell="I17" sqref="I17"/>
    </sheetView>
  </sheetViews>
  <sheetFormatPr defaultRowHeight="15" x14ac:dyDescent="0.25"/>
  <cols>
    <col min="1" max="1" width="13.140625" customWidth="1"/>
    <col min="2" max="2" width="37.7109375" customWidth="1"/>
    <col min="3" max="3" width="16.42578125" customWidth="1"/>
    <col min="4" max="49" width="5" customWidth="1"/>
    <col min="50" max="58" width="6" customWidth="1"/>
    <col min="59" max="62" width="7" customWidth="1"/>
    <col min="63" max="63" width="8.5703125" customWidth="1"/>
    <col min="64" max="64" width="11.28515625" bestFit="1" customWidth="1"/>
    <col min="65" max="65" width="7.85546875" customWidth="1"/>
    <col min="66" max="66" width="10.85546875" bestFit="1" customWidth="1"/>
    <col min="67" max="67" width="7.85546875" customWidth="1"/>
    <col min="68" max="68" width="10.85546875" bestFit="1" customWidth="1"/>
    <col min="69" max="69" width="7.85546875" customWidth="1"/>
    <col min="70" max="70" width="10.85546875" bestFit="1" customWidth="1"/>
    <col min="71" max="71" width="7.85546875" customWidth="1"/>
    <col min="72" max="72" width="10.85546875" bestFit="1" customWidth="1"/>
    <col min="73" max="73" width="7.85546875" customWidth="1"/>
    <col min="74" max="74" width="10.85546875" bestFit="1" customWidth="1"/>
    <col min="75" max="75" width="7.85546875" customWidth="1"/>
    <col min="76" max="77" width="10.85546875" bestFit="1" customWidth="1"/>
    <col min="78" max="78" width="13.5703125" bestFit="1" customWidth="1"/>
    <col min="79" max="79" width="7.85546875" customWidth="1"/>
    <col min="80" max="80" width="10.85546875" bestFit="1" customWidth="1"/>
    <col min="81" max="81" width="7.85546875" customWidth="1"/>
    <col min="82" max="82" width="10.85546875" bestFit="1" customWidth="1"/>
    <col min="83" max="83" width="7.85546875" customWidth="1"/>
    <col min="84" max="84" width="10.85546875" bestFit="1" customWidth="1"/>
    <col min="85" max="85" width="7.85546875" customWidth="1"/>
    <col min="86" max="86" width="10.85546875" bestFit="1" customWidth="1"/>
    <col min="87" max="87" width="7.85546875" customWidth="1"/>
    <col min="88" max="88" width="10.85546875" bestFit="1" customWidth="1"/>
    <col min="89" max="89" width="8.85546875" customWidth="1"/>
    <col min="90" max="90" width="11.85546875" bestFit="1" customWidth="1"/>
    <col min="91" max="91" width="8.85546875" customWidth="1"/>
    <col min="92" max="92" width="11.85546875" bestFit="1" customWidth="1"/>
    <col min="93" max="93" width="8.85546875" customWidth="1"/>
    <col min="94" max="94" width="11.85546875" bestFit="1" customWidth="1"/>
    <col min="95" max="95" width="8.85546875" customWidth="1"/>
    <col min="96" max="96" width="11.85546875" bestFit="1" customWidth="1"/>
    <col min="97" max="97" width="8.85546875" customWidth="1"/>
    <col min="98" max="98" width="11.85546875" bestFit="1" customWidth="1"/>
    <col min="99" max="99" width="8.85546875" customWidth="1"/>
    <col min="100" max="100" width="11.85546875" bestFit="1" customWidth="1"/>
    <col min="101" max="101" width="9.85546875" bestFit="1" customWidth="1"/>
    <col min="102" max="102" width="12.85546875" bestFit="1" customWidth="1"/>
    <col min="103" max="103" width="9.85546875" bestFit="1" customWidth="1"/>
    <col min="104" max="105" width="12.85546875" bestFit="1" customWidth="1"/>
    <col min="106" max="106" width="15.5703125" bestFit="1" customWidth="1"/>
    <col min="108" max="108" width="12.140625" bestFit="1" customWidth="1"/>
    <col min="109" max="109" width="11.28515625" bestFit="1" customWidth="1"/>
  </cols>
  <sheetData>
    <row r="3" spans="1:3" x14ac:dyDescent="0.25">
      <c r="A3" s="408" t="s">
        <v>105</v>
      </c>
      <c r="B3" t="s">
        <v>108</v>
      </c>
      <c r="C3" t="s">
        <v>110</v>
      </c>
    </row>
    <row r="4" spans="1:3" x14ac:dyDescent="0.25">
      <c r="A4" s="172" t="s">
        <v>132</v>
      </c>
      <c r="B4" s="409">
        <v>7594128</v>
      </c>
      <c r="C4" s="409">
        <v>1997.670671428129</v>
      </c>
    </row>
    <row r="5" spans="1:3" x14ac:dyDescent="0.25">
      <c r="A5" s="172" t="s">
        <v>127</v>
      </c>
      <c r="B5" s="409">
        <v>4000</v>
      </c>
      <c r="C5" s="409">
        <v>1.0518030276881685</v>
      </c>
    </row>
    <row r="6" spans="1:3" x14ac:dyDescent="0.25">
      <c r="A6" s="172" t="s">
        <v>142</v>
      </c>
      <c r="B6" s="409">
        <v>88987.14</v>
      </c>
      <c r="C6" s="409">
        <v>23.43</v>
      </c>
    </row>
    <row r="7" spans="1:3" x14ac:dyDescent="0.25">
      <c r="A7" s="172" t="s">
        <v>133</v>
      </c>
      <c r="B7" s="409">
        <v>252000</v>
      </c>
      <c r="C7" s="409">
        <v>66.323053708055085</v>
      </c>
    </row>
    <row r="8" spans="1:3" x14ac:dyDescent="0.25">
      <c r="A8" s="172" t="s">
        <v>139</v>
      </c>
      <c r="B8" s="409">
        <v>126000</v>
      </c>
      <c r="C8" s="409">
        <v>33.175355450236964</v>
      </c>
    </row>
    <row r="9" spans="1:3" x14ac:dyDescent="0.25">
      <c r="A9" s="172" t="s">
        <v>337</v>
      </c>
      <c r="B9" s="409">
        <v>448000</v>
      </c>
      <c r="C9" s="409">
        <v>117.65397312163421</v>
      </c>
    </row>
    <row r="10" spans="1:3" x14ac:dyDescent="0.25">
      <c r="A10" s="172" t="s">
        <v>130</v>
      </c>
      <c r="B10" s="409">
        <v>1274000</v>
      </c>
      <c r="C10" s="409">
        <v>333.06283125572503</v>
      </c>
    </row>
    <row r="11" spans="1:3" x14ac:dyDescent="0.25">
      <c r="A11" s="172" t="s">
        <v>329</v>
      </c>
      <c r="B11" s="409">
        <v>58000</v>
      </c>
      <c r="C11" s="409">
        <v>15.231092436974789</v>
      </c>
    </row>
    <row r="12" spans="1:3" x14ac:dyDescent="0.25">
      <c r="A12" s="172" t="s">
        <v>198</v>
      </c>
      <c r="B12" s="409">
        <v>1578100</v>
      </c>
      <c r="C12" s="409">
        <v>414.92217542625275</v>
      </c>
    </row>
    <row r="13" spans="1:3" x14ac:dyDescent="0.25">
      <c r="A13" s="172" t="s">
        <v>106</v>
      </c>
      <c r="B13" s="409">
        <v>715000</v>
      </c>
      <c r="C13" s="409">
        <v>187.76260504201682</v>
      </c>
    </row>
    <row r="14" spans="1:3" x14ac:dyDescent="0.25">
      <c r="A14" s="172" t="s">
        <v>107</v>
      </c>
      <c r="B14" s="409">
        <v>12138215.140000001</v>
      </c>
      <c r="C14" s="409">
        <v>3190.283560896713</v>
      </c>
    </row>
    <row r="15" spans="1:3" x14ac:dyDescent="0.25">
      <c r="B15" s="627"/>
      <c r="C15" s="62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opLeftCell="A10" zoomScale="85" zoomScaleNormal="85" workbookViewId="0">
      <selection activeCell="H25" sqref="H25"/>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872" t="s">
        <v>44</v>
      </c>
      <c r="B1" s="872"/>
      <c r="C1" s="872"/>
      <c r="D1" s="872"/>
      <c r="E1" s="872"/>
      <c r="F1" s="872"/>
      <c r="G1" s="872"/>
      <c r="H1" s="872"/>
      <c r="I1" s="872"/>
      <c r="J1" s="872"/>
      <c r="K1" s="872"/>
      <c r="L1" s="872"/>
      <c r="M1" s="872"/>
      <c r="N1" s="872"/>
    </row>
    <row r="2" spans="1:16" s="67" customFormat="1" ht="18.75" x14ac:dyDescent="0.25">
      <c r="A2" s="873" t="s">
        <v>61</v>
      </c>
      <c r="B2" s="873"/>
      <c r="C2" s="873"/>
      <c r="D2" s="873"/>
      <c r="E2" s="873"/>
      <c r="F2" s="873"/>
      <c r="G2" s="873"/>
      <c r="H2" s="873"/>
      <c r="I2" s="873"/>
      <c r="J2" s="873"/>
      <c r="K2" s="873"/>
      <c r="L2" s="873"/>
      <c r="M2" s="873"/>
      <c r="N2" s="873"/>
    </row>
    <row r="3" spans="1:16" s="67" customFormat="1" ht="45" x14ac:dyDescent="0.25">
      <c r="A3" s="378" t="s">
        <v>0</v>
      </c>
      <c r="B3" s="379" t="s">
        <v>5</v>
      </c>
      <c r="C3" s="379" t="s">
        <v>10</v>
      </c>
      <c r="D3" s="380" t="s">
        <v>8</v>
      </c>
      <c r="E3" s="380" t="s">
        <v>13</v>
      </c>
      <c r="F3" s="381" t="s">
        <v>34</v>
      </c>
      <c r="G3" s="380" t="s">
        <v>41</v>
      </c>
      <c r="H3" s="380" t="s">
        <v>2</v>
      </c>
      <c r="I3" s="380" t="s">
        <v>3</v>
      </c>
      <c r="J3" s="379" t="s">
        <v>9</v>
      </c>
      <c r="K3" s="379" t="s">
        <v>1</v>
      </c>
      <c r="L3" s="379" t="s">
        <v>4</v>
      </c>
      <c r="M3" s="379" t="s">
        <v>12</v>
      </c>
      <c r="N3" s="381" t="s">
        <v>11</v>
      </c>
    </row>
    <row r="4" spans="1:16" s="67" customFormat="1" x14ac:dyDescent="0.25">
      <c r="A4" s="175">
        <v>45323</v>
      </c>
      <c r="B4" s="164" t="s">
        <v>234</v>
      </c>
      <c r="C4" s="164"/>
      <c r="D4" s="165"/>
      <c r="E4" s="375"/>
      <c r="F4" s="419"/>
      <c r="G4" s="505">
        <v>0</v>
      </c>
      <c r="H4" s="420"/>
      <c r="I4" s="420"/>
      <c r="J4" s="421"/>
      <c r="K4" s="422"/>
      <c r="L4" s="422"/>
      <c r="M4" s="422"/>
      <c r="N4" s="423"/>
    </row>
    <row r="5" spans="1:16" s="14" customFormat="1" ht="18.75" customHeight="1" x14ac:dyDescent="0.25">
      <c r="A5" s="446">
        <v>45334</v>
      </c>
      <c r="B5" s="512" t="s">
        <v>112</v>
      </c>
      <c r="C5" s="512" t="s">
        <v>49</v>
      </c>
      <c r="D5" s="545" t="s">
        <v>14</v>
      </c>
      <c r="E5" s="513"/>
      <c r="F5" s="609">
        <v>170000</v>
      </c>
      <c r="G5" s="636">
        <f>G4-E5+F5</f>
        <v>170000</v>
      </c>
      <c r="H5" s="559"/>
      <c r="I5" s="533" t="s">
        <v>18</v>
      </c>
      <c r="J5" s="471"/>
      <c r="K5" s="637" t="s">
        <v>138</v>
      </c>
      <c r="L5" s="637" t="s">
        <v>58</v>
      </c>
      <c r="M5" s="638"/>
      <c r="N5" s="639"/>
      <c r="O5" s="470"/>
    </row>
    <row r="6" spans="1:16" s="75" customFormat="1" x14ac:dyDescent="0.25">
      <c r="A6" s="166">
        <v>45334</v>
      </c>
      <c r="B6" s="154" t="s">
        <v>236</v>
      </c>
      <c r="C6" s="154" t="s">
        <v>116</v>
      </c>
      <c r="D6" s="173" t="s">
        <v>14</v>
      </c>
      <c r="E6" s="163">
        <v>40000</v>
      </c>
      <c r="F6" s="158"/>
      <c r="G6" s="158">
        <f t="shared" ref="G6:G18" si="0">G5-E6+F6</f>
        <v>130000</v>
      </c>
      <c r="H6" s="177" t="s">
        <v>42</v>
      </c>
      <c r="I6" s="511" t="s">
        <v>18</v>
      </c>
      <c r="J6" s="457" t="s">
        <v>459</v>
      </c>
      <c r="K6" s="154" t="s">
        <v>138</v>
      </c>
      <c r="L6" s="154" t="s">
        <v>58</v>
      </c>
      <c r="M6" s="635"/>
      <c r="N6" s="543"/>
      <c r="O6" s="575"/>
      <c r="P6" s="575"/>
    </row>
    <row r="7" spans="1:16" x14ac:dyDescent="0.25">
      <c r="A7" s="166">
        <v>45334</v>
      </c>
      <c r="B7" s="154" t="s">
        <v>237</v>
      </c>
      <c r="C7" s="154" t="s">
        <v>116</v>
      </c>
      <c r="D7" s="154" t="s">
        <v>113</v>
      </c>
      <c r="E7" s="171">
        <v>20000</v>
      </c>
      <c r="F7" s="158"/>
      <c r="G7" s="158">
        <f t="shared" si="0"/>
        <v>110000</v>
      </c>
      <c r="H7" s="177" t="s">
        <v>133</v>
      </c>
      <c r="I7" s="511" t="s">
        <v>18</v>
      </c>
      <c r="J7" s="457" t="s">
        <v>459</v>
      </c>
      <c r="K7" s="152" t="s">
        <v>138</v>
      </c>
      <c r="L7" s="152" t="s">
        <v>58</v>
      </c>
      <c r="M7" s="152"/>
      <c r="N7" s="154"/>
      <c r="O7" s="402"/>
      <c r="P7" s="402"/>
    </row>
    <row r="8" spans="1:16" x14ac:dyDescent="0.25">
      <c r="A8" s="166">
        <v>45334</v>
      </c>
      <c r="B8" s="154" t="s">
        <v>238</v>
      </c>
      <c r="C8" s="154" t="s">
        <v>116</v>
      </c>
      <c r="D8" s="173" t="s">
        <v>124</v>
      </c>
      <c r="E8" s="442">
        <v>25000</v>
      </c>
      <c r="F8" s="157"/>
      <c r="G8" s="157">
        <f t="shared" si="0"/>
        <v>85000</v>
      </c>
      <c r="H8" s="177" t="s">
        <v>130</v>
      </c>
      <c r="I8" s="511" t="s">
        <v>18</v>
      </c>
      <c r="J8" s="457" t="s">
        <v>459</v>
      </c>
      <c r="K8" s="152" t="s">
        <v>138</v>
      </c>
      <c r="L8" s="152" t="s">
        <v>58</v>
      </c>
      <c r="M8" s="152"/>
      <c r="N8" s="154"/>
      <c r="O8" s="402"/>
      <c r="P8" s="402"/>
    </row>
    <row r="9" spans="1:16" x14ac:dyDescent="0.25">
      <c r="A9" s="166">
        <v>45334</v>
      </c>
      <c r="B9" s="154" t="s">
        <v>239</v>
      </c>
      <c r="C9" s="154" t="s">
        <v>116</v>
      </c>
      <c r="D9" s="173" t="s">
        <v>14</v>
      </c>
      <c r="E9" s="163">
        <v>40000</v>
      </c>
      <c r="F9" s="158"/>
      <c r="G9" s="157">
        <f t="shared" si="0"/>
        <v>45000</v>
      </c>
      <c r="H9" s="686" t="s">
        <v>42</v>
      </c>
      <c r="I9" s="511" t="s">
        <v>18</v>
      </c>
      <c r="J9" s="457" t="s">
        <v>459</v>
      </c>
      <c r="K9" s="152" t="s">
        <v>138</v>
      </c>
      <c r="L9" s="152" t="s">
        <v>58</v>
      </c>
      <c r="M9" s="152"/>
      <c r="N9" s="154"/>
      <c r="O9" s="402"/>
      <c r="P9" s="402"/>
    </row>
    <row r="10" spans="1:16" x14ac:dyDescent="0.25">
      <c r="A10" s="166">
        <v>45334</v>
      </c>
      <c r="B10" s="154" t="s">
        <v>240</v>
      </c>
      <c r="C10" s="154" t="s">
        <v>116</v>
      </c>
      <c r="D10" s="154" t="s">
        <v>113</v>
      </c>
      <c r="E10" s="171">
        <v>20000</v>
      </c>
      <c r="F10" s="158"/>
      <c r="G10" s="157">
        <f t="shared" si="0"/>
        <v>25000</v>
      </c>
      <c r="H10" s="686" t="s">
        <v>133</v>
      </c>
      <c r="I10" s="511" t="s">
        <v>18</v>
      </c>
      <c r="J10" s="457" t="s">
        <v>459</v>
      </c>
      <c r="K10" s="152" t="s">
        <v>138</v>
      </c>
      <c r="L10" s="152" t="s">
        <v>58</v>
      </c>
      <c r="M10" s="152"/>
      <c r="N10" s="154"/>
      <c r="O10" s="402"/>
      <c r="P10" s="402"/>
    </row>
    <row r="11" spans="1:16" x14ac:dyDescent="0.25">
      <c r="A11" s="166">
        <v>45334</v>
      </c>
      <c r="B11" s="154" t="s">
        <v>241</v>
      </c>
      <c r="C11" s="154" t="s">
        <v>116</v>
      </c>
      <c r="D11" s="173" t="s">
        <v>124</v>
      </c>
      <c r="E11" s="442">
        <v>25000</v>
      </c>
      <c r="F11" s="158"/>
      <c r="G11" s="157">
        <f t="shared" si="0"/>
        <v>0</v>
      </c>
      <c r="H11" s="177" t="s">
        <v>130</v>
      </c>
      <c r="I11" s="511" t="s">
        <v>18</v>
      </c>
      <c r="J11" s="457" t="s">
        <v>459</v>
      </c>
      <c r="K11" s="152" t="s">
        <v>138</v>
      </c>
      <c r="L11" s="152" t="s">
        <v>58</v>
      </c>
      <c r="M11" s="152"/>
      <c r="N11" s="154"/>
      <c r="O11" s="402"/>
      <c r="P11" s="402"/>
    </row>
    <row r="12" spans="1:16" x14ac:dyDescent="0.25">
      <c r="A12" s="446">
        <v>45343</v>
      </c>
      <c r="B12" s="512" t="s">
        <v>112</v>
      </c>
      <c r="C12" s="512" t="s">
        <v>49</v>
      </c>
      <c r="D12" s="545" t="s">
        <v>124</v>
      </c>
      <c r="E12" s="515"/>
      <c r="F12" s="515">
        <v>170000</v>
      </c>
      <c r="G12" s="687">
        <f t="shared" si="0"/>
        <v>170000</v>
      </c>
      <c r="H12" s="559"/>
      <c r="I12" s="533" t="s">
        <v>18</v>
      </c>
      <c r="J12" s="471" t="s">
        <v>350</v>
      </c>
      <c r="K12" s="452" t="s">
        <v>138</v>
      </c>
      <c r="L12" s="452" t="s">
        <v>58</v>
      </c>
      <c r="M12" s="452"/>
      <c r="N12" s="512"/>
      <c r="O12" s="402"/>
      <c r="P12" s="402"/>
    </row>
    <row r="13" spans="1:16" x14ac:dyDescent="0.25">
      <c r="A13" s="166">
        <v>45343</v>
      </c>
      <c r="B13" s="154" t="s">
        <v>347</v>
      </c>
      <c r="C13" s="154" t="s">
        <v>116</v>
      </c>
      <c r="D13" s="154" t="s">
        <v>14</v>
      </c>
      <c r="E13" s="158">
        <v>40000</v>
      </c>
      <c r="F13" s="158"/>
      <c r="G13" s="157">
        <f t="shared" si="0"/>
        <v>130000</v>
      </c>
      <c r="H13" s="177" t="s">
        <v>42</v>
      </c>
      <c r="I13" s="511" t="s">
        <v>18</v>
      </c>
      <c r="J13" s="390" t="s">
        <v>470</v>
      </c>
      <c r="K13" s="152" t="s">
        <v>138</v>
      </c>
      <c r="L13" s="152" t="s">
        <v>58</v>
      </c>
      <c r="M13" s="152"/>
      <c r="N13" s="154"/>
      <c r="O13" s="402"/>
      <c r="P13" s="402"/>
    </row>
    <row r="14" spans="1:16" x14ac:dyDescent="0.25">
      <c r="A14" s="166">
        <v>45343</v>
      </c>
      <c r="B14" s="154" t="s">
        <v>348</v>
      </c>
      <c r="C14" s="154" t="s">
        <v>116</v>
      </c>
      <c r="D14" s="173" t="s">
        <v>113</v>
      </c>
      <c r="E14" s="158">
        <v>20000</v>
      </c>
      <c r="F14" s="158"/>
      <c r="G14" s="157">
        <f t="shared" si="0"/>
        <v>110000</v>
      </c>
      <c r="H14" s="686" t="s">
        <v>133</v>
      </c>
      <c r="I14" s="511" t="s">
        <v>18</v>
      </c>
      <c r="J14" s="390" t="s">
        <v>470</v>
      </c>
      <c r="K14" s="152" t="s">
        <v>138</v>
      </c>
      <c r="L14" s="152" t="s">
        <v>58</v>
      </c>
      <c r="M14" s="152"/>
      <c r="N14" s="154"/>
      <c r="O14" s="402"/>
      <c r="P14" s="402"/>
    </row>
    <row r="15" spans="1:16" x14ac:dyDescent="0.25">
      <c r="A15" s="166">
        <v>45343</v>
      </c>
      <c r="B15" s="154" t="s">
        <v>349</v>
      </c>
      <c r="C15" s="154" t="s">
        <v>116</v>
      </c>
      <c r="D15" s="173" t="s">
        <v>124</v>
      </c>
      <c r="E15" s="158">
        <v>25000</v>
      </c>
      <c r="F15" s="158"/>
      <c r="G15" s="157">
        <f t="shared" si="0"/>
        <v>85000</v>
      </c>
      <c r="H15" s="686" t="s">
        <v>130</v>
      </c>
      <c r="I15" s="511" t="s">
        <v>18</v>
      </c>
      <c r="J15" s="390" t="s">
        <v>470</v>
      </c>
      <c r="K15" s="152" t="s">
        <v>138</v>
      </c>
      <c r="L15" s="152" t="s">
        <v>58</v>
      </c>
      <c r="M15" s="152"/>
      <c r="N15" s="154"/>
      <c r="O15" s="402"/>
      <c r="P15" s="402"/>
    </row>
    <row r="16" spans="1:16" x14ac:dyDescent="0.25">
      <c r="A16" s="166">
        <v>45348</v>
      </c>
      <c r="B16" s="154" t="s">
        <v>347</v>
      </c>
      <c r="C16" s="154" t="s">
        <v>116</v>
      </c>
      <c r="D16" s="154" t="s">
        <v>14</v>
      </c>
      <c r="E16" s="158">
        <v>40000</v>
      </c>
      <c r="F16" s="158"/>
      <c r="G16" s="157">
        <f t="shared" si="0"/>
        <v>45000</v>
      </c>
      <c r="H16" s="177" t="s">
        <v>42</v>
      </c>
      <c r="I16" s="511" t="s">
        <v>18</v>
      </c>
      <c r="J16" s="390" t="s">
        <v>470</v>
      </c>
      <c r="K16" s="152" t="s">
        <v>138</v>
      </c>
      <c r="L16" s="152" t="s">
        <v>58</v>
      </c>
      <c r="M16" s="152"/>
      <c r="N16" s="154"/>
      <c r="O16" s="402"/>
      <c r="P16" s="402"/>
    </row>
    <row r="17" spans="1:16" x14ac:dyDescent="0.25">
      <c r="A17" s="166">
        <v>45348</v>
      </c>
      <c r="B17" s="154" t="s">
        <v>348</v>
      </c>
      <c r="C17" s="154" t="s">
        <v>116</v>
      </c>
      <c r="D17" s="173" t="s">
        <v>113</v>
      </c>
      <c r="E17" s="158">
        <v>20000</v>
      </c>
      <c r="F17" s="158"/>
      <c r="G17" s="157">
        <f t="shared" si="0"/>
        <v>25000</v>
      </c>
      <c r="H17" s="686" t="s">
        <v>133</v>
      </c>
      <c r="I17" s="511" t="s">
        <v>18</v>
      </c>
      <c r="J17" s="390" t="s">
        <v>470</v>
      </c>
      <c r="K17" s="152" t="s">
        <v>138</v>
      </c>
      <c r="L17" s="152" t="s">
        <v>58</v>
      </c>
      <c r="M17" s="152"/>
      <c r="N17" s="154"/>
      <c r="O17" s="402"/>
      <c r="P17" s="402"/>
    </row>
    <row r="18" spans="1:16" ht="15.75" thickBot="1" x14ac:dyDescent="0.3">
      <c r="A18" s="166">
        <v>45348</v>
      </c>
      <c r="B18" s="154" t="s">
        <v>349</v>
      </c>
      <c r="C18" s="154" t="s">
        <v>116</v>
      </c>
      <c r="D18" s="173" t="s">
        <v>124</v>
      </c>
      <c r="E18" s="158">
        <v>25000</v>
      </c>
      <c r="F18" s="158"/>
      <c r="G18" s="157">
        <f t="shared" si="0"/>
        <v>0</v>
      </c>
      <c r="H18" s="686" t="s">
        <v>130</v>
      </c>
      <c r="I18" s="511" t="s">
        <v>18</v>
      </c>
      <c r="J18" s="390" t="s">
        <v>470</v>
      </c>
      <c r="K18" s="152" t="s">
        <v>138</v>
      </c>
      <c r="L18" s="152" t="s">
        <v>58</v>
      </c>
      <c r="M18" s="152"/>
      <c r="N18" s="154"/>
      <c r="O18" s="402"/>
      <c r="P18" s="402"/>
    </row>
    <row r="19" spans="1:16" ht="15.75" thickBot="1" x14ac:dyDescent="0.3">
      <c r="A19" s="510"/>
      <c r="B19" s="510"/>
      <c r="C19" s="437"/>
      <c r="D19" s="455"/>
      <c r="E19" s="529">
        <f>SUM(E5:E18)</f>
        <v>340000</v>
      </c>
      <c r="F19" s="530">
        <f>SUM(F5:F18)+G4</f>
        <v>340000</v>
      </c>
      <c r="G19" s="531">
        <f>F19-E19</f>
        <v>0</v>
      </c>
      <c r="H19" s="437"/>
      <c r="I19" s="152"/>
      <c r="J19" s="178"/>
      <c r="K19" s="152"/>
      <c r="L19" s="152"/>
      <c r="M19" s="410"/>
      <c r="N19" s="411"/>
    </row>
    <row r="20" spans="1:16" x14ac:dyDescent="0.25">
      <c r="A20" s="408" t="s">
        <v>105</v>
      </c>
      <c r="B20" t="s">
        <v>108</v>
      </c>
      <c r="C20" s="152"/>
      <c r="D20" s="161"/>
      <c r="E20" s="169"/>
      <c r="F20" s="169"/>
      <c r="G20" s="443"/>
      <c r="H20" s="162"/>
      <c r="I20" s="152"/>
      <c r="J20" s="178"/>
      <c r="K20" s="152"/>
      <c r="L20" s="152"/>
      <c r="M20" s="152"/>
      <c r="N20" s="154"/>
    </row>
    <row r="21" spans="1:16" x14ac:dyDescent="0.25">
      <c r="A21" s="172" t="s">
        <v>133</v>
      </c>
      <c r="B21" s="583">
        <v>80000</v>
      </c>
      <c r="C21" s="152"/>
      <c r="D21" s="424"/>
      <c r="E21" s="425"/>
      <c r="F21" s="538"/>
      <c r="G21" s="157"/>
      <c r="H21" s="162"/>
      <c r="I21" s="410"/>
      <c r="J21" s="178"/>
      <c r="K21" s="152"/>
      <c r="L21" s="152"/>
      <c r="M21" s="410"/>
      <c r="N21" s="411"/>
    </row>
    <row r="22" spans="1:16" x14ac:dyDescent="0.25">
      <c r="A22" s="172" t="s">
        <v>130</v>
      </c>
      <c r="B22" s="583">
        <v>100000</v>
      </c>
      <c r="C22" s="152"/>
      <c r="D22" s="161"/>
      <c r="E22" s="158"/>
      <c r="F22" s="538"/>
      <c r="G22" s="157"/>
      <c r="H22" s="162"/>
      <c r="I22" s="152"/>
      <c r="J22" s="178"/>
      <c r="K22" s="152"/>
      <c r="L22" s="152"/>
      <c r="M22" s="152"/>
      <c r="N22" s="154"/>
    </row>
    <row r="23" spans="1:16" x14ac:dyDescent="0.25">
      <c r="A23" s="172" t="s">
        <v>42</v>
      </c>
      <c r="B23" s="583">
        <v>160000</v>
      </c>
      <c r="C23" s="152"/>
      <c r="D23" s="161"/>
      <c r="E23" s="158"/>
      <c r="F23" s="158"/>
      <c r="G23" s="157"/>
      <c r="H23" s="162"/>
      <c r="I23" s="152"/>
      <c r="J23" s="178"/>
      <c r="K23" s="152"/>
      <c r="L23" s="152"/>
      <c r="M23" s="152"/>
      <c r="N23" s="154"/>
    </row>
    <row r="24" spans="1:16" x14ac:dyDescent="0.25">
      <c r="A24" s="172" t="s">
        <v>106</v>
      </c>
      <c r="B24" s="583"/>
      <c r="C24" s="152"/>
      <c r="D24" s="161"/>
      <c r="E24" s="158"/>
      <c r="F24" s="158"/>
      <c r="G24" s="157"/>
      <c r="H24" s="162"/>
      <c r="I24" s="152"/>
      <c r="J24" s="178"/>
      <c r="K24" s="152"/>
      <c r="L24" s="152"/>
      <c r="M24" s="152"/>
      <c r="N24" s="154"/>
    </row>
    <row r="25" spans="1:16" x14ac:dyDescent="0.25">
      <c r="A25" s="172" t="s">
        <v>107</v>
      </c>
      <c r="B25" s="583">
        <v>340000</v>
      </c>
      <c r="C25" s="152"/>
      <c r="D25" s="161"/>
      <c r="E25" s="158"/>
      <c r="F25" s="158"/>
      <c r="G25" s="157"/>
      <c r="H25" s="162"/>
      <c r="I25" s="152"/>
      <c r="J25" s="178"/>
      <c r="K25" s="152"/>
      <c r="L25" s="152"/>
      <c r="M25" s="152"/>
      <c r="N25" s="154"/>
    </row>
    <row r="26" spans="1:16" x14ac:dyDescent="0.25">
      <c r="A26"/>
      <c r="B26"/>
      <c r="C26" s="152"/>
      <c r="D26" s="161"/>
      <c r="E26" s="158"/>
      <c r="F26" s="158"/>
      <c r="G26" s="157"/>
      <c r="H26" s="162"/>
      <c r="I26" s="152"/>
      <c r="J26" s="178"/>
      <c r="K26" s="152"/>
      <c r="L26" s="152"/>
      <c r="M26" s="152"/>
      <c r="N26" s="154"/>
    </row>
    <row r="27" spans="1:16" x14ac:dyDescent="0.25">
      <c r="A27"/>
      <c r="B27"/>
      <c r="C27" s="152"/>
      <c r="D27" s="161"/>
      <c r="E27" s="158"/>
      <c r="F27" s="158"/>
      <c r="G27" s="157"/>
      <c r="H27" s="162"/>
      <c r="I27" s="152"/>
      <c r="J27" s="178"/>
      <c r="K27" s="152"/>
      <c r="L27" s="152"/>
      <c r="M27" s="152"/>
      <c r="N27" s="154"/>
    </row>
    <row r="28" spans="1:16" x14ac:dyDescent="0.25">
      <c r="A28" s="172"/>
      <c r="B28" s="580"/>
      <c r="C28" s="152"/>
      <c r="D28" s="161"/>
      <c r="E28" s="158"/>
      <c r="F28" s="158"/>
      <c r="G28" s="157"/>
      <c r="H28" s="162"/>
      <c r="I28" s="152"/>
      <c r="J28" s="376"/>
      <c r="K28" s="152"/>
      <c r="L28" s="152"/>
      <c r="M28" s="152"/>
      <c r="N28" s="154"/>
    </row>
    <row r="29" spans="1:16" x14ac:dyDescent="0.25">
      <c r="A29"/>
      <c r="B29"/>
      <c r="C29" s="152"/>
      <c r="D29" s="152"/>
      <c r="E29" s="169"/>
      <c r="F29" s="169"/>
      <c r="G29" s="157"/>
      <c r="H29" s="152"/>
      <c r="I29" s="152"/>
      <c r="J29" s="376"/>
      <c r="K29" s="152"/>
      <c r="L29" s="152"/>
      <c r="M29" s="152"/>
      <c r="N29" s="154"/>
    </row>
    <row r="30" spans="1:16" x14ac:dyDescent="0.25">
      <c r="A30"/>
      <c r="B30"/>
      <c r="C30" s="152"/>
      <c r="D30" s="152"/>
      <c r="E30" s="158"/>
      <c r="F30" s="158"/>
      <c r="G30" s="157"/>
      <c r="H30" s="152"/>
      <c r="I30" s="152"/>
      <c r="J30" s="376"/>
      <c r="K30" s="152"/>
      <c r="L30" s="152"/>
      <c r="M30" s="152"/>
      <c r="N30" s="154"/>
    </row>
    <row r="31" spans="1:16" x14ac:dyDescent="0.25">
      <c r="A31"/>
      <c r="B31"/>
      <c r="C31" s="152"/>
      <c r="D31" s="152"/>
      <c r="E31" s="158"/>
      <c r="F31" s="158"/>
      <c r="G31" s="157"/>
      <c r="H31" s="152"/>
      <c r="I31" s="152"/>
      <c r="J31" s="376"/>
      <c r="K31" s="152"/>
      <c r="L31" s="152"/>
      <c r="M31" s="152"/>
      <c r="N31" s="154"/>
    </row>
    <row r="32" spans="1:16" x14ac:dyDescent="0.25">
      <c r="A32" s="519"/>
      <c r="B32" s="520"/>
      <c r="C32" s="152"/>
      <c r="D32" s="152"/>
      <c r="E32" s="158"/>
      <c r="F32" s="158"/>
      <c r="G32" s="157"/>
      <c r="H32" s="152"/>
      <c r="I32" s="152"/>
      <c r="J32" s="154"/>
      <c r="K32" s="152"/>
      <c r="L32" s="152"/>
      <c r="M32" s="152"/>
      <c r="N32" s="154"/>
    </row>
    <row r="33" spans="1:14" x14ac:dyDescent="0.25">
      <c r="A33" s="176"/>
      <c r="B33" s="152"/>
      <c r="C33" s="152"/>
      <c r="D33" s="152"/>
      <c r="E33" s="157"/>
      <c r="F33" s="157"/>
      <c r="G33" s="157"/>
      <c r="H33" s="152"/>
      <c r="I33" s="152"/>
      <c r="J33" s="154"/>
      <c r="K33" s="152"/>
      <c r="L33" s="152"/>
      <c r="M33" s="152"/>
      <c r="N33" s="154"/>
    </row>
    <row r="34" spans="1:14" x14ac:dyDescent="0.25">
      <c r="A34" s="176"/>
      <c r="B34" s="152"/>
      <c r="C34" s="152"/>
      <c r="D34" s="161"/>
      <c r="E34" s="158"/>
      <c r="F34" s="158"/>
      <c r="G34" s="157"/>
      <c r="H34" s="162"/>
      <c r="I34" s="152"/>
      <c r="J34" s="154"/>
      <c r="K34" s="152"/>
      <c r="L34" s="152"/>
      <c r="M34" s="152"/>
      <c r="N34" s="154"/>
    </row>
    <row r="35" spans="1:14" x14ac:dyDescent="0.25">
      <c r="A35" s="176"/>
      <c r="B35" s="152"/>
      <c r="C35" s="152"/>
      <c r="D35" s="161"/>
      <c r="E35" s="158"/>
      <c r="F35" s="158"/>
      <c r="G35" s="157"/>
      <c r="H35" s="162"/>
      <c r="I35" s="152"/>
      <c r="J35" s="154"/>
      <c r="K35" s="152"/>
      <c r="L35" s="152"/>
      <c r="M35" s="152"/>
      <c r="N35" s="154"/>
    </row>
    <row r="36" spans="1:14" x14ac:dyDescent="0.25">
      <c r="A36" s="176"/>
      <c r="B36" s="152"/>
      <c r="C36" s="152"/>
      <c r="D36" s="161"/>
      <c r="E36" s="158"/>
      <c r="F36" s="158"/>
      <c r="G36" s="157"/>
      <c r="H36" s="162"/>
      <c r="I36" s="152"/>
      <c r="J36" s="154"/>
      <c r="K36" s="152"/>
      <c r="L36" s="152"/>
      <c r="M36" s="152"/>
      <c r="N36" s="154"/>
    </row>
    <row r="37" spans="1:14" x14ac:dyDescent="0.25">
      <c r="A37" s="176"/>
      <c r="B37" s="152"/>
      <c r="C37" s="162"/>
      <c r="D37" s="161"/>
      <c r="E37" s="157"/>
      <c r="F37" s="157"/>
      <c r="G37" s="157"/>
      <c r="H37" s="162"/>
      <c r="I37" s="152"/>
      <c r="J37" s="154"/>
      <c r="K37" s="152"/>
      <c r="L37" s="152"/>
      <c r="M37" s="152"/>
      <c r="N37" s="154"/>
    </row>
    <row r="38" spans="1:14" x14ac:dyDescent="0.25">
      <c r="A38" s="153"/>
      <c r="B38" s="154"/>
      <c r="C38" s="154"/>
      <c r="D38" s="154"/>
      <c r="E38" s="400"/>
      <c r="F38" s="158"/>
      <c r="G38" s="157"/>
      <c r="H38" s="162"/>
      <c r="I38" s="152"/>
      <c r="J38" s="152"/>
      <c r="K38" s="152"/>
      <c r="L38" s="152"/>
      <c r="M38" s="152"/>
      <c r="N38" s="154"/>
    </row>
    <row r="39" spans="1:14" x14ac:dyDescent="0.25">
      <c r="A39" s="176"/>
      <c r="B39" s="377"/>
      <c r="C39" s="152"/>
      <c r="D39" s="152"/>
      <c r="E39" s="149"/>
      <c r="F39" s="152"/>
      <c r="G39" s="158"/>
      <c r="H39" s="152"/>
      <c r="I39" s="152"/>
      <c r="J39" s="152"/>
      <c r="K39" s="152"/>
      <c r="L39" s="152"/>
      <c r="M39" s="152"/>
      <c r="N39" s="154"/>
    </row>
    <row r="40" spans="1:14" x14ac:dyDescent="0.25">
      <c r="A40" s="176"/>
      <c r="B40" s="377"/>
      <c r="C40" s="152"/>
      <c r="D40" s="152"/>
      <c r="E40" s="149"/>
      <c r="F40" s="152"/>
      <c r="G40" s="158"/>
      <c r="H40" s="152"/>
      <c r="I40" s="152"/>
      <c r="J40" s="152"/>
      <c r="K40" s="152"/>
      <c r="L40" s="152"/>
      <c r="M40" s="152"/>
      <c r="N40" s="154"/>
    </row>
    <row r="41" spans="1:14" x14ac:dyDescent="0.25">
      <c r="A41" s="176"/>
      <c r="B41" s="377"/>
      <c r="C41" s="152"/>
      <c r="D41" s="152"/>
      <c r="E41" s="149"/>
      <c r="F41" s="152"/>
      <c r="G41" s="158"/>
      <c r="H41" s="152"/>
      <c r="I41" s="152"/>
      <c r="J41" s="152"/>
      <c r="K41" s="152"/>
      <c r="L41" s="152"/>
      <c r="M41" s="152"/>
      <c r="N41" s="154"/>
    </row>
    <row r="42" spans="1:14" ht="15.75" x14ac:dyDescent="0.25">
      <c r="A42" s="176"/>
      <c r="B42" s="398"/>
      <c r="C42" s="152"/>
      <c r="D42" s="391"/>
      <c r="E42" s="149"/>
      <c r="F42" s="152"/>
      <c r="G42" s="158"/>
      <c r="H42" s="391"/>
      <c r="I42" s="391"/>
      <c r="J42" s="391"/>
      <c r="K42" s="391"/>
      <c r="L42" s="391"/>
      <c r="M42" s="391"/>
      <c r="N42" s="392"/>
    </row>
    <row r="43" spans="1:14" x14ac:dyDescent="0.25">
      <c r="A43" s="176"/>
      <c r="B43" s="377"/>
      <c r="C43" s="152"/>
      <c r="D43" s="152"/>
      <c r="E43" s="149"/>
      <c r="F43" s="152"/>
      <c r="G43" s="158"/>
      <c r="H43" s="152"/>
      <c r="I43" s="152"/>
      <c r="J43" s="152"/>
      <c r="K43" s="152"/>
      <c r="L43" s="152"/>
      <c r="M43" s="152"/>
      <c r="N43" s="154"/>
    </row>
    <row r="44" spans="1:14" x14ac:dyDescent="0.25">
      <c r="A44" s="176"/>
      <c r="B44" s="377"/>
      <c r="C44" s="152"/>
      <c r="D44" s="152"/>
      <c r="E44" s="149"/>
      <c r="F44" s="152"/>
      <c r="G44" s="158"/>
      <c r="H44" s="152"/>
      <c r="I44" s="152"/>
      <c r="J44" s="152"/>
      <c r="K44" s="152"/>
      <c r="L44" s="152"/>
      <c r="M44" s="152"/>
      <c r="N44" s="154"/>
    </row>
    <row r="45" spans="1:14" ht="15.75" thickBot="1" x14ac:dyDescent="0.3">
      <c r="A45" s="176"/>
      <c r="B45" s="377"/>
      <c r="C45" s="152"/>
      <c r="D45" s="152"/>
      <c r="E45" s="157"/>
      <c r="F45" s="159"/>
      <c r="G45" s="157"/>
      <c r="H45" s="152"/>
      <c r="I45" s="152"/>
      <c r="J45" s="152"/>
      <c r="K45" s="152"/>
      <c r="L45" s="152"/>
      <c r="M45" s="152"/>
      <c r="N45" s="154"/>
    </row>
    <row r="46" spans="1:14" ht="15.75" thickBot="1" x14ac:dyDescent="0.3">
      <c r="A46" s="399"/>
      <c r="B46" s="399"/>
      <c r="C46" s="401"/>
      <c r="D46" s="402"/>
      <c r="E46" s="403"/>
      <c r="F46" s="404"/>
      <c r="G46" s="405"/>
      <c r="H46" s="402"/>
      <c r="I46" s="402"/>
      <c r="J46" s="402"/>
      <c r="K46" s="402"/>
      <c r="L46" s="402"/>
      <c r="M46" s="402"/>
      <c r="N46" s="406"/>
    </row>
    <row r="47" spans="1:14" x14ac:dyDescent="0.25">
      <c r="A47" s="399"/>
      <c r="B47" s="399"/>
      <c r="C47" s="401"/>
      <c r="D47" s="402"/>
      <c r="E47" s="402"/>
      <c r="F47" s="402"/>
      <c r="G47" s="407"/>
      <c r="H47" s="402"/>
      <c r="I47" s="402"/>
      <c r="J47" s="402"/>
      <c r="K47" s="402"/>
      <c r="L47" s="402"/>
      <c r="M47" s="402"/>
      <c r="N47" s="406"/>
    </row>
    <row r="48" spans="1:14" x14ac:dyDescent="0.25">
      <c r="A48"/>
      <c r="B48" s="287"/>
      <c r="C48"/>
      <c r="G48" s="386"/>
    </row>
    <row r="49" spans="1:7" x14ac:dyDescent="0.25">
      <c r="G49" s="386"/>
    </row>
    <row r="50" spans="1:7" x14ac:dyDescent="0.25">
      <c r="G50" s="386"/>
    </row>
    <row r="51" spans="1:7" x14ac:dyDescent="0.25">
      <c r="G51" s="386"/>
    </row>
    <row r="52" spans="1:7" x14ac:dyDescent="0.25">
      <c r="G52" s="386"/>
    </row>
    <row r="53" spans="1:7" x14ac:dyDescent="0.25">
      <c r="G53" s="386"/>
    </row>
    <row r="54" spans="1:7" x14ac:dyDescent="0.25">
      <c r="A54"/>
      <c r="B54"/>
      <c r="C54" s="260"/>
      <c r="G54" s="386"/>
    </row>
    <row r="55" spans="1:7" x14ac:dyDescent="0.25">
      <c r="A55"/>
      <c r="B55"/>
    </row>
    <row r="56" spans="1:7" x14ac:dyDescent="0.25">
      <c r="A56"/>
      <c r="B56"/>
    </row>
    <row r="57" spans="1:7" x14ac:dyDescent="0.25">
      <c r="A57"/>
      <c r="B57"/>
    </row>
    <row r="58" spans="1:7" x14ac:dyDescent="0.25">
      <c r="A58"/>
      <c r="B58"/>
    </row>
    <row r="59" spans="1:7" x14ac:dyDescent="0.25">
      <c r="A59"/>
      <c r="B59"/>
    </row>
    <row r="60" spans="1:7" x14ac:dyDescent="0.25">
      <c r="A60"/>
      <c r="B60"/>
    </row>
    <row r="61" spans="1:7" x14ac:dyDescent="0.25">
      <c r="A61"/>
      <c r="B61"/>
    </row>
    <row r="62" spans="1:7" x14ac:dyDescent="0.25">
      <c r="A62"/>
      <c r="B62"/>
    </row>
    <row r="63" spans="1:7" x14ac:dyDescent="0.25">
      <c r="A63"/>
      <c r="B63"/>
    </row>
    <row r="64" spans="1:7" x14ac:dyDescent="0.25">
      <c r="A64"/>
      <c r="B64"/>
    </row>
  </sheetData>
  <mergeCells count="2">
    <mergeCell ref="A1:N1"/>
    <mergeCell ref="A2:N2"/>
  </mergeCells>
  <pageMargins left="0.7" right="0.7" top="0.75" bottom="0.75" header="0.3" footer="0.3"/>
  <pageSetup paperSize="9"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P314"/>
  <sheetViews>
    <sheetView tabSelected="1" zoomScaleNormal="100" workbookViewId="0">
      <selection activeCell="B92" sqref="B92"/>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821" t="s">
        <v>154</v>
      </c>
      <c r="B1" s="821"/>
      <c r="C1" s="821"/>
      <c r="D1" s="821"/>
      <c r="E1" s="821"/>
      <c r="F1" s="821"/>
      <c r="G1" s="821"/>
      <c r="H1" s="821"/>
      <c r="I1" s="821"/>
      <c r="J1" s="821"/>
      <c r="K1" s="821"/>
      <c r="L1" s="821"/>
      <c r="M1" s="821"/>
      <c r="N1" s="821"/>
    </row>
    <row r="2" spans="1:14" s="2" customFormat="1" ht="69.95" customHeight="1" x14ac:dyDescent="0.25">
      <c r="A2" s="296" t="s">
        <v>0</v>
      </c>
      <c r="B2" s="290" t="s">
        <v>5</v>
      </c>
      <c r="C2" s="290" t="s">
        <v>10</v>
      </c>
      <c r="D2" s="291" t="s">
        <v>8</v>
      </c>
      <c r="E2" s="291" t="s">
        <v>13</v>
      </c>
      <c r="F2" s="292" t="s">
        <v>7</v>
      </c>
      <c r="G2" s="293" t="s">
        <v>6</v>
      </c>
      <c r="H2" s="291" t="s">
        <v>2</v>
      </c>
      <c r="I2" s="291" t="s">
        <v>111</v>
      </c>
      <c r="J2" s="290" t="s">
        <v>9</v>
      </c>
      <c r="K2" s="290" t="s">
        <v>1</v>
      </c>
      <c r="L2" s="290" t="s">
        <v>4</v>
      </c>
      <c r="M2" s="294" t="s">
        <v>12</v>
      </c>
      <c r="N2" s="295" t="s">
        <v>11</v>
      </c>
    </row>
    <row r="3" spans="1:14" s="2" customFormat="1" ht="15" hidden="1" customHeight="1" x14ac:dyDescent="0.25">
      <c r="A3" s="166">
        <v>45323</v>
      </c>
      <c r="B3" s="167" t="s">
        <v>159</v>
      </c>
      <c r="C3" s="167" t="s">
        <v>115</v>
      </c>
      <c r="D3" s="168" t="s">
        <v>124</v>
      </c>
      <c r="E3" s="149">
        <v>10000</v>
      </c>
      <c r="F3" s="329">
        <v>3798</v>
      </c>
      <c r="G3" s="298">
        <f>E3/F3</f>
        <v>2.6329647182727753</v>
      </c>
      <c r="H3" s="177" t="s">
        <v>139</v>
      </c>
      <c r="I3" s="168" t="s">
        <v>44</v>
      </c>
      <c r="J3" s="390" t="s">
        <v>165</v>
      </c>
      <c r="K3" s="167" t="s">
        <v>138</v>
      </c>
      <c r="L3" s="167" t="s">
        <v>45</v>
      </c>
      <c r="M3" s="394"/>
      <c r="N3" s="330"/>
    </row>
    <row r="4" spans="1:14" s="2" customFormat="1" ht="15" hidden="1" customHeight="1" x14ac:dyDescent="0.25">
      <c r="A4" s="166">
        <v>45323</v>
      </c>
      <c r="B4" s="167" t="s">
        <v>159</v>
      </c>
      <c r="C4" s="167" t="s">
        <v>115</v>
      </c>
      <c r="D4" s="168" t="s">
        <v>124</v>
      </c>
      <c r="E4" s="149">
        <v>8000</v>
      </c>
      <c r="F4" s="329">
        <v>3798</v>
      </c>
      <c r="G4" s="298">
        <f>E4/F4</f>
        <v>2.10637177461822</v>
      </c>
      <c r="H4" s="177" t="s">
        <v>139</v>
      </c>
      <c r="I4" s="168" t="s">
        <v>44</v>
      </c>
      <c r="J4" s="390" t="s">
        <v>165</v>
      </c>
      <c r="K4" s="167" t="s">
        <v>138</v>
      </c>
      <c r="L4" s="167" t="s">
        <v>45</v>
      </c>
      <c r="M4" s="394"/>
      <c r="N4" s="330"/>
    </row>
    <row r="5" spans="1:14" s="2" customFormat="1" ht="15" hidden="1" customHeight="1" x14ac:dyDescent="0.25">
      <c r="A5" s="166">
        <v>45323</v>
      </c>
      <c r="B5" s="167" t="s">
        <v>159</v>
      </c>
      <c r="C5" s="167" t="s">
        <v>115</v>
      </c>
      <c r="D5" s="168" t="s">
        <v>124</v>
      </c>
      <c r="E5" s="149">
        <v>7000</v>
      </c>
      <c r="F5" s="329">
        <v>3798</v>
      </c>
      <c r="G5" s="298">
        <f t="shared" ref="G5:G8" si="0">E5/F5</f>
        <v>1.8430753027909426</v>
      </c>
      <c r="H5" s="177" t="s">
        <v>139</v>
      </c>
      <c r="I5" s="168" t="s">
        <v>44</v>
      </c>
      <c r="J5" s="390" t="s">
        <v>165</v>
      </c>
      <c r="K5" s="167" t="s">
        <v>138</v>
      </c>
      <c r="L5" s="167" t="s">
        <v>45</v>
      </c>
      <c r="M5" s="394"/>
      <c r="N5" s="330"/>
    </row>
    <row r="6" spans="1:14" s="2" customFormat="1" ht="15" hidden="1" customHeight="1" x14ac:dyDescent="0.25">
      <c r="A6" s="166">
        <v>45323</v>
      </c>
      <c r="B6" s="167" t="s">
        <v>159</v>
      </c>
      <c r="C6" s="167" t="s">
        <v>115</v>
      </c>
      <c r="D6" s="168" t="s">
        <v>124</v>
      </c>
      <c r="E6" s="149">
        <v>12000</v>
      </c>
      <c r="F6" s="329">
        <v>3798</v>
      </c>
      <c r="G6" s="298">
        <f t="shared" si="0"/>
        <v>3.1595576619273302</v>
      </c>
      <c r="H6" s="177" t="s">
        <v>139</v>
      </c>
      <c r="I6" s="168" t="s">
        <v>44</v>
      </c>
      <c r="J6" s="390" t="s">
        <v>165</v>
      </c>
      <c r="K6" s="167" t="s">
        <v>138</v>
      </c>
      <c r="L6" s="167" t="s">
        <v>45</v>
      </c>
      <c r="M6" s="394"/>
      <c r="N6" s="330"/>
    </row>
    <row r="7" spans="1:14" s="2" customFormat="1" ht="15" hidden="1" customHeight="1" x14ac:dyDescent="0.25">
      <c r="A7" s="166">
        <v>45323</v>
      </c>
      <c r="B7" s="167" t="s">
        <v>166</v>
      </c>
      <c r="C7" s="167" t="s">
        <v>129</v>
      </c>
      <c r="D7" s="168" t="s">
        <v>124</v>
      </c>
      <c r="E7" s="149">
        <v>8000</v>
      </c>
      <c r="F7" s="329">
        <v>3798</v>
      </c>
      <c r="G7" s="298">
        <f t="shared" si="0"/>
        <v>2.10637177461822</v>
      </c>
      <c r="H7" s="177" t="s">
        <v>139</v>
      </c>
      <c r="I7" s="168" t="s">
        <v>44</v>
      </c>
      <c r="J7" s="390" t="s">
        <v>165</v>
      </c>
      <c r="K7" s="167" t="s">
        <v>138</v>
      </c>
      <c r="L7" s="167" t="s">
        <v>45</v>
      </c>
      <c r="M7" s="394"/>
      <c r="N7" s="330"/>
    </row>
    <row r="8" spans="1:14" s="2" customFormat="1" ht="15" hidden="1" customHeight="1" x14ac:dyDescent="0.25">
      <c r="A8" s="166">
        <v>45323</v>
      </c>
      <c r="B8" s="167" t="s">
        <v>166</v>
      </c>
      <c r="C8" s="167" t="s">
        <v>129</v>
      </c>
      <c r="D8" s="168" t="s">
        <v>124</v>
      </c>
      <c r="E8" s="149">
        <v>2000</v>
      </c>
      <c r="F8" s="329">
        <v>3798</v>
      </c>
      <c r="G8" s="298">
        <f t="shared" si="0"/>
        <v>0.526592943654555</v>
      </c>
      <c r="H8" s="177" t="s">
        <v>139</v>
      </c>
      <c r="I8" s="168" t="s">
        <v>44</v>
      </c>
      <c r="J8" s="390" t="s">
        <v>165</v>
      </c>
      <c r="K8" s="167" t="s">
        <v>138</v>
      </c>
      <c r="L8" s="167" t="s">
        <v>45</v>
      </c>
      <c r="M8" s="394"/>
      <c r="N8" s="330"/>
    </row>
    <row r="9" spans="1:14" s="2" customFormat="1" ht="15" hidden="1" customHeight="1" x14ac:dyDescent="0.25">
      <c r="A9" s="166">
        <v>45323</v>
      </c>
      <c r="B9" s="167" t="s">
        <v>159</v>
      </c>
      <c r="C9" s="167" t="s">
        <v>115</v>
      </c>
      <c r="D9" s="168" t="s">
        <v>124</v>
      </c>
      <c r="E9" s="149">
        <v>8000</v>
      </c>
      <c r="F9" s="329">
        <v>3798</v>
      </c>
      <c r="G9" s="298">
        <f>E9/F9</f>
        <v>2.10637177461822</v>
      </c>
      <c r="H9" s="177" t="s">
        <v>139</v>
      </c>
      <c r="I9" s="168" t="s">
        <v>44</v>
      </c>
      <c r="J9" s="390" t="s">
        <v>165</v>
      </c>
      <c r="K9" s="167" t="s">
        <v>138</v>
      </c>
      <c r="L9" s="167" t="s">
        <v>45</v>
      </c>
      <c r="M9" s="394"/>
      <c r="N9" s="330"/>
    </row>
    <row r="10" spans="1:14" s="2" customFormat="1" ht="15" hidden="1" customHeight="1" x14ac:dyDescent="0.25">
      <c r="A10" s="166">
        <v>45323</v>
      </c>
      <c r="B10" s="167" t="s">
        <v>159</v>
      </c>
      <c r="C10" s="167" t="s">
        <v>115</v>
      </c>
      <c r="D10" s="168" t="s">
        <v>124</v>
      </c>
      <c r="E10" s="149">
        <v>8000</v>
      </c>
      <c r="F10" s="329">
        <v>3798</v>
      </c>
      <c r="G10" s="298">
        <f t="shared" ref="G10:G109" si="1">E10/F10</f>
        <v>2.10637177461822</v>
      </c>
      <c r="H10" s="177" t="s">
        <v>130</v>
      </c>
      <c r="I10" s="168" t="s">
        <v>44</v>
      </c>
      <c r="J10" s="390" t="s">
        <v>156</v>
      </c>
      <c r="K10" s="167" t="s">
        <v>138</v>
      </c>
      <c r="L10" s="167" t="s">
        <v>45</v>
      </c>
      <c r="M10" s="394"/>
      <c r="N10" s="330"/>
    </row>
    <row r="11" spans="1:14" s="2" customFormat="1" ht="15" hidden="1" customHeight="1" x14ac:dyDescent="0.25">
      <c r="A11" s="166">
        <v>45323</v>
      </c>
      <c r="B11" s="167" t="s">
        <v>159</v>
      </c>
      <c r="C11" s="167" t="s">
        <v>115</v>
      </c>
      <c r="D11" s="168" t="s">
        <v>124</v>
      </c>
      <c r="E11" s="149">
        <v>13000</v>
      </c>
      <c r="F11" s="329">
        <v>3798</v>
      </c>
      <c r="G11" s="298">
        <f t="shared" si="1"/>
        <v>3.4228541337546079</v>
      </c>
      <c r="H11" s="177" t="s">
        <v>130</v>
      </c>
      <c r="I11" s="168" t="s">
        <v>44</v>
      </c>
      <c r="J11" s="390" t="s">
        <v>156</v>
      </c>
      <c r="K11" s="167" t="s">
        <v>138</v>
      </c>
      <c r="L11" s="167" t="s">
        <v>45</v>
      </c>
      <c r="M11" s="394"/>
      <c r="N11" s="330"/>
    </row>
    <row r="12" spans="1:14" s="2" customFormat="1" ht="15" hidden="1" customHeight="1" x14ac:dyDescent="0.25">
      <c r="A12" s="166">
        <v>45323</v>
      </c>
      <c r="B12" s="167" t="s">
        <v>159</v>
      </c>
      <c r="C12" s="167" t="s">
        <v>115</v>
      </c>
      <c r="D12" s="168" t="s">
        <v>124</v>
      </c>
      <c r="E12" s="149">
        <v>8000</v>
      </c>
      <c r="F12" s="329">
        <v>3798</v>
      </c>
      <c r="G12" s="298">
        <f t="shared" si="1"/>
        <v>2.10637177461822</v>
      </c>
      <c r="H12" s="177" t="s">
        <v>130</v>
      </c>
      <c r="I12" s="168" t="s">
        <v>44</v>
      </c>
      <c r="J12" s="390" t="s">
        <v>156</v>
      </c>
      <c r="K12" s="167" t="s">
        <v>138</v>
      </c>
      <c r="L12" s="167" t="s">
        <v>45</v>
      </c>
      <c r="M12" s="394"/>
      <c r="N12" s="330"/>
    </row>
    <row r="13" spans="1:14" s="2" customFormat="1" ht="15" hidden="1" customHeight="1" x14ac:dyDescent="0.25">
      <c r="A13" s="166">
        <v>45323</v>
      </c>
      <c r="B13" s="167" t="s">
        <v>159</v>
      </c>
      <c r="C13" s="167" t="s">
        <v>115</v>
      </c>
      <c r="D13" s="168" t="s">
        <v>124</v>
      </c>
      <c r="E13" s="149">
        <v>7000</v>
      </c>
      <c r="F13" s="329">
        <v>3798</v>
      </c>
      <c r="G13" s="298">
        <f t="shared" si="1"/>
        <v>1.8430753027909426</v>
      </c>
      <c r="H13" s="177" t="s">
        <v>130</v>
      </c>
      <c r="I13" s="168" t="s">
        <v>44</v>
      </c>
      <c r="J13" s="390" t="s">
        <v>156</v>
      </c>
      <c r="K13" s="167" t="s">
        <v>138</v>
      </c>
      <c r="L13" s="167" t="s">
        <v>45</v>
      </c>
      <c r="M13" s="394"/>
      <c r="N13" s="330"/>
    </row>
    <row r="14" spans="1:14" s="2" customFormat="1" ht="15" hidden="1" customHeight="1" x14ac:dyDescent="0.25">
      <c r="A14" s="166">
        <v>45323</v>
      </c>
      <c r="B14" s="167" t="s">
        <v>159</v>
      </c>
      <c r="C14" s="167" t="s">
        <v>115</v>
      </c>
      <c r="D14" s="168" t="s">
        <v>124</v>
      </c>
      <c r="E14" s="149">
        <v>8000</v>
      </c>
      <c r="F14" s="329">
        <v>3798</v>
      </c>
      <c r="G14" s="298">
        <f t="shared" si="1"/>
        <v>2.10637177461822</v>
      </c>
      <c r="H14" s="177" t="s">
        <v>130</v>
      </c>
      <c r="I14" s="168" t="s">
        <v>44</v>
      </c>
      <c r="J14" s="390" t="s">
        <v>156</v>
      </c>
      <c r="K14" s="167" t="s">
        <v>138</v>
      </c>
      <c r="L14" s="167" t="s">
        <v>45</v>
      </c>
      <c r="M14" s="394"/>
      <c r="N14" s="330"/>
    </row>
    <row r="15" spans="1:14" s="2" customFormat="1" ht="15" hidden="1" customHeight="1" x14ac:dyDescent="0.25">
      <c r="A15" s="166">
        <v>45323</v>
      </c>
      <c r="B15" s="167" t="s">
        <v>159</v>
      </c>
      <c r="C15" s="167" t="s">
        <v>115</v>
      </c>
      <c r="D15" s="168" t="s">
        <v>124</v>
      </c>
      <c r="E15" s="149">
        <v>10000</v>
      </c>
      <c r="F15" s="329">
        <v>3798</v>
      </c>
      <c r="G15" s="298">
        <v>0.56999999999999995</v>
      </c>
      <c r="H15" s="177" t="s">
        <v>130</v>
      </c>
      <c r="I15" s="168" t="s">
        <v>44</v>
      </c>
      <c r="J15" s="390" t="s">
        <v>156</v>
      </c>
      <c r="K15" s="167" t="s">
        <v>138</v>
      </c>
      <c r="L15" s="167" t="s">
        <v>45</v>
      </c>
      <c r="M15" s="394"/>
      <c r="N15" s="330"/>
    </row>
    <row r="16" spans="1:14" s="2" customFormat="1" ht="15" hidden="1" customHeight="1" x14ac:dyDescent="0.25">
      <c r="A16" s="166">
        <v>45323</v>
      </c>
      <c r="B16" s="167" t="s">
        <v>166</v>
      </c>
      <c r="C16" s="167" t="s">
        <v>129</v>
      </c>
      <c r="D16" s="168" t="s">
        <v>124</v>
      </c>
      <c r="E16" s="149">
        <v>8000</v>
      </c>
      <c r="F16" s="329">
        <v>3798</v>
      </c>
      <c r="G16" s="298">
        <f t="shared" si="1"/>
        <v>2.10637177461822</v>
      </c>
      <c r="H16" s="177" t="s">
        <v>130</v>
      </c>
      <c r="I16" s="168" t="s">
        <v>44</v>
      </c>
      <c r="J16" s="390" t="s">
        <v>156</v>
      </c>
      <c r="K16" s="167" t="s">
        <v>138</v>
      </c>
      <c r="L16" s="167" t="s">
        <v>45</v>
      </c>
      <c r="M16" s="394"/>
      <c r="N16" s="330"/>
    </row>
    <row r="17" spans="1:14" s="2" customFormat="1" ht="15" hidden="1" customHeight="1" x14ac:dyDescent="0.25">
      <c r="A17" s="166">
        <v>45323</v>
      </c>
      <c r="B17" s="167" t="s">
        <v>166</v>
      </c>
      <c r="C17" s="167" t="s">
        <v>129</v>
      </c>
      <c r="D17" s="168" t="s">
        <v>124</v>
      </c>
      <c r="E17" s="149">
        <v>2000</v>
      </c>
      <c r="F17" s="329">
        <v>3798</v>
      </c>
      <c r="G17" s="298">
        <f t="shared" si="1"/>
        <v>0.526592943654555</v>
      </c>
      <c r="H17" s="177" t="s">
        <v>130</v>
      </c>
      <c r="I17" s="168" t="s">
        <v>44</v>
      </c>
      <c r="J17" s="390" t="s">
        <v>156</v>
      </c>
      <c r="K17" s="167" t="s">
        <v>138</v>
      </c>
      <c r="L17" s="167" t="s">
        <v>45</v>
      </c>
      <c r="M17" s="394"/>
      <c r="N17" s="330"/>
    </row>
    <row r="18" spans="1:14" s="2" customFormat="1" ht="15" hidden="1" customHeight="1" x14ac:dyDescent="0.25">
      <c r="A18" s="166">
        <v>45323</v>
      </c>
      <c r="B18" s="167" t="s">
        <v>204</v>
      </c>
      <c r="C18" s="167" t="s">
        <v>123</v>
      </c>
      <c r="D18" s="168" t="s">
        <v>80</v>
      </c>
      <c r="E18" s="149">
        <f>G18*F18</f>
        <v>56970</v>
      </c>
      <c r="F18" s="329">
        <v>3798</v>
      </c>
      <c r="G18" s="298">
        <v>15</v>
      </c>
      <c r="H18" s="177" t="s">
        <v>142</v>
      </c>
      <c r="I18" s="168" t="s">
        <v>44</v>
      </c>
      <c r="J18" s="390" t="s">
        <v>450</v>
      </c>
      <c r="K18" s="167" t="s">
        <v>138</v>
      </c>
      <c r="L18" s="167" t="s">
        <v>45</v>
      </c>
      <c r="M18" s="394"/>
      <c r="N18" s="330"/>
    </row>
    <row r="19" spans="1:14" s="2" customFormat="1" ht="15" hidden="1" customHeight="1" x14ac:dyDescent="0.25">
      <c r="A19" s="166">
        <v>45323</v>
      </c>
      <c r="B19" s="167" t="s">
        <v>205</v>
      </c>
      <c r="C19" s="167" t="s">
        <v>123</v>
      </c>
      <c r="D19" s="168" t="s">
        <v>80</v>
      </c>
      <c r="E19" s="149">
        <f>G19*F19</f>
        <v>32017.14</v>
      </c>
      <c r="F19" s="329">
        <v>3798</v>
      </c>
      <c r="G19" s="298">
        <v>8.43</v>
      </c>
      <c r="H19" s="177" t="s">
        <v>142</v>
      </c>
      <c r="I19" s="168" t="s">
        <v>44</v>
      </c>
      <c r="J19" s="390" t="s">
        <v>451</v>
      </c>
      <c r="K19" s="167" t="s">
        <v>138</v>
      </c>
      <c r="L19" s="167" t="s">
        <v>45</v>
      </c>
      <c r="M19" s="394"/>
      <c r="N19" s="330"/>
    </row>
    <row r="20" spans="1:14" s="2" customFormat="1" ht="15" hidden="1" customHeight="1" x14ac:dyDescent="0.25">
      <c r="A20" s="166">
        <v>45324</v>
      </c>
      <c r="B20" s="572" t="s">
        <v>159</v>
      </c>
      <c r="C20" s="167" t="s">
        <v>115</v>
      </c>
      <c r="D20" s="168" t="s">
        <v>124</v>
      </c>
      <c r="E20" s="440">
        <v>8000</v>
      </c>
      <c r="F20" s="329">
        <v>3798</v>
      </c>
      <c r="G20" s="298">
        <f t="shared" si="1"/>
        <v>2.10637177461822</v>
      </c>
      <c r="H20" s="177" t="s">
        <v>130</v>
      </c>
      <c r="I20" s="168" t="s">
        <v>44</v>
      </c>
      <c r="J20" s="390" t="s">
        <v>177</v>
      </c>
      <c r="K20" s="167" t="s">
        <v>138</v>
      </c>
      <c r="L20" s="167" t="s">
        <v>45</v>
      </c>
      <c r="M20" s="394"/>
      <c r="N20" s="330"/>
    </row>
    <row r="21" spans="1:14" s="2" customFormat="1" ht="15" hidden="1" customHeight="1" x14ac:dyDescent="0.25">
      <c r="A21" s="166">
        <v>45324</v>
      </c>
      <c r="B21" s="167" t="s">
        <v>159</v>
      </c>
      <c r="C21" s="167" t="s">
        <v>115</v>
      </c>
      <c r="D21" s="168" t="s">
        <v>124</v>
      </c>
      <c r="E21" s="149">
        <v>13000</v>
      </c>
      <c r="F21" s="329">
        <v>3798</v>
      </c>
      <c r="G21" s="298">
        <f t="shared" si="1"/>
        <v>3.4228541337546079</v>
      </c>
      <c r="H21" s="177" t="s">
        <v>130</v>
      </c>
      <c r="I21" s="168" t="s">
        <v>44</v>
      </c>
      <c r="J21" s="390" t="s">
        <v>177</v>
      </c>
      <c r="K21" s="167" t="s">
        <v>138</v>
      </c>
      <c r="L21" s="167" t="s">
        <v>45</v>
      </c>
      <c r="M21" s="394"/>
      <c r="N21" s="330"/>
    </row>
    <row r="22" spans="1:14" s="2" customFormat="1" ht="15" hidden="1" customHeight="1" x14ac:dyDescent="0.25">
      <c r="A22" s="166">
        <v>45324</v>
      </c>
      <c r="B22" s="167" t="s">
        <v>159</v>
      </c>
      <c r="C22" s="167" t="s">
        <v>115</v>
      </c>
      <c r="D22" s="168" t="s">
        <v>124</v>
      </c>
      <c r="E22" s="149">
        <v>8000</v>
      </c>
      <c r="F22" s="329">
        <v>3798</v>
      </c>
      <c r="G22" s="298">
        <f t="shared" si="1"/>
        <v>2.10637177461822</v>
      </c>
      <c r="H22" s="177" t="s">
        <v>130</v>
      </c>
      <c r="I22" s="168" t="s">
        <v>44</v>
      </c>
      <c r="J22" s="390" t="s">
        <v>177</v>
      </c>
      <c r="K22" s="167" t="s">
        <v>138</v>
      </c>
      <c r="L22" s="167" t="s">
        <v>45</v>
      </c>
      <c r="M22" s="394"/>
      <c r="N22" s="330"/>
    </row>
    <row r="23" spans="1:14" s="2" customFormat="1" ht="15" hidden="1" customHeight="1" x14ac:dyDescent="0.25">
      <c r="A23" s="166">
        <v>45324</v>
      </c>
      <c r="B23" s="572" t="s">
        <v>159</v>
      </c>
      <c r="C23" s="167" t="s">
        <v>115</v>
      </c>
      <c r="D23" s="168" t="s">
        <v>124</v>
      </c>
      <c r="E23" s="440">
        <v>10000</v>
      </c>
      <c r="F23" s="329">
        <v>3798</v>
      </c>
      <c r="G23" s="298">
        <f t="shared" si="1"/>
        <v>2.6329647182727753</v>
      </c>
      <c r="H23" s="177" t="s">
        <v>130</v>
      </c>
      <c r="I23" s="168" t="s">
        <v>44</v>
      </c>
      <c r="J23" s="390" t="s">
        <v>177</v>
      </c>
      <c r="K23" s="167" t="s">
        <v>138</v>
      </c>
      <c r="L23" s="167" t="s">
        <v>45</v>
      </c>
      <c r="M23" s="394"/>
      <c r="N23" s="330"/>
    </row>
    <row r="24" spans="1:14" s="2" customFormat="1" ht="15" hidden="1" customHeight="1" x14ac:dyDescent="0.25">
      <c r="A24" s="166">
        <v>45324</v>
      </c>
      <c r="B24" s="167" t="s">
        <v>166</v>
      </c>
      <c r="C24" s="167" t="s">
        <v>129</v>
      </c>
      <c r="D24" s="168" t="s">
        <v>124</v>
      </c>
      <c r="E24" s="149">
        <v>5000</v>
      </c>
      <c r="F24" s="329">
        <v>3798</v>
      </c>
      <c r="G24" s="298">
        <f t="shared" si="1"/>
        <v>1.3164823591363877</v>
      </c>
      <c r="H24" s="177" t="s">
        <v>130</v>
      </c>
      <c r="I24" s="168" t="s">
        <v>44</v>
      </c>
      <c r="J24" s="390" t="s">
        <v>177</v>
      </c>
      <c r="K24" s="167" t="s">
        <v>138</v>
      </c>
      <c r="L24" s="167" t="s">
        <v>45</v>
      </c>
      <c r="M24" s="394"/>
      <c r="N24" s="330"/>
    </row>
    <row r="25" spans="1:14" s="2" customFormat="1" ht="15" hidden="1" customHeight="1" x14ac:dyDescent="0.25">
      <c r="A25" s="166">
        <v>45324</v>
      </c>
      <c r="B25" s="167" t="s">
        <v>166</v>
      </c>
      <c r="C25" s="167" t="s">
        <v>129</v>
      </c>
      <c r="D25" s="168" t="s">
        <v>124</v>
      </c>
      <c r="E25" s="149">
        <v>5000</v>
      </c>
      <c r="F25" s="329">
        <v>3798</v>
      </c>
      <c r="G25" s="298">
        <f t="shared" si="1"/>
        <v>1.3164823591363877</v>
      </c>
      <c r="H25" s="177" t="s">
        <v>130</v>
      </c>
      <c r="I25" s="168" t="s">
        <v>44</v>
      </c>
      <c r="J25" s="390" t="s">
        <v>177</v>
      </c>
      <c r="K25" s="167" t="s">
        <v>138</v>
      </c>
      <c r="L25" s="167" t="s">
        <v>45</v>
      </c>
      <c r="M25" s="394"/>
      <c r="N25" s="330"/>
    </row>
    <row r="26" spans="1:14" s="2" customFormat="1" ht="15" hidden="1" customHeight="1" x14ac:dyDescent="0.25">
      <c r="A26" s="166">
        <v>45324</v>
      </c>
      <c r="B26" s="167" t="s">
        <v>159</v>
      </c>
      <c r="C26" s="167" t="s">
        <v>115</v>
      </c>
      <c r="D26" s="168" t="s">
        <v>124</v>
      </c>
      <c r="E26" s="149">
        <v>10000</v>
      </c>
      <c r="F26" s="329">
        <v>3798</v>
      </c>
      <c r="G26" s="298">
        <f t="shared" si="1"/>
        <v>2.6329647182727753</v>
      </c>
      <c r="H26" s="177" t="s">
        <v>139</v>
      </c>
      <c r="I26" s="168" t="s">
        <v>44</v>
      </c>
      <c r="J26" s="390" t="s">
        <v>173</v>
      </c>
      <c r="K26" s="167" t="s">
        <v>138</v>
      </c>
      <c r="L26" s="167" t="s">
        <v>45</v>
      </c>
      <c r="M26" s="394"/>
      <c r="N26" s="330"/>
    </row>
    <row r="27" spans="1:14" s="2" customFormat="1" ht="15" hidden="1" customHeight="1" x14ac:dyDescent="0.25">
      <c r="A27" s="166">
        <v>45324</v>
      </c>
      <c r="B27" s="167" t="s">
        <v>159</v>
      </c>
      <c r="C27" s="167" t="s">
        <v>115</v>
      </c>
      <c r="D27" s="168" t="s">
        <v>124</v>
      </c>
      <c r="E27" s="149">
        <v>11000</v>
      </c>
      <c r="F27" s="329">
        <v>3798</v>
      </c>
      <c r="G27" s="298">
        <f t="shared" si="1"/>
        <v>2.8962611901000526</v>
      </c>
      <c r="H27" s="177" t="s">
        <v>139</v>
      </c>
      <c r="I27" s="168" t="s">
        <v>44</v>
      </c>
      <c r="J27" s="390" t="s">
        <v>173</v>
      </c>
      <c r="K27" s="167" t="s">
        <v>138</v>
      </c>
      <c r="L27" s="167" t="s">
        <v>45</v>
      </c>
      <c r="M27" s="394"/>
      <c r="N27" s="330"/>
    </row>
    <row r="28" spans="1:14" s="2" customFormat="1" ht="18.75" hidden="1" customHeight="1" x14ac:dyDescent="0.25">
      <c r="A28" s="166">
        <v>45324</v>
      </c>
      <c r="B28" s="167" t="s">
        <v>159</v>
      </c>
      <c r="C28" s="167" t="s">
        <v>115</v>
      </c>
      <c r="D28" s="168" t="s">
        <v>124</v>
      </c>
      <c r="E28" s="149">
        <v>15000</v>
      </c>
      <c r="F28" s="329">
        <v>3798</v>
      </c>
      <c r="G28" s="298">
        <f t="shared" si="1"/>
        <v>3.9494470774091628</v>
      </c>
      <c r="H28" s="177" t="s">
        <v>139</v>
      </c>
      <c r="I28" s="168" t="s">
        <v>44</v>
      </c>
      <c r="J28" s="390" t="s">
        <v>173</v>
      </c>
      <c r="K28" s="167" t="s">
        <v>138</v>
      </c>
      <c r="L28" s="167" t="s">
        <v>45</v>
      </c>
      <c r="M28" s="394"/>
      <c r="N28" s="330"/>
    </row>
    <row r="29" spans="1:14" s="2" customFormat="1" ht="15.75" hidden="1" customHeight="1" x14ac:dyDescent="0.25">
      <c r="A29" s="166">
        <v>45324</v>
      </c>
      <c r="B29" s="167" t="s">
        <v>159</v>
      </c>
      <c r="C29" s="167" t="s">
        <v>115</v>
      </c>
      <c r="D29" s="168" t="s">
        <v>124</v>
      </c>
      <c r="E29" s="149">
        <v>5000</v>
      </c>
      <c r="F29" s="329">
        <v>3798</v>
      </c>
      <c r="G29" s="298">
        <f t="shared" si="1"/>
        <v>1.3164823591363877</v>
      </c>
      <c r="H29" s="177" t="s">
        <v>139</v>
      </c>
      <c r="I29" s="168" t="s">
        <v>44</v>
      </c>
      <c r="J29" s="390" t="s">
        <v>173</v>
      </c>
      <c r="K29" s="167" t="s">
        <v>138</v>
      </c>
      <c r="L29" s="167" t="s">
        <v>45</v>
      </c>
      <c r="M29" s="394"/>
      <c r="N29" s="330"/>
    </row>
    <row r="30" spans="1:14" s="2" customFormat="1" ht="15.75" hidden="1" customHeight="1" x14ac:dyDescent="0.25">
      <c r="A30" s="166">
        <v>45324</v>
      </c>
      <c r="B30" s="167" t="s">
        <v>166</v>
      </c>
      <c r="C30" s="167" t="s">
        <v>166</v>
      </c>
      <c r="D30" s="168" t="s">
        <v>124</v>
      </c>
      <c r="E30" s="149">
        <v>2000</v>
      </c>
      <c r="F30" s="329">
        <v>3798</v>
      </c>
      <c r="G30" s="298">
        <f t="shared" si="1"/>
        <v>0.526592943654555</v>
      </c>
      <c r="H30" s="177" t="s">
        <v>139</v>
      </c>
      <c r="I30" s="168" t="s">
        <v>44</v>
      </c>
      <c r="J30" s="390" t="s">
        <v>173</v>
      </c>
      <c r="K30" s="167" t="s">
        <v>138</v>
      </c>
      <c r="L30" s="167" t="s">
        <v>45</v>
      </c>
      <c r="M30" s="394"/>
      <c r="N30" s="330"/>
    </row>
    <row r="31" spans="1:14" s="2" customFormat="1" ht="17.25" hidden="1" customHeight="1" x14ac:dyDescent="0.25">
      <c r="A31" s="166">
        <v>45324</v>
      </c>
      <c r="B31" s="167" t="s">
        <v>166</v>
      </c>
      <c r="C31" s="167" t="s">
        <v>166</v>
      </c>
      <c r="D31" s="168" t="s">
        <v>124</v>
      </c>
      <c r="E31" s="149">
        <v>5000</v>
      </c>
      <c r="F31" s="329">
        <v>3798</v>
      </c>
      <c r="G31" s="298">
        <f t="shared" si="1"/>
        <v>1.3164823591363877</v>
      </c>
      <c r="H31" s="177" t="s">
        <v>139</v>
      </c>
      <c r="I31" s="168" t="s">
        <v>44</v>
      </c>
      <c r="J31" s="390" t="s">
        <v>173</v>
      </c>
      <c r="K31" s="167" t="s">
        <v>138</v>
      </c>
      <c r="L31" s="167" t="s">
        <v>45</v>
      </c>
      <c r="M31" s="394"/>
      <c r="N31" s="330"/>
    </row>
    <row r="32" spans="1:14" s="2" customFormat="1" ht="14.25" hidden="1" customHeight="1" x14ac:dyDescent="0.25">
      <c r="A32" s="166">
        <v>45324</v>
      </c>
      <c r="B32" s="167" t="s">
        <v>166</v>
      </c>
      <c r="C32" s="167" t="s">
        <v>166</v>
      </c>
      <c r="D32" s="168" t="s">
        <v>124</v>
      </c>
      <c r="E32" s="149">
        <v>3000</v>
      </c>
      <c r="F32" s="329">
        <v>3798</v>
      </c>
      <c r="G32" s="298">
        <f t="shared" si="1"/>
        <v>0.78988941548183256</v>
      </c>
      <c r="H32" s="177" t="s">
        <v>139</v>
      </c>
      <c r="I32" s="168" t="s">
        <v>44</v>
      </c>
      <c r="J32" s="390" t="s">
        <v>173</v>
      </c>
      <c r="K32" s="167" t="s">
        <v>138</v>
      </c>
      <c r="L32" s="167" t="s">
        <v>45</v>
      </c>
      <c r="M32" s="394"/>
      <c r="N32" s="330"/>
    </row>
    <row r="33" spans="1:14" s="2" customFormat="1" ht="15" hidden="1" customHeight="1" x14ac:dyDescent="0.25">
      <c r="A33" s="166">
        <v>45325</v>
      </c>
      <c r="B33" s="167" t="s">
        <v>159</v>
      </c>
      <c r="C33" s="167" t="s">
        <v>115</v>
      </c>
      <c r="D33" s="168" t="s">
        <v>124</v>
      </c>
      <c r="E33" s="149">
        <v>10000</v>
      </c>
      <c r="F33" s="329">
        <v>3798</v>
      </c>
      <c r="G33" s="298">
        <f t="shared" si="1"/>
        <v>2.6329647182727753</v>
      </c>
      <c r="H33" s="177" t="s">
        <v>139</v>
      </c>
      <c r="I33" s="168" t="s">
        <v>44</v>
      </c>
      <c r="J33" s="390" t="s">
        <v>182</v>
      </c>
      <c r="K33" s="167" t="s">
        <v>138</v>
      </c>
      <c r="L33" s="167" t="s">
        <v>45</v>
      </c>
      <c r="M33" s="394"/>
      <c r="N33" s="330"/>
    </row>
    <row r="34" spans="1:14" s="2" customFormat="1" ht="15" hidden="1" customHeight="1" x14ac:dyDescent="0.25">
      <c r="A34" s="166">
        <v>45325</v>
      </c>
      <c r="B34" s="167" t="s">
        <v>159</v>
      </c>
      <c r="C34" s="167" t="s">
        <v>115</v>
      </c>
      <c r="D34" s="168" t="s">
        <v>124</v>
      </c>
      <c r="E34" s="171">
        <v>10000</v>
      </c>
      <c r="F34" s="329">
        <v>3798</v>
      </c>
      <c r="G34" s="298">
        <f t="shared" si="1"/>
        <v>2.6329647182727753</v>
      </c>
      <c r="H34" s="177" t="s">
        <v>139</v>
      </c>
      <c r="I34" s="168" t="s">
        <v>44</v>
      </c>
      <c r="J34" s="390" t="s">
        <v>182</v>
      </c>
      <c r="K34" s="167" t="s">
        <v>138</v>
      </c>
      <c r="L34" s="167" t="s">
        <v>45</v>
      </c>
      <c r="M34" s="394"/>
      <c r="N34" s="330"/>
    </row>
    <row r="35" spans="1:14" s="2" customFormat="1" ht="15" hidden="1" customHeight="1" x14ac:dyDescent="0.25">
      <c r="A35" s="166">
        <v>45326</v>
      </c>
      <c r="B35" s="167" t="s">
        <v>159</v>
      </c>
      <c r="C35" s="167" t="s">
        <v>115</v>
      </c>
      <c r="D35" s="168" t="s">
        <v>124</v>
      </c>
      <c r="E35" s="149">
        <v>6000</v>
      </c>
      <c r="F35" s="329">
        <v>3798</v>
      </c>
      <c r="G35" s="298">
        <f t="shared" si="1"/>
        <v>1.5797788309636651</v>
      </c>
      <c r="H35" s="177" t="s">
        <v>130</v>
      </c>
      <c r="I35" s="168" t="s">
        <v>44</v>
      </c>
      <c r="J35" s="390" t="s">
        <v>183</v>
      </c>
      <c r="K35" s="167" t="s">
        <v>138</v>
      </c>
      <c r="L35" s="167" t="s">
        <v>45</v>
      </c>
      <c r="M35" s="394"/>
      <c r="N35" s="330"/>
    </row>
    <row r="36" spans="1:14" s="2" customFormat="1" ht="15" hidden="1" customHeight="1" x14ac:dyDescent="0.25">
      <c r="A36" s="166">
        <v>45326</v>
      </c>
      <c r="B36" s="167" t="s">
        <v>159</v>
      </c>
      <c r="C36" s="167" t="s">
        <v>115</v>
      </c>
      <c r="D36" s="168" t="s">
        <v>124</v>
      </c>
      <c r="E36" s="149">
        <v>6000</v>
      </c>
      <c r="F36" s="329">
        <v>3798</v>
      </c>
      <c r="G36" s="298">
        <f t="shared" si="1"/>
        <v>1.5797788309636651</v>
      </c>
      <c r="H36" s="177" t="s">
        <v>130</v>
      </c>
      <c r="I36" s="168" t="s">
        <v>44</v>
      </c>
      <c r="J36" s="390" t="s">
        <v>183</v>
      </c>
      <c r="K36" s="167" t="s">
        <v>138</v>
      </c>
      <c r="L36" s="167" t="s">
        <v>45</v>
      </c>
      <c r="M36" s="394"/>
      <c r="N36" s="330"/>
    </row>
    <row r="37" spans="1:14" s="2" customFormat="1" ht="15" hidden="1" customHeight="1" x14ac:dyDescent="0.25">
      <c r="A37" s="166">
        <v>45327</v>
      </c>
      <c r="B37" s="572" t="s">
        <v>159</v>
      </c>
      <c r="C37" s="167" t="s">
        <v>115</v>
      </c>
      <c r="D37" s="168" t="s">
        <v>124</v>
      </c>
      <c r="E37" s="440">
        <v>8000</v>
      </c>
      <c r="F37" s="329">
        <v>3798</v>
      </c>
      <c r="G37" s="298">
        <f t="shared" si="1"/>
        <v>2.10637177461822</v>
      </c>
      <c r="H37" s="177" t="s">
        <v>130</v>
      </c>
      <c r="I37" s="168" t="s">
        <v>44</v>
      </c>
      <c r="J37" s="390" t="s">
        <v>183</v>
      </c>
      <c r="K37" s="167" t="s">
        <v>138</v>
      </c>
      <c r="L37" s="167" t="s">
        <v>45</v>
      </c>
      <c r="M37" s="394"/>
      <c r="N37" s="330"/>
    </row>
    <row r="38" spans="1:14" s="2" customFormat="1" ht="15" hidden="1" customHeight="1" x14ac:dyDescent="0.25">
      <c r="A38" s="166">
        <v>45327</v>
      </c>
      <c r="B38" s="167" t="s">
        <v>159</v>
      </c>
      <c r="C38" s="167" t="s">
        <v>115</v>
      </c>
      <c r="D38" s="168" t="s">
        <v>124</v>
      </c>
      <c r="E38" s="149">
        <v>14000</v>
      </c>
      <c r="F38" s="329">
        <v>3798</v>
      </c>
      <c r="G38" s="298">
        <f t="shared" si="1"/>
        <v>3.6861506055818851</v>
      </c>
      <c r="H38" s="177" t="s">
        <v>130</v>
      </c>
      <c r="I38" s="168" t="s">
        <v>44</v>
      </c>
      <c r="J38" s="390" t="s">
        <v>183</v>
      </c>
      <c r="K38" s="167" t="s">
        <v>138</v>
      </c>
      <c r="L38" s="167" t="s">
        <v>45</v>
      </c>
      <c r="M38" s="394"/>
      <c r="N38" s="330"/>
    </row>
    <row r="39" spans="1:14" s="2" customFormat="1" ht="15" hidden="1" customHeight="1" x14ac:dyDescent="0.25">
      <c r="A39" s="166">
        <v>45327</v>
      </c>
      <c r="B39" s="167" t="s">
        <v>159</v>
      </c>
      <c r="C39" s="167" t="s">
        <v>115</v>
      </c>
      <c r="D39" s="168" t="s">
        <v>124</v>
      </c>
      <c r="E39" s="149">
        <v>11000</v>
      </c>
      <c r="F39" s="329">
        <v>3798</v>
      </c>
      <c r="G39" s="298">
        <f t="shared" si="1"/>
        <v>2.8962611901000526</v>
      </c>
      <c r="H39" s="177" t="s">
        <v>130</v>
      </c>
      <c r="I39" s="168" t="s">
        <v>44</v>
      </c>
      <c r="J39" s="390" t="s">
        <v>183</v>
      </c>
      <c r="K39" s="167" t="s">
        <v>138</v>
      </c>
      <c r="L39" s="167" t="s">
        <v>45</v>
      </c>
      <c r="M39" s="394"/>
      <c r="N39" s="330"/>
    </row>
    <row r="40" spans="1:14" s="2" customFormat="1" ht="15" hidden="1" customHeight="1" x14ac:dyDescent="0.25">
      <c r="A40" s="166">
        <v>45327</v>
      </c>
      <c r="B40" s="572" t="s">
        <v>159</v>
      </c>
      <c r="C40" s="167" t="s">
        <v>115</v>
      </c>
      <c r="D40" s="168" t="s">
        <v>124</v>
      </c>
      <c r="E40" s="440">
        <v>10000</v>
      </c>
      <c r="F40" s="329">
        <v>3798</v>
      </c>
      <c r="G40" s="298">
        <f t="shared" si="1"/>
        <v>2.6329647182727753</v>
      </c>
      <c r="H40" s="177" t="s">
        <v>130</v>
      </c>
      <c r="I40" s="168" t="s">
        <v>44</v>
      </c>
      <c r="J40" s="390" t="s">
        <v>183</v>
      </c>
      <c r="K40" s="167" t="s">
        <v>138</v>
      </c>
      <c r="L40" s="167" t="s">
        <v>45</v>
      </c>
      <c r="M40" s="394"/>
      <c r="N40" s="330"/>
    </row>
    <row r="41" spans="1:14" s="2" customFormat="1" ht="15" hidden="1" customHeight="1" x14ac:dyDescent="0.25">
      <c r="A41" s="166">
        <v>45327</v>
      </c>
      <c r="B41" s="167" t="s">
        <v>166</v>
      </c>
      <c r="C41" s="167" t="s">
        <v>129</v>
      </c>
      <c r="D41" s="168" t="s">
        <v>124</v>
      </c>
      <c r="E41" s="149">
        <v>6000</v>
      </c>
      <c r="F41" s="329">
        <v>3798</v>
      </c>
      <c r="G41" s="298">
        <f t="shared" si="1"/>
        <v>1.5797788309636651</v>
      </c>
      <c r="H41" s="177" t="s">
        <v>130</v>
      </c>
      <c r="I41" s="168" t="s">
        <v>44</v>
      </c>
      <c r="J41" s="390" t="s">
        <v>183</v>
      </c>
      <c r="K41" s="167" t="s">
        <v>138</v>
      </c>
      <c r="L41" s="167" t="s">
        <v>45</v>
      </c>
      <c r="M41" s="394"/>
      <c r="N41" s="330"/>
    </row>
    <row r="42" spans="1:14" s="2" customFormat="1" ht="15" hidden="1" customHeight="1" x14ac:dyDescent="0.25">
      <c r="A42" s="166">
        <v>45327</v>
      </c>
      <c r="B42" s="167" t="s">
        <v>166</v>
      </c>
      <c r="C42" s="167" t="s">
        <v>129</v>
      </c>
      <c r="D42" s="168" t="s">
        <v>124</v>
      </c>
      <c r="E42" s="149">
        <v>4000</v>
      </c>
      <c r="F42" s="329">
        <v>3798</v>
      </c>
      <c r="G42" s="298">
        <f t="shared" si="1"/>
        <v>1.05318588730911</v>
      </c>
      <c r="H42" s="177" t="s">
        <v>130</v>
      </c>
      <c r="I42" s="168" t="s">
        <v>44</v>
      </c>
      <c r="J42" s="390" t="s">
        <v>183</v>
      </c>
      <c r="K42" s="167" t="s">
        <v>138</v>
      </c>
      <c r="L42" s="167" t="s">
        <v>45</v>
      </c>
      <c r="M42" s="394"/>
      <c r="N42" s="330"/>
    </row>
    <row r="43" spans="1:14" s="2" customFormat="1" ht="15" hidden="1" customHeight="1" x14ac:dyDescent="0.25">
      <c r="A43" s="166">
        <v>45328</v>
      </c>
      <c r="B43" s="167" t="s">
        <v>159</v>
      </c>
      <c r="C43" s="167" t="s">
        <v>115</v>
      </c>
      <c r="D43" s="168" t="s">
        <v>124</v>
      </c>
      <c r="E43" s="149">
        <v>8000</v>
      </c>
      <c r="F43" s="329">
        <v>3798</v>
      </c>
      <c r="G43" s="298">
        <f t="shared" si="1"/>
        <v>2.10637177461822</v>
      </c>
      <c r="H43" s="177" t="s">
        <v>130</v>
      </c>
      <c r="I43" s="168" t="s">
        <v>44</v>
      </c>
      <c r="J43" s="390" t="s">
        <v>186</v>
      </c>
      <c r="K43" s="167" t="s">
        <v>138</v>
      </c>
      <c r="L43" s="167" t="s">
        <v>45</v>
      </c>
      <c r="M43" s="394"/>
      <c r="N43" s="330"/>
    </row>
    <row r="44" spans="1:14" s="2" customFormat="1" ht="15" hidden="1" customHeight="1" x14ac:dyDescent="0.25">
      <c r="A44" s="166">
        <v>45328</v>
      </c>
      <c r="B44" s="167" t="s">
        <v>159</v>
      </c>
      <c r="C44" s="167" t="s">
        <v>115</v>
      </c>
      <c r="D44" s="168" t="s">
        <v>124</v>
      </c>
      <c r="E44" s="149">
        <v>6000</v>
      </c>
      <c r="F44" s="329">
        <v>3798</v>
      </c>
      <c r="G44" s="298">
        <f t="shared" si="1"/>
        <v>1.5797788309636651</v>
      </c>
      <c r="H44" s="177" t="s">
        <v>130</v>
      </c>
      <c r="I44" s="168" t="s">
        <v>44</v>
      </c>
      <c r="J44" s="390" t="s">
        <v>186</v>
      </c>
      <c r="K44" s="167" t="s">
        <v>138</v>
      </c>
      <c r="L44" s="167" t="s">
        <v>45</v>
      </c>
      <c r="M44" s="394"/>
      <c r="N44" s="330"/>
    </row>
    <row r="45" spans="1:14" s="2" customFormat="1" ht="15" hidden="1" customHeight="1" x14ac:dyDescent="0.25">
      <c r="A45" s="166">
        <v>45328</v>
      </c>
      <c r="B45" s="167" t="s">
        <v>159</v>
      </c>
      <c r="C45" s="167" t="s">
        <v>115</v>
      </c>
      <c r="D45" s="168" t="s">
        <v>124</v>
      </c>
      <c r="E45" s="149">
        <v>16000</v>
      </c>
      <c r="F45" s="329">
        <v>3798</v>
      </c>
      <c r="G45" s="298">
        <f t="shared" si="1"/>
        <v>4.21274354923644</v>
      </c>
      <c r="H45" s="177" t="s">
        <v>130</v>
      </c>
      <c r="I45" s="168" t="s">
        <v>44</v>
      </c>
      <c r="J45" s="390" t="s">
        <v>186</v>
      </c>
      <c r="K45" s="167" t="s">
        <v>138</v>
      </c>
      <c r="L45" s="167" t="s">
        <v>45</v>
      </c>
      <c r="M45" s="394"/>
      <c r="N45" s="330"/>
    </row>
    <row r="46" spans="1:14" s="2" customFormat="1" ht="15" hidden="1" customHeight="1" x14ac:dyDescent="0.25">
      <c r="A46" s="166">
        <v>45328</v>
      </c>
      <c r="B46" s="167" t="s">
        <v>159</v>
      </c>
      <c r="C46" s="167" t="s">
        <v>115</v>
      </c>
      <c r="D46" s="168" t="s">
        <v>124</v>
      </c>
      <c r="E46" s="171">
        <v>12000</v>
      </c>
      <c r="F46" s="329">
        <v>3798</v>
      </c>
      <c r="G46" s="298">
        <f t="shared" si="1"/>
        <v>3.1595576619273302</v>
      </c>
      <c r="H46" s="177" t="s">
        <v>130</v>
      </c>
      <c r="I46" s="168" t="s">
        <v>44</v>
      </c>
      <c r="J46" s="390" t="s">
        <v>186</v>
      </c>
      <c r="K46" s="167" t="s">
        <v>138</v>
      </c>
      <c r="L46" s="167" t="s">
        <v>45</v>
      </c>
      <c r="M46" s="394"/>
      <c r="N46" s="330"/>
    </row>
    <row r="47" spans="1:14" s="2" customFormat="1" ht="15" hidden="1" customHeight="1" x14ac:dyDescent="0.25">
      <c r="A47" s="166">
        <v>45328</v>
      </c>
      <c r="B47" s="167" t="s">
        <v>166</v>
      </c>
      <c r="C47" s="167" t="s">
        <v>129</v>
      </c>
      <c r="D47" s="168" t="s">
        <v>124</v>
      </c>
      <c r="E47" s="171">
        <v>7000</v>
      </c>
      <c r="F47" s="329">
        <v>3798</v>
      </c>
      <c r="G47" s="298">
        <f t="shared" si="1"/>
        <v>1.8430753027909426</v>
      </c>
      <c r="H47" s="177" t="s">
        <v>130</v>
      </c>
      <c r="I47" s="168" t="s">
        <v>44</v>
      </c>
      <c r="J47" s="390" t="s">
        <v>186</v>
      </c>
      <c r="K47" s="167" t="s">
        <v>138</v>
      </c>
      <c r="L47" s="167" t="s">
        <v>45</v>
      </c>
      <c r="M47" s="394"/>
      <c r="N47" s="330"/>
    </row>
    <row r="48" spans="1:14" s="2" customFormat="1" ht="15" hidden="1" customHeight="1" x14ac:dyDescent="0.25">
      <c r="A48" s="166">
        <v>45328</v>
      </c>
      <c r="B48" s="167" t="s">
        <v>166</v>
      </c>
      <c r="C48" s="167" t="s">
        <v>129</v>
      </c>
      <c r="D48" s="168" t="s">
        <v>124</v>
      </c>
      <c r="E48" s="171">
        <v>3000</v>
      </c>
      <c r="F48" s="329">
        <v>3798</v>
      </c>
      <c r="G48" s="298">
        <f t="shared" si="1"/>
        <v>0.78988941548183256</v>
      </c>
      <c r="H48" s="177" t="s">
        <v>130</v>
      </c>
      <c r="I48" s="168" t="s">
        <v>44</v>
      </c>
      <c r="J48" s="390" t="s">
        <v>186</v>
      </c>
      <c r="K48" s="167" t="s">
        <v>138</v>
      </c>
      <c r="L48" s="167" t="s">
        <v>45</v>
      </c>
      <c r="M48" s="394"/>
      <c r="N48" s="330"/>
    </row>
    <row r="49" spans="1:14" s="2" customFormat="1" ht="15" hidden="1" customHeight="1" x14ac:dyDescent="0.25">
      <c r="A49" s="166">
        <v>45329</v>
      </c>
      <c r="B49" s="167" t="s">
        <v>159</v>
      </c>
      <c r="C49" s="167" t="s">
        <v>115</v>
      </c>
      <c r="D49" s="168" t="s">
        <v>124</v>
      </c>
      <c r="E49" s="171">
        <v>8000</v>
      </c>
      <c r="F49" s="329">
        <v>3798</v>
      </c>
      <c r="G49" s="298">
        <f t="shared" si="1"/>
        <v>2.10637177461822</v>
      </c>
      <c r="H49" s="177" t="s">
        <v>130</v>
      </c>
      <c r="I49" s="168" t="s">
        <v>44</v>
      </c>
      <c r="J49" s="390" t="s">
        <v>192</v>
      </c>
      <c r="K49" s="167" t="s">
        <v>138</v>
      </c>
      <c r="L49" s="167" t="s">
        <v>45</v>
      </c>
      <c r="M49" s="394"/>
      <c r="N49" s="330"/>
    </row>
    <row r="50" spans="1:14" s="2" customFormat="1" ht="15" hidden="1" customHeight="1" x14ac:dyDescent="0.25">
      <c r="A50" s="166">
        <v>45329</v>
      </c>
      <c r="B50" s="167" t="s">
        <v>159</v>
      </c>
      <c r="C50" s="167" t="s">
        <v>115</v>
      </c>
      <c r="D50" s="168" t="s">
        <v>124</v>
      </c>
      <c r="E50" s="171">
        <v>8000</v>
      </c>
      <c r="F50" s="329">
        <v>3798</v>
      </c>
      <c r="G50" s="298">
        <f t="shared" si="1"/>
        <v>2.10637177461822</v>
      </c>
      <c r="H50" s="177" t="s">
        <v>130</v>
      </c>
      <c r="I50" s="168" t="s">
        <v>44</v>
      </c>
      <c r="J50" s="390" t="s">
        <v>192</v>
      </c>
      <c r="K50" s="167" t="s">
        <v>138</v>
      </c>
      <c r="L50" s="167" t="s">
        <v>45</v>
      </c>
      <c r="M50" s="394"/>
      <c r="N50" s="330"/>
    </row>
    <row r="51" spans="1:14" s="2" customFormat="1" ht="15" hidden="1" customHeight="1" x14ac:dyDescent="0.25">
      <c r="A51" s="166">
        <v>45329</v>
      </c>
      <c r="B51" s="167" t="s">
        <v>159</v>
      </c>
      <c r="C51" s="167" t="s">
        <v>115</v>
      </c>
      <c r="D51" s="168" t="s">
        <v>124</v>
      </c>
      <c r="E51" s="171">
        <v>7000</v>
      </c>
      <c r="F51" s="329">
        <v>3798</v>
      </c>
      <c r="G51" s="298">
        <f t="shared" si="1"/>
        <v>1.8430753027909426</v>
      </c>
      <c r="H51" s="177" t="s">
        <v>130</v>
      </c>
      <c r="I51" s="168" t="s">
        <v>44</v>
      </c>
      <c r="J51" s="390" t="s">
        <v>192</v>
      </c>
      <c r="K51" s="167" t="s">
        <v>138</v>
      </c>
      <c r="L51" s="167" t="s">
        <v>45</v>
      </c>
      <c r="M51" s="394"/>
      <c r="N51" s="330"/>
    </row>
    <row r="52" spans="1:14" s="2" customFormat="1" ht="15" hidden="1" customHeight="1" x14ac:dyDescent="0.25">
      <c r="A52" s="166">
        <v>45329</v>
      </c>
      <c r="B52" s="167" t="s">
        <v>159</v>
      </c>
      <c r="C52" s="167" t="s">
        <v>115</v>
      </c>
      <c r="D52" s="168" t="s">
        <v>124</v>
      </c>
      <c r="E52" s="171">
        <v>7000</v>
      </c>
      <c r="F52" s="329">
        <v>3798</v>
      </c>
      <c r="G52" s="298">
        <f t="shared" si="1"/>
        <v>1.8430753027909426</v>
      </c>
      <c r="H52" s="177" t="s">
        <v>130</v>
      </c>
      <c r="I52" s="168" t="s">
        <v>44</v>
      </c>
      <c r="J52" s="390" t="s">
        <v>192</v>
      </c>
      <c r="K52" s="167" t="s">
        <v>138</v>
      </c>
      <c r="L52" s="167" t="s">
        <v>45</v>
      </c>
      <c r="M52" s="394"/>
      <c r="N52" s="330"/>
    </row>
    <row r="53" spans="1:14" s="2" customFormat="1" ht="15" hidden="1" customHeight="1" x14ac:dyDescent="0.25">
      <c r="A53" s="166">
        <v>45329</v>
      </c>
      <c r="B53" s="167" t="s">
        <v>159</v>
      </c>
      <c r="C53" s="167" t="s">
        <v>115</v>
      </c>
      <c r="D53" s="168" t="s">
        <v>124</v>
      </c>
      <c r="E53" s="171">
        <v>8000</v>
      </c>
      <c r="F53" s="329">
        <v>3798</v>
      </c>
      <c r="G53" s="298">
        <f t="shared" si="1"/>
        <v>2.10637177461822</v>
      </c>
      <c r="H53" s="177" t="s">
        <v>130</v>
      </c>
      <c r="I53" s="168" t="s">
        <v>44</v>
      </c>
      <c r="J53" s="390" t="s">
        <v>192</v>
      </c>
      <c r="K53" s="167" t="s">
        <v>138</v>
      </c>
      <c r="L53" s="167" t="s">
        <v>45</v>
      </c>
      <c r="M53" s="394"/>
      <c r="N53" s="330"/>
    </row>
    <row r="54" spans="1:14" s="2" customFormat="1" ht="15" hidden="1" customHeight="1" x14ac:dyDescent="0.25">
      <c r="A54" s="166">
        <v>45329</v>
      </c>
      <c r="B54" s="167" t="s">
        <v>159</v>
      </c>
      <c r="C54" s="167" t="s">
        <v>115</v>
      </c>
      <c r="D54" s="168" t="s">
        <v>124</v>
      </c>
      <c r="E54" s="171">
        <v>9000</v>
      </c>
      <c r="F54" s="329">
        <v>3798</v>
      </c>
      <c r="G54" s="298">
        <f t="shared" si="1"/>
        <v>2.3696682464454977</v>
      </c>
      <c r="H54" s="177" t="s">
        <v>130</v>
      </c>
      <c r="I54" s="168" t="s">
        <v>44</v>
      </c>
      <c r="J54" s="390" t="s">
        <v>192</v>
      </c>
      <c r="K54" s="167" t="s">
        <v>138</v>
      </c>
      <c r="L54" s="167" t="s">
        <v>45</v>
      </c>
      <c r="M54" s="394"/>
      <c r="N54" s="330"/>
    </row>
    <row r="55" spans="1:14" s="2" customFormat="1" ht="15" hidden="1" customHeight="1" x14ac:dyDescent="0.25">
      <c r="A55" s="166">
        <v>45329</v>
      </c>
      <c r="B55" s="167" t="s">
        <v>166</v>
      </c>
      <c r="C55" s="167" t="s">
        <v>129</v>
      </c>
      <c r="D55" s="168" t="s">
        <v>124</v>
      </c>
      <c r="E55" s="171">
        <v>6000</v>
      </c>
      <c r="F55" s="329">
        <v>3798</v>
      </c>
      <c r="G55" s="298">
        <f t="shared" si="1"/>
        <v>1.5797788309636651</v>
      </c>
      <c r="H55" s="177" t="s">
        <v>130</v>
      </c>
      <c r="I55" s="168" t="s">
        <v>44</v>
      </c>
      <c r="J55" s="390" t="s">
        <v>192</v>
      </c>
      <c r="K55" s="167" t="s">
        <v>138</v>
      </c>
      <c r="L55" s="167" t="s">
        <v>45</v>
      </c>
      <c r="M55" s="394"/>
      <c r="N55" s="330"/>
    </row>
    <row r="56" spans="1:14" s="2" customFormat="1" ht="15" hidden="1" customHeight="1" x14ac:dyDescent="0.25">
      <c r="A56" s="166">
        <v>45329</v>
      </c>
      <c r="B56" s="167" t="s">
        <v>166</v>
      </c>
      <c r="C56" s="167" t="s">
        <v>129</v>
      </c>
      <c r="D56" s="168" t="s">
        <v>124</v>
      </c>
      <c r="E56" s="171">
        <v>4000</v>
      </c>
      <c r="F56" s="329">
        <v>3798</v>
      </c>
      <c r="G56" s="298">
        <f t="shared" si="1"/>
        <v>1.05318588730911</v>
      </c>
      <c r="H56" s="177" t="s">
        <v>130</v>
      </c>
      <c r="I56" s="168" t="s">
        <v>44</v>
      </c>
      <c r="J56" s="390" t="s">
        <v>192</v>
      </c>
      <c r="K56" s="167" t="s">
        <v>138</v>
      </c>
      <c r="L56" s="167" t="s">
        <v>45</v>
      </c>
      <c r="M56" s="394"/>
      <c r="N56" s="330"/>
    </row>
    <row r="57" spans="1:14" s="2" customFormat="1" ht="15" customHeight="1" x14ac:dyDescent="0.25">
      <c r="A57" s="166">
        <v>45329</v>
      </c>
      <c r="B57" s="167" t="s">
        <v>114</v>
      </c>
      <c r="C57" s="167" t="s">
        <v>115</v>
      </c>
      <c r="D57" s="168" t="s">
        <v>14</v>
      </c>
      <c r="E57" s="149">
        <v>5000</v>
      </c>
      <c r="F57" s="329">
        <v>3798</v>
      </c>
      <c r="G57" s="298">
        <f t="shared" si="1"/>
        <v>1.3164823591363877</v>
      </c>
      <c r="H57" s="177" t="s">
        <v>198</v>
      </c>
      <c r="I57" s="168" t="s">
        <v>44</v>
      </c>
      <c r="J57" s="457" t="s">
        <v>199</v>
      </c>
      <c r="K57" s="167" t="s">
        <v>138</v>
      </c>
      <c r="L57" s="167" t="s">
        <v>45</v>
      </c>
      <c r="M57" s="394"/>
      <c r="N57" s="330"/>
    </row>
    <row r="58" spans="1:14" s="2" customFormat="1" ht="15" customHeight="1" x14ac:dyDescent="0.25">
      <c r="A58" s="166">
        <v>45329</v>
      </c>
      <c r="B58" s="167" t="s">
        <v>114</v>
      </c>
      <c r="C58" s="167" t="s">
        <v>115</v>
      </c>
      <c r="D58" s="168" t="s">
        <v>14</v>
      </c>
      <c r="E58" s="149">
        <v>4000</v>
      </c>
      <c r="F58" s="329">
        <v>3798</v>
      </c>
      <c r="G58" s="298">
        <f t="shared" si="1"/>
        <v>1.05318588730911</v>
      </c>
      <c r="H58" s="177" t="s">
        <v>198</v>
      </c>
      <c r="I58" s="168" t="s">
        <v>44</v>
      </c>
      <c r="J58" s="457" t="s">
        <v>199</v>
      </c>
      <c r="K58" s="167" t="s">
        <v>138</v>
      </c>
      <c r="L58" s="167" t="s">
        <v>45</v>
      </c>
      <c r="M58" s="394"/>
      <c r="N58" s="330"/>
    </row>
    <row r="59" spans="1:14" s="2" customFormat="1" ht="15" customHeight="1" x14ac:dyDescent="0.25">
      <c r="A59" s="166">
        <v>45329</v>
      </c>
      <c r="B59" s="167" t="s">
        <v>114</v>
      </c>
      <c r="C59" s="167" t="s">
        <v>115</v>
      </c>
      <c r="D59" s="168" t="s">
        <v>14</v>
      </c>
      <c r="E59" s="149">
        <v>4000</v>
      </c>
      <c r="F59" s="329">
        <v>3798</v>
      </c>
      <c r="G59" s="298">
        <f t="shared" si="1"/>
        <v>1.05318588730911</v>
      </c>
      <c r="H59" s="177" t="s">
        <v>198</v>
      </c>
      <c r="I59" s="168" t="s">
        <v>44</v>
      </c>
      <c r="J59" s="457" t="s">
        <v>199</v>
      </c>
      <c r="K59" s="167" t="s">
        <v>138</v>
      </c>
      <c r="L59" s="167" t="s">
        <v>45</v>
      </c>
      <c r="M59" s="394"/>
      <c r="N59" s="330"/>
    </row>
    <row r="60" spans="1:14" s="2" customFormat="1" ht="15" hidden="1" customHeight="1" x14ac:dyDescent="0.25">
      <c r="A60" s="166">
        <v>45329</v>
      </c>
      <c r="B60" s="167" t="s">
        <v>205</v>
      </c>
      <c r="C60" s="167" t="s">
        <v>123</v>
      </c>
      <c r="D60" s="168" t="s">
        <v>80</v>
      </c>
      <c r="E60" s="439">
        <v>2000</v>
      </c>
      <c r="F60" s="329">
        <v>3798</v>
      </c>
      <c r="G60" s="298">
        <f t="shared" si="1"/>
        <v>0.526592943654555</v>
      </c>
      <c r="H60" s="177" t="s">
        <v>127</v>
      </c>
      <c r="I60" s="168" t="s">
        <v>44</v>
      </c>
      <c r="J60" s="457" t="s">
        <v>452</v>
      </c>
      <c r="K60" s="167" t="s">
        <v>138</v>
      </c>
      <c r="L60" s="167" t="s">
        <v>45</v>
      </c>
      <c r="M60" s="394"/>
      <c r="N60" s="330"/>
    </row>
    <row r="61" spans="1:14" s="2" customFormat="1" ht="15" hidden="1" customHeight="1" x14ac:dyDescent="0.25">
      <c r="A61" s="166">
        <v>45329</v>
      </c>
      <c r="B61" s="167" t="s">
        <v>137</v>
      </c>
      <c r="C61" s="167" t="s">
        <v>123</v>
      </c>
      <c r="D61" s="168" t="s">
        <v>80</v>
      </c>
      <c r="E61" s="149">
        <v>20000</v>
      </c>
      <c r="F61" s="329">
        <v>3798</v>
      </c>
      <c r="G61" s="298">
        <f t="shared" si="1"/>
        <v>5.2659294365455507</v>
      </c>
      <c r="H61" s="177" t="s">
        <v>132</v>
      </c>
      <c r="I61" s="168" t="s">
        <v>44</v>
      </c>
      <c r="J61" s="457" t="s">
        <v>453</v>
      </c>
      <c r="K61" s="167" t="s">
        <v>138</v>
      </c>
      <c r="L61" s="167" t="s">
        <v>45</v>
      </c>
      <c r="M61" s="394"/>
      <c r="N61" s="330"/>
    </row>
    <row r="62" spans="1:14" s="2" customFormat="1" ht="15" hidden="1" customHeight="1" x14ac:dyDescent="0.25">
      <c r="A62" s="166">
        <v>45330</v>
      </c>
      <c r="B62" s="167" t="s">
        <v>159</v>
      </c>
      <c r="C62" s="167" t="s">
        <v>115</v>
      </c>
      <c r="D62" s="168" t="s">
        <v>124</v>
      </c>
      <c r="E62" s="171">
        <v>8000</v>
      </c>
      <c r="F62" s="329">
        <v>3798</v>
      </c>
      <c r="G62" s="298">
        <f t="shared" si="1"/>
        <v>2.10637177461822</v>
      </c>
      <c r="H62" s="177" t="s">
        <v>130</v>
      </c>
      <c r="I62" s="168" t="s">
        <v>44</v>
      </c>
      <c r="J62" s="390" t="s">
        <v>212</v>
      </c>
      <c r="K62" s="167" t="s">
        <v>138</v>
      </c>
      <c r="L62" s="167" t="s">
        <v>45</v>
      </c>
      <c r="M62" s="394"/>
      <c r="N62" s="330"/>
    </row>
    <row r="63" spans="1:14" s="2" customFormat="1" ht="15" hidden="1" customHeight="1" x14ac:dyDescent="0.25">
      <c r="A63" s="166">
        <v>45330</v>
      </c>
      <c r="B63" s="167" t="s">
        <v>159</v>
      </c>
      <c r="C63" s="167" t="s">
        <v>115</v>
      </c>
      <c r="D63" s="168" t="s">
        <v>124</v>
      </c>
      <c r="E63" s="171">
        <v>8000</v>
      </c>
      <c r="F63" s="329">
        <v>3798</v>
      </c>
      <c r="G63" s="298">
        <f t="shared" si="1"/>
        <v>2.10637177461822</v>
      </c>
      <c r="H63" s="177" t="s">
        <v>130</v>
      </c>
      <c r="I63" s="168" t="s">
        <v>44</v>
      </c>
      <c r="J63" s="390" t="s">
        <v>212</v>
      </c>
      <c r="K63" s="167" t="s">
        <v>138</v>
      </c>
      <c r="L63" s="167" t="s">
        <v>45</v>
      </c>
      <c r="M63" s="394"/>
      <c r="N63" s="330"/>
    </row>
    <row r="64" spans="1:14" s="2" customFormat="1" ht="15" hidden="1" customHeight="1" x14ac:dyDescent="0.25">
      <c r="A64" s="166">
        <v>45330</v>
      </c>
      <c r="B64" s="167" t="s">
        <v>159</v>
      </c>
      <c r="C64" s="167" t="s">
        <v>115</v>
      </c>
      <c r="D64" s="168" t="s">
        <v>124</v>
      </c>
      <c r="E64" s="171">
        <v>8000</v>
      </c>
      <c r="F64" s="329">
        <v>3798</v>
      </c>
      <c r="G64" s="298">
        <f t="shared" si="1"/>
        <v>2.10637177461822</v>
      </c>
      <c r="H64" s="177" t="s">
        <v>130</v>
      </c>
      <c r="I64" s="168" t="s">
        <v>44</v>
      </c>
      <c r="J64" s="390" t="s">
        <v>212</v>
      </c>
      <c r="K64" s="167" t="s">
        <v>138</v>
      </c>
      <c r="L64" s="167" t="s">
        <v>45</v>
      </c>
      <c r="M64" s="394"/>
      <c r="N64" s="330"/>
    </row>
    <row r="65" spans="1:14" s="2" customFormat="1" ht="15" hidden="1" customHeight="1" x14ac:dyDescent="0.25">
      <c r="A65" s="166">
        <v>45330</v>
      </c>
      <c r="B65" s="167" t="s">
        <v>159</v>
      </c>
      <c r="C65" s="167" t="s">
        <v>115</v>
      </c>
      <c r="D65" s="168" t="s">
        <v>124</v>
      </c>
      <c r="E65" s="171">
        <v>6000</v>
      </c>
      <c r="F65" s="329">
        <v>3798</v>
      </c>
      <c r="G65" s="298">
        <f t="shared" si="1"/>
        <v>1.5797788309636651</v>
      </c>
      <c r="H65" s="177" t="s">
        <v>130</v>
      </c>
      <c r="I65" s="168" t="s">
        <v>44</v>
      </c>
      <c r="J65" s="390" t="s">
        <v>212</v>
      </c>
      <c r="K65" s="167" t="s">
        <v>138</v>
      </c>
      <c r="L65" s="167" t="s">
        <v>45</v>
      </c>
      <c r="M65" s="394"/>
      <c r="N65" s="330"/>
    </row>
    <row r="66" spans="1:14" s="2" customFormat="1" ht="15" hidden="1" customHeight="1" x14ac:dyDescent="0.25">
      <c r="A66" s="166">
        <v>45330</v>
      </c>
      <c r="B66" s="167" t="s">
        <v>159</v>
      </c>
      <c r="C66" s="167" t="s">
        <v>115</v>
      </c>
      <c r="D66" s="168" t="s">
        <v>124</v>
      </c>
      <c r="E66" s="171">
        <v>11000</v>
      </c>
      <c r="F66" s="329">
        <v>3798</v>
      </c>
      <c r="G66" s="298">
        <f t="shared" si="1"/>
        <v>2.8962611901000526</v>
      </c>
      <c r="H66" s="177" t="s">
        <v>130</v>
      </c>
      <c r="I66" s="168" t="s">
        <v>44</v>
      </c>
      <c r="J66" s="390" t="s">
        <v>212</v>
      </c>
      <c r="K66" s="167" t="s">
        <v>138</v>
      </c>
      <c r="L66" s="167" t="s">
        <v>45</v>
      </c>
      <c r="M66" s="394"/>
      <c r="N66" s="330"/>
    </row>
    <row r="67" spans="1:14" s="2" customFormat="1" ht="15" hidden="1" customHeight="1" x14ac:dyDescent="0.25">
      <c r="A67" s="166">
        <v>45330</v>
      </c>
      <c r="B67" s="167" t="s">
        <v>159</v>
      </c>
      <c r="C67" s="167" t="s">
        <v>115</v>
      </c>
      <c r="D67" s="168" t="s">
        <v>124</v>
      </c>
      <c r="E67" s="171">
        <v>10000</v>
      </c>
      <c r="F67" s="329">
        <v>3798</v>
      </c>
      <c r="G67" s="298">
        <f t="shared" si="1"/>
        <v>2.6329647182727753</v>
      </c>
      <c r="H67" s="177" t="s">
        <v>130</v>
      </c>
      <c r="I67" s="168" t="s">
        <v>44</v>
      </c>
      <c r="J67" s="390" t="s">
        <v>212</v>
      </c>
      <c r="K67" s="167" t="s">
        <v>138</v>
      </c>
      <c r="L67" s="167" t="s">
        <v>45</v>
      </c>
      <c r="M67" s="394"/>
      <c r="N67" s="330"/>
    </row>
    <row r="68" spans="1:14" s="2" customFormat="1" ht="15" hidden="1" customHeight="1" x14ac:dyDescent="0.25">
      <c r="A68" s="166">
        <v>45330</v>
      </c>
      <c r="B68" s="167" t="s">
        <v>166</v>
      </c>
      <c r="C68" s="167" t="s">
        <v>129</v>
      </c>
      <c r="D68" s="168" t="s">
        <v>124</v>
      </c>
      <c r="E68" s="171">
        <v>6000</v>
      </c>
      <c r="F68" s="329">
        <v>3798</v>
      </c>
      <c r="G68" s="298">
        <f t="shared" si="1"/>
        <v>1.5797788309636651</v>
      </c>
      <c r="H68" s="177" t="s">
        <v>130</v>
      </c>
      <c r="I68" s="168" t="s">
        <v>44</v>
      </c>
      <c r="J68" s="390" t="s">
        <v>212</v>
      </c>
      <c r="K68" s="167" t="s">
        <v>138</v>
      </c>
      <c r="L68" s="167" t="s">
        <v>45</v>
      </c>
      <c r="M68" s="394"/>
      <c r="N68" s="330"/>
    </row>
    <row r="69" spans="1:14" s="2" customFormat="1" ht="15" hidden="1" customHeight="1" x14ac:dyDescent="0.25">
      <c r="A69" s="166">
        <v>45330</v>
      </c>
      <c r="B69" s="167" t="s">
        <v>166</v>
      </c>
      <c r="C69" s="167" t="s">
        <v>129</v>
      </c>
      <c r="D69" s="168" t="s">
        <v>124</v>
      </c>
      <c r="E69" s="171">
        <v>4000</v>
      </c>
      <c r="F69" s="329">
        <v>3798</v>
      </c>
      <c r="G69" s="298">
        <f t="shared" si="1"/>
        <v>1.05318588730911</v>
      </c>
      <c r="H69" s="177" t="s">
        <v>130</v>
      </c>
      <c r="I69" s="168" t="s">
        <v>44</v>
      </c>
      <c r="J69" s="390" t="s">
        <v>212</v>
      </c>
      <c r="K69" s="167" t="s">
        <v>138</v>
      </c>
      <c r="L69" s="167" t="s">
        <v>45</v>
      </c>
      <c r="M69" s="394"/>
      <c r="N69" s="330"/>
    </row>
    <row r="70" spans="1:14" s="2" customFormat="1" ht="15" hidden="1" customHeight="1" x14ac:dyDescent="0.25">
      <c r="A70" s="469">
        <v>45330</v>
      </c>
      <c r="B70" s="167" t="s">
        <v>219</v>
      </c>
      <c r="C70" s="167" t="s">
        <v>484</v>
      </c>
      <c r="D70" s="168" t="s">
        <v>80</v>
      </c>
      <c r="E70" s="163">
        <v>50000</v>
      </c>
      <c r="F70" s="329">
        <v>3798</v>
      </c>
      <c r="G70" s="298">
        <f t="shared" si="1"/>
        <v>13.164823591363875</v>
      </c>
      <c r="H70" s="177" t="s">
        <v>198</v>
      </c>
      <c r="I70" s="168" t="s">
        <v>44</v>
      </c>
      <c r="J70" s="390" t="s">
        <v>455</v>
      </c>
      <c r="K70" s="167" t="s">
        <v>138</v>
      </c>
      <c r="L70" s="167" t="s">
        <v>45</v>
      </c>
      <c r="M70" s="394"/>
      <c r="N70" s="330"/>
    </row>
    <row r="71" spans="1:14" s="2" customFormat="1" ht="15" hidden="1" customHeight="1" x14ac:dyDescent="0.25">
      <c r="A71" s="166">
        <v>45331</v>
      </c>
      <c r="B71" s="167" t="s">
        <v>159</v>
      </c>
      <c r="C71" s="167" t="s">
        <v>115</v>
      </c>
      <c r="D71" s="168" t="s">
        <v>124</v>
      </c>
      <c r="E71" s="171">
        <v>8000</v>
      </c>
      <c r="F71" s="329">
        <v>3798</v>
      </c>
      <c r="G71" s="298">
        <f t="shared" si="1"/>
        <v>2.10637177461822</v>
      </c>
      <c r="H71" s="177" t="s">
        <v>130</v>
      </c>
      <c r="I71" s="168" t="s">
        <v>44</v>
      </c>
      <c r="J71" s="390" t="s">
        <v>220</v>
      </c>
      <c r="K71" s="167" t="s">
        <v>138</v>
      </c>
      <c r="L71" s="167" t="s">
        <v>45</v>
      </c>
      <c r="M71" s="394"/>
      <c r="N71" s="330"/>
    </row>
    <row r="72" spans="1:14" s="2" customFormat="1" ht="15" hidden="1" customHeight="1" x14ac:dyDescent="0.25">
      <c r="A72" s="166">
        <v>45331</v>
      </c>
      <c r="B72" s="167" t="s">
        <v>159</v>
      </c>
      <c r="C72" s="167" t="s">
        <v>115</v>
      </c>
      <c r="D72" s="168" t="s">
        <v>124</v>
      </c>
      <c r="E72" s="171">
        <v>12000</v>
      </c>
      <c r="F72" s="329">
        <v>3798</v>
      </c>
      <c r="G72" s="298">
        <f t="shared" si="1"/>
        <v>3.1595576619273302</v>
      </c>
      <c r="H72" s="177" t="s">
        <v>130</v>
      </c>
      <c r="I72" s="168" t="s">
        <v>44</v>
      </c>
      <c r="J72" s="390" t="s">
        <v>220</v>
      </c>
      <c r="K72" s="167" t="s">
        <v>138</v>
      </c>
      <c r="L72" s="167" t="s">
        <v>45</v>
      </c>
      <c r="M72" s="394"/>
      <c r="N72" s="330"/>
    </row>
    <row r="73" spans="1:14" s="2" customFormat="1" ht="15" hidden="1" customHeight="1" x14ac:dyDescent="0.25">
      <c r="A73" s="166">
        <v>45331</v>
      </c>
      <c r="B73" s="167" t="s">
        <v>159</v>
      </c>
      <c r="C73" s="167" t="s">
        <v>115</v>
      </c>
      <c r="D73" s="168" t="s">
        <v>124</v>
      </c>
      <c r="E73" s="171">
        <v>7000</v>
      </c>
      <c r="F73" s="329">
        <v>3798</v>
      </c>
      <c r="G73" s="298">
        <f t="shared" si="1"/>
        <v>1.8430753027909426</v>
      </c>
      <c r="H73" s="177" t="s">
        <v>130</v>
      </c>
      <c r="I73" s="168" t="s">
        <v>44</v>
      </c>
      <c r="J73" s="390" t="s">
        <v>220</v>
      </c>
      <c r="K73" s="167" t="s">
        <v>138</v>
      </c>
      <c r="L73" s="167" t="s">
        <v>45</v>
      </c>
      <c r="M73" s="394"/>
      <c r="N73" s="330"/>
    </row>
    <row r="74" spans="1:14" s="2" customFormat="1" ht="15" hidden="1" customHeight="1" x14ac:dyDescent="0.25">
      <c r="A74" s="166">
        <v>45331</v>
      </c>
      <c r="B74" s="167" t="s">
        <v>159</v>
      </c>
      <c r="C74" s="167" t="s">
        <v>115</v>
      </c>
      <c r="D74" s="168" t="s">
        <v>124</v>
      </c>
      <c r="E74" s="171">
        <v>8000</v>
      </c>
      <c r="F74" s="329">
        <v>3798</v>
      </c>
      <c r="G74" s="298">
        <f t="shared" si="1"/>
        <v>2.10637177461822</v>
      </c>
      <c r="H74" s="177" t="s">
        <v>130</v>
      </c>
      <c r="I74" s="168" t="s">
        <v>44</v>
      </c>
      <c r="J74" s="390" t="s">
        <v>220</v>
      </c>
      <c r="K74" s="167" t="s">
        <v>138</v>
      </c>
      <c r="L74" s="167" t="s">
        <v>45</v>
      </c>
      <c r="M74" s="394"/>
      <c r="N74" s="330"/>
    </row>
    <row r="75" spans="1:14" s="2" customFormat="1" ht="15" hidden="1" customHeight="1" x14ac:dyDescent="0.25">
      <c r="A75" s="166">
        <v>45331</v>
      </c>
      <c r="B75" s="167" t="s">
        <v>159</v>
      </c>
      <c r="C75" s="167" t="s">
        <v>115</v>
      </c>
      <c r="D75" s="168" t="s">
        <v>124</v>
      </c>
      <c r="E75" s="171">
        <v>7000</v>
      </c>
      <c r="F75" s="329">
        <v>3798</v>
      </c>
      <c r="G75" s="298">
        <f t="shared" si="1"/>
        <v>1.8430753027909426</v>
      </c>
      <c r="H75" s="177" t="s">
        <v>130</v>
      </c>
      <c r="I75" s="168" t="s">
        <v>44</v>
      </c>
      <c r="J75" s="390" t="s">
        <v>220</v>
      </c>
      <c r="K75" s="167" t="s">
        <v>138</v>
      </c>
      <c r="L75" s="167" t="s">
        <v>45</v>
      </c>
      <c r="M75" s="394"/>
      <c r="N75" s="330"/>
    </row>
    <row r="76" spans="1:14" s="2" customFormat="1" ht="15" hidden="1" customHeight="1" x14ac:dyDescent="0.25">
      <c r="A76" s="166">
        <v>45331</v>
      </c>
      <c r="B76" s="167" t="s">
        <v>159</v>
      </c>
      <c r="C76" s="167" t="s">
        <v>115</v>
      </c>
      <c r="D76" s="168" t="s">
        <v>124</v>
      </c>
      <c r="E76" s="171">
        <v>8000</v>
      </c>
      <c r="F76" s="329">
        <v>3798</v>
      </c>
      <c r="G76" s="298">
        <f t="shared" si="1"/>
        <v>2.10637177461822</v>
      </c>
      <c r="H76" s="177" t="s">
        <v>130</v>
      </c>
      <c r="I76" s="168" t="s">
        <v>44</v>
      </c>
      <c r="J76" s="390" t="s">
        <v>220</v>
      </c>
      <c r="K76" s="167" t="s">
        <v>138</v>
      </c>
      <c r="L76" s="167" t="s">
        <v>45</v>
      </c>
      <c r="M76" s="394"/>
      <c r="N76" s="330"/>
    </row>
    <row r="77" spans="1:14" s="2" customFormat="1" ht="15" hidden="1" customHeight="1" x14ac:dyDescent="0.25">
      <c r="A77" s="166">
        <v>45331</v>
      </c>
      <c r="B77" s="167" t="s">
        <v>166</v>
      </c>
      <c r="C77" s="167" t="s">
        <v>129</v>
      </c>
      <c r="D77" s="168" t="s">
        <v>124</v>
      </c>
      <c r="E77" s="171">
        <v>7000</v>
      </c>
      <c r="F77" s="329">
        <v>3798</v>
      </c>
      <c r="G77" s="298">
        <f t="shared" si="1"/>
        <v>1.8430753027909426</v>
      </c>
      <c r="H77" s="177" t="s">
        <v>130</v>
      </c>
      <c r="I77" s="168" t="s">
        <v>44</v>
      </c>
      <c r="J77" s="390" t="s">
        <v>220</v>
      </c>
      <c r="K77" s="167" t="s">
        <v>138</v>
      </c>
      <c r="L77" s="167" t="s">
        <v>45</v>
      </c>
      <c r="M77" s="394"/>
      <c r="N77" s="330"/>
    </row>
    <row r="78" spans="1:14" s="2" customFormat="1" ht="15" hidden="1" customHeight="1" x14ac:dyDescent="0.25">
      <c r="A78" s="166">
        <v>45331</v>
      </c>
      <c r="B78" s="167" t="s">
        <v>166</v>
      </c>
      <c r="C78" s="167" t="s">
        <v>129</v>
      </c>
      <c r="D78" s="168" t="s">
        <v>124</v>
      </c>
      <c r="E78" s="171">
        <v>3000</v>
      </c>
      <c r="F78" s="329">
        <v>3798</v>
      </c>
      <c r="G78" s="298">
        <f t="shared" si="1"/>
        <v>0.78988941548183256</v>
      </c>
      <c r="H78" s="177" t="s">
        <v>130</v>
      </c>
      <c r="I78" s="168" t="s">
        <v>44</v>
      </c>
      <c r="J78" s="390" t="s">
        <v>220</v>
      </c>
      <c r="K78" s="167" t="s">
        <v>138</v>
      </c>
      <c r="L78" s="167" t="s">
        <v>45</v>
      </c>
      <c r="M78" s="394"/>
      <c r="N78" s="330"/>
    </row>
    <row r="79" spans="1:14" s="2" customFormat="1" ht="15" hidden="1" customHeight="1" x14ac:dyDescent="0.25">
      <c r="A79" s="166">
        <v>45331</v>
      </c>
      <c r="B79" s="167" t="s">
        <v>460</v>
      </c>
      <c r="C79" s="167" t="s">
        <v>118</v>
      </c>
      <c r="D79" s="168" t="s">
        <v>80</v>
      </c>
      <c r="E79" s="171">
        <v>1888000</v>
      </c>
      <c r="F79" s="329">
        <v>3798</v>
      </c>
      <c r="G79" s="298">
        <f t="shared" si="1"/>
        <v>497.10373880989994</v>
      </c>
      <c r="H79" s="177" t="s">
        <v>132</v>
      </c>
      <c r="I79" s="168" t="s">
        <v>44</v>
      </c>
      <c r="J79" s="390" t="s">
        <v>461</v>
      </c>
      <c r="K79" s="167" t="s">
        <v>138</v>
      </c>
      <c r="L79" s="167" t="s">
        <v>45</v>
      </c>
      <c r="M79" s="394"/>
      <c r="N79" s="330"/>
    </row>
    <row r="80" spans="1:14" s="2" customFormat="1" ht="15" hidden="1" customHeight="1" x14ac:dyDescent="0.25">
      <c r="A80" s="166">
        <v>45331</v>
      </c>
      <c r="B80" s="167" t="s">
        <v>143</v>
      </c>
      <c r="C80" s="167" t="s">
        <v>123</v>
      </c>
      <c r="D80" s="168" t="s">
        <v>80</v>
      </c>
      <c r="E80" s="171">
        <v>3000</v>
      </c>
      <c r="F80" s="329">
        <v>3798</v>
      </c>
      <c r="G80" s="298">
        <f t="shared" si="1"/>
        <v>0.78988941548183256</v>
      </c>
      <c r="H80" s="177" t="s">
        <v>132</v>
      </c>
      <c r="I80" s="168" t="s">
        <v>44</v>
      </c>
      <c r="J80" s="390" t="s">
        <v>462</v>
      </c>
      <c r="K80" s="167" t="s">
        <v>138</v>
      </c>
      <c r="L80" s="167" t="s">
        <v>45</v>
      </c>
      <c r="M80" s="394"/>
      <c r="N80" s="330"/>
    </row>
    <row r="81" spans="1:14" s="2" customFormat="1" ht="15" hidden="1" customHeight="1" x14ac:dyDescent="0.25">
      <c r="A81" s="166">
        <v>45334</v>
      </c>
      <c r="B81" s="167" t="s">
        <v>159</v>
      </c>
      <c r="C81" s="167" t="s">
        <v>115</v>
      </c>
      <c r="D81" s="168" t="s">
        <v>124</v>
      </c>
      <c r="E81" s="171">
        <v>8000</v>
      </c>
      <c r="F81" s="329">
        <v>3798</v>
      </c>
      <c r="G81" s="298">
        <f t="shared" si="1"/>
        <v>2.10637177461822</v>
      </c>
      <c r="H81" s="177" t="s">
        <v>130</v>
      </c>
      <c r="I81" s="168" t="s">
        <v>44</v>
      </c>
      <c r="J81" s="390" t="s">
        <v>226</v>
      </c>
      <c r="K81" s="167" t="s">
        <v>138</v>
      </c>
      <c r="L81" s="167" t="s">
        <v>45</v>
      </c>
      <c r="M81" s="394"/>
      <c r="N81" s="330"/>
    </row>
    <row r="82" spans="1:14" s="2" customFormat="1" ht="15" hidden="1" customHeight="1" x14ac:dyDescent="0.25">
      <c r="A82" s="166">
        <v>45334</v>
      </c>
      <c r="B82" s="167" t="s">
        <v>159</v>
      </c>
      <c r="C82" s="167" t="s">
        <v>115</v>
      </c>
      <c r="D82" s="168" t="s">
        <v>124</v>
      </c>
      <c r="E82" s="171">
        <v>14000</v>
      </c>
      <c r="F82" s="329">
        <v>3798</v>
      </c>
      <c r="G82" s="298">
        <f t="shared" si="1"/>
        <v>3.6861506055818851</v>
      </c>
      <c r="H82" s="177" t="s">
        <v>130</v>
      </c>
      <c r="I82" s="168" t="s">
        <v>44</v>
      </c>
      <c r="J82" s="390" t="s">
        <v>226</v>
      </c>
      <c r="K82" s="167" t="s">
        <v>138</v>
      </c>
      <c r="L82" s="167" t="s">
        <v>45</v>
      </c>
      <c r="M82" s="394"/>
      <c r="N82" s="330"/>
    </row>
    <row r="83" spans="1:14" s="2" customFormat="1" ht="15" hidden="1" customHeight="1" x14ac:dyDescent="0.25">
      <c r="A83" s="166">
        <v>45334</v>
      </c>
      <c r="B83" s="167" t="s">
        <v>159</v>
      </c>
      <c r="C83" s="167" t="s">
        <v>115</v>
      </c>
      <c r="D83" s="168" t="s">
        <v>124</v>
      </c>
      <c r="E83" s="171">
        <v>7000</v>
      </c>
      <c r="F83" s="329">
        <v>3798</v>
      </c>
      <c r="G83" s="298">
        <f t="shared" si="1"/>
        <v>1.8430753027909426</v>
      </c>
      <c r="H83" s="177" t="s">
        <v>130</v>
      </c>
      <c r="I83" s="168" t="s">
        <v>44</v>
      </c>
      <c r="J83" s="390" t="s">
        <v>226</v>
      </c>
      <c r="K83" s="167" t="s">
        <v>138</v>
      </c>
      <c r="L83" s="167" t="s">
        <v>45</v>
      </c>
      <c r="M83" s="394"/>
      <c r="N83" s="330"/>
    </row>
    <row r="84" spans="1:14" s="2" customFormat="1" ht="15" hidden="1" customHeight="1" x14ac:dyDescent="0.25">
      <c r="A84" s="166">
        <v>45334</v>
      </c>
      <c r="B84" s="167" t="s">
        <v>159</v>
      </c>
      <c r="C84" s="167" t="s">
        <v>115</v>
      </c>
      <c r="D84" s="168" t="s">
        <v>124</v>
      </c>
      <c r="E84" s="171">
        <v>5000</v>
      </c>
      <c r="F84" s="329">
        <v>3798</v>
      </c>
      <c r="G84" s="298">
        <f t="shared" si="1"/>
        <v>1.3164823591363877</v>
      </c>
      <c r="H84" s="177" t="s">
        <v>130</v>
      </c>
      <c r="I84" s="168" t="s">
        <v>44</v>
      </c>
      <c r="J84" s="390" t="s">
        <v>226</v>
      </c>
      <c r="K84" s="167" t="s">
        <v>138</v>
      </c>
      <c r="L84" s="167" t="s">
        <v>45</v>
      </c>
      <c r="M84" s="394"/>
      <c r="N84" s="330"/>
    </row>
    <row r="85" spans="1:14" s="2" customFormat="1" ht="15" hidden="1" customHeight="1" x14ac:dyDescent="0.25">
      <c r="A85" s="166">
        <v>45334</v>
      </c>
      <c r="B85" s="167" t="s">
        <v>159</v>
      </c>
      <c r="C85" s="167" t="s">
        <v>115</v>
      </c>
      <c r="D85" s="168" t="s">
        <v>124</v>
      </c>
      <c r="E85" s="171">
        <v>8000</v>
      </c>
      <c r="F85" s="329">
        <v>3798</v>
      </c>
      <c r="G85" s="298">
        <f t="shared" si="1"/>
        <v>2.10637177461822</v>
      </c>
      <c r="H85" s="177" t="s">
        <v>130</v>
      </c>
      <c r="I85" s="168" t="s">
        <v>44</v>
      </c>
      <c r="J85" s="390" t="s">
        <v>226</v>
      </c>
      <c r="K85" s="167" t="s">
        <v>138</v>
      </c>
      <c r="L85" s="167" t="s">
        <v>45</v>
      </c>
      <c r="M85" s="394"/>
      <c r="N85" s="330"/>
    </row>
    <row r="86" spans="1:14" s="2" customFormat="1" ht="15" hidden="1" customHeight="1" x14ac:dyDescent="0.25">
      <c r="A86" s="166">
        <v>45334</v>
      </c>
      <c r="B86" s="167" t="s">
        <v>159</v>
      </c>
      <c r="C86" s="167" t="s">
        <v>115</v>
      </c>
      <c r="D86" s="168" t="s">
        <v>124</v>
      </c>
      <c r="E86" s="171">
        <v>8000</v>
      </c>
      <c r="F86" s="329">
        <v>3798</v>
      </c>
      <c r="G86" s="298">
        <f t="shared" si="1"/>
        <v>2.10637177461822</v>
      </c>
      <c r="H86" s="177" t="s">
        <v>130</v>
      </c>
      <c r="I86" s="168" t="s">
        <v>44</v>
      </c>
      <c r="J86" s="390" t="s">
        <v>226</v>
      </c>
      <c r="K86" s="167" t="s">
        <v>138</v>
      </c>
      <c r="L86" s="167" t="s">
        <v>45</v>
      </c>
      <c r="M86" s="394"/>
      <c r="N86" s="330"/>
    </row>
    <row r="87" spans="1:14" s="2" customFormat="1" ht="15" hidden="1" customHeight="1" x14ac:dyDescent="0.25">
      <c r="A87" s="166">
        <v>45334</v>
      </c>
      <c r="B87" s="167" t="s">
        <v>166</v>
      </c>
      <c r="C87" s="167" t="s">
        <v>129</v>
      </c>
      <c r="D87" s="168" t="s">
        <v>124</v>
      </c>
      <c r="E87" s="171">
        <v>5000</v>
      </c>
      <c r="F87" s="329">
        <v>3798</v>
      </c>
      <c r="G87" s="298">
        <f t="shared" si="1"/>
        <v>1.3164823591363877</v>
      </c>
      <c r="H87" s="177" t="s">
        <v>130</v>
      </c>
      <c r="I87" s="168" t="s">
        <v>44</v>
      </c>
      <c r="J87" s="390" t="s">
        <v>226</v>
      </c>
      <c r="K87" s="167" t="s">
        <v>138</v>
      </c>
      <c r="L87" s="167" t="s">
        <v>45</v>
      </c>
      <c r="M87" s="394"/>
      <c r="N87" s="330"/>
    </row>
    <row r="88" spans="1:14" s="2" customFormat="1" ht="15" hidden="1" customHeight="1" x14ac:dyDescent="0.25">
      <c r="A88" s="166">
        <v>45334</v>
      </c>
      <c r="B88" s="167" t="s">
        <v>166</v>
      </c>
      <c r="C88" s="167" t="s">
        <v>129</v>
      </c>
      <c r="D88" s="168" t="s">
        <v>124</v>
      </c>
      <c r="E88" s="171">
        <v>5000</v>
      </c>
      <c r="F88" s="329">
        <v>3798</v>
      </c>
      <c r="G88" s="298">
        <f t="shared" si="1"/>
        <v>1.3164823591363877</v>
      </c>
      <c r="H88" s="177" t="s">
        <v>130</v>
      </c>
      <c r="I88" s="168" t="s">
        <v>44</v>
      </c>
      <c r="J88" s="390" t="s">
        <v>226</v>
      </c>
      <c r="K88" s="167" t="s">
        <v>138</v>
      </c>
      <c r="L88" s="167" t="s">
        <v>45</v>
      </c>
      <c r="M88" s="394"/>
      <c r="N88" s="330"/>
    </row>
    <row r="89" spans="1:14" s="2" customFormat="1" ht="15" customHeight="1" x14ac:dyDescent="0.25">
      <c r="A89" s="469">
        <v>45334</v>
      </c>
      <c r="B89" s="167" t="s">
        <v>114</v>
      </c>
      <c r="C89" s="167" t="s">
        <v>115</v>
      </c>
      <c r="D89" s="168" t="s">
        <v>14</v>
      </c>
      <c r="E89" s="149">
        <v>5000</v>
      </c>
      <c r="F89" s="329">
        <v>3798</v>
      </c>
      <c r="G89" s="298">
        <f t="shared" si="1"/>
        <v>1.3164823591363877</v>
      </c>
      <c r="H89" s="177" t="s">
        <v>198</v>
      </c>
      <c r="I89" s="168" t="s">
        <v>44</v>
      </c>
      <c r="J89" s="457" t="s">
        <v>233</v>
      </c>
      <c r="K89" s="167" t="s">
        <v>138</v>
      </c>
      <c r="L89" s="167" t="s">
        <v>45</v>
      </c>
      <c r="M89" s="394"/>
      <c r="N89" s="330"/>
    </row>
    <row r="90" spans="1:14" s="2" customFormat="1" ht="15" customHeight="1" x14ac:dyDescent="0.25">
      <c r="A90" s="469">
        <v>45334</v>
      </c>
      <c r="B90" s="167" t="s">
        <v>114</v>
      </c>
      <c r="C90" s="167" t="s">
        <v>115</v>
      </c>
      <c r="D90" s="168" t="s">
        <v>14</v>
      </c>
      <c r="E90" s="149">
        <v>14000</v>
      </c>
      <c r="F90" s="329">
        <v>3798</v>
      </c>
      <c r="G90" s="298">
        <f t="shared" si="1"/>
        <v>3.6861506055818851</v>
      </c>
      <c r="H90" s="177" t="s">
        <v>198</v>
      </c>
      <c r="I90" s="168" t="s">
        <v>44</v>
      </c>
      <c r="J90" s="457" t="s">
        <v>233</v>
      </c>
      <c r="K90" s="167" t="s">
        <v>138</v>
      </c>
      <c r="L90" s="167" t="s">
        <v>45</v>
      </c>
      <c r="M90" s="394"/>
      <c r="N90" s="330"/>
    </row>
    <row r="91" spans="1:14" s="2" customFormat="1" ht="15" customHeight="1" x14ac:dyDescent="0.25">
      <c r="A91" s="469">
        <v>45334</v>
      </c>
      <c r="B91" s="167" t="s">
        <v>489</v>
      </c>
      <c r="C91" s="167" t="s">
        <v>487</v>
      </c>
      <c r="D91" s="168" t="s">
        <v>14</v>
      </c>
      <c r="E91" s="149">
        <v>10000</v>
      </c>
      <c r="F91" s="329">
        <v>3798</v>
      </c>
      <c r="G91" s="298">
        <f t="shared" si="1"/>
        <v>2.6329647182727753</v>
      </c>
      <c r="H91" s="177" t="s">
        <v>198</v>
      </c>
      <c r="I91" s="168" t="s">
        <v>44</v>
      </c>
      <c r="J91" s="457" t="s">
        <v>233</v>
      </c>
      <c r="K91" s="167" t="s">
        <v>138</v>
      </c>
      <c r="L91" s="167" t="s">
        <v>45</v>
      </c>
      <c r="M91" s="394"/>
      <c r="N91" s="330"/>
    </row>
    <row r="92" spans="1:14" s="2" customFormat="1" ht="15" customHeight="1" x14ac:dyDescent="0.25">
      <c r="A92" s="469">
        <v>45334</v>
      </c>
      <c r="B92" s="167" t="s">
        <v>114</v>
      </c>
      <c r="C92" s="167" t="s">
        <v>115</v>
      </c>
      <c r="D92" s="168" t="s">
        <v>14</v>
      </c>
      <c r="E92" s="439">
        <v>18000</v>
      </c>
      <c r="F92" s="329">
        <v>3798</v>
      </c>
      <c r="G92" s="298">
        <f t="shared" si="1"/>
        <v>4.7393364928909953</v>
      </c>
      <c r="H92" s="177" t="s">
        <v>198</v>
      </c>
      <c r="I92" s="168" t="s">
        <v>44</v>
      </c>
      <c r="J92" s="457" t="s">
        <v>233</v>
      </c>
      <c r="K92" s="167" t="s">
        <v>138</v>
      </c>
      <c r="L92" s="167" t="s">
        <v>45</v>
      </c>
      <c r="M92" s="394"/>
      <c r="N92" s="330"/>
    </row>
    <row r="93" spans="1:14" s="2" customFormat="1" ht="15" customHeight="1" x14ac:dyDescent="0.25">
      <c r="A93" s="469">
        <v>45334</v>
      </c>
      <c r="B93" s="167" t="s">
        <v>114</v>
      </c>
      <c r="C93" s="167" t="s">
        <v>115</v>
      </c>
      <c r="D93" s="168" t="s">
        <v>14</v>
      </c>
      <c r="E93" s="149">
        <v>20000</v>
      </c>
      <c r="F93" s="329">
        <v>3798</v>
      </c>
      <c r="G93" s="298">
        <f t="shared" si="1"/>
        <v>5.2659294365455507</v>
      </c>
      <c r="H93" s="177" t="s">
        <v>198</v>
      </c>
      <c r="I93" s="168" t="s">
        <v>44</v>
      </c>
      <c r="J93" s="457" t="s">
        <v>233</v>
      </c>
      <c r="K93" s="167" t="s">
        <v>138</v>
      </c>
      <c r="L93" s="167" t="s">
        <v>45</v>
      </c>
      <c r="M93" s="394"/>
      <c r="N93" s="330"/>
    </row>
    <row r="94" spans="1:14" s="2" customFormat="1" ht="15" customHeight="1" x14ac:dyDescent="0.25">
      <c r="A94" s="166">
        <v>45334</v>
      </c>
      <c r="B94" s="154" t="s">
        <v>236</v>
      </c>
      <c r="C94" s="154" t="s">
        <v>116</v>
      </c>
      <c r="D94" s="173" t="s">
        <v>14</v>
      </c>
      <c r="E94" s="163">
        <v>40000</v>
      </c>
      <c r="F94" s="329">
        <v>3798</v>
      </c>
      <c r="G94" s="298">
        <f t="shared" si="1"/>
        <v>10.531858873091101</v>
      </c>
      <c r="H94" s="457" t="s">
        <v>198</v>
      </c>
      <c r="I94" s="168" t="s">
        <v>44</v>
      </c>
      <c r="J94" s="457" t="s">
        <v>459</v>
      </c>
      <c r="K94" s="167" t="s">
        <v>138</v>
      </c>
      <c r="L94" s="167" t="s">
        <v>45</v>
      </c>
      <c r="M94" s="394"/>
      <c r="N94" s="330"/>
    </row>
    <row r="95" spans="1:14" s="2" customFormat="1" ht="15" customHeight="1" x14ac:dyDescent="0.25">
      <c r="A95" s="166">
        <v>45334</v>
      </c>
      <c r="B95" s="154" t="s">
        <v>237</v>
      </c>
      <c r="C95" s="154" t="s">
        <v>116</v>
      </c>
      <c r="D95" s="154" t="s">
        <v>113</v>
      </c>
      <c r="E95" s="171">
        <v>20000</v>
      </c>
      <c r="F95" s="329">
        <v>3798</v>
      </c>
      <c r="G95" s="298">
        <f t="shared" si="1"/>
        <v>5.2659294365455507</v>
      </c>
      <c r="H95" s="457" t="s">
        <v>133</v>
      </c>
      <c r="I95" s="168" t="s">
        <v>44</v>
      </c>
      <c r="J95" s="457" t="s">
        <v>459</v>
      </c>
      <c r="K95" s="167" t="s">
        <v>138</v>
      </c>
      <c r="L95" s="167" t="s">
        <v>45</v>
      </c>
      <c r="M95" s="394"/>
      <c r="N95" s="330"/>
    </row>
    <row r="96" spans="1:14" s="2" customFormat="1" ht="15" hidden="1" customHeight="1" x14ac:dyDescent="0.25">
      <c r="A96" s="166">
        <v>45334</v>
      </c>
      <c r="B96" s="154" t="s">
        <v>238</v>
      </c>
      <c r="C96" s="154" t="s">
        <v>116</v>
      </c>
      <c r="D96" s="173" t="s">
        <v>124</v>
      </c>
      <c r="E96" s="442">
        <v>25000</v>
      </c>
      <c r="F96" s="329">
        <v>3798</v>
      </c>
      <c r="G96" s="298">
        <f t="shared" si="1"/>
        <v>6.5824117956819377</v>
      </c>
      <c r="H96" s="457" t="s">
        <v>130</v>
      </c>
      <c r="I96" s="168" t="s">
        <v>44</v>
      </c>
      <c r="J96" s="457" t="s">
        <v>459</v>
      </c>
      <c r="K96" s="167" t="s">
        <v>138</v>
      </c>
      <c r="L96" s="167" t="s">
        <v>45</v>
      </c>
      <c r="M96" s="394"/>
      <c r="N96" s="330"/>
    </row>
    <row r="97" spans="1:14" s="2" customFormat="1" ht="15" customHeight="1" x14ac:dyDescent="0.25">
      <c r="A97" s="166">
        <v>45334</v>
      </c>
      <c r="B97" s="154" t="s">
        <v>239</v>
      </c>
      <c r="C97" s="154" t="s">
        <v>116</v>
      </c>
      <c r="D97" s="173" t="s">
        <v>14</v>
      </c>
      <c r="E97" s="163">
        <v>40000</v>
      </c>
      <c r="F97" s="329">
        <v>3798</v>
      </c>
      <c r="G97" s="298">
        <f t="shared" si="1"/>
        <v>10.531858873091101</v>
      </c>
      <c r="H97" s="457" t="s">
        <v>198</v>
      </c>
      <c r="I97" s="168" t="s">
        <v>44</v>
      </c>
      <c r="J97" s="457" t="s">
        <v>459</v>
      </c>
      <c r="K97" s="167" t="s">
        <v>138</v>
      </c>
      <c r="L97" s="167" t="s">
        <v>45</v>
      </c>
      <c r="M97" s="394"/>
      <c r="N97" s="330"/>
    </row>
    <row r="98" spans="1:14" s="2" customFormat="1" ht="15" customHeight="1" x14ac:dyDescent="0.25">
      <c r="A98" s="166">
        <v>45334</v>
      </c>
      <c r="B98" s="154" t="s">
        <v>240</v>
      </c>
      <c r="C98" s="154" t="s">
        <v>116</v>
      </c>
      <c r="D98" s="154" t="s">
        <v>113</v>
      </c>
      <c r="E98" s="171">
        <v>20000</v>
      </c>
      <c r="F98" s="329">
        <v>3798</v>
      </c>
      <c r="G98" s="298">
        <f t="shared" si="1"/>
        <v>5.2659294365455507</v>
      </c>
      <c r="H98" s="177" t="s">
        <v>133</v>
      </c>
      <c r="I98" s="168" t="s">
        <v>44</v>
      </c>
      <c r="J98" s="457" t="s">
        <v>459</v>
      </c>
      <c r="K98" s="167" t="s">
        <v>138</v>
      </c>
      <c r="L98" s="167" t="s">
        <v>45</v>
      </c>
      <c r="M98" s="394"/>
      <c r="N98" s="330"/>
    </row>
    <row r="99" spans="1:14" s="2" customFormat="1" ht="15" hidden="1" customHeight="1" x14ac:dyDescent="0.25">
      <c r="A99" s="166">
        <v>45334</v>
      </c>
      <c r="B99" s="154" t="s">
        <v>241</v>
      </c>
      <c r="C99" s="154" t="s">
        <v>116</v>
      </c>
      <c r="D99" s="173" t="s">
        <v>124</v>
      </c>
      <c r="E99" s="442">
        <v>25000</v>
      </c>
      <c r="F99" s="329">
        <v>3798</v>
      </c>
      <c r="G99" s="298">
        <f t="shared" si="1"/>
        <v>6.5824117956819377</v>
      </c>
      <c r="H99" s="177" t="s">
        <v>130</v>
      </c>
      <c r="I99" s="168" t="s">
        <v>44</v>
      </c>
      <c r="J99" s="457" t="s">
        <v>459</v>
      </c>
      <c r="K99" s="167" t="s">
        <v>138</v>
      </c>
      <c r="L99" s="167" t="s">
        <v>45</v>
      </c>
      <c r="M99" s="394"/>
      <c r="N99" s="330"/>
    </row>
    <row r="100" spans="1:14" s="2" customFormat="1" ht="15" hidden="1" customHeight="1" x14ac:dyDescent="0.25">
      <c r="A100" s="166">
        <v>45335</v>
      </c>
      <c r="B100" s="167" t="s">
        <v>159</v>
      </c>
      <c r="C100" s="167" t="s">
        <v>115</v>
      </c>
      <c r="D100" s="168" t="s">
        <v>124</v>
      </c>
      <c r="E100" s="171">
        <v>8000</v>
      </c>
      <c r="F100" s="329">
        <v>3798</v>
      </c>
      <c r="G100" s="298">
        <f t="shared" si="1"/>
        <v>2.10637177461822</v>
      </c>
      <c r="H100" s="177" t="s">
        <v>130</v>
      </c>
      <c r="I100" s="168" t="s">
        <v>44</v>
      </c>
      <c r="J100" s="390" t="s">
        <v>251</v>
      </c>
      <c r="K100" s="167" t="s">
        <v>138</v>
      </c>
      <c r="L100" s="167" t="s">
        <v>45</v>
      </c>
      <c r="M100" s="394"/>
      <c r="N100" s="330"/>
    </row>
    <row r="101" spans="1:14" s="2" customFormat="1" ht="15" hidden="1" customHeight="1" x14ac:dyDescent="0.25">
      <c r="A101" s="166">
        <v>45335</v>
      </c>
      <c r="B101" s="167" t="s">
        <v>159</v>
      </c>
      <c r="C101" s="167" t="s">
        <v>115</v>
      </c>
      <c r="D101" s="168" t="s">
        <v>124</v>
      </c>
      <c r="E101" s="171">
        <v>7000</v>
      </c>
      <c r="F101" s="329">
        <v>3798</v>
      </c>
      <c r="G101" s="298">
        <f t="shared" si="1"/>
        <v>1.8430753027909426</v>
      </c>
      <c r="H101" s="177" t="s">
        <v>130</v>
      </c>
      <c r="I101" s="168" t="s">
        <v>44</v>
      </c>
      <c r="J101" s="390" t="s">
        <v>251</v>
      </c>
      <c r="K101" s="167" t="s">
        <v>138</v>
      </c>
      <c r="L101" s="167" t="s">
        <v>45</v>
      </c>
      <c r="M101" s="394"/>
      <c r="N101" s="330"/>
    </row>
    <row r="102" spans="1:14" s="2" customFormat="1" ht="15" hidden="1" customHeight="1" x14ac:dyDescent="0.25">
      <c r="A102" s="166">
        <v>45335</v>
      </c>
      <c r="B102" s="167" t="s">
        <v>159</v>
      </c>
      <c r="C102" s="167" t="s">
        <v>115</v>
      </c>
      <c r="D102" s="168" t="s">
        <v>124</v>
      </c>
      <c r="E102" s="171">
        <v>4000</v>
      </c>
      <c r="F102" s="329">
        <v>3798</v>
      </c>
      <c r="G102" s="298">
        <f t="shared" si="1"/>
        <v>1.05318588730911</v>
      </c>
      <c r="H102" s="177" t="s">
        <v>130</v>
      </c>
      <c r="I102" s="168" t="s">
        <v>44</v>
      </c>
      <c r="J102" s="390" t="s">
        <v>251</v>
      </c>
      <c r="K102" s="167" t="s">
        <v>138</v>
      </c>
      <c r="L102" s="167" t="s">
        <v>45</v>
      </c>
      <c r="M102" s="394"/>
      <c r="N102" s="330"/>
    </row>
    <row r="103" spans="1:14" s="2" customFormat="1" ht="15" hidden="1" customHeight="1" x14ac:dyDescent="0.25">
      <c r="A103" s="166">
        <v>45335</v>
      </c>
      <c r="B103" s="167" t="s">
        <v>159</v>
      </c>
      <c r="C103" s="167" t="s">
        <v>115</v>
      </c>
      <c r="D103" s="168" t="s">
        <v>124</v>
      </c>
      <c r="E103" s="171">
        <v>7000</v>
      </c>
      <c r="F103" s="329">
        <v>3798</v>
      </c>
      <c r="G103" s="298">
        <f t="shared" si="1"/>
        <v>1.8430753027909426</v>
      </c>
      <c r="H103" s="177" t="s">
        <v>130</v>
      </c>
      <c r="I103" s="168" t="s">
        <v>44</v>
      </c>
      <c r="J103" s="390" t="s">
        <v>251</v>
      </c>
      <c r="K103" s="167" t="s">
        <v>138</v>
      </c>
      <c r="L103" s="167" t="s">
        <v>45</v>
      </c>
      <c r="M103" s="394"/>
      <c r="N103" s="330"/>
    </row>
    <row r="104" spans="1:14" s="2" customFormat="1" ht="15" hidden="1" customHeight="1" x14ac:dyDescent="0.25">
      <c r="A104" s="166">
        <v>45335</v>
      </c>
      <c r="B104" s="167" t="s">
        <v>159</v>
      </c>
      <c r="C104" s="167" t="s">
        <v>115</v>
      </c>
      <c r="D104" s="168" t="s">
        <v>124</v>
      </c>
      <c r="E104" s="171">
        <v>8000</v>
      </c>
      <c r="F104" s="329">
        <v>3798</v>
      </c>
      <c r="G104" s="298">
        <f t="shared" si="1"/>
        <v>2.10637177461822</v>
      </c>
      <c r="H104" s="177" t="s">
        <v>130</v>
      </c>
      <c r="I104" s="168" t="s">
        <v>44</v>
      </c>
      <c r="J104" s="390" t="s">
        <v>251</v>
      </c>
      <c r="K104" s="167" t="s">
        <v>138</v>
      </c>
      <c r="L104" s="167" t="s">
        <v>45</v>
      </c>
      <c r="M104" s="394"/>
      <c r="N104" s="330"/>
    </row>
    <row r="105" spans="1:14" s="2" customFormat="1" ht="15" hidden="1" customHeight="1" x14ac:dyDescent="0.25">
      <c r="A105" s="166">
        <v>45335</v>
      </c>
      <c r="B105" s="167" t="s">
        <v>159</v>
      </c>
      <c r="C105" s="167" t="s">
        <v>115</v>
      </c>
      <c r="D105" s="168" t="s">
        <v>124</v>
      </c>
      <c r="E105" s="171">
        <v>10000</v>
      </c>
      <c r="F105" s="329">
        <v>3798</v>
      </c>
      <c r="G105" s="298">
        <f t="shared" si="1"/>
        <v>2.6329647182727753</v>
      </c>
      <c r="H105" s="177" t="s">
        <v>130</v>
      </c>
      <c r="I105" s="168" t="s">
        <v>44</v>
      </c>
      <c r="J105" s="390" t="s">
        <v>251</v>
      </c>
      <c r="K105" s="167" t="s">
        <v>138</v>
      </c>
      <c r="L105" s="167" t="s">
        <v>45</v>
      </c>
      <c r="M105" s="394"/>
      <c r="N105" s="330"/>
    </row>
    <row r="106" spans="1:14" s="2" customFormat="1" ht="15" hidden="1" customHeight="1" x14ac:dyDescent="0.25">
      <c r="A106" s="166">
        <v>45335</v>
      </c>
      <c r="B106" s="167" t="s">
        <v>166</v>
      </c>
      <c r="C106" s="167" t="s">
        <v>129</v>
      </c>
      <c r="D106" s="168" t="s">
        <v>124</v>
      </c>
      <c r="E106" s="171">
        <v>3000</v>
      </c>
      <c r="F106" s="329">
        <v>3798</v>
      </c>
      <c r="G106" s="298">
        <f t="shared" si="1"/>
        <v>0.78988941548183256</v>
      </c>
      <c r="H106" s="177" t="s">
        <v>130</v>
      </c>
      <c r="I106" s="168" t="s">
        <v>44</v>
      </c>
      <c r="J106" s="390" t="s">
        <v>251</v>
      </c>
      <c r="K106" s="167" t="s">
        <v>138</v>
      </c>
      <c r="L106" s="167" t="s">
        <v>45</v>
      </c>
      <c r="M106" s="394"/>
      <c r="N106" s="330"/>
    </row>
    <row r="107" spans="1:14" s="2" customFormat="1" ht="15" hidden="1" customHeight="1" x14ac:dyDescent="0.25">
      <c r="A107" s="166">
        <v>45335</v>
      </c>
      <c r="B107" s="167" t="s">
        <v>166</v>
      </c>
      <c r="C107" s="167" t="s">
        <v>129</v>
      </c>
      <c r="D107" s="168" t="s">
        <v>124</v>
      </c>
      <c r="E107" s="171">
        <v>7000</v>
      </c>
      <c r="F107" s="329">
        <v>3798</v>
      </c>
      <c r="G107" s="298">
        <f t="shared" si="1"/>
        <v>1.8430753027909426</v>
      </c>
      <c r="H107" s="177" t="s">
        <v>130</v>
      </c>
      <c r="I107" s="168" t="s">
        <v>44</v>
      </c>
      <c r="J107" s="390" t="s">
        <v>251</v>
      </c>
      <c r="K107" s="167" t="s">
        <v>138</v>
      </c>
      <c r="L107" s="167" t="s">
        <v>45</v>
      </c>
      <c r="M107" s="394"/>
      <c r="N107" s="330"/>
    </row>
    <row r="108" spans="1:14" s="2" customFormat="1" ht="15" customHeight="1" x14ac:dyDescent="0.25">
      <c r="A108" s="166">
        <v>45336</v>
      </c>
      <c r="B108" s="167" t="s">
        <v>114</v>
      </c>
      <c r="C108" s="167" t="s">
        <v>115</v>
      </c>
      <c r="D108" s="168" t="s">
        <v>14</v>
      </c>
      <c r="E108" s="149">
        <v>4000</v>
      </c>
      <c r="F108" s="329">
        <v>3798</v>
      </c>
      <c r="G108" s="298">
        <f t="shared" si="1"/>
        <v>1.05318588730911</v>
      </c>
      <c r="H108" s="177" t="s">
        <v>198</v>
      </c>
      <c r="I108" s="168" t="s">
        <v>44</v>
      </c>
      <c r="J108" s="457" t="s">
        <v>258</v>
      </c>
      <c r="K108" s="167" t="s">
        <v>138</v>
      </c>
      <c r="L108" s="167" t="s">
        <v>45</v>
      </c>
      <c r="M108" s="394"/>
      <c r="N108" s="330"/>
    </row>
    <row r="109" spans="1:14" s="2" customFormat="1" ht="15" customHeight="1" x14ac:dyDescent="0.25">
      <c r="A109" s="166">
        <v>45336</v>
      </c>
      <c r="B109" s="167" t="s">
        <v>114</v>
      </c>
      <c r="C109" s="167" t="s">
        <v>115</v>
      </c>
      <c r="D109" s="168" t="s">
        <v>14</v>
      </c>
      <c r="E109" s="149">
        <v>4000</v>
      </c>
      <c r="F109" s="329">
        <v>3798</v>
      </c>
      <c r="G109" s="298">
        <f t="shared" si="1"/>
        <v>1.05318588730911</v>
      </c>
      <c r="H109" s="177" t="s">
        <v>198</v>
      </c>
      <c r="I109" s="168" t="s">
        <v>44</v>
      </c>
      <c r="J109" s="457" t="s">
        <v>258</v>
      </c>
      <c r="K109" s="167" t="s">
        <v>138</v>
      </c>
      <c r="L109" s="167" t="s">
        <v>45</v>
      </c>
      <c r="M109" s="394"/>
      <c r="N109" s="330"/>
    </row>
    <row r="110" spans="1:14" s="2" customFormat="1" ht="15" hidden="1" customHeight="1" x14ac:dyDescent="0.25">
      <c r="A110" s="166">
        <v>45336</v>
      </c>
      <c r="B110" s="167" t="s">
        <v>244</v>
      </c>
      <c r="C110" s="167" t="s">
        <v>122</v>
      </c>
      <c r="D110" s="168" t="s">
        <v>80</v>
      </c>
      <c r="E110" s="163">
        <v>48000</v>
      </c>
      <c r="F110" s="329">
        <v>3798</v>
      </c>
      <c r="G110" s="298">
        <f t="shared" ref="G110:G186" si="2">E110/F110</f>
        <v>12.638230647709321</v>
      </c>
      <c r="H110" s="177" t="s">
        <v>198</v>
      </c>
      <c r="I110" s="168" t="s">
        <v>44</v>
      </c>
      <c r="J110" s="457" t="s">
        <v>464</v>
      </c>
      <c r="K110" s="167" t="s">
        <v>138</v>
      </c>
      <c r="L110" s="167" t="s">
        <v>45</v>
      </c>
      <c r="M110" s="394"/>
      <c r="N110" s="330"/>
    </row>
    <row r="111" spans="1:14" s="2" customFormat="1" ht="15" hidden="1" customHeight="1" x14ac:dyDescent="0.25">
      <c r="A111" s="166">
        <v>45336</v>
      </c>
      <c r="B111" s="167" t="s">
        <v>250</v>
      </c>
      <c r="C111" s="167" t="s">
        <v>122</v>
      </c>
      <c r="D111" s="168" t="s">
        <v>80</v>
      </c>
      <c r="E111" s="163">
        <v>14400</v>
      </c>
      <c r="F111" s="329">
        <v>3798</v>
      </c>
      <c r="G111" s="298">
        <f t="shared" si="2"/>
        <v>3.7914691943127963</v>
      </c>
      <c r="H111" s="177" t="s">
        <v>198</v>
      </c>
      <c r="I111" s="168" t="s">
        <v>44</v>
      </c>
      <c r="J111" s="457" t="s">
        <v>464</v>
      </c>
      <c r="K111" s="167" t="s">
        <v>138</v>
      </c>
      <c r="L111" s="167" t="s">
        <v>45</v>
      </c>
      <c r="M111" s="394"/>
      <c r="N111" s="330"/>
    </row>
    <row r="112" spans="1:14" s="2" customFormat="1" ht="15" hidden="1" customHeight="1" x14ac:dyDescent="0.25">
      <c r="A112" s="166">
        <v>45336</v>
      </c>
      <c r="B112" s="167" t="s">
        <v>249</v>
      </c>
      <c r="C112" s="167" t="s">
        <v>122</v>
      </c>
      <c r="D112" s="168" t="s">
        <v>80</v>
      </c>
      <c r="E112" s="163">
        <v>28000</v>
      </c>
      <c r="F112" s="329">
        <v>3798</v>
      </c>
      <c r="G112" s="298">
        <f t="shared" si="2"/>
        <v>7.3723012111637702</v>
      </c>
      <c r="H112" s="177" t="s">
        <v>198</v>
      </c>
      <c r="I112" s="168" t="s">
        <v>44</v>
      </c>
      <c r="J112" s="457" t="s">
        <v>464</v>
      </c>
      <c r="K112" s="167" t="s">
        <v>138</v>
      </c>
      <c r="L112" s="167" t="s">
        <v>45</v>
      </c>
      <c r="M112" s="394"/>
      <c r="N112" s="330"/>
    </row>
    <row r="113" spans="1:14" s="2" customFormat="1" ht="15" hidden="1" customHeight="1" x14ac:dyDescent="0.25">
      <c r="A113" s="166">
        <v>45336</v>
      </c>
      <c r="B113" s="167" t="s">
        <v>249</v>
      </c>
      <c r="C113" s="167" t="s">
        <v>122</v>
      </c>
      <c r="D113" s="168" t="s">
        <v>80</v>
      </c>
      <c r="E113" s="163">
        <v>17000</v>
      </c>
      <c r="F113" s="329">
        <v>3798</v>
      </c>
      <c r="G113" s="298">
        <f t="shared" si="2"/>
        <v>4.4760400210637181</v>
      </c>
      <c r="H113" s="177" t="s">
        <v>198</v>
      </c>
      <c r="I113" s="168" t="s">
        <v>44</v>
      </c>
      <c r="J113" s="457" t="s">
        <v>464</v>
      </c>
      <c r="K113" s="167" t="s">
        <v>138</v>
      </c>
      <c r="L113" s="167" t="s">
        <v>45</v>
      </c>
      <c r="M113" s="394"/>
      <c r="N113" s="330"/>
    </row>
    <row r="114" spans="1:14" s="2" customFormat="1" ht="15" hidden="1" customHeight="1" x14ac:dyDescent="0.25">
      <c r="A114" s="166">
        <v>45336</v>
      </c>
      <c r="B114" s="167" t="s">
        <v>248</v>
      </c>
      <c r="C114" s="167" t="s">
        <v>122</v>
      </c>
      <c r="D114" s="168" t="s">
        <v>80</v>
      </c>
      <c r="E114" s="163">
        <v>9000</v>
      </c>
      <c r="F114" s="329">
        <v>3798</v>
      </c>
      <c r="G114" s="298">
        <f t="shared" si="2"/>
        <v>2.3696682464454977</v>
      </c>
      <c r="H114" s="177" t="s">
        <v>198</v>
      </c>
      <c r="I114" s="168" t="s">
        <v>44</v>
      </c>
      <c r="J114" s="457" t="s">
        <v>464</v>
      </c>
      <c r="K114" s="167" t="s">
        <v>138</v>
      </c>
      <c r="L114" s="167" t="s">
        <v>45</v>
      </c>
      <c r="M114" s="394"/>
      <c r="N114" s="330"/>
    </row>
    <row r="115" spans="1:14" s="2" customFormat="1" ht="15" hidden="1" customHeight="1" x14ac:dyDescent="0.25">
      <c r="A115" s="166">
        <v>45336</v>
      </c>
      <c r="B115" s="167" t="s">
        <v>247</v>
      </c>
      <c r="C115" s="167" t="s">
        <v>122</v>
      </c>
      <c r="D115" s="168" t="s">
        <v>80</v>
      </c>
      <c r="E115" s="163">
        <v>29000</v>
      </c>
      <c r="F115" s="329">
        <v>3798</v>
      </c>
      <c r="G115" s="298">
        <f t="shared" si="2"/>
        <v>7.6355976829910484</v>
      </c>
      <c r="H115" s="177" t="s">
        <v>198</v>
      </c>
      <c r="I115" s="168" t="s">
        <v>44</v>
      </c>
      <c r="J115" s="457" t="s">
        <v>464</v>
      </c>
      <c r="K115" s="167" t="s">
        <v>138</v>
      </c>
      <c r="L115" s="167" t="s">
        <v>45</v>
      </c>
      <c r="M115" s="394"/>
      <c r="N115" s="330"/>
    </row>
    <row r="116" spans="1:14" s="2" customFormat="1" ht="15" hidden="1" customHeight="1" x14ac:dyDescent="0.25">
      <c r="A116" s="166">
        <v>45336</v>
      </c>
      <c r="B116" s="167" t="s">
        <v>246</v>
      </c>
      <c r="C116" s="167" t="s">
        <v>122</v>
      </c>
      <c r="D116" s="168" t="s">
        <v>80</v>
      </c>
      <c r="E116" s="163">
        <v>3700</v>
      </c>
      <c r="F116" s="329">
        <v>3798</v>
      </c>
      <c r="G116" s="298">
        <f t="shared" si="2"/>
        <v>0.97419694576092686</v>
      </c>
      <c r="H116" s="177" t="s">
        <v>198</v>
      </c>
      <c r="I116" s="168" t="s">
        <v>44</v>
      </c>
      <c r="J116" s="457" t="s">
        <v>464</v>
      </c>
      <c r="K116" s="167" t="s">
        <v>138</v>
      </c>
      <c r="L116" s="167" t="s">
        <v>45</v>
      </c>
      <c r="M116" s="394"/>
      <c r="N116" s="330"/>
    </row>
    <row r="117" spans="1:14" s="2" customFormat="1" ht="15" hidden="1" customHeight="1" x14ac:dyDescent="0.25">
      <c r="A117" s="166">
        <v>45336</v>
      </c>
      <c r="B117" s="167" t="s">
        <v>245</v>
      </c>
      <c r="C117" s="167" t="s">
        <v>122</v>
      </c>
      <c r="D117" s="168" t="s">
        <v>80</v>
      </c>
      <c r="E117" s="158">
        <v>2500</v>
      </c>
      <c r="F117" s="329">
        <v>3798</v>
      </c>
      <c r="G117" s="298">
        <f t="shared" si="2"/>
        <v>0.65824117956819383</v>
      </c>
      <c r="H117" s="177" t="s">
        <v>198</v>
      </c>
      <c r="I117" s="168" t="s">
        <v>44</v>
      </c>
      <c r="J117" s="457" t="s">
        <v>464</v>
      </c>
      <c r="K117" s="167" t="s">
        <v>138</v>
      </c>
      <c r="L117" s="167" t="s">
        <v>45</v>
      </c>
      <c r="M117" s="394"/>
      <c r="N117" s="330"/>
    </row>
    <row r="118" spans="1:14" s="2" customFormat="1" ht="15" customHeight="1" x14ac:dyDescent="0.25">
      <c r="A118" s="544">
        <v>45336</v>
      </c>
      <c r="B118" s="152" t="s">
        <v>265</v>
      </c>
      <c r="C118" s="152" t="s">
        <v>115</v>
      </c>
      <c r="D118" s="152" t="s">
        <v>113</v>
      </c>
      <c r="E118" s="527">
        <v>9000</v>
      </c>
      <c r="F118" s="329">
        <v>3798</v>
      </c>
      <c r="G118" s="298">
        <f t="shared" si="2"/>
        <v>2.3696682464454977</v>
      </c>
      <c r="H118" s="177" t="s">
        <v>133</v>
      </c>
      <c r="I118" s="168" t="s">
        <v>44</v>
      </c>
      <c r="J118" s="152" t="s">
        <v>266</v>
      </c>
      <c r="K118" s="167" t="s">
        <v>138</v>
      </c>
      <c r="L118" s="167" t="s">
        <v>45</v>
      </c>
      <c r="M118" s="394"/>
      <c r="N118" s="330"/>
    </row>
    <row r="119" spans="1:14" s="2" customFormat="1" ht="15" customHeight="1" x14ac:dyDescent="0.25">
      <c r="A119" s="544">
        <v>45336</v>
      </c>
      <c r="B119" s="152" t="s">
        <v>265</v>
      </c>
      <c r="C119" s="152" t="s">
        <v>115</v>
      </c>
      <c r="D119" s="152" t="s">
        <v>113</v>
      </c>
      <c r="E119" s="527">
        <v>9000</v>
      </c>
      <c r="F119" s="329">
        <v>3798</v>
      </c>
      <c r="G119" s="298">
        <f t="shared" si="2"/>
        <v>2.3696682464454977</v>
      </c>
      <c r="H119" s="177" t="s">
        <v>133</v>
      </c>
      <c r="I119" s="168" t="s">
        <v>44</v>
      </c>
      <c r="J119" s="152" t="s">
        <v>266</v>
      </c>
      <c r="K119" s="167" t="s">
        <v>138</v>
      </c>
      <c r="L119" s="167" t="s">
        <v>45</v>
      </c>
      <c r="M119" s="394"/>
      <c r="N119" s="330"/>
    </row>
    <row r="120" spans="1:14" s="2" customFormat="1" ht="15" hidden="1" customHeight="1" x14ac:dyDescent="0.25">
      <c r="A120" s="166">
        <v>45336</v>
      </c>
      <c r="B120" s="167" t="s">
        <v>159</v>
      </c>
      <c r="C120" s="167" t="s">
        <v>115</v>
      </c>
      <c r="D120" s="168" t="s">
        <v>124</v>
      </c>
      <c r="E120" s="171">
        <v>8000</v>
      </c>
      <c r="F120" s="329">
        <v>3798</v>
      </c>
      <c r="G120" s="298">
        <f t="shared" si="2"/>
        <v>2.10637177461822</v>
      </c>
      <c r="H120" s="177" t="s">
        <v>130</v>
      </c>
      <c r="I120" s="168" t="s">
        <v>44</v>
      </c>
      <c r="J120" s="390" t="s">
        <v>269</v>
      </c>
      <c r="K120" s="167" t="s">
        <v>138</v>
      </c>
      <c r="L120" s="167" t="s">
        <v>45</v>
      </c>
      <c r="M120" s="394"/>
      <c r="N120" s="330"/>
    </row>
    <row r="121" spans="1:14" s="2" customFormat="1" ht="15" hidden="1" customHeight="1" x14ac:dyDescent="0.25">
      <c r="A121" s="166">
        <v>45336</v>
      </c>
      <c r="B121" s="167" t="s">
        <v>159</v>
      </c>
      <c r="C121" s="167" t="s">
        <v>115</v>
      </c>
      <c r="D121" s="168" t="s">
        <v>124</v>
      </c>
      <c r="E121" s="171">
        <v>14000</v>
      </c>
      <c r="F121" s="329">
        <v>3798</v>
      </c>
      <c r="G121" s="298">
        <f t="shared" si="2"/>
        <v>3.6861506055818851</v>
      </c>
      <c r="H121" s="177" t="s">
        <v>130</v>
      </c>
      <c r="I121" s="168" t="s">
        <v>44</v>
      </c>
      <c r="J121" s="390" t="s">
        <v>269</v>
      </c>
      <c r="K121" s="167" t="s">
        <v>138</v>
      </c>
      <c r="L121" s="167" t="s">
        <v>45</v>
      </c>
      <c r="M121" s="394"/>
      <c r="N121" s="330"/>
    </row>
    <row r="122" spans="1:14" s="2" customFormat="1" ht="15" hidden="1" customHeight="1" x14ac:dyDescent="0.25">
      <c r="A122" s="166">
        <v>45336</v>
      </c>
      <c r="B122" s="167" t="s">
        <v>159</v>
      </c>
      <c r="C122" s="167" t="s">
        <v>115</v>
      </c>
      <c r="D122" s="168" t="s">
        <v>124</v>
      </c>
      <c r="E122" s="171">
        <v>6000</v>
      </c>
      <c r="F122" s="329">
        <v>3798</v>
      </c>
      <c r="G122" s="298">
        <f t="shared" si="2"/>
        <v>1.5797788309636651</v>
      </c>
      <c r="H122" s="177" t="s">
        <v>130</v>
      </c>
      <c r="I122" s="168" t="s">
        <v>44</v>
      </c>
      <c r="J122" s="390" t="s">
        <v>269</v>
      </c>
      <c r="K122" s="167" t="s">
        <v>138</v>
      </c>
      <c r="L122" s="167" t="s">
        <v>45</v>
      </c>
      <c r="M122" s="394"/>
      <c r="N122" s="330"/>
    </row>
    <row r="123" spans="1:14" s="2" customFormat="1" ht="15" hidden="1" customHeight="1" x14ac:dyDescent="0.25">
      <c r="A123" s="166">
        <v>45336</v>
      </c>
      <c r="B123" s="167" t="s">
        <v>159</v>
      </c>
      <c r="C123" s="167" t="s">
        <v>115</v>
      </c>
      <c r="D123" s="168" t="s">
        <v>124</v>
      </c>
      <c r="E123" s="171">
        <v>7000</v>
      </c>
      <c r="F123" s="329">
        <v>3798</v>
      </c>
      <c r="G123" s="298">
        <f t="shared" si="2"/>
        <v>1.8430753027909426</v>
      </c>
      <c r="H123" s="177" t="s">
        <v>130</v>
      </c>
      <c r="I123" s="168" t="s">
        <v>44</v>
      </c>
      <c r="J123" s="390" t="s">
        <v>269</v>
      </c>
      <c r="K123" s="167" t="s">
        <v>138</v>
      </c>
      <c r="L123" s="167" t="s">
        <v>45</v>
      </c>
      <c r="M123" s="394"/>
      <c r="N123" s="330"/>
    </row>
    <row r="124" spans="1:14" s="2" customFormat="1" ht="15" hidden="1" customHeight="1" x14ac:dyDescent="0.25">
      <c r="A124" s="166">
        <v>45336</v>
      </c>
      <c r="B124" s="167" t="s">
        <v>159</v>
      </c>
      <c r="C124" s="167" t="s">
        <v>115</v>
      </c>
      <c r="D124" s="168" t="s">
        <v>124</v>
      </c>
      <c r="E124" s="171">
        <v>7000</v>
      </c>
      <c r="F124" s="329">
        <v>3798</v>
      </c>
      <c r="G124" s="298">
        <f t="shared" si="2"/>
        <v>1.8430753027909426</v>
      </c>
      <c r="H124" s="177" t="s">
        <v>130</v>
      </c>
      <c r="I124" s="168" t="s">
        <v>44</v>
      </c>
      <c r="J124" s="390" t="s">
        <v>269</v>
      </c>
      <c r="K124" s="167" t="s">
        <v>138</v>
      </c>
      <c r="L124" s="167" t="s">
        <v>45</v>
      </c>
      <c r="M124" s="394"/>
      <c r="N124" s="330"/>
    </row>
    <row r="125" spans="1:14" s="2" customFormat="1" ht="15" hidden="1" customHeight="1" x14ac:dyDescent="0.25">
      <c r="A125" s="166">
        <v>45336</v>
      </c>
      <c r="B125" s="167" t="s">
        <v>159</v>
      </c>
      <c r="C125" s="167" t="s">
        <v>115</v>
      </c>
      <c r="D125" s="168" t="s">
        <v>124</v>
      </c>
      <c r="E125" s="171">
        <v>8000</v>
      </c>
      <c r="F125" s="329">
        <v>3798</v>
      </c>
      <c r="G125" s="298">
        <f t="shared" si="2"/>
        <v>2.10637177461822</v>
      </c>
      <c r="H125" s="177" t="s">
        <v>130</v>
      </c>
      <c r="I125" s="168" t="s">
        <v>44</v>
      </c>
      <c r="J125" s="390" t="s">
        <v>269</v>
      </c>
      <c r="K125" s="167" t="s">
        <v>138</v>
      </c>
      <c r="L125" s="167" t="s">
        <v>45</v>
      </c>
      <c r="M125" s="394"/>
      <c r="N125" s="330"/>
    </row>
    <row r="126" spans="1:14" s="2" customFormat="1" ht="15" hidden="1" customHeight="1" x14ac:dyDescent="0.25">
      <c r="A126" s="166">
        <v>45336</v>
      </c>
      <c r="B126" s="167" t="s">
        <v>166</v>
      </c>
      <c r="C126" s="167" t="s">
        <v>129</v>
      </c>
      <c r="D126" s="168" t="s">
        <v>124</v>
      </c>
      <c r="E126" s="171">
        <v>4000</v>
      </c>
      <c r="F126" s="329">
        <v>3798</v>
      </c>
      <c r="G126" s="298">
        <f t="shared" si="2"/>
        <v>1.05318588730911</v>
      </c>
      <c r="H126" s="177" t="s">
        <v>130</v>
      </c>
      <c r="I126" s="168" t="s">
        <v>44</v>
      </c>
      <c r="J126" s="390" t="s">
        <v>269</v>
      </c>
      <c r="K126" s="167" t="s">
        <v>138</v>
      </c>
      <c r="L126" s="167" t="s">
        <v>45</v>
      </c>
      <c r="M126" s="394"/>
      <c r="N126" s="330"/>
    </row>
    <row r="127" spans="1:14" s="2" customFormat="1" ht="15" hidden="1" customHeight="1" x14ac:dyDescent="0.25">
      <c r="A127" s="166">
        <v>45336</v>
      </c>
      <c r="B127" s="167" t="s">
        <v>166</v>
      </c>
      <c r="C127" s="167" t="s">
        <v>129</v>
      </c>
      <c r="D127" s="168" t="s">
        <v>124</v>
      </c>
      <c r="E127" s="171">
        <v>6000</v>
      </c>
      <c r="F127" s="329">
        <v>3798</v>
      </c>
      <c r="G127" s="298">
        <f t="shared" si="2"/>
        <v>1.5797788309636651</v>
      </c>
      <c r="H127" s="177" t="s">
        <v>130</v>
      </c>
      <c r="I127" s="168" t="s">
        <v>44</v>
      </c>
      <c r="J127" s="390" t="s">
        <v>269</v>
      </c>
      <c r="K127" s="167" t="s">
        <v>138</v>
      </c>
      <c r="L127" s="167" t="s">
        <v>45</v>
      </c>
      <c r="M127" s="394"/>
      <c r="N127" s="330"/>
    </row>
    <row r="128" spans="1:14" s="2" customFormat="1" ht="15" customHeight="1" x14ac:dyDescent="0.25">
      <c r="A128" s="166">
        <v>45337</v>
      </c>
      <c r="B128" s="167" t="s">
        <v>114</v>
      </c>
      <c r="C128" s="167" t="s">
        <v>115</v>
      </c>
      <c r="D128" s="168" t="s">
        <v>14</v>
      </c>
      <c r="E128" s="163">
        <v>4000</v>
      </c>
      <c r="F128" s="329">
        <v>3798</v>
      </c>
      <c r="G128" s="298">
        <f t="shared" si="2"/>
        <v>1.05318588730911</v>
      </c>
      <c r="H128" s="177" t="s">
        <v>198</v>
      </c>
      <c r="I128" s="168" t="s">
        <v>44</v>
      </c>
      <c r="J128" s="457" t="s">
        <v>258</v>
      </c>
      <c r="K128" s="167" t="s">
        <v>138</v>
      </c>
      <c r="L128" s="167" t="s">
        <v>45</v>
      </c>
      <c r="M128" s="394"/>
      <c r="N128" s="330"/>
    </row>
    <row r="129" spans="1:14" s="2" customFormat="1" ht="15" customHeight="1" x14ac:dyDescent="0.25">
      <c r="A129" s="166">
        <v>45337</v>
      </c>
      <c r="B129" s="167" t="s">
        <v>114</v>
      </c>
      <c r="C129" s="167" t="s">
        <v>115</v>
      </c>
      <c r="D129" s="168" t="s">
        <v>14</v>
      </c>
      <c r="E129" s="163">
        <v>7000</v>
      </c>
      <c r="F129" s="329">
        <v>3798</v>
      </c>
      <c r="G129" s="298">
        <f t="shared" si="2"/>
        <v>1.8430753027909426</v>
      </c>
      <c r="H129" s="177" t="s">
        <v>198</v>
      </c>
      <c r="I129" s="168" t="s">
        <v>44</v>
      </c>
      <c r="J129" s="457" t="s">
        <v>258</v>
      </c>
      <c r="K129" s="167" t="s">
        <v>138</v>
      </c>
      <c r="L129" s="167" t="s">
        <v>45</v>
      </c>
      <c r="M129" s="394"/>
      <c r="N129" s="330"/>
    </row>
    <row r="130" spans="1:14" s="2" customFormat="1" ht="15" customHeight="1" x14ac:dyDescent="0.25">
      <c r="A130" s="166">
        <v>45337</v>
      </c>
      <c r="B130" s="167" t="s">
        <v>114</v>
      </c>
      <c r="C130" s="167" t="s">
        <v>115</v>
      </c>
      <c r="D130" s="168" t="s">
        <v>14</v>
      </c>
      <c r="E130" s="163">
        <v>2000</v>
      </c>
      <c r="F130" s="329">
        <v>3798</v>
      </c>
      <c r="G130" s="298">
        <f t="shared" si="2"/>
        <v>0.526592943654555</v>
      </c>
      <c r="H130" s="177" t="s">
        <v>198</v>
      </c>
      <c r="I130" s="168" t="s">
        <v>44</v>
      </c>
      <c r="J130" s="457" t="s">
        <v>258</v>
      </c>
      <c r="K130" s="167" t="s">
        <v>138</v>
      </c>
      <c r="L130" s="167" t="s">
        <v>45</v>
      </c>
      <c r="M130" s="394"/>
      <c r="N130" s="330"/>
    </row>
    <row r="131" spans="1:14" s="2" customFormat="1" ht="15" customHeight="1" x14ac:dyDescent="0.25">
      <c r="A131" s="166">
        <v>45337</v>
      </c>
      <c r="B131" s="167" t="s">
        <v>114</v>
      </c>
      <c r="C131" s="167" t="s">
        <v>115</v>
      </c>
      <c r="D131" s="168" t="s">
        <v>14</v>
      </c>
      <c r="E131" s="163">
        <v>15000</v>
      </c>
      <c r="F131" s="329">
        <v>3798</v>
      </c>
      <c r="G131" s="298">
        <f t="shared" si="2"/>
        <v>3.9494470774091628</v>
      </c>
      <c r="H131" s="177" t="s">
        <v>198</v>
      </c>
      <c r="I131" s="168" t="s">
        <v>44</v>
      </c>
      <c r="J131" s="457" t="s">
        <v>258</v>
      </c>
      <c r="K131" s="167" t="s">
        <v>138</v>
      </c>
      <c r="L131" s="167" t="s">
        <v>45</v>
      </c>
      <c r="M131" s="394"/>
      <c r="N131" s="330"/>
    </row>
    <row r="132" spans="1:14" s="2" customFormat="1" ht="15" customHeight="1" x14ac:dyDescent="0.25">
      <c r="A132" s="166">
        <v>45337</v>
      </c>
      <c r="B132" s="167" t="s">
        <v>277</v>
      </c>
      <c r="C132" s="167" t="s">
        <v>136</v>
      </c>
      <c r="D132" s="168" t="s">
        <v>14</v>
      </c>
      <c r="E132" s="158">
        <v>1402000</v>
      </c>
      <c r="F132" s="329">
        <v>3798</v>
      </c>
      <c r="G132" s="298">
        <f t="shared" si="2"/>
        <v>369.14165350184305</v>
      </c>
      <c r="H132" s="177" t="s">
        <v>132</v>
      </c>
      <c r="I132" s="168" t="s">
        <v>44</v>
      </c>
      <c r="J132" s="390" t="s">
        <v>465</v>
      </c>
      <c r="K132" s="167" t="s">
        <v>138</v>
      </c>
      <c r="L132" s="167" t="s">
        <v>45</v>
      </c>
      <c r="M132" s="394"/>
      <c r="N132" s="330"/>
    </row>
    <row r="133" spans="1:14" s="2" customFormat="1" ht="15" customHeight="1" x14ac:dyDescent="0.25">
      <c r="A133" s="166">
        <v>45337</v>
      </c>
      <c r="B133" s="167" t="s">
        <v>278</v>
      </c>
      <c r="C133" s="167" t="s">
        <v>136</v>
      </c>
      <c r="D133" s="168" t="s">
        <v>113</v>
      </c>
      <c r="E133" s="158">
        <v>549085</v>
      </c>
      <c r="F133" s="329">
        <v>3798</v>
      </c>
      <c r="G133" s="298">
        <f t="shared" si="2"/>
        <v>144.57214323328068</v>
      </c>
      <c r="H133" s="177" t="s">
        <v>132</v>
      </c>
      <c r="I133" s="168" t="s">
        <v>44</v>
      </c>
      <c r="J133" s="390" t="s">
        <v>465</v>
      </c>
      <c r="K133" s="167" t="s">
        <v>138</v>
      </c>
      <c r="L133" s="167" t="s">
        <v>45</v>
      </c>
      <c r="M133" s="394"/>
      <c r="N133" s="330"/>
    </row>
    <row r="134" spans="1:14" s="2" customFormat="1" ht="15" hidden="1" customHeight="1" x14ac:dyDescent="0.25">
      <c r="A134" s="469">
        <v>45337</v>
      </c>
      <c r="B134" s="167" t="s">
        <v>137</v>
      </c>
      <c r="C134" s="167" t="s">
        <v>123</v>
      </c>
      <c r="D134" s="168" t="s">
        <v>80</v>
      </c>
      <c r="E134" s="158">
        <v>2500</v>
      </c>
      <c r="F134" s="329">
        <v>3798</v>
      </c>
      <c r="G134" s="298">
        <f t="shared" si="2"/>
        <v>0.65824117956819383</v>
      </c>
      <c r="H134" s="177" t="s">
        <v>132</v>
      </c>
      <c r="I134" s="168" t="s">
        <v>44</v>
      </c>
      <c r="J134" s="390" t="s">
        <v>467</v>
      </c>
      <c r="K134" s="167" t="s">
        <v>138</v>
      </c>
      <c r="L134" s="167" t="s">
        <v>45</v>
      </c>
      <c r="M134" s="394"/>
      <c r="N134" s="330"/>
    </row>
    <row r="135" spans="1:14" s="2" customFormat="1" ht="15" customHeight="1" x14ac:dyDescent="0.25">
      <c r="A135" s="469">
        <v>45337</v>
      </c>
      <c r="B135" s="167" t="s">
        <v>279</v>
      </c>
      <c r="C135" s="167" t="s">
        <v>136</v>
      </c>
      <c r="D135" s="168" t="s">
        <v>14</v>
      </c>
      <c r="E135" s="171">
        <v>750000</v>
      </c>
      <c r="F135" s="329">
        <v>3798</v>
      </c>
      <c r="G135" s="298">
        <f t="shared" si="2"/>
        <v>197.47235387045814</v>
      </c>
      <c r="H135" s="177" t="s">
        <v>132</v>
      </c>
      <c r="I135" s="168" t="s">
        <v>44</v>
      </c>
      <c r="J135" s="390" t="s">
        <v>468</v>
      </c>
      <c r="K135" s="167" t="s">
        <v>138</v>
      </c>
      <c r="L135" s="167" t="s">
        <v>45</v>
      </c>
      <c r="M135" s="394"/>
      <c r="N135" s="330"/>
    </row>
    <row r="136" spans="1:14" s="2" customFormat="1" ht="15" customHeight="1" x14ac:dyDescent="0.25">
      <c r="A136" s="469">
        <v>45337</v>
      </c>
      <c r="B136" s="167" t="s">
        <v>280</v>
      </c>
      <c r="C136" s="167" t="s">
        <v>136</v>
      </c>
      <c r="D136" s="168" t="s">
        <v>113</v>
      </c>
      <c r="E136" s="171">
        <v>323543</v>
      </c>
      <c r="F136" s="329">
        <v>3798</v>
      </c>
      <c r="G136" s="298">
        <f t="shared" si="2"/>
        <v>85.187730384412845</v>
      </c>
      <c r="H136" s="177" t="s">
        <v>132</v>
      </c>
      <c r="I136" s="168" t="s">
        <v>44</v>
      </c>
      <c r="J136" s="390" t="s">
        <v>468</v>
      </c>
      <c r="K136" s="167" t="s">
        <v>138</v>
      </c>
      <c r="L136" s="167" t="s">
        <v>45</v>
      </c>
      <c r="M136" s="394"/>
      <c r="N136" s="330"/>
    </row>
    <row r="137" spans="1:14" s="2" customFormat="1" ht="15" hidden="1" customHeight="1" x14ac:dyDescent="0.25">
      <c r="A137" s="166">
        <v>45337</v>
      </c>
      <c r="B137" s="167" t="s">
        <v>159</v>
      </c>
      <c r="C137" s="167" t="s">
        <v>115</v>
      </c>
      <c r="D137" s="168" t="s">
        <v>124</v>
      </c>
      <c r="E137" s="171">
        <v>8000</v>
      </c>
      <c r="F137" s="329">
        <v>3798</v>
      </c>
      <c r="G137" s="298">
        <f t="shared" si="2"/>
        <v>2.10637177461822</v>
      </c>
      <c r="H137" s="177" t="s">
        <v>130</v>
      </c>
      <c r="I137" s="168" t="s">
        <v>44</v>
      </c>
      <c r="J137" s="390" t="s">
        <v>281</v>
      </c>
      <c r="K137" s="167" t="s">
        <v>138</v>
      </c>
      <c r="L137" s="167" t="s">
        <v>45</v>
      </c>
      <c r="M137" s="394"/>
      <c r="N137" s="330"/>
    </row>
    <row r="138" spans="1:14" s="2" customFormat="1" ht="15" hidden="1" customHeight="1" x14ac:dyDescent="0.25">
      <c r="A138" s="166">
        <v>45337</v>
      </c>
      <c r="B138" s="167" t="s">
        <v>159</v>
      </c>
      <c r="C138" s="167" t="s">
        <v>115</v>
      </c>
      <c r="D138" s="168" t="s">
        <v>124</v>
      </c>
      <c r="E138" s="171">
        <v>8000</v>
      </c>
      <c r="F138" s="329">
        <v>3798</v>
      </c>
      <c r="G138" s="298">
        <f t="shared" si="2"/>
        <v>2.10637177461822</v>
      </c>
      <c r="H138" s="177" t="s">
        <v>130</v>
      </c>
      <c r="I138" s="168" t="s">
        <v>44</v>
      </c>
      <c r="J138" s="390" t="s">
        <v>281</v>
      </c>
      <c r="K138" s="167" t="s">
        <v>138</v>
      </c>
      <c r="L138" s="167" t="s">
        <v>45</v>
      </c>
      <c r="M138" s="394"/>
      <c r="N138" s="330"/>
    </row>
    <row r="139" spans="1:14" s="2" customFormat="1" ht="15" hidden="1" customHeight="1" x14ac:dyDescent="0.25">
      <c r="A139" s="166">
        <v>45337</v>
      </c>
      <c r="B139" s="167" t="s">
        <v>159</v>
      </c>
      <c r="C139" s="167" t="s">
        <v>115</v>
      </c>
      <c r="D139" s="168" t="s">
        <v>124</v>
      </c>
      <c r="E139" s="171">
        <v>6000</v>
      </c>
      <c r="F139" s="329">
        <v>3798</v>
      </c>
      <c r="G139" s="298">
        <f t="shared" si="2"/>
        <v>1.5797788309636651</v>
      </c>
      <c r="H139" s="177" t="s">
        <v>130</v>
      </c>
      <c r="I139" s="168" t="s">
        <v>44</v>
      </c>
      <c r="J139" s="390" t="s">
        <v>281</v>
      </c>
      <c r="K139" s="167" t="s">
        <v>138</v>
      </c>
      <c r="L139" s="167" t="s">
        <v>45</v>
      </c>
      <c r="M139" s="394"/>
      <c r="N139" s="330"/>
    </row>
    <row r="140" spans="1:14" s="2" customFormat="1" ht="15" hidden="1" customHeight="1" x14ac:dyDescent="0.25">
      <c r="A140" s="166">
        <v>45337</v>
      </c>
      <c r="B140" s="167" t="s">
        <v>159</v>
      </c>
      <c r="C140" s="167" t="s">
        <v>115</v>
      </c>
      <c r="D140" s="168" t="s">
        <v>124</v>
      </c>
      <c r="E140" s="171">
        <v>8000</v>
      </c>
      <c r="F140" s="329">
        <v>3798</v>
      </c>
      <c r="G140" s="298">
        <f t="shared" si="2"/>
        <v>2.10637177461822</v>
      </c>
      <c r="H140" s="177" t="s">
        <v>130</v>
      </c>
      <c r="I140" s="168" t="s">
        <v>44</v>
      </c>
      <c r="J140" s="390" t="s">
        <v>281</v>
      </c>
      <c r="K140" s="167" t="s">
        <v>138</v>
      </c>
      <c r="L140" s="167" t="s">
        <v>45</v>
      </c>
      <c r="M140" s="394"/>
      <c r="N140" s="330"/>
    </row>
    <row r="141" spans="1:14" s="2" customFormat="1" ht="15" hidden="1" customHeight="1" x14ac:dyDescent="0.25">
      <c r="A141" s="166">
        <v>45337</v>
      </c>
      <c r="B141" s="167" t="s">
        <v>159</v>
      </c>
      <c r="C141" s="167" t="s">
        <v>115</v>
      </c>
      <c r="D141" s="168" t="s">
        <v>124</v>
      </c>
      <c r="E141" s="171">
        <v>6000</v>
      </c>
      <c r="F141" s="329">
        <v>3798</v>
      </c>
      <c r="G141" s="298">
        <f t="shared" si="2"/>
        <v>1.5797788309636651</v>
      </c>
      <c r="H141" s="177" t="s">
        <v>130</v>
      </c>
      <c r="I141" s="168" t="s">
        <v>44</v>
      </c>
      <c r="J141" s="390" t="s">
        <v>281</v>
      </c>
      <c r="K141" s="167" t="s">
        <v>138</v>
      </c>
      <c r="L141" s="167" t="s">
        <v>45</v>
      </c>
      <c r="M141" s="394"/>
      <c r="N141" s="330"/>
    </row>
    <row r="142" spans="1:14" s="2" customFormat="1" ht="15" hidden="1" customHeight="1" x14ac:dyDescent="0.25">
      <c r="A142" s="166">
        <v>45337</v>
      </c>
      <c r="B142" s="167" t="s">
        <v>159</v>
      </c>
      <c r="C142" s="167" t="s">
        <v>115</v>
      </c>
      <c r="D142" s="168" t="s">
        <v>124</v>
      </c>
      <c r="E142" s="171">
        <v>10000</v>
      </c>
      <c r="F142" s="329">
        <v>3798</v>
      </c>
      <c r="G142" s="298">
        <f t="shared" si="2"/>
        <v>2.6329647182727753</v>
      </c>
      <c r="H142" s="177" t="s">
        <v>130</v>
      </c>
      <c r="I142" s="168" t="s">
        <v>44</v>
      </c>
      <c r="J142" s="390" t="s">
        <v>281</v>
      </c>
      <c r="K142" s="167" t="s">
        <v>138</v>
      </c>
      <c r="L142" s="167" t="s">
        <v>45</v>
      </c>
      <c r="M142" s="394"/>
      <c r="N142" s="330"/>
    </row>
    <row r="143" spans="1:14" s="2" customFormat="1" ht="15" hidden="1" customHeight="1" x14ac:dyDescent="0.25">
      <c r="A143" s="166">
        <v>45337</v>
      </c>
      <c r="B143" s="167" t="s">
        <v>166</v>
      </c>
      <c r="C143" s="167" t="s">
        <v>129</v>
      </c>
      <c r="D143" s="168" t="s">
        <v>124</v>
      </c>
      <c r="E143" s="171">
        <v>6000</v>
      </c>
      <c r="F143" s="329">
        <v>3798</v>
      </c>
      <c r="G143" s="298">
        <f t="shared" si="2"/>
        <v>1.5797788309636651</v>
      </c>
      <c r="H143" s="177" t="s">
        <v>130</v>
      </c>
      <c r="I143" s="168" t="s">
        <v>44</v>
      </c>
      <c r="J143" s="390" t="s">
        <v>281</v>
      </c>
      <c r="K143" s="167" t="s">
        <v>138</v>
      </c>
      <c r="L143" s="167" t="s">
        <v>45</v>
      </c>
      <c r="M143" s="394"/>
      <c r="N143" s="330"/>
    </row>
    <row r="144" spans="1:14" s="2" customFormat="1" ht="15" hidden="1" customHeight="1" x14ac:dyDescent="0.25">
      <c r="A144" s="166">
        <v>45337</v>
      </c>
      <c r="B144" s="167" t="s">
        <v>166</v>
      </c>
      <c r="C144" s="167" t="s">
        <v>129</v>
      </c>
      <c r="D144" s="168" t="s">
        <v>124</v>
      </c>
      <c r="E144" s="171">
        <v>4000</v>
      </c>
      <c r="F144" s="329">
        <v>3798</v>
      </c>
      <c r="G144" s="298">
        <f t="shared" si="2"/>
        <v>1.05318588730911</v>
      </c>
      <c r="H144" s="177" t="s">
        <v>130</v>
      </c>
      <c r="I144" s="168" t="s">
        <v>44</v>
      </c>
      <c r="J144" s="390" t="s">
        <v>281</v>
      </c>
      <c r="K144" s="167" t="s">
        <v>138</v>
      </c>
      <c r="L144" s="167" t="s">
        <v>45</v>
      </c>
      <c r="M144" s="394"/>
      <c r="N144" s="330"/>
    </row>
    <row r="145" spans="1:14" s="2" customFormat="1" ht="15" customHeight="1" x14ac:dyDescent="0.25">
      <c r="A145" s="544">
        <v>45337</v>
      </c>
      <c r="B145" s="152" t="s">
        <v>265</v>
      </c>
      <c r="C145" s="152" t="s">
        <v>115</v>
      </c>
      <c r="D145" s="152" t="s">
        <v>113</v>
      </c>
      <c r="E145" s="527">
        <v>8000</v>
      </c>
      <c r="F145" s="329">
        <v>3798</v>
      </c>
      <c r="G145" s="298">
        <f t="shared" si="2"/>
        <v>2.10637177461822</v>
      </c>
      <c r="H145" s="177" t="s">
        <v>133</v>
      </c>
      <c r="I145" s="168" t="s">
        <v>44</v>
      </c>
      <c r="J145" s="152" t="s">
        <v>287</v>
      </c>
      <c r="K145" s="167" t="s">
        <v>138</v>
      </c>
      <c r="L145" s="167" t="s">
        <v>45</v>
      </c>
      <c r="M145" s="394"/>
      <c r="N145" s="330"/>
    </row>
    <row r="146" spans="1:14" s="2" customFormat="1" ht="15" customHeight="1" x14ac:dyDescent="0.25">
      <c r="A146" s="544">
        <v>45337</v>
      </c>
      <c r="B146" s="152" t="s">
        <v>265</v>
      </c>
      <c r="C146" s="152" t="s">
        <v>115</v>
      </c>
      <c r="D146" s="152" t="s">
        <v>113</v>
      </c>
      <c r="E146" s="527">
        <v>5000</v>
      </c>
      <c r="F146" s="329">
        <v>3798</v>
      </c>
      <c r="G146" s="298">
        <f t="shared" si="2"/>
        <v>1.3164823591363877</v>
      </c>
      <c r="H146" s="177" t="s">
        <v>133</v>
      </c>
      <c r="I146" s="168" t="s">
        <v>44</v>
      </c>
      <c r="J146" s="152" t="s">
        <v>287</v>
      </c>
      <c r="K146" s="167" t="s">
        <v>138</v>
      </c>
      <c r="L146" s="167" t="s">
        <v>45</v>
      </c>
      <c r="M146" s="394"/>
      <c r="N146" s="330"/>
    </row>
    <row r="147" spans="1:14" s="2" customFormat="1" ht="15" customHeight="1" x14ac:dyDescent="0.25">
      <c r="A147" s="544">
        <v>45337</v>
      </c>
      <c r="B147" s="152" t="s">
        <v>265</v>
      </c>
      <c r="C147" s="152" t="s">
        <v>115</v>
      </c>
      <c r="D147" s="152" t="s">
        <v>113</v>
      </c>
      <c r="E147" s="527">
        <v>3000</v>
      </c>
      <c r="F147" s="329">
        <v>3798</v>
      </c>
      <c r="G147" s="298">
        <f t="shared" si="2"/>
        <v>0.78988941548183256</v>
      </c>
      <c r="H147" s="177" t="s">
        <v>133</v>
      </c>
      <c r="I147" s="168" t="s">
        <v>44</v>
      </c>
      <c r="J147" s="152" t="s">
        <v>287</v>
      </c>
      <c r="K147" s="167" t="s">
        <v>138</v>
      </c>
      <c r="L147" s="167" t="s">
        <v>45</v>
      </c>
      <c r="M147" s="394"/>
      <c r="N147" s="330"/>
    </row>
    <row r="148" spans="1:14" s="2" customFormat="1" ht="15" customHeight="1" x14ac:dyDescent="0.25">
      <c r="A148" s="544">
        <v>45337</v>
      </c>
      <c r="B148" s="152" t="s">
        <v>265</v>
      </c>
      <c r="C148" s="152" t="s">
        <v>115</v>
      </c>
      <c r="D148" s="152" t="s">
        <v>113</v>
      </c>
      <c r="E148" s="527">
        <v>5000</v>
      </c>
      <c r="F148" s="329">
        <v>3798</v>
      </c>
      <c r="G148" s="298">
        <f t="shared" si="2"/>
        <v>1.3164823591363877</v>
      </c>
      <c r="H148" s="177" t="s">
        <v>133</v>
      </c>
      <c r="I148" s="168" t="s">
        <v>44</v>
      </c>
      <c r="J148" s="152" t="s">
        <v>287</v>
      </c>
      <c r="K148" s="167" t="s">
        <v>138</v>
      </c>
      <c r="L148" s="167" t="s">
        <v>45</v>
      </c>
      <c r="M148" s="394"/>
      <c r="N148" s="330"/>
    </row>
    <row r="149" spans="1:14" s="2" customFormat="1" ht="15" customHeight="1" x14ac:dyDescent="0.25">
      <c r="A149" s="544">
        <v>45337</v>
      </c>
      <c r="B149" s="152" t="s">
        <v>265</v>
      </c>
      <c r="C149" s="152" t="s">
        <v>115</v>
      </c>
      <c r="D149" s="152" t="s">
        <v>113</v>
      </c>
      <c r="E149" s="527">
        <v>3000</v>
      </c>
      <c r="F149" s="329">
        <v>3798</v>
      </c>
      <c r="G149" s="298">
        <f t="shared" si="2"/>
        <v>0.78988941548183256</v>
      </c>
      <c r="H149" s="177" t="s">
        <v>133</v>
      </c>
      <c r="I149" s="168" t="s">
        <v>44</v>
      </c>
      <c r="J149" s="152" t="s">
        <v>287</v>
      </c>
      <c r="K149" s="167" t="s">
        <v>138</v>
      </c>
      <c r="L149" s="167" t="s">
        <v>45</v>
      </c>
      <c r="M149" s="394"/>
      <c r="N149" s="330"/>
    </row>
    <row r="150" spans="1:14" s="2" customFormat="1" ht="15" customHeight="1" x14ac:dyDescent="0.25">
      <c r="A150" s="544">
        <v>45337</v>
      </c>
      <c r="B150" s="152" t="s">
        <v>265</v>
      </c>
      <c r="C150" s="152" t="s">
        <v>115</v>
      </c>
      <c r="D150" s="152" t="s">
        <v>113</v>
      </c>
      <c r="E150" s="527">
        <v>5000</v>
      </c>
      <c r="F150" s="329">
        <v>3798</v>
      </c>
      <c r="G150" s="298">
        <f t="shared" si="2"/>
        <v>1.3164823591363877</v>
      </c>
      <c r="H150" s="177" t="s">
        <v>133</v>
      </c>
      <c r="I150" s="168" t="s">
        <v>44</v>
      </c>
      <c r="J150" s="152" t="s">
        <v>287</v>
      </c>
      <c r="K150" s="167" t="s">
        <v>138</v>
      </c>
      <c r="L150" s="167" t="s">
        <v>45</v>
      </c>
      <c r="M150" s="394"/>
      <c r="N150" s="330"/>
    </row>
    <row r="151" spans="1:14" s="2" customFormat="1" ht="15" customHeight="1" x14ac:dyDescent="0.25">
      <c r="A151" s="544">
        <v>45337</v>
      </c>
      <c r="B151" s="152" t="s">
        <v>265</v>
      </c>
      <c r="C151" s="152" t="s">
        <v>115</v>
      </c>
      <c r="D151" s="152" t="s">
        <v>113</v>
      </c>
      <c r="E151" s="527">
        <v>3000</v>
      </c>
      <c r="F151" s="329">
        <v>3798</v>
      </c>
      <c r="G151" s="298">
        <f t="shared" si="2"/>
        <v>0.78988941548183256</v>
      </c>
      <c r="H151" s="177" t="s">
        <v>133</v>
      </c>
      <c r="I151" s="168" t="s">
        <v>44</v>
      </c>
      <c r="J151" s="152" t="s">
        <v>287</v>
      </c>
      <c r="K151" s="167" t="s">
        <v>138</v>
      </c>
      <c r="L151" s="167" t="s">
        <v>45</v>
      </c>
      <c r="M151" s="394"/>
      <c r="N151" s="330"/>
    </row>
    <row r="152" spans="1:14" s="2" customFormat="1" ht="15" customHeight="1" x14ac:dyDescent="0.25">
      <c r="A152" s="544">
        <v>45337</v>
      </c>
      <c r="B152" s="574" t="s">
        <v>265</v>
      </c>
      <c r="C152" s="152" t="s">
        <v>115</v>
      </c>
      <c r="D152" s="152" t="s">
        <v>113</v>
      </c>
      <c r="E152" s="652">
        <v>2000</v>
      </c>
      <c r="F152" s="329">
        <v>3798</v>
      </c>
      <c r="G152" s="298">
        <f t="shared" si="2"/>
        <v>0.526592943654555</v>
      </c>
      <c r="H152" s="177" t="s">
        <v>133</v>
      </c>
      <c r="I152" s="168" t="s">
        <v>44</v>
      </c>
      <c r="J152" s="152" t="s">
        <v>287</v>
      </c>
      <c r="K152" s="167" t="s">
        <v>138</v>
      </c>
      <c r="L152" s="167" t="s">
        <v>45</v>
      </c>
      <c r="M152" s="394"/>
      <c r="N152" s="330"/>
    </row>
    <row r="153" spans="1:14" s="2" customFormat="1" ht="15" customHeight="1" x14ac:dyDescent="0.25">
      <c r="A153" s="544">
        <v>45337</v>
      </c>
      <c r="B153" s="574" t="s">
        <v>265</v>
      </c>
      <c r="C153" s="152" t="s">
        <v>115</v>
      </c>
      <c r="D153" s="152" t="s">
        <v>113</v>
      </c>
      <c r="E153" s="652">
        <v>6000</v>
      </c>
      <c r="F153" s="329">
        <v>3798</v>
      </c>
      <c r="G153" s="298">
        <f t="shared" si="2"/>
        <v>1.5797788309636651</v>
      </c>
      <c r="H153" s="177" t="s">
        <v>133</v>
      </c>
      <c r="I153" s="168" t="s">
        <v>44</v>
      </c>
      <c r="J153" s="152" t="s">
        <v>287</v>
      </c>
      <c r="K153" s="167" t="s">
        <v>138</v>
      </c>
      <c r="L153" s="167" t="s">
        <v>45</v>
      </c>
      <c r="M153" s="394"/>
      <c r="N153" s="330"/>
    </row>
    <row r="154" spans="1:14" s="2" customFormat="1" ht="15" customHeight="1" x14ac:dyDescent="0.25">
      <c r="A154" s="544">
        <v>45337</v>
      </c>
      <c r="B154" s="574" t="s">
        <v>265</v>
      </c>
      <c r="C154" s="152" t="s">
        <v>115</v>
      </c>
      <c r="D154" s="152" t="s">
        <v>113</v>
      </c>
      <c r="E154" s="652">
        <v>13000</v>
      </c>
      <c r="F154" s="329">
        <v>3798</v>
      </c>
      <c r="G154" s="298">
        <f t="shared" si="2"/>
        <v>3.4228541337546079</v>
      </c>
      <c r="H154" s="177" t="s">
        <v>133</v>
      </c>
      <c r="I154" s="168" t="s">
        <v>44</v>
      </c>
      <c r="J154" s="152" t="s">
        <v>287</v>
      </c>
      <c r="K154" s="167" t="s">
        <v>138</v>
      </c>
      <c r="L154" s="167" t="s">
        <v>45</v>
      </c>
      <c r="M154" s="394"/>
      <c r="N154" s="330"/>
    </row>
    <row r="155" spans="1:14" s="2" customFormat="1" ht="15" customHeight="1" x14ac:dyDescent="0.25">
      <c r="A155" s="544">
        <v>45339</v>
      </c>
      <c r="B155" s="152" t="s">
        <v>265</v>
      </c>
      <c r="C155" s="152" t="s">
        <v>115</v>
      </c>
      <c r="D155" s="152" t="s">
        <v>113</v>
      </c>
      <c r="E155" s="527">
        <v>12000</v>
      </c>
      <c r="F155" s="329">
        <v>3798</v>
      </c>
      <c r="G155" s="298">
        <f t="shared" si="2"/>
        <v>3.1595576619273302</v>
      </c>
      <c r="H155" s="177" t="s">
        <v>133</v>
      </c>
      <c r="I155" s="168" t="s">
        <v>44</v>
      </c>
      <c r="J155" s="152" t="s">
        <v>299</v>
      </c>
      <c r="K155" s="167" t="s">
        <v>138</v>
      </c>
      <c r="L155" s="167" t="s">
        <v>45</v>
      </c>
      <c r="M155" s="394"/>
      <c r="N155" s="330"/>
    </row>
    <row r="156" spans="1:14" s="2" customFormat="1" ht="15" customHeight="1" x14ac:dyDescent="0.25">
      <c r="A156" s="544">
        <v>45339</v>
      </c>
      <c r="B156" s="152" t="s">
        <v>265</v>
      </c>
      <c r="C156" s="152" t="s">
        <v>115</v>
      </c>
      <c r="D156" s="152" t="s">
        <v>113</v>
      </c>
      <c r="E156" s="527">
        <v>8000</v>
      </c>
      <c r="F156" s="329">
        <v>3798</v>
      </c>
      <c r="G156" s="298">
        <f t="shared" si="2"/>
        <v>2.10637177461822</v>
      </c>
      <c r="H156" s="177" t="s">
        <v>133</v>
      </c>
      <c r="I156" s="168" t="s">
        <v>44</v>
      </c>
      <c r="J156" s="152" t="s">
        <v>299</v>
      </c>
      <c r="K156" s="167" t="s">
        <v>138</v>
      </c>
      <c r="L156" s="167" t="s">
        <v>45</v>
      </c>
      <c r="M156" s="394"/>
      <c r="N156" s="330"/>
    </row>
    <row r="157" spans="1:14" s="2" customFormat="1" ht="15" customHeight="1" x14ac:dyDescent="0.25">
      <c r="A157" s="544">
        <v>45339</v>
      </c>
      <c r="B157" s="152" t="s">
        <v>265</v>
      </c>
      <c r="C157" s="152" t="s">
        <v>115</v>
      </c>
      <c r="D157" s="152" t="s">
        <v>113</v>
      </c>
      <c r="E157" s="527">
        <v>10000</v>
      </c>
      <c r="F157" s="329">
        <v>3798</v>
      </c>
      <c r="G157" s="298">
        <f t="shared" si="2"/>
        <v>2.6329647182727753</v>
      </c>
      <c r="H157" s="177" t="s">
        <v>133</v>
      </c>
      <c r="I157" s="168" t="s">
        <v>44</v>
      </c>
      <c r="J157" s="152" t="s">
        <v>299</v>
      </c>
      <c r="K157" s="167" t="s">
        <v>138</v>
      </c>
      <c r="L157" s="167" t="s">
        <v>45</v>
      </c>
      <c r="M157" s="394"/>
      <c r="N157" s="330"/>
    </row>
    <row r="158" spans="1:14" s="2" customFormat="1" ht="15" customHeight="1" x14ac:dyDescent="0.25">
      <c r="A158" s="544">
        <v>45339</v>
      </c>
      <c r="B158" s="152" t="s">
        <v>265</v>
      </c>
      <c r="C158" s="152" t="s">
        <v>115</v>
      </c>
      <c r="D158" s="152" t="s">
        <v>113</v>
      </c>
      <c r="E158" s="527">
        <v>10000</v>
      </c>
      <c r="F158" s="329">
        <v>3798</v>
      </c>
      <c r="G158" s="298">
        <f t="shared" si="2"/>
        <v>2.6329647182727753</v>
      </c>
      <c r="H158" s="177" t="s">
        <v>133</v>
      </c>
      <c r="I158" s="168" t="s">
        <v>44</v>
      </c>
      <c r="J158" s="152" t="s">
        <v>299</v>
      </c>
      <c r="K158" s="167" t="s">
        <v>138</v>
      </c>
      <c r="L158" s="167" t="s">
        <v>45</v>
      </c>
      <c r="M158" s="394"/>
      <c r="N158" s="330"/>
    </row>
    <row r="159" spans="1:14" s="2" customFormat="1" ht="15" customHeight="1" x14ac:dyDescent="0.25">
      <c r="A159" s="544">
        <v>45339</v>
      </c>
      <c r="B159" s="152" t="s">
        <v>265</v>
      </c>
      <c r="C159" s="152" t="s">
        <v>115</v>
      </c>
      <c r="D159" s="152" t="s">
        <v>113</v>
      </c>
      <c r="E159" s="527">
        <v>6000</v>
      </c>
      <c r="F159" s="329">
        <v>3798</v>
      </c>
      <c r="G159" s="298">
        <f t="shared" si="2"/>
        <v>1.5797788309636651</v>
      </c>
      <c r="H159" s="177" t="s">
        <v>133</v>
      </c>
      <c r="I159" s="168" t="s">
        <v>44</v>
      </c>
      <c r="J159" s="152" t="s">
        <v>299</v>
      </c>
      <c r="K159" s="167" t="s">
        <v>138</v>
      </c>
      <c r="L159" s="167" t="s">
        <v>45</v>
      </c>
      <c r="M159" s="394"/>
      <c r="N159" s="330"/>
    </row>
    <row r="160" spans="1:14" s="2" customFormat="1" ht="15" customHeight="1" x14ac:dyDescent="0.25">
      <c r="A160" s="544">
        <v>45339</v>
      </c>
      <c r="B160" s="152" t="s">
        <v>265</v>
      </c>
      <c r="C160" s="152" t="s">
        <v>115</v>
      </c>
      <c r="D160" s="152" t="s">
        <v>113</v>
      </c>
      <c r="E160" s="527">
        <v>6000</v>
      </c>
      <c r="F160" s="329">
        <v>3798</v>
      </c>
      <c r="G160" s="298">
        <f t="shared" si="2"/>
        <v>1.5797788309636651</v>
      </c>
      <c r="H160" s="177" t="s">
        <v>133</v>
      </c>
      <c r="I160" s="168" t="s">
        <v>44</v>
      </c>
      <c r="J160" s="152" t="s">
        <v>299</v>
      </c>
      <c r="K160" s="167" t="s">
        <v>138</v>
      </c>
      <c r="L160" s="167" t="s">
        <v>45</v>
      </c>
      <c r="M160" s="394"/>
      <c r="N160" s="330"/>
    </row>
    <row r="161" spans="1:14" s="2" customFormat="1" ht="15" customHeight="1" x14ac:dyDescent="0.25">
      <c r="A161" s="544">
        <v>45339</v>
      </c>
      <c r="B161" s="152" t="s">
        <v>265</v>
      </c>
      <c r="C161" s="152" t="s">
        <v>115</v>
      </c>
      <c r="D161" s="152" t="s">
        <v>113</v>
      </c>
      <c r="E161" s="527">
        <v>6000</v>
      </c>
      <c r="F161" s="329">
        <v>3798</v>
      </c>
      <c r="G161" s="298">
        <f t="shared" si="2"/>
        <v>1.5797788309636651</v>
      </c>
      <c r="H161" s="177" t="s">
        <v>133</v>
      </c>
      <c r="I161" s="168" t="s">
        <v>44</v>
      </c>
      <c r="J161" s="152" t="s">
        <v>299</v>
      </c>
      <c r="K161" s="167" t="s">
        <v>138</v>
      </c>
      <c r="L161" s="167" t="s">
        <v>45</v>
      </c>
      <c r="M161" s="394"/>
      <c r="N161" s="330"/>
    </row>
    <row r="162" spans="1:14" s="2" customFormat="1" ht="15" customHeight="1" x14ac:dyDescent="0.25">
      <c r="A162" s="544">
        <v>45339</v>
      </c>
      <c r="B162" s="152" t="s">
        <v>265</v>
      </c>
      <c r="C162" s="152" t="s">
        <v>115</v>
      </c>
      <c r="D162" s="152" t="s">
        <v>113</v>
      </c>
      <c r="E162" s="527">
        <v>8000</v>
      </c>
      <c r="F162" s="329">
        <v>3798</v>
      </c>
      <c r="G162" s="298">
        <f t="shared" si="2"/>
        <v>2.10637177461822</v>
      </c>
      <c r="H162" s="177" t="s">
        <v>133</v>
      </c>
      <c r="I162" s="168" t="s">
        <v>44</v>
      </c>
      <c r="J162" s="152" t="s">
        <v>299</v>
      </c>
      <c r="K162" s="167" t="s">
        <v>138</v>
      </c>
      <c r="L162" s="167" t="s">
        <v>45</v>
      </c>
      <c r="M162" s="394"/>
      <c r="N162" s="330"/>
    </row>
    <row r="163" spans="1:14" s="2" customFormat="1" ht="15" hidden="1" customHeight="1" x14ac:dyDescent="0.25">
      <c r="A163" s="166">
        <v>45341</v>
      </c>
      <c r="B163" s="167" t="s">
        <v>159</v>
      </c>
      <c r="C163" s="167" t="s">
        <v>115</v>
      </c>
      <c r="D163" s="168" t="s">
        <v>124</v>
      </c>
      <c r="E163" s="171">
        <v>8000</v>
      </c>
      <c r="F163" s="329">
        <v>3798</v>
      </c>
      <c r="G163" s="298">
        <f t="shared" si="2"/>
        <v>2.10637177461822</v>
      </c>
      <c r="H163" s="177" t="s">
        <v>130</v>
      </c>
      <c r="I163" s="168" t="s">
        <v>44</v>
      </c>
      <c r="J163" s="390" t="s">
        <v>309</v>
      </c>
      <c r="K163" s="167" t="s">
        <v>138</v>
      </c>
      <c r="L163" s="167" t="s">
        <v>45</v>
      </c>
      <c r="M163" s="394"/>
      <c r="N163" s="330"/>
    </row>
    <row r="164" spans="1:14" s="2" customFormat="1" ht="15" hidden="1" customHeight="1" x14ac:dyDescent="0.25">
      <c r="A164" s="166">
        <v>45341</v>
      </c>
      <c r="B164" s="167" t="s">
        <v>159</v>
      </c>
      <c r="C164" s="167" t="s">
        <v>115</v>
      </c>
      <c r="D164" s="168" t="s">
        <v>124</v>
      </c>
      <c r="E164" s="171">
        <v>7000</v>
      </c>
      <c r="F164" s="329">
        <v>3798</v>
      </c>
      <c r="G164" s="298">
        <f t="shared" si="2"/>
        <v>1.8430753027909426</v>
      </c>
      <c r="H164" s="177" t="s">
        <v>130</v>
      </c>
      <c r="I164" s="168" t="s">
        <v>44</v>
      </c>
      <c r="J164" s="390" t="s">
        <v>309</v>
      </c>
      <c r="K164" s="167" t="s">
        <v>138</v>
      </c>
      <c r="L164" s="167" t="s">
        <v>45</v>
      </c>
      <c r="M164" s="394"/>
      <c r="N164" s="330"/>
    </row>
    <row r="165" spans="1:14" s="2" customFormat="1" ht="15" hidden="1" customHeight="1" x14ac:dyDescent="0.25">
      <c r="A165" s="166">
        <v>45341</v>
      </c>
      <c r="B165" s="167" t="s">
        <v>159</v>
      </c>
      <c r="C165" s="167" t="s">
        <v>115</v>
      </c>
      <c r="D165" s="168" t="s">
        <v>124</v>
      </c>
      <c r="E165" s="171">
        <v>16000</v>
      </c>
      <c r="F165" s="329">
        <v>3798</v>
      </c>
      <c r="G165" s="298">
        <f t="shared" si="2"/>
        <v>4.21274354923644</v>
      </c>
      <c r="H165" s="177" t="s">
        <v>130</v>
      </c>
      <c r="I165" s="168" t="s">
        <v>44</v>
      </c>
      <c r="J165" s="390" t="s">
        <v>309</v>
      </c>
      <c r="K165" s="167" t="s">
        <v>138</v>
      </c>
      <c r="L165" s="167" t="s">
        <v>45</v>
      </c>
      <c r="M165" s="394"/>
      <c r="N165" s="330"/>
    </row>
    <row r="166" spans="1:14" s="2" customFormat="1" ht="15" hidden="1" customHeight="1" x14ac:dyDescent="0.25">
      <c r="A166" s="166">
        <v>45341</v>
      </c>
      <c r="B166" s="167" t="s">
        <v>159</v>
      </c>
      <c r="C166" s="167" t="s">
        <v>115</v>
      </c>
      <c r="D166" s="168" t="s">
        <v>124</v>
      </c>
      <c r="E166" s="171">
        <v>7000</v>
      </c>
      <c r="F166" s="329">
        <v>3798</v>
      </c>
      <c r="G166" s="298">
        <f t="shared" si="2"/>
        <v>1.8430753027909426</v>
      </c>
      <c r="H166" s="177" t="s">
        <v>130</v>
      </c>
      <c r="I166" s="168" t="s">
        <v>44</v>
      </c>
      <c r="J166" s="390" t="s">
        <v>309</v>
      </c>
      <c r="K166" s="167" t="s">
        <v>138</v>
      </c>
      <c r="L166" s="167" t="s">
        <v>45</v>
      </c>
      <c r="M166" s="394"/>
      <c r="N166" s="330"/>
    </row>
    <row r="167" spans="1:14" s="2" customFormat="1" ht="15" hidden="1" customHeight="1" x14ac:dyDescent="0.25">
      <c r="A167" s="166">
        <v>45341</v>
      </c>
      <c r="B167" s="167" t="s">
        <v>159</v>
      </c>
      <c r="C167" s="167" t="s">
        <v>115</v>
      </c>
      <c r="D167" s="168" t="s">
        <v>124</v>
      </c>
      <c r="E167" s="171">
        <v>8000</v>
      </c>
      <c r="F167" s="329">
        <v>3798</v>
      </c>
      <c r="G167" s="298">
        <f t="shared" si="2"/>
        <v>2.10637177461822</v>
      </c>
      <c r="H167" s="177" t="s">
        <v>130</v>
      </c>
      <c r="I167" s="168" t="s">
        <v>44</v>
      </c>
      <c r="J167" s="390" t="s">
        <v>309</v>
      </c>
      <c r="K167" s="167" t="s">
        <v>138</v>
      </c>
      <c r="L167" s="167" t="s">
        <v>45</v>
      </c>
      <c r="M167" s="394"/>
      <c r="N167" s="330"/>
    </row>
    <row r="168" spans="1:14" s="2" customFormat="1" ht="15" hidden="1" customHeight="1" x14ac:dyDescent="0.25">
      <c r="A168" s="166">
        <v>45341</v>
      </c>
      <c r="B168" s="167" t="s">
        <v>166</v>
      </c>
      <c r="C168" s="167" t="s">
        <v>129</v>
      </c>
      <c r="D168" s="168" t="s">
        <v>124</v>
      </c>
      <c r="E168" s="171">
        <v>6000</v>
      </c>
      <c r="F168" s="329">
        <v>3798</v>
      </c>
      <c r="G168" s="298">
        <f t="shared" si="2"/>
        <v>1.5797788309636651</v>
      </c>
      <c r="H168" s="177" t="s">
        <v>130</v>
      </c>
      <c r="I168" s="168" t="s">
        <v>44</v>
      </c>
      <c r="J168" s="390" t="s">
        <v>309</v>
      </c>
      <c r="K168" s="167" t="s">
        <v>138</v>
      </c>
      <c r="L168" s="167" t="s">
        <v>45</v>
      </c>
      <c r="M168" s="394"/>
      <c r="N168" s="330"/>
    </row>
    <row r="169" spans="1:14" s="2" customFormat="1" ht="15" hidden="1" customHeight="1" x14ac:dyDescent="0.25">
      <c r="A169" s="166">
        <v>45341</v>
      </c>
      <c r="B169" s="167" t="s">
        <v>166</v>
      </c>
      <c r="C169" s="167" t="s">
        <v>129</v>
      </c>
      <c r="D169" s="168" t="s">
        <v>124</v>
      </c>
      <c r="E169" s="171">
        <v>4000</v>
      </c>
      <c r="F169" s="329">
        <v>3798</v>
      </c>
      <c r="G169" s="298">
        <f t="shared" si="2"/>
        <v>1.05318588730911</v>
      </c>
      <c r="H169" s="177" t="s">
        <v>130</v>
      </c>
      <c r="I169" s="168" t="s">
        <v>44</v>
      </c>
      <c r="J169" s="390" t="s">
        <v>309</v>
      </c>
      <c r="K169" s="167" t="s">
        <v>138</v>
      </c>
      <c r="L169" s="167" t="s">
        <v>45</v>
      </c>
      <c r="M169" s="394"/>
      <c r="N169" s="330"/>
    </row>
    <row r="170" spans="1:14" s="2" customFormat="1" ht="15" customHeight="1" x14ac:dyDescent="0.25">
      <c r="A170" s="166">
        <v>45341</v>
      </c>
      <c r="B170" s="167" t="s">
        <v>114</v>
      </c>
      <c r="C170" s="167" t="s">
        <v>115</v>
      </c>
      <c r="D170" s="168" t="s">
        <v>14</v>
      </c>
      <c r="E170" s="163">
        <v>7000</v>
      </c>
      <c r="F170" s="329">
        <v>3798</v>
      </c>
      <c r="G170" s="298">
        <f t="shared" si="2"/>
        <v>1.8430753027909426</v>
      </c>
      <c r="H170" s="177" t="s">
        <v>198</v>
      </c>
      <c r="I170" s="168" t="s">
        <v>44</v>
      </c>
      <c r="J170" s="457" t="s">
        <v>313</v>
      </c>
      <c r="K170" s="167" t="s">
        <v>138</v>
      </c>
      <c r="L170" s="167" t="s">
        <v>45</v>
      </c>
      <c r="M170" s="394"/>
      <c r="N170" s="330"/>
    </row>
    <row r="171" spans="1:14" s="2" customFormat="1" ht="15" customHeight="1" x14ac:dyDescent="0.25">
      <c r="A171" s="166">
        <v>45341</v>
      </c>
      <c r="B171" s="167" t="s">
        <v>114</v>
      </c>
      <c r="C171" s="167" t="s">
        <v>115</v>
      </c>
      <c r="D171" s="168" t="s">
        <v>14</v>
      </c>
      <c r="E171" s="163">
        <v>7000</v>
      </c>
      <c r="F171" s="329">
        <v>3798</v>
      </c>
      <c r="G171" s="298">
        <f t="shared" si="2"/>
        <v>1.8430753027909426</v>
      </c>
      <c r="H171" s="177" t="s">
        <v>198</v>
      </c>
      <c r="I171" s="168" t="s">
        <v>44</v>
      </c>
      <c r="J171" s="457" t="s">
        <v>313</v>
      </c>
      <c r="K171" s="167" t="s">
        <v>138</v>
      </c>
      <c r="L171" s="167" t="s">
        <v>45</v>
      </c>
      <c r="M171" s="394"/>
      <c r="N171" s="330"/>
    </row>
    <row r="172" spans="1:14" s="2" customFormat="1" ht="15" hidden="1" customHeight="1" x14ac:dyDescent="0.25">
      <c r="A172" s="166">
        <v>45341</v>
      </c>
      <c r="B172" s="167" t="s">
        <v>317</v>
      </c>
      <c r="C172" s="167" t="s">
        <v>135</v>
      </c>
      <c r="D172" s="168" t="s">
        <v>80</v>
      </c>
      <c r="E172" s="163">
        <v>319000</v>
      </c>
      <c r="F172" s="329">
        <v>3798</v>
      </c>
      <c r="G172" s="298">
        <f t="shared" si="2"/>
        <v>83.991574512901522</v>
      </c>
      <c r="H172" s="177" t="s">
        <v>198</v>
      </c>
      <c r="I172" s="168" t="s">
        <v>44</v>
      </c>
      <c r="J172" s="390" t="s">
        <v>466</v>
      </c>
      <c r="K172" s="167" t="s">
        <v>138</v>
      </c>
      <c r="L172" s="167" t="s">
        <v>45</v>
      </c>
      <c r="M172" s="394"/>
      <c r="N172" s="330"/>
    </row>
    <row r="173" spans="1:14" s="2" customFormat="1" ht="15" hidden="1" customHeight="1" x14ac:dyDescent="0.25">
      <c r="A173" s="166">
        <v>45342</v>
      </c>
      <c r="B173" s="167" t="s">
        <v>159</v>
      </c>
      <c r="C173" s="167" t="s">
        <v>115</v>
      </c>
      <c r="D173" s="168" t="s">
        <v>124</v>
      </c>
      <c r="E173" s="171">
        <v>8000</v>
      </c>
      <c r="F173" s="329">
        <v>3798</v>
      </c>
      <c r="G173" s="298">
        <f t="shared" si="2"/>
        <v>2.10637177461822</v>
      </c>
      <c r="H173" s="177" t="s">
        <v>130</v>
      </c>
      <c r="I173" s="168" t="s">
        <v>44</v>
      </c>
      <c r="J173" s="390" t="s">
        <v>318</v>
      </c>
      <c r="K173" s="167" t="s">
        <v>138</v>
      </c>
      <c r="L173" s="167" t="s">
        <v>45</v>
      </c>
      <c r="M173" s="394"/>
      <c r="N173" s="330"/>
    </row>
    <row r="174" spans="1:14" s="2" customFormat="1" ht="15" hidden="1" customHeight="1" x14ac:dyDescent="0.25">
      <c r="A174" s="166">
        <v>45342</v>
      </c>
      <c r="B174" s="167" t="s">
        <v>159</v>
      </c>
      <c r="C174" s="167" t="s">
        <v>115</v>
      </c>
      <c r="D174" s="168" t="s">
        <v>124</v>
      </c>
      <c r="E174" s="171">
        <v>15000</v>
      </c>
      <c r="F174" s="329">
        <v>3798</v>
      </c>
      <c r="G174" s="298">
        <f t="shared" si="2"/>
        <v>3.9494470774091628</v>
      </c>
      <c r="H174" s="177" t="s">
        <v>130</v>
      </c>
      <c r="I174" s="168" t="s">
        <v>44</v>
      </c>
      <c r="J174" s="390" t="s">
        <v>318</v>
      </c>
      <c r="K174" s="167" t="s">
        <v>138</v>
      </c>
      <c r="L174" s="167" t="s">
        <v>45</v>
      </c>
      <c r="M174" s="394"/>
      <c r="N174" s="330"/>
    </row>
    <row r="175" spans="1:14" s="2" customFormat="1" ht="15" hidden="1" customHeight="1" x14ac:dyDescent="0.25">
      <c r="A175" s="166">
        <v>45342</v>
      </c>
      <c r="B175" s="167" t="s">
        <v>159</v>
      </c>
      <c r="C175" s="167" t="s">
        <v>115</v>
      </c>
      <c r="D175" s="168" t="s">
        <v>124</v>
      </c>
      <c r="E175" s="171">
        <v>7000</v>
      </c>
      <c r="F175" s="329">
        <v>3798</v>
      </c>
      <c r="G175" s="298">
        <f t="shared" si="2"/>
        <v>1.8430753027909426</v>
      </c>
      <c r="H175" s="177" t="s">
        <v>130</v>
      </c>
      <c r="I175" s="168" t="s">
        <v>44</v>
      </c>
      <c r="J175" s="390" t="s">
        <v>318</v>
      </c>
      <c r="K175" s="167" t="s">
        <v>138</v>
      </c>
      <c r="L175" s="167" t="s">
        <v>45</v>
      </c>
      <c r="M175" s="394"/>
      <c r="N175" s="330"/>
    </row>
    <row r="176" spans="1:14" s="2" customFormat="1" ht="15" hidden="1" customHeight="1" x14ac:dyDescent="0.25">
      <c r="A176" s="166">
        <v>45342</v>
      </c>
      <c r="B176" s="665" t="s">
        <v>159</v>
      </c>
      <c r="C176" s="167" t="s">
        <v>115</v>
      </c>
      <c r="D176" s="168" t="s">
        <v>124</v>
      </c>
      <c r="E176" s="442">
        <v>12000</v>
      </c>
      <c r="F176" s="329">
        <v>3798</v>
      </c>
      <c r="G176" s="298">
        <f t="shared" si="2"/>
        <v>3.1595576619273302</v>
      </c>
      <c r="H176" s="177" t="s">
        <v>130</v>
      </c>
      <c r="I176" s="168" t="s">
        <v>44</v>
      </c>
      <c r="J176" s="390" t="s">
        <v>318</v>
      </c>
      <c r="K176" s="167" t="s">
        <v>138</v>
      </c>
      <c r="L176" s="167" t="s">
        <v>45</v>
      </c>
      <c r="M176" s="394"/>
      <c r="N176" s="330"/>
    </row>
    <row r="177" spans="1:14" s="2" customFormat="1" ht="15" hidden="1" customHeight="1" x14ac:dyDescent="0.25">
      <c r="A177" s="166">
        <v>45342</v>
      </c>
      <c r="B177" s="663" t="s">
        <v>159</v>
      </c>
      <c r="C177" s="167" t="s">
        <v>115</v>
      </c>
      <c r="D177" s="168" t="s">
        <v>124</v>
      </c>
      <c r="E177" s="149">
        <v>12000</v>
      </c>
      <c r="F177" s="329">
        <v>3798</v>
      </c>
      <c r="G177" s="298">
        <f t="shared" si="2"/>
        <v>3.1595576619273302</v>
      </c>
      <c r="H177" s="177" t="s">
        <v>130</v>
      </c>
      <c r="I177" s="168" t="s">
        <v>44</v>
      </c>
      <c r="J177" s="390" t="s">
        <v>318</v>
      </c>
      <c r="K177" s="167" t="s">
        <v>138</v>
      </c>
      <c r="L177" s="167" t="s">
        <v>45</v>
      </c>
      <c r="M177" s="394"/>
      <c r="N177" s="330"/>
    </row>
    <row r="178" spans="1:14" s="2" customFormat="1" ht="15" hidden="1" customHeight="1" x14ac:dyDescent="0.25">
      <c r="A178" s="166">
        <v>45342</v>
      </c>
      <c r="B178" s="167" t="s">
        <v>166</v>
      </c>
      <c r="C178" s="663" t="s">
        <v>129</v>
      </c>
      <c r="D178" s="168" t="s">
        <v>124</v>
      </c>
      <c r="E178" s="163">
        <v>6000</v>
      </c>
      <c r="F178" s="329">
        <v>3798</v>
      </c>
      <c r="G178" s="298">
        <f t="shared" si="2"/>
        <v>1.5797788309636651</v>
      </c>
      <c r="H178" s="177" t="s">
        <v>130</v>
      </c>
      <c r="I178" s="168" t="s">
        <v>44</v>
      </c>
      <c r="J178" s="390" t="s">
        <v>318</v>
      </c>
      <c r="K178" s="167" t="s">
        <v>138</v>
      </c>
      <c r="L178" s="167" t="s">
        <v>45</v>
      </c>
      <c r="M178" s="394"/>
      <c r="N178" s="330"/>
    </row>
    <row r="179" spans="1:14" s="2" customFormat="1" ht="15" hidden="1" customHeight="1" x14ac:dyDescent="0.25">
      <c r="A179" s="166">
        <v>45342</v>
      </c>
      <c r="B179" s="167" t="s">
        <v>166</v>
      </c>
      <c r="C179" s="663" t="s">
        <v>129</v>
      </c>
      <c r="D179" s="168" t="s">
        <v>124</v>
      </c>
      <c r="E179" s="163">
        <v>4000</v>
      </c>
      <c r="F179" s="329">
        <v>3798</v>
      </c>
      <c r="G179" s="298">
        <f t="shared" si="2"/>
        <v>1.05318588730911</v>
      </c>
      <c r="H179" s="177" t="s">
        <v>130</v>
      </c>
      <c r="I179" s="168" t="s">
        <v>44</v>
      </c>
      <c r="J179" s="390" t="s">
        <v>318</v>
      </c>
      <c r="K179" s="167" t="s">
        <v>138</v>
      </c>
      <c r="L179" s="167" t="s">
        <v>45</v>
      </c>
      <c r="M179" s="394"/>
      <c r="N179" s="330"/>
    </row>
    <row r="180" spans="1:14" s="2" customFormat="1" ht="15" customHeight="1" x14ac:dyDescent="0.25">
      <c r="A180" s="544">
        <v>45342</v>
      </c>
      <c r="B180" s="152" t="s">
        <v>265</v>
      </c>
      <c r="C180" s="152" t="s">
        <v>115</v>
      </c>
      <c r="D180" s="152" t="s">
        <v>113</v>
      </c>
      <c r="E180" s="527">
        <v>15000</v>
      </c>
      <c r="F180" s="329">
        <v>3798</v>
      </c>
      <c r="G180" s="298">
        <f t="shared" si="2"/>
        <v>3.9494470774091628</v>
      </c>
      <c r="H180" s="177" t="s">
        <v>133</v>
      </c>
      <c r="I180" s="168" t="s">
        <v>44</v>
      </c>
      <c r="J180" s="152" t="s">
        <v>323</v>
      </c>
      <c r="K180" s="167" t="s">
        <v>138</v>
      </c>
      <c r="L180" s="167" t="s">
        <v>45</v>
      </c>
      <c r="M180" s="394"/>
      <c r="N180" s="330"/>
    </row>
    <row r="181" spans="1:14" s="2" customFormat="1" ht="15" customHeight="1" x14ac:dyDescent="0.25">
      <c r="A181" s="544">
        <v>45342</v>
      </c>
      <c r="B181" s="152" t="s">
        <v>265</v>
      </c>
      <c r="C181" s="152" t="s">
        <v>115</v>
      </c>
      <c r="D181" s="152" t="s">
        <v>113</v>
      </c>
      <c r="E181" s="527">
        <v>15000</v>
      </c>
      <c r="F181" s="329">
        <v>3798</v>
      </c>
      <c r="G181" s="298">
        <f t="shared" si="2"/>
        <v>3.9494470774091628</v>
      </c>
      <c r="H181" s="177" t="s">
        <v>133</v>
      </c>
      <c r="I181" s="168" t="s">
        <v>44</v>
      </c>
      <c r="J181" s="152" t="s">
        <v>323</v>
      </c>
      <c r="K181" s="167" t="s">
        <v>138</v>
      </c>
      <c r="L181" s="167" t="s">
        <v>45</v>
      </c>
      <c r="M181" s="394"/>
      <c r="N181" s="330"/>
    </row>
    <row r="182" spans="1:14" s="2" customFormat="1" ht="15" customHeight="1" x14ac:dyDescent="0.25">
      <c r="A182" s="544">
        <v>45342</v>
      </c>
      <c r="B182" s="167" t="s">
        <v>488</v>
      </c>
      <c r="C182" s="152" t="s">
        <v>116</v>
      </c>
      <c r="D182" s="152" t="s">
        <v>113</v>
      </c>
      <c r="E182" s="527">
        <v>5000</v>
      </c>
      <c r="F182" s="329">
        <v>3798</v>
      </c>
      <c r="G182" s="298">
        <f t="shared" si="2"/>
        <v>1.3164823591363877</v>
      </c>
      <c r="H182" s="177" t="s">
        <v>133</v>
      </c>
      <c r="I182" s="168" t="s">
        <v>44</v>
      </c>
      <c r="J182" s="152" t="s">
        <v>323</v>
      </c>
      <c r="K182" s="167" t="s">
        <v>138</v>
      </c>
      <c r="L182" s="167" t="s">
        <v>45</v>
      </c>
      <c r="M182" s="394"/>
      <c r="N182" s="330"/>
    </row>
    <row r="183" spans="1:14" s="2" customFormat="1" ht="15" hidden="1" customHeight="1" x14ac:dyDescent="0.25">
      <c r="A183" s="166">
        <v>45343</v>
      </c>
      <c r="B183" s="167" t="s">
        <v>114</v>
      </c>
      <c r="C183" s="167" t="s">
        <v>115</v>
      </c>
      <c r="D183" s="168" t="s">
        <v>124</v>
      </c>
      <c r="E183" s="149">
        <v>8000</v>
      </c>
      <c r="F183" s="329">
        <v>3798</v>
      </c>
      <c r="G183" s="298">
        <f t="shared" si="2"/>
        <v>2.10637177461822</v>
      </c>
      <c r="H183" s="177" t="s">
        <v>337</v>
      </c>
      <c r="I183" s="168" t="s">
        <v>44</v>
      </c>
      <c r="J183" s="390" t="s">
        <v>332</v>
      </c>
      <c r="K183" s="167" t="s">
        <v>138</v>
      </c>
      <c r="L183" s="167" t="s">
        <v>45</v>
      </c>
      <c r="M183" s="394"/>
      <c r="N183" s="330"/>
    </row>
    <row r="184" spans="1:14" s="2" customFormat="1" ht="15" hidden="1" customHeight="1" x14ac:dyDescent="0.25">
      <c r="A184" s="166">
        <v>45343</v>
      </c>
      <c r="B184" s="167" t="s">
        <v>114</v>
      </c>
      <c r="C184" s="167" t="s">
        <v>115</v>
      </c>
      <c r="D184" s="168" t="s">
        <v>124</v>
      </c>
      <c r="E184" s="149">
        <v>2000</v>
      </c>
      <c r="F184" s="329">
        <v>3798</v>
      </c>
      <c r="G184" s="298">
        <f t="shared" si="2"/>
        <v>0.526592943654555</v>
      </c>
      <c r="H184" s="177" t="s">
        <v>337</v>
      </c>
      <c r="I184" s="168" t="s">
        <v>44</v>
      </c>
      <c r="J184" s="390" t="s">
        <v>332</v>
      </c>
      <c r="K184" s="167" t="s">
        <v>138</v>
      </c>
      <c r="L184" s="167" t="s">
        <v>45</v>
      </c>
      <c r="M184" s="394"/>
      <c r="N184" s="330"/>
    </row>
    <row r="185" spans="1:14" s="2" customFormat="1" ht="15" hidden="1" customHeight="1" x14ac:dyDescent="0.25">
      <c r="A185" s="166">
        <v>45343</v>
      </c>
      <c r="B185" s="167" t="s">
        <v>114</v>
      </c>
      <c r="C185" s="167" t="s">
        <v>115</v>
      </c>
      <c r="D185" s="168" t="s">
        <v>124</v>
      </c>
      <c r="E185" s="149">
        <v>13000</v>
      </c>
      <c r="F185" s="329">
        <v>3808</v>
      </c>
      <c r="G185" s="298">
        <f t="shared" si="2"/>
        <v>3.4138655462184873</v>
      </c>
      <c r="H185" s="177" t="s">
        <v>337</v>
      </c>
      <c r="I185" s="168" t="s">
        <v>44</v>
      </c>
      <c r="J185" s="390" t="s">
        <v>332</v>
      </c>
      <c r="K185" s="167" t="s">
        <v>138</v>
      </c>
      <c r="L185" s="167" t="s">
        <v>45</v>
      </c>
      <c r="M185" s="394"/>
      <c r="N185" s="330"/>
    </row>
    <row r="186" spans="1:14" s="2" customFormat="1" ht="15" hidden="1" customHeight="1" x14ac:dyDescent="0.25">
      <c r="A186" s="166">
        <v>45343</v>
      </c>
      <c r="B186" s="167" t="s">
        <v>114</v>
      </c>
      <c r="C186" s="167" t="s">
        <v>115</v>
      </c>
      <c r="D186" s="168" t="s">
        <v>124</v>
      </c>
      <c r="E186" s="149">
        <v>15000</v>
      </c>
      <c r="F186" s="329">
        <v>3808</v>
      </c>
      <c r="G186" s="298">
        <f t="shared" si="2"/>
        <v>3.9390756302521011</v>
      </c>
      <c r="H186" s="177" t="s">
        <v>337</v>
      </c>
      <c r="I186" s="168" t="s">
        <v>44</v>
      </c>
      <c r="J186" s="390" t="s">
        <v>332</v>
      </c>
      <c r="K186" s="167" t="s">
        <v>138</v>
      </c>
      <c r="L186" s="167" t="s">
        <v>45</v>
      </c>
      <c r="M186" s="394"/>
      <c r="N186" s="330"/>
    </row>
    <row r="187" spans="1:14" s="2" customFormat="1" ht="15" hidden="1" customHeight="1" x14ac:dyDescent="0.25">
      <c r="A187" s="166">
        <v>45343</v>
      </c>
      <c r="B187" s="167" t="s">
        <v>166</v>
      </c>
      <c r="C187" s="167" t="s">
        <v>331</v>
      </c>
      <c r="D187" s="168" t="s">
        <v>124</v>
      </c>
      <c r="E187" s="149">
        <v>5000</v>
      </c>
      <c r="F187" s="329">
        <v>3808</v>
      </c>
      <c r="G187" s="298">
        <f t="shared" ref="G187:G224" si="3">E187/F187</f>
        <v>1.3130252100840336</v>
      </c>
      <c r="H187" s="177" t="s">
        <v>337</v>
      </c>
      <c r="I187" s="168" t="s">
        <v>44</v>
      </c>
      <c r="J187" s="390" t="s">
        <v>332</v>
      </c>
      <c r="K187" s="167" t="s">
        <v>138</v>
      </c>
      <c r="L187" s="167" t="s">
        <v>45</v>
      </c>
      <c r="M187" s="394"/>
      <c r="N187" s="330"/>
    </row>
    <row r="188" spans="1:14" s="2" customFormat="1" ht="15" hidden="1" customHeight="1" x14ac:dyDescent="0.25">
      <c r="A188" s="166">
        <v>45343</v>
      </c>
      <c r="B188" s="167" t="s">
        <v>166</v>
      </c>
      <c r="C188" s="167" t="s">
        <v>331</v>
      </c>
      <c r="D188" s="168" t="s">
        <v>124</v>
      </c>
      <c r="E188" s="149">
        <v>5000</v>
      </c>
      <c r="F188" s="329">
        <v>3808</v>
      </c>
      <c r="G188" s="298">
        <f t="shared" si="3"/>
        <v>1.3130252100840336</v>
      </c>
      <c r="H188" s="177" t="s">
        <v>337</v>
      </c>
      <c r="I188" s="168" t="s">
        <v>44</v>
      </c>
      <c r="J188" s="390" t="s">
        <v>332</v>
      </c>
      <c r="K188" s="167" t="s">
        <v>138</v>
      </c>
      <c r="L188" s="167" t="s">
        <v>45</v>
      </c>
      <c r="M188" s="394"/>
      <c r="N188" s="330"/>
    </row>
    <row r="189" spans="1:14" s="2" customFormat="1" ht="15" hidden="1" customHeight="1" x14ac:dyDescent="0.25">
      <c r="A189" s="679">
        <v>45343</v>
      </c>
      <c r="B189" s="663" t="s">
        <v>159</v>
      </c>
      <c r="C189" s="663" t="s">
        <v>115</v>
      </c>
      <c r="D189" s="663" t="s">
        <v>124</v>
      </c>
      <c r="E189" s="677">
        <v>8000</v>
      </c>
      <c r="F189" s="329">
        <v>3808</v>
      </c>
      <c r="G189" s="298">
        <f t="shared" si="3"/>
        <v>2.1008403361344539</v>
      </c>
      <c r="H189" s="177" t="s">
        <v>130</v>
      </c>
      <c r="I189" s="168" t="s">
        <v>44</v>
      </c>
      <c r="J189" s="390" t="s">
        <v>338</v>
      </c>
      <c r="K189" s="167" t="s">
        <v>138</v>
      </c>
      <c r="L189" s="167" t="s">
        <v>45</v>
      </c>
      <c r="M189" s="394"/>
      <c r="N189" s="330"/>
    </row>
    <row r="190" spans="1:14" s="2" customFormat="1" ht="15" hidden="1" customHeight="1" x14ac:dyDescent="0.25">
      <c r="A190" s="679">
        <v>45343</v>
      </c>
      <c r="B190" s="663" t="s">
        <v>159</v>
      </c>
      <c r="C190" s="663" t="s">
        <v>115</v>
      </c>
      <c r="D190" s="663" t="s">
        <v>124</v>
      </c>
      <c r="E190" s="677">
        <v>8000</v>
      </c>
      <c r="F190" s="329">
        <v>3808</v>
      </c>
      <c r="G190" s="298">
        <f t="shared" si="3"/>
        <v>2.1008403361344539</v>
      </c>
      <c r="H190" s="177" t="s">
        <v>130</v>
      </c>
      <c r="I190" s="168" t="s">
        <v>44</v>
      </c>
      <c r="J190" s="390" t="s">
        <v>338</v>
      </c>
      <c r="K190" s="167" t="s">
        <v>138</v>
      </c>
      <c r="L190" s="167" t="s">
        <v>45</v>
      </c>
      <c r="M190" s="394"/>
      <c r="N190" s="330"/>
    </row>
    <row r="191" spans="1:14" s="2" customFormat="1" ht="15" hidden="1" customHeight="1" x14ac:dyDescent="0.25">
      <c r="A191" s="679">
        <v>45343</v>
      </c>
      <c r="B191" s="663" t="s">
        <v>159</v>
      </c>
      <c r="C191" s="663" t="s">
        <v>115</v>
      </c>
      <c r="D191" s="663" t="s">
        <v>124</v>
      </c>
      <c r="E191" s="677">
        <v>12000</v>
      </c>
      <c r="F191" s="329">
        <v>3798</v>
      </c>
      <c r="G191" s="298">
        <f t="shared" si="3"/>
        <v>3.1595576619273302</v>
      </c>
      <c r="H191" s="177" t="s">
        <v>130</v>
      </c>
      <c r="I191" s="168" t="s">
        <v>44</v>
      </c>
      <c r="J191" s="390" t="s">
        <v>338</v>
      </c>
      <c r="K191" s="167" t="s">
        <v>138</v>
      </c>
      <c r="L191" s="167" t="s">
        <v>45</v>
      </c>
      <c r="M191" s="394"/>
      <c r="N191" s="330"/>
    </row>
    <row r="192" spans="1:14" s="2" customFormat="1" ht="15" hidden="1" customHeight="1" x14ac:dyDescent="0.25">
      <c r="A192" s="679">
        <v>45343</v>
      </c>
      <c r="B192" s="663" t="s">
        <v>159</v>
      </c>
      <c r="C192" s="663" t="s">
        <v>115</v>
      </c>
      <c r="D192" s="663" t="s">
        <v>124</v>
      </c>
      <c r="E192" s="677">
        <v>11000</v>
      </c>
      <c r="F192" s="329">
        <v>3808</v>
      </c>
      <c r="G192" s="298">
        <f t="shared" si="3"/>
        <v>2.8886554621848739</v>
      </c>
      <c r="H192" s="177" t="s">
        <v>130</v>
      </c>
      <c r="I192" s="168" t="s">
        <v>44</v>
      </c>
      <c r="J192" s="390" t="s">
        <v>338</v>
      </c>
      <c r="K192" s="167" t="s">
        <v>138</v>
      </c>
      <c r="L192" s="167" t="s">
        <v>45</v>
      </c>
      <c r="M192" s="394"/>
      <c r="N192" s="330"/>
    </row>
    <row r="193" spans="1:14" s="2" customFormat="1" ht="15" hidden="1" customHeight="1" x14ac:dyDescent="0.25">
      <c r="A193" s="679">
        <v>45343</v>
      </c>
      <c r="B193" s="663" t="s">
        <v>159</v>
      </c>
      <c r="C193" s="663" t="s">
        <v>115</v>
      </c>
      <c r="D193" s="663" t="s">
        <v>124</v>
      </c>
      <c r="E193" s="677">
        <v>13000</v>
      </c>
      <c r="F193" s="329">
        <v>3808</v>
      </c>
      <c r="G193" s="298">
        <f t="shared" si="3"/>
        <v>3.4138655462184873</v>
      </c>
      <c r="H193" s="177" t="s">
        <v>130</v>
      </c>
      <c r="I193" s="168" t="s">
        <v>44</v>
      </c>
      <c r="J193" s="390" t="s">
        <v>338</v>
      </c>
      <c r="K193" s="167" t="s">
        <v>138</v>
      </c>
      <c r="L193" s="167" t="s">
        <v>45</v>
      </c>
      <c r="M193" s="394"/>
      <c r="N193" s="330"/>
    </row>
    <row r="194" spans="1:14" s="2" customFormat="1" ht="15" hidden="1" customHeight="1" x14ac:dyDescent="0.25">
      <c r="A194" s="679">
        <v>45343</v>
      </c>
      <c r="B194" s="167" t="s">
        <v>166</v>
      </c>
      <c r="C194" s="663" t="s">
        <v>129</v>
      </c>
      <c r="D194" s="663" t="s">
        <v>124</v>
      </c>
      <c r="E194" s="677">
        <v>10000</v>
      </c>
      <c r="F194" s="329">
        <v>3808</v>
      </c>
      <c r="G194" s="298">
        <f t="shared" si="3"/>
        <v>2.6260504201680672</v>
      </c>
      <c r="H194" s="177" t="s">
        <v>130</v>
      </c>
      <c r="I194" s="168" t="s">
        <v>44</v>
      </c>
      <c r="J194" s="390" t="s">
        <v>338</v>
      </c>
      <c r="K194" s="167" t="s">
        <v>138</v>
      </c>
      <c r="L194" s="167" t="s">
        <v>45</v>
      </c>
      <c r="M194" s="394"/>
      <c r="N194" s="330"/>
    </row>
    <row r="195" spans="1:14" s="2" customFormat="1" ht="15" customHeight="1" x14ac:dyDescent="0.25">
      <c r="A195" s="166">
        <v>45343</v>
      </c>
      <c r="B195" s="167" t="s">
        <v>114</v>
      </c>
      <c r="C195" s="167" t="s">
        <v>115</v>
      </c>
      <c r="D195" s="168" t="s">
        <v>14</v>
      </c>
      <c r="E195" s="163">
        <v>6000</v>
      </c>
      <c r="F195" s="329">
        <v>3808</v>
      </c>
      <c r="G195" s="298">
        <f t="shared" si="3"/>
        <v>1.5756302521008403</v>
      </c>
      <c r="H195" s="177" t="s">
        <v>198</v>
      </c>
      <c r="I195" s="168" t="s">
        <v>44</v>
      </c>
      <c r="J195" s="457" t="s">
        <v>342</v>
      </c>
      <c r="K195" s="167" t="s">
        <v>138</v>
      </c>
      <c r="L195" s="167" t="s">
        <v>45</v>
      </c>
      <c r="M195" s="394"/>
      <c r="N195" s="330"/>
    </row>
    <row r="196" spans="1:14" s="2" customFormat="1" ht="15" customHeight="1" x14ac:dyDescent="0.25">
      <c r="A196" s="166">
        <v>45343</v>
      </c>
      <c r="B196" s="167" t="s">
        <v>114</v>
      </c>
      <c r="C196" s="167" t="s">
        <v>115</v>
      </c>
      <c r="D196" s="466" t="s">
        <v>14</v>
      </c>
      <c r="E196" s="163">
        <v>6000</v>
      </c>
      <c r="F196" s="329">
        <v>3808</v>
      </c>
      <c r="G196" s="298">
        <f t="shared" si="3"/>
        <v>1.5756302521008403</v>
      </c>
      <c r="H196" s="177" t="s">
        <v>198</v>
      </c>
      <c r="I196" s="168" t="s">
        <v>44</v>
      </c>
      <c r="J196" s="457" t="s">
        <v>342</v>
      </c>
      <c r="K196" s="167" t="s">
        <v>138</v>
      </c>
      <c r="L196" s="167" t="s">
        <v>45</v>
      </c>
      <c r="M196" s="394"/>
      <c r="N196" s="330"/>
    </row>
    <row r="197" spans="1:14" s="2" customFormat="1" ht="15" hidden="1" customHeight="1" x14ac:dyDescent="0.25">
      <c r="A197" s="166">
        <v>45343</v>
      </c>
      <c r="B197" s="167" t="s">
        <v>345</v>
      </c>
      <c r="C197" s="167" t="s">
        <v>122</v>
      </c>
      <c r="D197" s="466" t="s">
        <v>80</v>
      </c>
      <c r="E197" s="163">
        <v>340000</v>
      </c>
      <c r="F197" s="329">
        <v>3808</v>
      </c>
      <c r="G197" s="298">
        <f t="shared" si="3"/>
        <v>89.285714285714292</v>
      </c>
      <c r="H197" s="177" t="s">
        <v>198</v>
      </c>
      <c r="I197" s="168" t="s">
        <v>44</v>
      </c>
      <c r="J197" s="390" t="s">
        <v>469</v>
      </c>
      <c r="K197" s="167" t="s">
        <v>138</v>
      </c>
      <c r="L197" s="167" t="s">
        <v>45</v>
      </c>
      <c r="M197" s="394"/>
      <c r="N197" s="330"/>
    </row>
    <row r="198" spans="1:14" s="2" customFormat="1" ht="15" customHeight="1" x14ac:dyDescent="0.25">
      <c r="A198" s="166">
        <v>45343</v>
      </c>
      <c r="B198" s="154" t="s">
        <v>347</v>
      </c>
      <c r="C198" s="154" t="s">
        <v>116</v>
      </c>
      <c r="D198" s="154" t="s">
        <v>14</v>
      </c>
      <c r="E198" s="158">
        <v>40000</v>
      </c>
      <c r="F198" s="329">
        <v>3808</v>
      </c>
      <c r="G198" s="298">
        <f t="shared" si="3"/>
        <v>10.504201680672269</v>
      </c>
      <c r="H198" s="177" t="s">
        <v>198</v>
      </c>
      <c r="I198" s="168" t="s">
        <v>44</v>
      </c>
      <c r="J198" s="390" t="s">
        <v>470</v>
      </c>
      <c r="K198" s="167" t="s">
        <v>138</v>
      </c>
      <c r="L198" s="167" t="s">
        <v>45</v>
      </c>
      <c r="M198" s="394"/>
      <c r="N198" s="330"/>
    </row>
    <row r="199" spans="1:14" s="2" customFormat="1" ht="15" customHeight="1" x14ac:dyDescent="0.25">
      <c r="A199" s="166">
        <v>45343</v>
      </c>
      <c r="B199" s="154" t="s">
        <v>348</v>
      </c>
      <c r="C199" s="154" t="s">
        <v>116</v>
      </c>
      <c r="D199" s="173" t="s">
        <v>113</v>
      </c>
      <c r="E199" s="158">
        <v>20000</v>
      </c>
      <c r="F199" s="329">
        <v>3808</v>
      </c>
      <c r="G199" s="298">
        <f t="shared" si="3"/>
        <v>5.2521008403361344</v>
      </c>
      <c r="H199" s="177" t="s">
        <v>133</v>
      </c>
      <c r="I199" s="168" t="s">
        <v>44</v>
      </c>
      <c r="J199" s="390" t="s">
        <v>470</v>
      </c>
      <c r="K199" s="167" t="s">
        <v>138</v>
      </c>
      <c r="L199" s="167" t="s">
        <v>45</v>
      </c>
      <c r="M199" s="394"/>
      <c r="N199" s="330"/>
    </row>
    <row r="200" spans="1:14" s="2" customFormat="1" ht="15" hidden="1" customHeight="1" x14ac:dyDescent="0.25">
      <c r="A200" s="166">
        <v>45343</v>
      </c>
      <c r="B200" s="154" t="s">
        <v>349</v>
      </c>
      <c r="C200" s="154" t="s">
        <v>116</v>
      </c>
      <c r="D200" s="173" t="s">
        <v>124</v>
      </c>
      <c r="E200" s="158">
        <v>25000</v>
      </c>
      <c r="F200" s="329">
        <v>3808</v>
      </c>
      <c r="G200" s="298">
        <f t="shared" si="3"/>
        <v>6.5651260504201678</v>
      </c>
      <c r="H200" s="177" t="s">
        <v>130</v>
      </c>
      <c r="I200" s="168" t="s">
        <v>44</v>
      </c>
      <c r="J200" s="390" t="s">
        <v>470</v>
      </c>
      <c r="K200" s="167" t="s">
        <v>138</v>
      </c>
      <c r="L200" s="167" t="s">
        <v>45</v>
      </c>
      <c r="M200" s="394"/>
      <c r="N200" s="330"/>
    </row>
    <row r="201" spans="1:14" s="2" customFormat="1" ht="15" hidden="1" customHeight="1" x14ac:dyDescent="0.25">
      <c r="A201" s="679">
        <v>45344</v>
      </c>
      <c r="B201" s="663" t="s">
        <v>159</v>
      </c>
      <c r="C201" s="663" t="s">
        <v>115</v>
      </c>
      <c r="D201" s="663" t="s">
        <v>124</v>
      </c>
      <c r="E201" s="677">
        <v>8000</v>
      </c>
      <c r="F201" s="329">
        <v>3808</v>
      </c>
      <c r="G201" s="298">
        <f t="shared" si="3"/>
        <v>2.1008403361344539</v>
      </c>
      <c r="H201" s="177" t="s">
        <v>130</v>
      </c>
      <c r="I201" s="168" t="s">
        <v>44</v>
      </c>
      <c r="J201" s="390" t="s">
        <v>351</v>
      </c>
      <c r="K201" s="167" t="s">
        <v>138</v>
      </c>
      <c r="L201" s="167" t="s">
        <v>45</v>
      </c>
      <c r="M201" s="394"/>
      <c r="N201" s="330"/>
    </row>
    <row r="202" spans="1:14" s="2" customFormat="1" ht="15" hidden="1" customHeight="1" x14ac:dyDescent="0.25">
      <c r="A202" s="679">
        <v>45344</v>
      </c>
      <c r="B202" s="663" t="s">
        <v>159</v>
      </c>
      <c r="C202" s="663" t="s">
        <v>115</v>
      </c>
      <c r="D202" s="663" t="s">
        <v>124</v>
      </c>
      <c r="E202" s="677">
        <v>8000</v>
      </c>
      <c r="F202" s="329">
        <v>3808</v>
      </c>
      <c r="G202" s="298">
        <f t="shared" si="3"/>
        <v>2.1008403361344539</v>
      </c>
      <c r="H202" s="177" t="s">
        <v>130</v>
      </c>
      <c r="I202" s="168" t="s">
        <v>44</v>
      </c>
      <c r="J202" s="390" t="s">
        <v>351</v>
      </c>
      <c r="K202" s="167" t="s">
        <v>138</v>
      </c>
      <c r="L202" s="167" t="s">
        <v>45</v>
      </c>
      <c r="M202" s="394"/>
      <c r="N202" s="330"/>
    </row>
    <row r="203" spans="1:14" s="2" customFormat="1" ht="15" hidden="1" customHeight="1" x14ac:dyDescent="0.25">
      <c r="A203" s="679">
        <v>45344</v>
      </c>
      <c r="B203" s="663" t="s">
        <v>159</v>
      </c>
      <c r="C203" s="663" t="s">
        <v>115</v>
      </c>
      <c r="D203" s="663" t="s">
        <v>124</v>
      </c>
      <c r="E203" s="677">
        <v>10000</v>
      </c>
      <c r="F203" s="329">
        <v>3808</v>
      </c>
      <c r="G203" s="298">
        <f t="shared" si="3"/>
        <v>2.6260504201680672</v>
      </c>
      <c r="H203" s="177" t="s">
        <v>130</v>
      </c>
      <c r="I203" s="168" t="s">
        <v>44</v>
      </c>
      <c r="J203" s="390" t="s">
        <v>351</v>
      </c>
      <c r="K203" s="167" t="s">
        <v>138</v>
      </c>
      <c r="L203" s="167" t="s">
        <v>45</v>
      </c>
      <c r="M203" s="394"/>
      <c r="N203" s="330"/>
    </row>
    <row r="204" spans="1:14" s="2" customFormat="1" ht="15" hidden="1" customHeight="1" x14ac:dyDescent="0.25">
      <c r="A204" s="679">
        <v>45344</v>
      </c>
      <c r="B204" s="663" t="s">
        <v>159</v>
      </c>
      <c r="C204" s="663" t="s">
        <v>115</v>
      </c>
      <c r="D204" s="663" t="s">
        <v>124</v>
      </c>
      <c r="E204" s="677">
        <v>14000</v>
      </c>
      <c r="F204" s="329">
        <v>3808</v>
      </c>
      <c r="G204" s="298">
        <f t="shared" si="3"/>
        <v>3.6764705882352939</v>
      </c>
      <c r="H204" s="177" t="s">
        <v>130</v>
      </c>
      <c r="I204" s="168" t="s">
        <v>44</v>
      </c>
      <c r="J204" s="390" t="s">
        <v>351</v>
      </c>
      <c r="K204" s="167" t="s">
        <v>138</v>
      </c>
      <c r="L204" s="167" t="s">
        <v>45</v>
      </c>
      <c r="M204" s="394"/>
      <c r="N204" s="330"/>
    </row>
    <row r="205" spans="1:14" s="2" customFormat="1" ht="15" hidden="1" customHeight="1" x14ac:dyDescent="0.25">
      <c r="A205" s="679">
        <v>45344</v>
      </c>
      <c r="B205" s="663" t="s">
        <v>159</v>
      </c>
      <c r="C205" s="663" t="s">
        <v>115</v>
      </c>
      <c r="D205" s="663" t="s">
        <v>124</v>
      </c>
      <c r="E205" s="677">
        <v>10000</v>
      </c>
      <c r="F205" s="329">
        <v>3808</v>
      </c>
      <c r="G205" s="298">
        <f t="shared" si="3"/>
        <v>2.6260504201680672</v>
      </c>
      <c r="H205" s="177" t="s">
        <v>130</v>
      </c>
      <c r="I205" s="168" t="s">
        <v>44</v>
      </c>
      <c r="J205" s="390" t="s">
        <v>351</v>
      </c>
      <c r="K205" s="167" t="s">
        <v>138</v>
      </c>
      <c r="L205" s="167" t="s">
        <v>45</v>
      </c>
      <c r="M205" s="394"/>
      <c r="N205" s="330"/>
    </row>
    <row r="206" spans="1:14" s="2" customFormat="1" ht="15" hidden="1" customHeight="1" x14ac:dyDescent="0.25">
      <c r="A206" s="679">
        <v>45344</v>
      </c>
      <c r="B206" s="167" t="s">
        <v>166</v>
      </c>
      <c r="C206" s="663" t="s">
        <v>129</v>
      </c>
      <c r="D206" s="663" t="s">
        <v>124</v>
      </c>
      <c r="E206" s="677">
        <v>5000</v>
      </c>
      <c r="F206" s="329">
        <v>3808</v>
      </c>
      <c r="G206" s="298">
        <f t="shared" si="3"/>
        <v>1.3130252100840336</v>
      </c>
      <c r="H206" s="177" t="s">
        <v>130</v>
      </c>
      <c r="I206" s="168" t="s">
        <v>44</v>
      </c>
      <c r="J206" s="390" t="s">
        <v>351</v>
      </c>
      <c r="K206" s="167" t="s">
        <v>138</v>
      </c>
      <c r="L206" s="167" t="s">
        <v>45</v>
      </c>
      <c r="M206" s="394"/>
      <c r="N206" s="330"/>
    </row>
    <row r="207" spans="1:14" s="2" customFormat="1" ht="15" hidden="1" customHeight="1" x14ac:dyDescent="0.25">
      <c r="A207" s="679">
        <v>45344</v>
      </c>
      <c r="B207" s="167" t="s">
        <v>166</v>
      </c>
      <c r="C207" s="663" t="s">
        <v>129</v>
      </c>
      <c r="D207" s="663" t="s">
        <v>124</v>
      </c>
      <c r="E207" s="677">
        <v>5000</v>
      </c>
      <c r="F207" s="329">
        <v>3808</v>
      </c>
      <c r="G207" s="298">
        <f t="shared" si="3"/>
        <v>1.3130252100840336</v>
      </c>
      <c r="H207" s="177" t="s">
        <v>130</v>
      </c>
      <c r="I207" s="168" t="s">
        <v>44</v>
      </c>
      <c r="J207" s="390" t="s">
        <v>351</v>
      </c>
      <c r="K207" s="167" t="s">
        <v>138</v>
      </c>
      <c r="L207" s="167" t="s">
        <v>45</v>
      </c>
      <c r="M207" s="394"/>
      <c r="N207" s="330"/>
    </row>
    <row r="208" spans="1:14" s="2" customFormat="1" ht="15" hidden="1" customHeight="1" x14ac:dyDescent="0.25">
      <c r="A208" s="166">
        <v>45344</v>
      </c>
      <c r="B208" s="167" t="s">
        <v>114</v>
      </c>
      <c r="C208" s="167" t="s">
        <v>115</v>
      </c>
      <c r="D208" s="168" t="s">
        <v>124</v>
      </c>
      <c r="E208" s="149">
        <v>8000</v>
      </c>
      <c r="F208" s="329">
        <v>3808</v>
      </c>
      <c r="G208" s="298">
        <f t="shared" si="3"/>
        <v>2.1008403361344539</v>
      </c>
      <c r="H208" s="177" t="s">
        <v>337</v>
      </c>
      <c r="I208" s="168" t="s">
        <v>44</v>
      </c>
      <c r="J208" s="390" t="s">
        <v>356</v>
      </c>
      <c r="K208" s="167" t="s">
        <v>138</v>
      </c>
      <c r="L208" s="167" t="s">
        <v>45</v>
      </c>
      <c r="M208" s="394"/>
      <c r="N208" s="330"/>
    </row>
    <row r="209" spans="1:14" s="2" customFormat="1" ht="15" hidden="1" customHeight="1" x14ac:dyDescent="0.25">
      <c r="A209" s="166">
        <v>45344</v>
      </c>
      <c r="B209" s="167" t="s">
        <v>114</v>
      </c>
      <c r="C209" s="167" t="s">
        <v>115</v>
      </c>
      <c r="D209" s="168" t="s">
        <v>124</v>
      </c>
      <c r="E209" s="149">
        <v>13000</v>
      </c>
      <c r="F209" s="329">
        <v>3808</v>
      </c>
      <c r="G209" s="298">
        <f t="shared" si="3"/>
        <v>3.4138655462184873</v>
      </c>
      <c r="H209" s="177" t="s">
        <v>337</v>
      </c>
      <c r="I209" s="168" t="s">
        <v>44</v>
      </c>
      <c r="J209" s="390" t="s">
        <v>356</v>
      </c>
      <c r="K209" s="167" t="s">
        <v>138</v>
      </c>
      <c r="L209" s="167" t="s">
        <v>45</v>
      </c>
      <c r="M209" s="394"/>
      <c r="N209" s="330"/>
    </row>
    <row r="210" spans="1:14" s="2" customFormat="1" ht="15" hidden="1" customHeight="1" x14ac:dyDescent="0.25">
      <c r="A210" s="166">
        <v>45344</v>
      </c>
      <c r="B210" s="167" t="s">
        <v>114</v>
      </c>
      <c r="C210" s="167" t="s">
        <v>115</v>
      </c>
      <c r="D210" s="168" t="s">
        <v>124</v>
      </c>
      <c r="E210" s="149">
        <v>14000</v>
      </c>
      <c r="F210" s="329">
        <v>3808</v>
      </c>
      <c r="G210" s="298">
        <f t="shared" si="3"/>
        <v>3.6764705882352939</v>
      </c>
      <c r="H210" s="177" t="s">
        <v>337</v>
      </c>
      <c r="I210" s="168" t="s">
        <v>44</v>
      </c>
      <c r="J210" s="390" t="s">
        <v>356</v>
      </c>
      <c r="K210" s="167" t="s">
        <v>138</v>
      </c>
      <c r="L210" s="167" t="s">
        <v>45</v>
      </c>
      <c r="M210" s="394"/>
      <c r="N210" s="330"/>
    </row>
    <row r="211" spans="1:14" s="2" customFormat="1" ht="15" hidden="1" customHeight="1" x14ac:dyDescent="0.25">
      <c r="A211" s="166">
        <v>45344</v>
      </c>
      <c r="B211" s="167" t="s">
        <v>114</v>
      </c>
      <c r="C211" s="167" t="s">
        <v>115</v>
      </c>
      <c r="D211" s="168" t="s">
        <v>124</v>
      </c>
      <c r="E211" s="149">
        <v>10000</v>
      </c>
      <c r="F211" s="329">
        <v>3808</v>
      </c>
      <c r="G211" s="298">
        <f t="shared" si="3"/>
        <v>2.6260504201680672</v>
      </c>
      <c r="H211" s="177" t="s">
        <v>337</v>
      </c>
      <c r="I211" s="168" t="s">
        <v>44</v>
      </c>
      <c r="J211" s="390" t="s">
        <v>356</v>
      </c>
      <c r="K211" s="167" t="s">
        <v>138</v>
      </c>
      <c r="L211" s="167" t="s">
        <v>45</v>
      </c>
      <c r="M211" s="394"/>
      <c r="N211" s="330"/>
    </row>
    <row r="212" spans="1:14" s="2" customFormat="1" ht="15" hidden="1" customHeight="1" x14ac:dyDescent="0.25">
      <c r="A212" s="166">
        <v>45344</v>
      </c>
      <c r="B212" s="167" t="s">
        <v>166</v>
      </c>
      <c r="C212" s="167" t="s">
        <v>331</v>
      </c>
      <c r="D212" s="168" t="s">
        <v>124</v>
      </c>
      <c r="E212" s="149">
        <v>5000</v>
      </c>
      <c r="F212" s="329">
        <v>3808</v>
      </c>
      <c r="G212" s="298">
        <f t="shared" si="3"/>
        <v>1.3130252100840336</v>
      </c>
      <c r="H212" s="177" t="s">
        <v>337</v>
      </c>
      <c r="I212" s="168" t="s">
        <v>44</v>
      </c>
      <c r="J212" s="390" t="s">
        <v>356</v>
      </c>
      <c r="K212" s="167" t="s">
        <v>138</v>
      </c>
      <c r="L212" s="167" t="s">
        <v>45</v>
      </c>
      <c r="M212" s="394"/>
      <c r="N212" s="330"/>
    </row>
    <row r="213" spans="1:14" s="2" customFormat="1" ht="15" hidden="1" customHeight="1" x14ac:dyDescent="0.25">
      <c r="A213" s="166">
        <v>45344</v>
      </c>
      <c r="B213" s="167" t="s">
        <v>166</v>
      </c>
      <c r="C213" s="167" t="s">
        <v>129</v>
      </c>
      <c r="D213" s="168" t="s">
        <v>124</v>
      </c>
      <c r="E213" s="149">
        <v>5000</v>
      </c>
      <c r="F213" s="329">
        <v>3808</v>
      </c>
      <c r="G213" s="298">
        <f t="shared" si="3"/>
        <v>1.3130252100840336</v>
      </c>
      <c r="H213" s="177" t="s">
        <v>337</v>
      </c>
      <c r="I213" s="168" t="s">
        <v>44</v>
      </c>
      <c r="J213" s="390" t="s">
        <v>356</v>
      </c>
      <c r="K213" s="167" t="s">
        <v>138</v>
      </c>
      <c r="L213" s="167" t="s">
        <v>45</v>
      </c>
      <c r="M213" s="394"/>
      <c r="N213" s="330"/>
    </row>
    <row r="214" spans="1:14" s="2" customFormat="1" ht="15" hidden="1" customHeight="1" x14ac:dyDescent="0.25">
      <c r="A214" s="166">
        <v>45344</v>
      </c>
      <c r="B214" s="167" t="s">
        <v>205</v>
      </c>
      <c r="C214" s="167" t="s">
        <v>123</v>
      </c>
      <c r="D214" s="168" t="s">
        <v>80</v>
      </c>
      <c r="E214" s="158">
        <v>2000</v>
      </c>
      <c r="F214" s="329">
        <v>3808</v>
      </c>
      <c r="G214" s="298">
        <f t="shared" si="3"/>
        <v>0.52521008403361347</v>
      </c>
      <c r="H214" s="177" t="s">
        <v>127</v>
      </c>
      <c r="I214" s="168" t="s">
        <v>44</v>
      </c>
      <c r="J214" s="390" t="s">
        <v>471</v>
      </c>
      <c r="K214" s="167" t="s">
        <v>138</v>
      </c>
      <c r="L214" s="167" t="s">
        <v>45</v>
      </c>
      <c r="M214" s="394"/>
      <c r="N214" s="330"/>
    </row>
    <row r="215" spans="1:14" s="2" customFormat="1" ht="15" hidden="1" customHeight="1" x14ac:dyDescent="0.25">
      <c r="A215" s="166">
        <v>45345</v>
      </c>
      <c r="B215" s="167" t="s">
        <v>114</v>
      </c>
      <c r="C215" s="167" t="s">
        <v>115</v>
      </c>
      <c r="D215" s="168" t="s">
        <v>124</v>
      </c>
      <c r="E215" s="149">
        <v>12000</v>
      </c>
      <c r="F215" s="329">
        <v>3808</v>
      </c>
      <c r="G215" s="298">
        <f t="shared" si="3"/>
        <v>3.1512605042016806</v>
      </c>
      <c r="H215" s="177" t="s">
        <v>337</v>
      </c>
      <c r="I215" s="168" t="s">
        <v>44</v>
      </c>
      <c r="J215" s="390" t="s">
        <v>361</v>
      </c>
      <c r="K215" s="167" t="s">
        <v>138</v>
      </c>
      <c r="L215" s="167" t="s">
        <v>45</v>
      </c>
      <c r="M215" s="394"/>
      <c r="N215" s="330"/>
    </row>
    <row r="216" spans="1:14" s="2" customFormat="1" ht="15" hidden="1" customHeight="1" x14ac:dyDescent="0.25">
      <c r="A216" s="166">
        <v>45345</v>
      </c>
      <c r="B216" s="167" t="s">
        <v>114</v>
      </c>
      <c r="C216" s="167" t="s">
        <v>115</v>
      </c>
      <c r="D216" s="168" t="s">
        <v>124</v>
      </c>
      <c r="E216" s="149">
        <v>10000</v>
      </c>
      <c r="F216" s="329">
        <v>3808</v>
      </c>
      <c r="G216" s="298">
        <f t="shared" si="3"/>
        <v>2.6260504201680672</v>
      </c>
      <c r="H216" s="177" t="s">
        <v>337</v>
      </c>
      <c r="I216" s="168" t="s">
        <v>44</v>
      </c>
      <c r="J216" s="390" t="s">
        <v>361</v>
      </c>
      <c r="K216" s="167" t="s">
        <v>138</v>
      </c>
      <c r="L216" s="167" t="s">
        <v>45</v>
      </c>
      <c r="M216" s="394"/>
      <c r="N216" s="330"/>
    </row>
    <row r="217" spans="1:14" s="2" customFormat="1" ht="15" hidden="1" customHeight="1" x14ac:dyDescent="0.25">
      <c r="A217" s="166">
        <v>45345</v>
      </c>
      <c r="B217" s="167" t="s">
        <v>114</v>
      </c>
      <c r="C217" s="167" t="s">
        <v>115</v>
      </c>
      <c r="D217" s="168" t="s">
        <v>124</v>
      </c>
      <c r="E217" s="149">
        <v>15000</v>
      </c>
      <c r="F217" s="329">
        <v>3808</v>
      </c>
      <c r="G217" s="298">
        <f t="shared" si="3"/>
        <v>3.9390756302521011</v>
      </c>
      <c r="H217" s="177" t="s">
        <v>337</v>
      </c>
      <c r="I217" s="168" t="s">
        <v>44</v>
      </c>
      <c r="J217" s="390" t="s">
        <v>361</v>
      </c>
      <c r="K217" s="167" t="s">
        <v>138</v>
      </c>
      <c r="L217" s="167" t="s">
        <v>45</v>
      </c>
      <c r="M217" s="394"/>
      <c r="N217" s="330"/>
    </row>
    <row r="218" spans="1:14" s="2" customFormat="1" ht="15" hidden="1" customHeight="1" x14ac:dyDescent="0.25">
      <c r="A218" s="166">
        <v>45345</v>
      </c>
      <c r="B218" s="167" t="s">
        <v>114</v>
      </c>
      <c r="C218" s="167" t="s">
        <v>115</v>
      </c>
      <c r="D218" s="168" t="s">
        <v>124</v>
      </c>
      <c r="E218" s="149">
        <v>18000</v>
      </c>
      <c r="F218" s="329">
        <v>3808</v>
      </c>
      <c r="G218" s="298">
        <f t="shared" si="3"/>
        <v>4.7268907563025211</v>
      </c>
      <c r="H218" s="177" t="s">
        <v>337</v>
      </c>
      <c r="I218" s="168" t="s">
        <v>44</v>
      </c>
      <c r="J218" s="390" t="s">
        <v>361</v>
      </c>
      <c r="K218" s="167" t="s">
        <v>138</v>
      </c>
      <c r="L218" s="167" t="s">
        <v>45</v>
      </c>
      <c r="M218" s="394"/>
      <c r="N218" s="330"/>
    </row>
    <row r="219" spans="1:14" s="2" customFormat="1" ht="15" hidden="1" customHeight="1" x14ac:dyDescent="0.25">
      <c r="A219" s="166">
        <v>45345</v>
      </c>
      <c r="B219" s="167" t="s">
        <v>166</v>
      </c>
      <c r="C219" s="167" t="s">
        <v>129</v>
      </c>
      <c r="D219" s="168" t="s">
        <v>124</v>
      </c>
      <c r="E219" s="149">
        <v>5000</v>
      </c>
      <c r="F219" s="329">
        <v>3808</v>
      </c>
      <c r="G219" s="298">
        <f t="shared" si="3"/>
        <v>1.3130252100840336</v>
      </c>
      <c r="H219" s="177" t="s">
        <v>337</v>
      </c>
      <c r="I219" s="168" t="s">
        <v>44</v>
      </c>
      <c r="J219" s="390" t="s">
        <v>361</v>
      </c>
      <c r="K219" s="167" t="s">
        <v>138</v>
      </c>
      <c r="L219" s="167" t="s">
        <v>45</v>
      </c>
      <c r="M219" s="394"/>
      <c r="N219" s="330"/>
    </row>
    <row r="220" spans="1:14" s="2" customFormat="1" ht="15" hidden="1" customHeight="1" x14ac:dyDescent="0.25">
      <c r="A220" s="166">
        <v>45345</v>
      </c>
      <c r="B220" s="167" t="s">
        <v>166</v>
      </c>
      <c r="C220" s="167" t="s">
        <v>129</v>
      </c>
      <c r="D220" s="168" t="s">
        <v>124</v>
      </c>
      <c r="E220" s="149">
        <v>5000</v>
      </c>
      <c r="F220" s="329">
        <v>3808</v>
      </c>
      <c r="G220" s="298">
        <f t="shared" si="3"/>
        <v>1.3130252100840336</v>
      </c>
      <c r="H220" s="177" t="s">
        <v>337</v>
      </c>
      <c r="I220" s="168" t="s">
        <v>44</v>
      </c>
      <c r="J220" s="390" t="s">
        <v>361</v>
      </c>
      <c r="K220" s="167" t="s">
        <v>138</v>
      </c>
      <c r="L220" s="167" t="s">
        <v>45</v>
      </c>
      <c r="M220" s="394"/>
      <c r="N220" s="330"/>
    </row>
    <row r="221" spans="1:14" s="2" customFormat="1" ht="15" hidden="1" customHeight="1" x14ac:dyDescent="0.25">
      <c r="A221" s="679">
        <v>45345</v>
      </c>
      <c r="B221" s="663" t="s">
        <v>159</v>
      </c>
      <c r="C221" s="663" t="s">
        <v>115</v>
      </c>
      <c r="D221" s="663" t="s">
        <v>124</v>
      </c>
      <c r="E221" s="677">
        <v>8000</v>
      </c>
      <c r="F221" s="329">
        <v>3808</v>
      </c>
      <c r="G221" s="298">
        <f t="shared" si="3"/>
        <v>2.1008403361344539</v>
      </c>
      <c r="H221" s="177" t="s">
        <v>130</v>
      </c>
      <c r="I221" s="168" t="s">
        <v>44</v>
      </c>
      <c r="J221" s="390" t="s">
        <v>366</v>
      </c>
      <c r="K221" s="167" t="s">
        <v>138</v>
      </c>
      <c r="L221" s="167" t="s">
        <v>45</v>
      </c>
      <c r="M221" s="394"/>
      <c r="N221" s="330"/>
    </row>
    <row r="222" spans="1:14" s="2" customFormat="1" ht="15" hidden="1" customHeight="1" x14ac:dyDescent="0.25">
      <c r="A222" s="679">
        <v>45345</v>
      </c>
      <c r="B222" s="663" t="s">
        <v>159</v>
      </c>
      <c r="C222" s="663" t="s">
        <v>115</v>
      </c>
      <c r="D222" s="663" t="s">
        <v>124</v>
      </c>
      <c r="E222" s="677">
        <v>8000</v>
      </c>
      <c r="F222" s="329">
        <v>3808</v>
      </c>
      <c r="G222" s="298">
        <f t="shared" si="3"/>
        <v>2.1008403361344539</v>
      </c>
      <c r="H222" s="177" t="s">
        <v>130</v>
      </c>
      <c r="I222" s="168" t="s">
        <v>44</v>
      </c>
      <c r="J222" s="390" t="s">
        <v>366</v>
      </c>
      <c r="K222" s="167" t="s">
        <v>138</v>
      </c>
      <c r="L222" s="167" t="s">
        <v>45</v>
      </c>
      <c r="M222" s="394"/>
      <c r="N222" s="330"/>
    </row>
    <row r="223" spans="1:14" s="2" customFormat="1" ht="15" hidden="1" customHeight="1" x14ac:dyDescent="0.25">
      <c r="A223" s="679">
        <v>45345</v>
      </c>
      <c r="B223" s="663" t="s">
        <v>159</v>
      </c>
      <c r="C223" s="663" t="s">
        <v>115</v>
      </c>
      <c r="D223" s="663" t="s">
        <v>124</v>
      </c>
      <c r="E223" s="677">
        <v>12000</v>
      </c>
      <c r="F223" s="329">
        <v>3808</v>
      </c>
      <c r="G223" s="298">
        <f t="shared" si="3"/>
        <v>3.1512605042016806</v>
      </c>
      <c r="H223" s="177" t="s">
        <v>130</v>
      </c>
      <c r="I223" s="168" t="s">
        <v>44</v>
      </c>
      <c r="J223" s="390" t="s">
        <v>366</v>
      </c>
      <c r="K223" s="167" t="s">
        <v>138</v>
      </c>
      <c r="L223" s="167" t="s">
        <v>45</v>
      </c>
      <c r="M223" s="394"/>
      <c r="N223" s="330"/>
    </row>
    <row r="224" spans="1:14" s="2" customFormat="1" ht="14.25" hidden="1" customHeight="1" x14ac:dyDescent="0.25">
      <c r="A224" s="679">
        <v>45345</v>
      </c>
      <c r="B224" s="663" t="s">
        <v>159</v>
      </c>
      <c r="C224" s="663" t="s">
        <v>115</v>
      </c>
      <c r="D224" s="663" t="s">
        <v>124</v>
      </c>
      <c r="E224" s="677">
        <v>9000</v>
      </c>
      <c r="F224" s="329">
        <v>3808</v>
      </c>
      <c r="G224" s="298">
        <f t="shared" si="3"/>
        <v>2.3634453781512605</v>
      </c>
      <c r="H224" s="177" t="s">
        <v>130</v>
      </c>
      <c r="I224" s="168" t="s">
        <v>44</v>
      </c>
      <c r="J224" s="390" t="s">
        <v>366</v>
      </c>
      <c r="K224" s="167" t="s">
        <v>138</v>
      </c>
      <c r="L224" s="167" t="s">
        <v>45</v>
      </c>
      <c r="M224" s="394"/>
      <c r="N224" s="330"/>
    </row>
    <row r="225" spans="1:16" hidden="1" x14ac:dyDescent="0.25">
      <c r="A225" s="679">
        <v>45345</v>
      </c>
      <c r="B225" s="663" t="s">
        <v>159</v>
      </c>
      <c r="C225" s="663" t="s">
        <v>115</v>
      </c>
      <c r="D225" s="663" t="s">
        <v>124</v>
      </c>
      <c r="E225" s="677">
        <v>9000</v>
      </c>
      <c r="F225" s="329">
        <v>3808</v>
      </c>
      <c r="G225" s="298">
        <f t="shared" ref="G225:G293" si="4">E225/F225</f>
        <v>2.3634453781512605</v>
      </c>
      <c r="H225" s="177" t="s">
        <v>130</v>
      </c>
      <c r="I225" s="168" t="s">
        <v>44</v>
      </c>
      <c r="J225" s="390" t="s">
        <v>366</v>
      </c>
      <c r="K225" s="167" t="s">
        <v>138</v>
      </c>
      <c r="L225" s="167" t="s">
        <v>45</v>
      </c>
      <c r="M225" s="523"/>
      <c r="N225" s="524"/>
      <c r="O225" s="546"/>
      <c r="P225" s="546"/>
    </row>
    <row r="226" spans="1:16" hidden="1" x14ac:dyDescent="0.25">
      <c r="A226" s="679">
        <v>45345</v>
      </c>
      <c r="B226" s="663" t="s">
        <v>159</v>
      </c>
      <c r="C226" s="663" t="s">
        <v>115</v>
      </c>
      <c r="D226" s="663" t="s">
        <v>124</v>
      </c>
      <c r="E226" s="677">
        <v>7000</v>
      </c>
      <c r="F226" s="329">
        <v>3808</v>
      </c>
      <c r="G226" s="298">
        <f t="shared" si="4"/>
        <v>1.838235294117647</v>
      </c>
      <c r="H226" s="177" t="s">
        <v>130</v>
      </c>
      <c r="I226" s="168" t="s">
        <v>44</v>
      </c>
      <c r="J226" s="390" t="s">
        <v>366</v>
      </c>
      <c r="K226" s="167" t="s">
        <v>138</v>
      </c>
      <c r="L226" s="167" t="s">
        <v>45</v>
      </c>
      <c r="M226" s="523"/>
      <c r="N226" s="524"/>
      <c r="O226" s="546"/>
      <c r="P226" s="546"/>
    </row>
    <row r="227" spans="1:16" hidden="1" x14ac:dyDescent="0.25">
      <c r="A227" s="679">
        <v>45345</v>
      </c>
      <c r="B227" s="167" t="s">
        <v>166</v>
      </c>
      <c r="C227" s="663" t="s">
        <v>129</v>
      </c>
      <c r="D227" s="663" t="s">
        <v>124</v>
      </c>
      <c r="E227" s="677">
        <v>7000</v>
      </c>
      <c r="F227" s="329">
        <v>3808</v>
      </c>
      <c r="G227" s="298">
        <f t="shared" si="4"/>
        <v>1.838235294117647</v>
      </c>
      <c r="H227" s="177" t="s">
        <v>130</v>
      </c>
      <c r="I227" s="168" t="s">
        <v>44</v>
      </c>
      <c r="J227" s="390" t="s">
        <v>366</v>
      </c>
      <c r="K227" s="167" t="s">
        <v>138</v>
      </c>
      <c r="L227" s="167" t="s">
        <v>45</v>
      </c>
      <c r="M227" s="523"/>
      <c r="N227" s="524"/>
      <c r="O227" s="546"/>
      <c r="P227" s="546"/>
    </row>
    <row r="228" spans="1:16" hidden="1" x14ac:dyDescent="0.25">
      <c r="A228" s="679">
        <v>45345</v>
      </c>
      <c r="B228" s="167" t="s">
        <v>166</v>
      </c>
      <c r="C228" s="663" t="s">
        <v>129</v>
      </c>
      <c r="D228" s="663" t="s">
        <v>124</v>
      </c>
      <c r="E228" s="677">
        <v>3000</v>
      </c>
      <c r="F228" s="329">
        <v>3808</v>
      </c>
      <c r="G228" s="298">
        <f t="shared" si="4"/>
        <v>0.78781512605042014</v>
      </c>
      <c r="H228" s="177" t="s">
        <v>130</v>
      </c>
      <c r="I228" s="168" t="s">
        <v>44</v>
      </c>
      <c r="J228" s="390" t="s">
        <v>366</v>
      </c>
      <c r="K228" s="167" t="s">
        <v>138</v>
      </c>
      <c r="L228" s="167" t="s">
        <v>45</v>
      </c>
      <c r="M228" s="523"/>
      <c r="N228" s="524"/>
      <c r="O228" s="546"/>
      <c r="P228" s="546"/>
    </row>
    <row r="229" spans="1:16" hidden="1" x14ac:dyDescent="0.25">
      <c r="A229" s="702">
        <v>45347</v>
      </c>
      <c r="B229" s="167" t="s">
        <v>114</v>
      </c>
      <c r="C229" s="167" t="s">
        <v>115</v>
      </c>
      <c r="D229" s="168" t="s">
        <v>124</v>
      </c>
      <c r="E229" s="160">
        <v>10000</v>
      </c>
      <c r="F229" s="329">
        <v>3808</v>
      </c>
      <c r="G229" s="298">
        <f t="shared" si="4"/>
        <v>2.6260504201680672</v>
      </c>
      <c r="H229" s="177" t="s">
        <v>337</v>
      </c>
      <c r="I229" s="168" t="s">
        <v>44</v>
      </c>
      <c r="J229" s="390" t="s">
        <v>393</v>
      </c>
      <c r="K229" s="167" t="s">
        <v>138</v>
      </c>
      <c r="L229" s="167" t="s">
        <v>45</v>
      </c>
      <c r="M229" s="523"/>
      <c r="N229" s="524"/>
      <c r="O229" s="546"/>
      <c r="P229" s="546"/>
    </row>
    <row r="230" spans="1:16" hidden="1" x14ac:dyDescent="0.25">
      <c r="A230" s="702">
        <v>45347</v>
      </c>
      <c r="B230" s="167" t="s">
        <v>114</v>
      </c>
      <c r="C230" s="167" t="s">
        <v>115</v>
      </c>
      <c r="D230" s="168" t="s">
        <v>124</v>
      </c>
      <c r="E230" s="160">
        <v>10000</v>
      </c>
      <c r="F230" s="329">
        <v>3808</v>
      </c>
      <c r="G230" s="298">
        <f t="shared" si="4"/>
        <v>2.6260504201680672</v>
      </c>
      <c r="H230" s="177" t="s">
        <v>337</v>
      </c>
      <c r="I230" s="168" t="s">
        <v>44</v>
      </c>
      <c r="J230" s="390" t="s">
        <v>393</v>
      </c>
      <c r="K230" s="167" t="s">
        <v>138</v>
      </c>
      <c r="L230" s="167" t="s">
        <v>45</v>
      </c>
      <c r="M230" s="523"/>
      <c r="N230" s="524"/>
      <c r="O230" s="546"/>
      <c r="P230" s="546"/>
    </row>
    <row r="231" spans="1:16" hidden="1" x14ac:dyDescent="0.25">
      <c r="A231" s="702">
        <v>45348</v>
      </c>
      <c r="B231" s="167" t="s">
        <v>114</v>
      </c>
      <c r="C231" s="167" t="s">
        <v>115</v>
      </c>
      <c r="D231" s="168" t="s">
        <v>124</v>
      </c>
      <c r="E231" s="160">
        <v>8000</v>
      </c>
      <c r="F231" s="329">
        <v>3808</v>
      </c>
      <c r="G231" s="298">
        <f t="shared" si="4"/>
        <v>2.1008403361344539</v>
      </c>
      <c r="H231" s="177" t="s">
        <v>337</v>
      </c>
      <c r="I231" s="168" t="s">
        <v>44</v>
      </c>
      <c r="J231" s="390" t="s">
        <v>393</v>
      </c>
      <c r="K231" s="167" t="s">
        <v>138</v>
      </c>
      <c r="L231" s="167" t="s">
        <v>45</v>
      </c>
      <c r="M231" s="523"/>
      <c r="N231" s="524"/>
      <c r="O231" s="546"/>
      <c r="P231" s="546"/>
    </row>
    <row r="232" spans="1:16" hidden="1" x14ac:dyDescent="0.25">
      <c r="A232" s="702">
        <v>45348</v>
      </c>
      <c r="B232" s="167" t="s">
        <v>114</v>
      </c>
      <c r="C232" s="167" t="s">
        <v>115</v>
      </c>
      <c r="D232" s="168" t="s">
        <v>124</v>
      </c>
      <c r="E232" s="160">
        <v>5000</v>
      </c>
      <c r="F232" s="329">
        <v>3808</v>
      </c>
      <c r="G232" s="298">
        <f t="shared" si="4"/>
        <v>1.3130252100840336</v>
      </c>
      <c r="H232" s="177" t="s">
        <v>337</v>
      </c>
      <c r="I232" s="168" t="s">
        <v>44</v>
      </c>
      <c r="J232" s="390" t="s">
        <v>393</v>
      </c>
      <c r="K232" s="167" t="s">
        <v>138</v>
      </c>
      <c r="L232" s="167" t="s">
        <v>45</v>
      </c>
      <c r="M232" s="523"/>
      <c r="N232" s="524"/>
      <c r="O232" s="546"/>
      <c r="P232" s="546"/>
    </row>
    <row r="233" spans="1:16" hidden="1" x14ac:dyDescent="0.25">
      <c r="A233" s="702">
        <v>45348</v>
      </c>
      <c r="B233" s="167" t="s">
        <v>114</v>
      </c>
      <c r="C233" s="167" t="s">
        <v>115</v>
      </c>
      <c r="D233" s="168" t="s">
        <v>124</v>
      </c>
      <c r="E233" s="160">
        <v>10000</v>
      </c>
      <c r="F233" s="329">
        <v>3808</v>
      </c>
      <c r="G233" s="298">
        <f t="shared" si="4"/>
        <v>2.6260504201680672</v>
      </c>
      <c r="H233" s="177" t="s">
        <v>337</v>
      </c>
      <c r="I233" s="168" t="s">
        <v>44</v>
      </c>
      <c r="J233" s="390" t="s">
        <v>393</v>
      </c>
      <c r="K233" s="167" t="s">
        <v>138</v>
      </c>
      <c r="L233" s="167" t="s">
        <v>45</v>
      </c>
      <c r="M233" s="523"/>
      <c r="N233" s="524"/>
      <c r="O233" s="546"/>
      <c r="P233" s="546"/>
    </row>
    <row r="234" spans="1:16" hidden="1" x14ac:dyDescent="0.25">
      <c r="A234" s="702">
        <v>45348</v>
      </c>
      <c r="B234" s="167" t="s">
        <v>114</v>
      </c>
      <c r="C234" s="167" t="s">
        <v>115</v>
      </c>
      <c r="D234" s="168" t="s">
        <v>124</v>
      </c>
      <c r="E234" s="160">
        <v>19000</v>
      </c>
      <c r="F234" s="329">
        <v>3808</v>
      </c>
      <c r="G234" s="298">
        <f t="shared" si="4"/>
        <v>4.9894957983193278</v>
      </c>
      <c r="H234" s="177" t="s">
        <v>337</v>
      </c>
      <c r="I234" s="168" t="s">
        <v>44</v>
      </c>
      <c r="J234" s="390" t="s">
        <v>393</v>
      </c>
      <c r="K234" s="167" t="s">
        <v>138</v>
      </c>
      <c r="L234" s="167" t="s">
        <v>45</v>
      </c>
      <c r="M234" s="523"/>
      <c r="N234" s="524"/>
      <c r="O234" s="546"/>
      <c r="P234" s="546"/>
    </row>
    <row r="235" spans="1:16" hidden="1" x14ac:dyDescent="0.25">
      <c r="A235" s="702">
        <v>45348</v>
      </c>
      <c r="B235" s="167" t="s">
        <v>166</v>
      </c>
      <c r="C235" s="167" t="s">
        <v>129</v>
      </c>
      <c r="D235" s="168" t="s">
        <v>124</v>
      </c>
      <c r="E235" s="160">
        <v>10000</v>
      </c>
      <c r="F235" s="329">
        <v>3808</v>
      </c>
      <c r="G235" s="298">
        <f t="shared" si="4"/>
        <v>2.6260504201680672</v>
      </c>
      <c r="H235" s="177" t="s">
        <v>337</v>
      </c>
      <c r="I235" s="168" t="s">
        <v>44</v>
      </c>
      <c r="J235" s="390" t="s">
        <v>393</v>
      </c>
      <c r="K235" s="167" t="s">
        <v>138</v>
      </c>
      <c r="L235" s="167" t="s">
        <v>45</v>
      </c>
      <c r="M235" s="523"/>
      <c r="N235" s="524"/>
      <c r="O235" s="546"/>
      <c r="P235" s="546"/>
    </row>
    <row r="236" spans="1:16" hidden="1" x14ac:dyDescent="0.25">
      <c r="A236" s="679">
        <v>45348</v>
      </c>
      <c r="B236" s="663" t="s">
        <v>159</v>
      </c>
      <c r="C236" s="663" t="s">
        <v>115</v>
      </c>
      <c r="D236" s="663" t="s">
        <v>124</v>
      </c>
      <c r="E236" s="677">
        <v>8000</v>
      </c>
      <c r="F236" s="329">
        <v>3808</v>
      </c>
      <c r="G236" s="298">
        <f t="shared" si="4"/>
        <v>2.1008403361344539</v>
      </c>
      <c r="H236" s="177" t="s">
        <v>130</v>
      </c>
      <c r="I236" s="168" t="s">
        <v>44</v>
      </c>
      <c r="J236" s="390" t="s">
        <v>372</v>
      </c>
      <c r="K236" s="167" t="s">
        <v>138</v>
      </c>
      <c r="L236" s="167" t="s">
        <v>45</v>
      </c>
      <c r="M236" s="523"/>
      <c r="N236" s="524"/>
      <c r="O236" s="546"/>
      <c r="P236" s="546"/>
    </row>
    <row r="237" spans="1:16" hidden="1" x14ac:dyDescent="0.25">
      <c r="A237" s="679">
        <v>45348</v>
      </c>
      <c r="B237" s="663" t="s">
        <v>159</v>
      </c>
      <c r="C237" s="663" t="s">
        <v>115</v>
      </c>
      <c r="D237" s="663" t="s">
        <v>124</v>
      </c>
      <c r="E237" s="677">
        <v>8000</v>
      </c>
      <c r="F237" s="329">
        <v>3808</v>
      </c>
      <c r="G237" s="298">
        <f t="shared" si="4"/>
        <v>2.1008403361344539</v>
      </c>
      <c r="H237" s="177" t="s">
        <v>130</v>
      </c>
      <c r="I237" s="168" t="s">
        <v>44</v>
      </c>
      <c r="J237" s="390" t="s">
        <v>372</v>
      </c>
      <c r="K237" s="167" t="s">
        <v>138</v>
      </c>
      <c r="L237" s="167" t="s">
        <v>45</v>
      </c>
      <c r="M237" s="523"/>
      <c r="N237" s="524"/>
      <c r="O237" s="546"/>
      <c r="P237" s="546"/>
    </row>
    <row r="238" spans="1:16" hidden="1" x14ac:dyDescent="0.25">
      <c r="A238" s="679">
        <v>45348</v>
      </c>
      <c r="B238" s="663" t="s">
        <v>159</v>
      </c>
      <c r="C238" s="663" t="s">
        <v>115</v>
      </c>
      <c r="D238" s="663" t="s">
        <v>124</v>
      </c>
      <c r="E238" s="677">
        <v>13000</v>
      </c>
      <c r="F238" s="329">
        <v>3808</v>
      </c>
      <c r="G238" s="298">
        <f t="shared" si="4"/>
        <v>3.4138655462184873</v>
      </c>
      <c r="H238" s="177" t="s">
        <v>130</v>
      </c>
      <c r="I238" s="168" t="s">
        <v>44</v>
      </c>
      <c r="J238" s="390" t="s">
        <v>372</v>
      </c>
      <c r="K238" s="167" t="s">
        <v>138</v>
      </c>
      <c r="L238" s="167" t="s">
        <v>45</v>
      </c>
      <c r="M238" s="523"/>
      <c r="N238" s="524"/>
      <c r="O238" s="546"/>
      <c r="P238" s="546"/>
    </row>
    <row r="239" spans="1:16" hidden="1" x14ac:dyDescent="0.25">
      <c r="A239" s="679">
        <v>45348</v>
      </c>
      <c r="B239" s="663" t="s">
        <v>159</v>
      </c>
      <c r="C239" s="663" t="s">
        <v>115</v>
      </c>
      <c r="D239" s="663" t="s">
        <v>124</v>
      </c>
      <c r="E239" s="677">
        <v>8000</v>
      </c>
      <c r="F239" s="329">
        <v>3808</v>
      </c>
      <c r="G239" s="298">
        <f t="shared" si="4"/>
        <v>2.1008403361344539</v>
      </c>
      <c r="H239" s="177" t="s">
        <v>130</v>
      </c>
      <c r="I239" s="168" t="s">
        <v>44</v>
      </c>
      <c r="J239" s="390" t="s">
        <v>372</v>
      </c>
      <c r="K239" s="167" t="s">
        <v>138</v>
      </c>
      <c r="L239" s="167" t="s">
        <v>45</v>
      </c>
      <c r="M239" s="523"/>
      <c r="N239" s="524"/>
      <c r="O239" s="546"/>
      <c r="P239" s="546"/>
    </row>
    <row r="240" spans="1:16" hidden="1" x14ac:dyDescent="0.25">
      <c r="A240" s="679">
        <v>45348</v>
      </c>
      <c r="B240" s="663" t="s">
        <v>159</v>
      </c>
      <c r="C240" s="663" t="s">
        <v>115</v>
      </c>
      <c r="D240" s="663" t="s">
        <v>124</v>
      </c>
      <c r="E240" s="677">
        <v>12000</v>
      </c>
      <c r="F240" s="329">
        <v>3808</v>
      </c>
      <c r="G240" s="298">
        <f t="shared" si="4"/>
        <v>3.1512605042016806</v>
      </c>
      <c r="H240" s="177" t="s">
        <v>130</v>
      </c>
      <c r="I240" s="168" t="s">
        <v>44</v>
      </c>
      <c r="J240" s="390" t="s">
        <v>372</v>
      </c>
      <c r="K240" s="167" t="s">
        <v>138</v>
      </c>
      <c r="L240" s="167" t="s">
        <v>45</v>
      </c>
      <c r="M240" s="523"/>
      <c r="N240" s="524"/>
      <c r="O240" s="546"/>
      <c r="P240" s="546"/>
    </row>
    <row r="241" spans="1:16" hidden="1" x14ac:dyDescent="0.25">
      <c r="A241" s="679">
        <v>45348</v>
      </c>
      <c r="B241" s="167" t="s">
        <v>166</v>
      </c>
      <c r="C241" s="663" t="s">
        <v>129</v>
      </c>
      <c r="D241" s="663" t="s">
        <v>124</v>
      </c>
      <c r="E241" s="677">
        <v>6000</v>
      </c>
      <c r="F241" s="329">
        <v>3808</v>
      </c>
      <c r="G241" s="298">
        <f t="shared" si="4"/>
        <v>1.5756302521008403</v>
      </c>
      <c r="H241" s="177" t="s">
        <v>130</v>
      </c>
      <c r="I241" s="168" t="s">
        <v>44</v>
      </c>
      <c r="J241" s="390" t="s">
        <v>372</v>
      </c>
      <c r="K241" s="167" t="s">
        <v>138</v>
      </c>
      <c r="L241" s="167" t="s">
        <v>45</v>
      </c>
      <c r="M241" s="523"/>
      <c r="N241" s="524"/>
      <c r="O241" s="546"/>
      <c r="P241" s="546"/>
    </row>
    <row r="242" spans="1:16" hidden="1" x14ac:dyDescent="0.25">
      <c r="A242" s="679">
        <v>45348</v>
      </c>
      <c r="B242" s="167" t="s">
        <v>166</v>
      </c>
      <c r="C242" s="663" t="s">
        <v>129</v>
      </c>
      <c r="D242" s="663" t="s">
        <v>124</v>
      </c>
      <c r="E242" s="677">
        <v>4000</v>
      </c>
      <c r="F242" s="329">
        <v>3808</v>
      </c>
      <c r="G242" s="298">
        <f t="shared" si="4"/>
        <v>1.0504201680672269</v>
      </c>
      <c r="H242" s="177" t="s">
        <v>130</v>
      </c>
      <c r="I242" s="168" t="s">
        <v>44</v>
      </c>
      <c r="J242" s="390" t="s">
        <v>372</v>
      </c>
      <c r="K242" s="167" t="s">
        <v>138</v>
      </c>
      <c r="L242" s="167" t="s">
        <v>45</v>
      </c>
      <c r="M242" s="523"/>
      <c r="N242" s="524"/>
      <c r="O242" s="546"/>
      <c r="P242" s="546"/>
    </row>
    <row r="243" spans="1:16" x14ac:dyDescent="0.25">
      <c r="A243" s="166">
        <v>45348</v>
      </c>
      <c r="B243" s="167" t="s">
        <v>114</v>
      </c>
      <c r="C243" s="167" t="s">
        <v>115</v>
      </c>
      <c r="D243" s="466" t="s">
        <v>14</v>
      </c>
      <c r="E243" s="163">
        <v>7000</v>
      </c>
      <c r="F243" s="329">
        <v>3808</v>
      </c>
      <c r="G243" s="298">
        <f t="shared" si="4"/>
        <v>1.838235294117647</v>
      </c>
      <c r="H243" s="625" t="s">
        <v>198</v>
      </c>
      <c r="I243" s="168" t="s">
        <v>44</v>
      </c>
      <c r="J243" s="457" t="s">
        <v>350</v>
      </c>
      <c r="K243" s="167" t="s">
        <v>138</v>
      </c>
      <c r="L243" s="167" t="s">
        <v>45</v>
      </c>
      <c r="M243" s="523"/>
      <c r="N243" s="524"/>
      <c r="O243" s="546"/>
      <c r="P243" s="546"/>
    </row>
    <row r="244" spans="1:16" x14ac:dyDescent="0.25">
      <c r="A244" s="166">
        <v>45348</v>
      </c>
      <c r="B244" s="167" t="s">
        <v>114</v>
      </c>
      <c r="C244" s="167" t="s">
        <v>115</v>
      </c>
      <c r="D244" s="466" t="s">
        <v>14</v>
      </c>
      <c r="E244" s="163">
        <v>5000</v>
      </c>
      <c r="F244" s="329">
        <v>3808</v>
      </c>
      <c r="G244" s="298">
        <f t="shared" si="4"/>
        <v>1.3130252100840336</v>
      </c>
      <c r="H244" s="625" t="s">
        <v>198</v>
      </c>
      <c r="I244" s="168" t="s">
        <v>44</v>
      </c>
      <c r="J244" s="457" t="s">
        <v>350</v>
      </c>
      <c r="K244" s="167" t="s">
        <v>138</v>
      </c>
      <c r="L244" s="167" t="s">
        <v>45</v>
      </c>
      <c r="M244" s="523"/>
      <c r="N244" s="524"/>
      <c r="O244" s="546"/>
      <c r="P244" s="546"/>
    </row>
    <row r="245" spans="1:16" x14ac:dyDescent="0.25">
      <c r="A245" s="166">
        <v>45348</v>
      </c>
      <c r="B245" s="167" t="s">
        <v>114</v>
      </c>
      <c r="C245" s="167" t="s">
        <v>115</v>
      </c>
      <c r="D245" s="466" t="s">
        <v>14</v>
      </c>
      <c r="E245" s="163">
        <v>5000</v>
      </c>
      <c r="F245" s="329">
        <v>3808</v>
      </c>
      <c r="G245" s="298">
        <f t="shared" si="4"/>
        <v>1.3130252100840336</v>
      </c>
      <c r="H245" s="625" t="s">
        <v>198</v>
      </c>
      <c r="I245" s="168" t="s">
        <v>44</v>
      </c>
      <c r="J245" s="457" t="s">
        <v>350</v>
      </c>
      <c r="K245" s="167" t="s">
        <v>138</v>
      </c>
      <c r="L245" s="167" t="s">
        <v>45</v>
      </c>
      <c r="M245" s="523"/>
      <c r="N245" s="524"/>
      <c r="O245" s="546"/>
      <c r="P245" s="546"/>
    </row>
    <row r="246" spans="1:16" x14ac:dyDescent="0.25">
      <c r="A246" s="166">
        <v>45348</v>
      </c>
      <c r="B246" s="167" t="s">
        <v>114</v>
      </c>
      <c r="C246" s="167" t="s">
        <v>115</v>
      </c>
      <c r="D246" s="466" t="s">
        <v>14</v>
      </c>
      <c r="E246" s="163">
        <v>4000</v>
      </c>
      <c r="F246" s="329">
        <v>3808</v>
      </c>
      <c r="G246" s="298">
        <f t="shared" si="4"/>
        <v>1.0504201680672269</v>
      </c>
      <c r="H246" s="625" t="s">
        <v>198</v>
      </c>
      <c r="I246" s="168" t="s">
        <v>44</v>
      </c>
      <c r="J246" s="457" t="s">
        <v>350</v>
      </c>
      <c r="K246" s="167" t="s">
        <v>138</v>
      </c>
      <c r="L246" s="167" t="s">
        <v>45</v>
      </c>
      <c r="M246" s="523"/>
      <c r="N246" s="524"/>
      <c r="O246" s="546"/>
      <c r="P246" s="546"/>
    </row>
    <row r="247" spans="1:16" hidden="1" x14ac:dyDescent="0.25">
      <c r="A247" s="166">
        <v>45348</v>
      </c>
      <c r="B247" s="167" t="s">
        <v>381</v>
      </c>
      <c r="C247" s="167" t="s">
        <v>122</v>
      </c>
      <c r="D247" s="168" t="s">
        <v>80</v>
      </c>
      <c r="E247" s="163">
        <v>22000</v>
      </c>
      <c r="F247" s="329">
        <v>3808</v>
      </c>
      <c r="G247" s="298">
        <f t="shared" si="4"/>
        <v>5.7773109243697478</v>
      </c>
      <c r="H247" s="625" t="s">
        <v>198</v>
      </c>
      <c r="I247" s="168" t="s">
        <v>44</v>
      </c>
      <c r="J247" s="457" t="s">
        <v>474</v>
      </c>
      <c r="K247" s="167" t="s">
        <v>138</v>
      </c>
      <c r="L247" s="167" t="s">
        <v>45</v>
      </c>
      <c r="M247" s="523"/>
      <c r="N247" s="524"/>
      <c r="O247" s="546"/>
      <c r="P247" s="546"/>
    </row>
    <row r="248" spans="1:16" hidden="1" x14ac:dyDescent="0.25">
      <c r="A248" s="166">
        <v>45348</v>
      </c>
      <c r="B248" s="167" t="s">
        <v>382</v>
      </c>
      <c r="C248" s="167" t="s">
        <v>122</v>
      </c>
      <c r="D248" s="168" t="s">
        <v>80</v>
      </c>
      <c r="E248" s="163">
        <v>19000</v>
      </c>
      <c r="F248" s="329">
        <v>3808</v>
      </c>
      <c r="G248" s="298">
        <f t="shared" si="4"/>
        <v>4.9894957983193278</v>
      </c>
      <c r="H248" s="625" t="s">
        <v>198</v>
      </c>
      <c r="I248" s="168" t="s">
        <v>44</v>
      </c>
      <c r="J248" s="457" t="s">
        <v>474</v>
      </c>
      <c r="K248" s="167" t="s">
        <v>138</v>
      </c>
      <c r="L248" s="167" t="s">
        <v>45</v>
      </c>
      <c r="M248" s="523"/>
      <c r="N248" s="524"/>
      <c r="O248" s="546"/>
      <c r="P248" s="546"/>
    </row>
    <row r="249" spans="1:16" hidden="1" x14ac:dyDescent="0.25">
      <c r="A249" s="166">
        <v>45348</v>
      </c>
      <c r="B249" s="167" t="s">
        <v>383</v>
      </c>
      <c r="C249" s="167" t="s">
        <v>122</v>
      </c>
      <c r="D249" s="168" t="s">
        <v>80</v>
      </c>
      <c r="E249" s="163">
        <v>16000</v>
      </c>
      <c r="F249" s="329">
        <v>3808</v>
      </c>
      <c r="G249" s="298">
        <f t="shared" si="4"/>
        <v>4.2016806722689077</v>
      </c>
      <c r="H249" s="625" t="s">
        <v>198</v>
      </c>
      <c r="I249" s="168" t="s">
        <v>44</v>
      </c>
      <c r="J249" s="457" t="s">
        <v>474</v>
      </c>
      <c r="K249" s="167" t="s">
        <v>138</v>
      </c>
      <c r="L249" s="167" t="s">
        <v>45</v>
      </c>
      <c r="M249" s="523"/>
      <c r="N249" s="524"/>
      <c r="O249" s="546"/>
      <c r="P249" s="546"/>
    </row>
    <row r="250" spans="1:16" hidden="1" x14ac:dyDescent="0.25">
      <c r="A250" s="166">
        <v>45348</v>
      </c>
      <c r="B250" s="167" t="s">
        <v>384</v>
      </c>
      <c r="C250" s="167" t="s">
        <v>122</v>
      </c>
      <c r="D250" s="168" t="s">
        <v>80</v>
      </c>
      <c r="E250" s="163">
        <v>8000</v>
      </c>
      <c r="F250" s="329">
        <v>3808</v>
      </c>
      <c r="G250" s="298">
        <f t="shared" si="4"/>
        <v>2.1008403361344539</v>
      </c>
      <c r="H250" s="625" t="s">
        <v>198</v>
      </c>
      <c r="I250" s="168" t="s">
        <v>44</v>
      </c>
      <c r="J250" s="457" t="s">
        <v>474</v>
      </c>
      <c r="K250" s="167" t="s">
        <v>138</v>
      </c>
      <c r="L250" s="167" t="s">
        <v>45</v>
      </c>
      <c r="M250" s="523"/>
      <c r="N250" s="524"/>
      <c r="O250" s="546"/>
      <c r="P250" s="546"/>
    </row>
    <row r="251" spans="1:16" hidden="1" x14ac:dyDescent="0.25">
      <c r="A251" s="166">
        <v>45348</v>
      </c>
      <c r="B251" s="167" t="s">
        <v>384</v>
      </c>
      <c r="C251" s="167" t="s">
        <v>122</v>
      </c>
      <c r="D251" s="168" t="s">
        <v>80</v>
      </c>
      <c r="E251" s="163">
        <v>7000</v>
      </c>
      <c r="F251" s="329">
        <v>3808</v>
      </c>
      <c r="G251" s="298">
        <f t="shared" si="4"/>
        <v>1.838235294117647</v>
      </c>
      <c r="H251" s="625" t="s">
        <v>198</v>
      </c>
      <c r="I251" s="168" t="s">
        <v>44</v>
      </c>
      <c r="J251" s="457" t="s">
        <v>474</v>
      </c>
      <c r="K251" s="167" t="s">
        <v>138</v>
      </c>
      <c r="L251" s="167" t="s">
        <v>45</v>
      </c>
      <c r="M251" s="523"/>
      <c r="N251" s="524"/>
      <c r="O251" s="546"/>
      <c r="P251" s="546"/>
    </row>
    <row r="252" spans="1:16" hidden="1" x14ac:dyDescent="0.25">
      <c r="A252" s="166">
        <v>45348</v>
      </c>
      <c r="B252" s="154" t="s">
        <v>385</v>
      </c>
      <c r="C252" s="154" t="s">
        <v>122</v>
      </c>
      <c r="D252" s="631" t="s">
        <v>80</v>
      </c>
      <c r="E252" s="163">
        <v>6500</v>
      </c>
      <c r="F252" s="329">
        <v>3808</v>
      </c>
      <c r="G252" s="298">
        <f t="shared" si="4"/>
        <v>1.7069327731092436</v>
      </c>
      <c r="H252" s="625" t="s">
        <v>198</v>
      </c>
      <c r="I252" s="168" t="s">
        <v>44</v>
      </c>
      <c r="J252" s="457" t="s">
        <v>473</v>
      </c>
      <c r="K252" s="167" t="s">
        <v>138</v>
      </c>
      <c r="L252" s="167" t="s">
        <v>45</v>
      </c>
      <c r="M252" s="523"/>
      <c r="N252" s="524"/>
      <c r="O252" s="546"/>
      <c r="P252" s="546"/>
    </row>
    <row r="253" spans="1:16" hidden="1" x14ac:dyDescent="0.25">
      <c r="A253" s="166">
        <v>45348</v>
      </c>
      <c r="B253" s="167" t="s">
        <v>387</v>
      </c>
      <c r="C253" s="167" t="s">
        <v>123</v>
      </c>
      <c r="D253" s="168" t="s">
        <v>80</v>
      </c>
      <c r="E253" s="158">
        <v>20000</v>
      </c>
      <c r="F253" s="329">
        <v>3808</v>
      </c>
      <c r="G253" s="298">
        <f t="shared" si="4"/>
        <v>5.2521008403361344</v>
      </c>
      <c r="H253" s="625" t="s">
        <v>132</v>
      </c>
      <c r="I253" s="168" t="s">
        <v>44</v>
      </c>
      <c r="J253" s="390" t="s">
        <v>472</v>
      </c>
      <c r="K253" s="167" t="s">
        <v>138</v>
      </c>
      <c r="L253" s="167" t="s">
        <v>45</v>
      </c>
      <c r="M253" s="523"/>
      <c r="N253" s="524"/>
      <c r="O253" s="546"/>
      <c r="P253" s="546"/>
    </row>
    <row r="254" spans="1:16" x14ac:dyDescent="0.25">
      <c r="A254" s="166">
        <v>45348</v>
      </c>
      <c r="B254" s="167" t="s">
        <v>388</v>
      </c>
      <c r="C254" s="167" t="s">
        <v>136</v>
      </c>
      <c r="D254" s="168" t="s">
        <v>14</v>
      </c>
      <c r="E254" s="158">
        <v>2633000</v>
      </c>
      <c r="F254" s="329">
        <v>3808</v>
      </c>
      <c r="G254" s="298">
        <f t="shared" si="4"/>
        <v>691.43907563025209</v>
      </c>
      <c r="H254" s="625" t="s">
        <v>132</v>
      </c>
      <c r="I254" s="168" t="s">
        <v>44</v>
      </c>
      <c r="J254" s="390" t="s">
        <v>475</v>
      </c>
      <c r="K254" s="167" t="s">
        <v>138</v>
      </c>
      <c r="L254" s="167" t="s">
        <v>45</v>
      </c>
      <c r="M254" s="523"/>
      <c r="N254" s="524"/>
      <c r="O254" s="546"/>
      <c r="P254" s="546"/>
    </row>
    <row r="255" spans="1:16" x14ac:dyDescent="0.25">
      <c r="A255" s="166">
        <v>45348</v>
      </c>
      <c r="B255" s="167" t="s">
        <v>482</v>
      </c>
      <c r="C255" s="167" t="s">
        <v>136</v>
      </c>
      <c r="D255" s="466" t="s">
        <v>14</v>
      </c>
      <c r="E255" s="158">
        <v>715000</v>
      </c>
      <c r="F255" s="329">
        <v>3808</v>
      </c>
      <c r="G255" s="298">
        <f t="shared" si="4"/>
        <v>187.76260504201682</v>
      </c>
      <c r="H255" s="625"/>
      <c r="I255" s="168" t="s">
        <v>44</v>
      </c>
      <c r="J255" s="390" t="s">
        <v>475</v>
      </c>
      <c r="K255" s="167" t="s">
        <v>138</v>
      </c>
      <c r="L255" s="167" t="s">
        <v>45</v>
      </c>
      <c r="M255" s="523"/>
      <c r="N255" s="524"/>
      <c r="O255" s="546"/>
      <c r="P255" s="546"/>
    </row>
    <row r="256" spans="1:16" hidden="1" x14ac:dyDescent="0.25">
      <c r="A256" s="166">
        <v>45348</v>
      </c>
      <c r="B256" s="167" t="s">
        <v>123</v>
      </c>
      <c r="C256" s="167" t="s">
        <v>123</v>
      </c>
      <c r="D256" s="466" t="s">
        <v>80</v>
      </c>
      <c r="E256" s="163">
        <v>3000</v>
      </c>
      <c r="F256" s="329">
        <v>3808</v>
      </c>
      <c r="G256" s="298">
        <f t="shared" si="4"/>
        <v>0.78781512605042014</v>
      </c>
      <c r="H256" s="625" t="s">
        <v>132</v>
      </c>
      <c r="I256" s="168" t="s">
        <v>44</v>
      </c>
      <c r="J256" s="390" t="s">
        <v>476</v>
      </c>
      <c r="K256" s="167" t="s">
        <v>138</v>
      </c>
      <c r="L256" s="167" t="s">
        <v>45</v>
      </c>
      <c r="M256" s="523"/>
      <c r="N256" s="524"/>
      <c r="O256" s="546"/>
      <c r="P256" s="546"/>
    </row>
    <row r="257" spans="1:16" x14ac:dyDescent="0.25">
      <c r="A257" s="166">
        <v>45348</v>
      </c>
      <c r="B257" s="154" t="s">
        <v>347</v>
      </c>
      <c r="C257" s="154" t="s">
        <v>116</v>
      </c>
      <c r="D257" s="154" t="s">
        <v>14</v>
      </c>
      <c r="E257" s="158">
        <v>40000</v>
      </c>
      <c r="F257" s="329">
        <v>3808</v>
      </c>
      <c r="G257" s="298">
        <f t="shared" si="4"/>
        <v>10.504201680672269</v>
      </c>
      <c r="H257" s="625" t="s">
        <v>198</v>
      </c>
      <c r="I257" s="168" t="s">
        <v>44</v>
      </c>
      <c r="J257" s="390" t="s">
        <v>470</v>
      </c>
      <c r="K257" s="167" t="s">
        <v>138</v>
      </c>
      <c r="L257" s="167" t="s">
        <v>45</v>
      </c>
      <c r="M257" s="523"/>
      <c r="N257" s="524"/>
      <c r="O257" s="546"/>
      <c r="P257" s="546"/>
    </row>
    <row r="258" spans="1:16" x14ac:dyDescent="0.25">
      <c r="A258" s="166">
        <v>45348</v>
      </c>
      <c r="B258" s="154" t="s">
        <v>348</v>
      </c>
      <c r="C258" s="154" t="s">
        <v>116</v>
      </c>
      <c r="D258" s="173" t="s">
        <v>113</v>
      </c>
      <c r="E258" s="158">
        <v>20000</v>
      </c>
      <c r="F258" s="329">
        <v>3808</v>
      </c>
      <c r="G258" s="298">
        <f t="shared" si="4"/>
        <v>5.2521008403361344</v>
      </c>
      <c r="H258" s="625" t="s">
        <v>133</v>
      </c>
      <c r="I258" s="168" t="s">
        <v>44</v>
      </c>
      <c r="J258" s="390" t="s">
        <v>470</v>
      </c>
      <c r="K258" s="167" t="s">
        <v>138</v>
      </c>
      <c r="L258" s="167" t="s">
        <v>45</v>
      </c>
      <c r="M258" s="523"/>
      <c r="N258" s="524"/>
      <c r="O258" s="546"/>
      <c r="P258" s="546"/>
    </row>
    <row r="259" spans="1:16" hidden="1" x14ac:dyDescent="0.25">
      <c r="A259" s="166">
        <v>45348</v>
      </c>
      <c r="B259" s="154" t="s">
        <v>349</v>
      </c>
      <c r="C259" s="154" t="s">
        <v>116</v>
      </c>
      <c r="D259" s="173" t="s">
        <v>124</v>
      </c>
      <c r="E259" s="158">
        <v>25000</v>
      </c>
      <c r="F259" s="329">
        <v>3808</v>
      </c>
      <c r="G259" s="298">
        <f t="shared" si="4"/>
        <v>6.5651260504201678</v>
      </c>
      <c r="H259" s="625" t="s">
        <v>130</v>
      </c>
      <c r="I259" s="168" t="s">
        <v>44</v>
      </c>
      <c r="J259" s="390" t="s">
        <v>470</v>
      </c>
      <c r="K259" s="167" t="s">
        <v>138</v>
      </c>
      <c r="L259" s="167" t="s">
        <v>45</v>
      </c>
      <c r="M259" s="523"/>
      <c r="N259" s="524"/>
      <c r="O259" s="546"/>
      <c r="P259" s="546"/>
    </row>
    <row r="260" spans="1:16" hidden="1" x14ac:dyDescent="0.25">
      <c r="A260" s="679">
        <v>45349</v>
      </c>
      <c r="B260" s="663" t="s">
        <v>159</v>
      </c>
      <c r="C260" s="663" t="s">
        <v>115</v>
      </c>
      <c r="D260" s="663" t="s">
        <v>124</v>
      </c>
      <c r="E260" s="677">
        <v>8000</v>
      </c>
      <c r="F260" s="329">
        <v>3808</v>
      </c>
      <c r="G260" s="298">
        <f t="shared" si="4"/>
        <v>2.1008403361344539</v>
      </c>
      <c r="H260" s="625" t="s">
        <v>130</v>
      </c>
      <c r="I260" s="168" t="s">
        <v>44</v>
      </c>
      <c r="J260" s="390" t="s">
        <v>389</v>
      </c>
      <c r="K260" s="167" t="s">
        <v>138</v>
      </c>
      <c r="L260" s="167" t="s">
        <v>45</v>
      </c>
      <c r="M260" s="523"/>
      <c r="N260" s="524"/>
      <c r="O260" s="546"/>
      <c r="P260" s="546"/>
    </row>
    <row r="261" spans="1:16" hidden="1" x14ac:dyDescent="0.25">
      <c r="A261" s="679">
        <v>45349</v>
      </c>
      <c r="B261" s="663" t="s">
        <v>159</v>
      </c>
      <c r="C261" s="663" t="s">
        <v>115</v>
      </c>
      <c r="D261" s="663" t="s">
        <v>124</v>
      </c>
      <c r="E261" s="677">
        <v>8000</v>
      </c>
      <c r="F261" s="329">
        <v>3808</v>
      </c>
      <c r="G261" s="298">
        <f t="shared" si="4"/>
        <v>2.1008403361344539</v>
      </c>
      <c r="H261" s="625" t="s">
        <v>130</v>
      </c>
      <c r="I261" s="168" t="s">
        <v>44</v>
      </c>
      <c r="J261" s="390" t="s">
        <v>389</v>
      </c>
      <c r="K261" s="167" t="s">
        <v>138</v>
      </c>
      <c r="L261" s="167" t="s">
        <v>45</v>
      </c>
      <c r="M261" s="523"/>
      <c r="N261" s="524"/>
      <c r="O261" s="546"/>
      <c r="P261" s="546"/>
    </row>
    <row r="262" spans="1:16" hidden="1" x14ac:dyDescent="0.25">
      <c r="A262" s="679">
        <v>45349</v>
      </c>
      <c r="B262" s="663" t="s">
        <v>159</v>
      </c>
      <c r="C262" s="663" t="s">
        <v>115</v>
      </c>
      <c r="D262" s="663" t="s">
        <v>124</v>
      </c>
      <c r="E262" s="677">
        <v>8000</v>
      </c>
      <c r="F262" s="329">
        <v>3808</v>
      </c>
      <c r="G262" s="298">
        <f t="shared" si="4"/>
        <v>2.1008403361344539</v>
      </c>
      <c r="H262" s="625" t="s">
        <v>130</v>
      </c>
      <c r="I262" s="168" t="s">
        <v>44</v>
      </c>
      <c r="J262" s="390" t="s">
        <v>389</v>
      </c>
      <c r="K262" s="167" t="s">
        <v>138</v>
      </c>
      <c r="L262" s="167" t="s">
        <v>45</v>
      </c>
      <c r="M262" s="523"/>
      <c r="N262" s="524"/>
      <c r="O262" s="546"/>
      <c r="P262" s="546"/>
    </row>
    <row r="263" spans="1:16" hidden="1" x14ac:dyDescent="0.25">
      <c r="A263" s="679">
        <v>45349</v>
      </c>
      <c r="B263" s="663" t="s">
        <v>159</v>
      </c>
      <c r="C263" s="663" t="s">
        <v>115</v>
      </c>
      <c r="D263" s="663" t="s">
        <v>124</v>
      </c>
      <c r="E263" s="677">
        <v>13000</v>
      </c>
      <c r="F263" s="329">
        <v>3808</v>
      </c>
      <c r="G263" s="298">
        <f t="shared" si="4"/>
        <v>3.4138655462184873</v>
      </c>
      <c r="H263" s="625" t="s">
        <v>130</v>
      </c>
      <c r="I263" s="168" t="s">
        <v>44</v>
      </c>
      <c r="J263" s="390" t="s">
        <v>389</v>
      </c>
      <c r="K263" s="167" t="s">
        <v>138</v>
      </c>
      <c r="L263" s="167" t="s">
        <v>45</v>
      </c>
      <c r="M263" s="523"/>
      <c r="N263" s="524"/>
      <c r="O263" s="546"/>
      <c r="P263" s="546"/>
    </row>
    <row r="264" spans="1:16" hidden="1" x14ac:dyDescent="0.25">
      <c r="A264" s="679">
        <v>45349</v>
      </c>
      <c r="B264" s="663" t="s">
        <v>159</v>
      </c>
      <c r="C264" s="663" t="s">
        <v>115</v>
      </c>
      <c r="D264" s="663" t="s">
        <v>124</v>
      </c>
      <c r="E264" s="677">
        <v>10000</v>
      </c>
      <c r="F264" s="329">
        <v>3808</v>
      </c>
      <c r="G264" s="298">
        <f t="shared" si="4"/>
        <v>2.6260504201680672</v>
      </c>
      <c r="H264" s="625" t="s">
        <v>130</v>
      </c>
      <c r="I264" s="168" t="s">
        <v>44</v>
      </c>
      <c r="J264" s="390" t="s">
        <v>389</v>
      </c>
      <c r="K264" s="167" t="s">
        <v>138</v>
      </c>
      <c r="L264" s="167" t="s">
        <v>45</v>
      </c>
      <c r="M264" s="523"/>
      <c r="N264" s="524"/>
      <c r="O264" s="546"/>
      <c r="P264" s="546"/>
    </row>
    <row r="265" spans="1:16" hidden="1" x14ac:dyDescent="0.25">
      <c r="A265" s="679">
        <v>45349</v>
      </c>
      <c r="B265" s="167" t="s">
        <v>166</v>
      </c>
      <c r="C265" s="663" t="s">
        <v>129</v>
      </c>
      <c r="D265" s="663" t="s">
        <v>124</v>
      </c>
      <c r="E265" s="677">
        <v>6000</v>
      </c>
      <c r="F265" s="329">
        <v>3808</v>
      </c>
      <c r="G265" s="298">
        <f t="shared" si="4"/>
        <v>1.5756302521008403</v>
      </c>
      <c r="H265" s="625" t="s">
        <v>130</v>
      </c>
      <c r="I265" s="168" t="s">
        <v>44</v>
      </c>
      <c r="J265" s="390" t="s">
        <v>389</v>
      </c>
      <c r="K265" s="167" t="s">
        <v>138</v>
      </c>
      <c r="L265" s="167" t="s">
        <v>45</v>
      </c>
      <c r="M265" s="523"/>
      <c r="N265" s="524"/>
      <c r="O265" s="546"/>
      <c r="P265" s="546"/>
    </row>
    <row r="266" spans="1:16" hidden="1" x14ac:dyDescent="0.25">
      <c r="A266" s="679">
        <v>45349</v>
      </c>
      <c r="B266" s="167" t="s">
        <v>166</v>
      </c>
      <c r="C266" s="663" t="s">
        <v>129</v>
      </c>
      <c r="D266" s="663" t="s">
        <v>124</v>
      </c>
      <c r="E266" s="677">
        <v>4000</v>
      </c>
      <c r="F266" s="329">
        <v>3808</v>
      </c>
      <c r="G266" s="298">
        <f t="shared" si="4"/>
        <v>1.0504201680672269</v>
      </c>
      <c r="H266" s="625" t="s">
        <v>130</v>
      </c>
      <c r="I266" s="168" t="s">
        <v>44</v>
      </c>
      <c r="J266" s="390" t="s">
        <v>389</v>
      </c>
      <c r="K266" s="167" t="s">
        <v>138</v>
      </c>
      <c r="L266" s="167" t="s">
        <v>45</v>
      </c>
      <c r="M266" s="523"/>
      <c r="N266" s="524"/>
      <c r="O266" s="546"/>
      <c r="P266" s="546"/>
    </row>
    <row r="267" spans="1:16" hidden="1" x14ac:dyDescent="0.25">
      <c r="A267" s="544">
        <v>45349</v>
      </c>
      <c r="B267" s="159" t="s">
        <v>265</v>
      </c>
      <c r="C267" s="159" t="s">
        <v>115</v>
      </c>
      <c r="D267" s="663" t="s">
        <v>124</v>
      </c>
      <c r="E267" s="672">
        <v>8000</v>
      </c>
      <c r="F267" s="329">
        <v>3808</v>
      </c>
      <c r="G267" s="298">
        <f t="shared" si="4"/>
        <v>2.1008403361344539</v>
      </c>
      <c r="H267" s="625" t="s">
        <v>337</v>
      </c>
      <c r="I267" s="168" t="s">
        <v>44</v>
      </c>
      <c r="J267" s="390" t="s">
        <v>404</v>
      </c>
      <c r="K267" s="167" t="s">
        <v>138</v>
      </c>
      <c r="L267" s="167" t="s">
        <v>45</v>
      </c>
      <c r="M267" s="523"/>
      <c r="N267" s="524"/>
      <c r="O267" s="546"/>
      <c r="P267" s="546"/>
    </row>
    <row r="268" spans="1:16" hidden="1" x14ac:dyDescent="0.25">
      <c r="A268" s="544">
        <v>45349</v>
      </c>
      <c r="B268" s="663" t="s">
        <v>265</v>
      </c>
      <c r="C268" s="159" t="s">
        <v>115</v>
      </c>
      <c r="D268" s="663" t="s">
        <v>124</v>
      </c>
      <c r="E268" s="675">
        <v>16000</v>
      </c>
      <c r="F268" s="329">
        <v>3808</v>
      </c>
      <c r="G268" s="298">
        <f t="shared" si="4"/>
        <v>4.2016806722689077</v>
      </c>
      <c r="H268" s="625" t="s">
        <v>337</v>
      </c>
      <c r="I268" s="168" t="s">
        <v>44</v>
      </c>
      <c r="J268" s="390" t="s">
        <v>404</v>
      </c>
      <c r="K268" s="167" t="s">
        <v>138</v>
      </c>
      <c r="L268" s="167" t="s">
        <v>45</v>
      </c>
      <c r="M268" s="523"/>
      <c r="N268" s="524"/>
      <c r="O268" s="546"/>
      <c r="P268" s="546"/>
    </row>
    <row r="269" spans="1:16" hidden="1" x14ac:dyDescent="0.25">
      <c r="A269" s="544">
        <v>45349</v>
      </c>
      <c r="B269" s="663" t="s">
        <v>265</v>
      </c>
      <c r="C269" s="159" t="s">
        <v>115</v>
      </c>
      <c r="D269" s="663" t="s">
        <v>124</v>
      </c>
      <c r="E269" s="675">
        <v>4000</v>
      </c>
      <c r="F269" s="329">
        <v>3808</v>
      </c>
      <c r="G269" s="298">
        <f t="shared" si="4"/>
        <v>1.0504201680672269</v>
      </c>
      <c r="H269" s="625" t="s">
        <v>337</v>
      </c>
      <c r="I269" s="168" t="s">
        <v>44</v>
      </c>
      <c r="J269" s="390" t="s">
        <v>404</v>
      </c>
      <c r="K269" s="167" t="s">
        <v>138</v>
      </c>
      <c r="L269" s="167" t="s">
        <v>45</v>
      </c>
      <c r="M269" s="523"/>
      <c r="N269" s="524"/>
      <c r="O269" s="546"/>
      <c r="P269" s="546"/>
    </row>
    <row r="270" spans="1:16" hidden="1" x14ac:dyDescent="0.25">
      <c r="A270" s="544">
        <v>45349</v>
      </c>
      <c r="B270" s="17" t="s">
        <v>265</v>
      </c>
      <c r="C270" s="159" t="s">
        <v>115</v>
      </c>
      <c r="D270" s="663" t="s">
        <v>124</v>
      </c>
      <c r="E270" s="675">
        <v>15000</v>
      </c>
      <c r="F270" s="329">
        <v>3808</v>
      </c>
      <c r="G270" s="298">
        <f t="shared" si="4"/>
        <v>3.9390756302521011</v>
      </c>
      <c r="H270" s="625" t="s">
        <v>337</v>
      </c>
      <c r="I270" s="168" t="s">
        <v>44</v>
      </c>
      <c r="J270" s="390" t="s">
        <v>404</v>
      </c>
      <c r="K270" s="167" t="s">
        <v>138</v>
      </c>
      <c r="L270" s="167" t="s">
        <v>45</v>
      </c>
      <c r="M270" s="523"/>
      <c r="N270" s="524"/>
      <c r="O270" s="546"/>
      <c r="P270" s="546"/>
    </row>
    <row r="271" spans="1:16" hidden="1" x14ac:dyDescent="0.25">
      <c r="A271" s="544">
        <v>45349</v>
      </c>
      <c r="B271" s="17" t="s">
        <v>265</v>
      </c>
      <c r="C271" s="159" t="s">
        <v>115</v>
      </c>
      <c r="D271" s="663" t="s">
        <v>124</v>
      </c>
      <c r="E271" s="675">
        <v>15000</v>
      </c>
      <c r="F271" s="329">
        <v>3808</v>
      </c>
      <c r="G271" s="298">
        <f t="shared" si="4"/>
        <v>3.9390756302521011</v>
      </c>
      <c r="H271" s="625" t="s">
        <v>337</v>
      </c>
      <c r="I271" s="168" t="s">
        <v>44</v>
      </c>
      <c r="J271" s="390" t="s">
        <v>404</v>
      </c>
      <c r="K271" s="167" t="s">
        <v>138</v>
      </c>
      <c r="L271" s="167" t="s">
        <v>45</v>
      </c>
      <c r="M271" s="523"/>
      <c r="N271" s="524"/>
      <c r="O271" s="546"/>
      <c r="P271" s="546"/>
    </row>
    <row r="272" spans="1:16" hidden="1" x14ac:dyDescent="0.25">
      <c r="A272" s="544">
        <v>45349</v>
      </c>
      <c r="B272" s="167" t="s">
        <v>166</v>
      </c>
      <c r="C272" s="159" t="s">
        <v>129</v>
      </c>
      <c r="D272" s="663" t="s">
        <v>124</v>
      </c>
      <c r="E272" s="675">
        <v>5000</v>
      </c>
      <c r="F272" s="329">
        <v>3808</v>
      </c>
      <c r="G272" s="298">
        <f t="shared" si="4"/>
        <v>1.3130252100840336</v>
      </c>
      <c r="H272" s="625" t="s">
        <v>337</v>
      </c>
      <c r="I272" s="168" t="s">
        <v>44</v>
      </c>
      <c r="J272" s="390" t="s">
        <v>404</v>
      </c>
      <c r="K272" s="167" t="s">
        <v>138</v>
      </c>
      <c r="L272" s="167" t="s">
        <v>45</v>
      </c>
      <c r="M272" s="523"/>
      <c r="N272" s="524"/>
      <c r="O272" s="546"/>
      <c r="P272" s="546"/>
    </row>
    <row r="273" spans="1:16" hidden="1" x14ac:dyDescent="0.25">
      <c r="A273" s="544">
        <v>45349</v>
      </c>
      <c r="B273" s="167" t="s">
        <v>166</v>
      </c>
      <c r="C273" s="17" t="s">
        <v>129</v>
      </c>
      <c r="D273" s="663" t="s">
        <v>124</v>
      </c>
      <c r="E273" s="675">
        <v>5000</v>
      </c>
      <c r="F273" s="329">
        <v>3808</v>
      </c>
      <c r="G273" s="298">
        <f t="shared" si="4"/>
        <v>1.3130252100840336</v>
      </c>
      <c r="H273" s="625" t="s">
        <v>337</v>
      </c>
      <c r="I273" s="168" t="s">
        <v>44</v>
      </c>
      <c r="J273" s="390" t="s">
        <v>404</v>
      </c>
      <c r="K273" s="167" t="s">
        <v>138</v>
      </c>
      <c r="L273" s="167" t="s">
        <v>45</v>
      </c>
      <c r="M273" s="523"/>
      <c r="N273" s="524"/>
      <c r="O273" s="546"/>
      <c r="P273" s="546"/>
    </row>
    <row r="274" spans="1:16" hidden="1" x14ac:dyDescent="0.25">
      <c r="A274" s="166">
        <v>45349</v>
      </c>
      <c r="B274" s="167" t="s">
        <v>400</v>
      </c>
      <c r="C274" s="167" t="s">
        <v>122</v>
      </c>
      <c r="D274" s="168" t="s">
        <v>80</v>
      </c>
      <c r="E274" s="149">
        <v>26000</v>
      </c>
      <c r="F274" s="329">
        <v>3808</v>
      </c>
      <c r="G274" s="298">
        <f t="shared" si="4"/>
        <v>6.8277310924369745</v>
      </c>
      <c r="H274" s="625" t="s">
        <v>198</v>
      </c>
      <c r="I274" s="168" t="s">
        <v>44</v>
      </c>
      <c r="J274" s="390" t="s">
        <v>477</v>
      </c>
      <c r="K274" s="167" t="s">
        <v>138</v>
      </c>
      <c r="L274" s="167" t="s">
        <v>45</v>
      </c>
      <c r="M274" s="523"/>
      <c r="N274" s="524"/>
      <c r="O274" s="546"/>
      <c r="P274" s="546"/>
    </row>
    <row r="275" spans="1:16" hidden="1" x14ac:dyDescent="0.25">
      <c r="A275" s="166">
        <v>45350</v>
      </c>
      <c r="B275" s="167" t="s">
        <v>411</v>
      </c>
      <c r="C275" s="167" t="s">
        <v>118</v>
      </c>
      <c r="D275" s="168" t="s">
        <v>80</v>
      </c>
      <c r="E275" s="149">
        <v>200000</v>
      </c>
      <c r="F275" s="329">
        <v>3808</v>
      </c>
      <c r="G275" s="298">
        <f t="shared" si="4"/>
        <v>52.521008403361343</v>
      </c>
      <c r="H275" s="625" t="s">
        <v>198</v>
      </c>
      <c r="I275" s="168" t="s">
        <v>44</v>
      </c>
      <c r="J275" s="390" t="s">
        <v>478</v>
      </c>
      <c r="K275" s="167" t="s">
        <v>138</v>
      </c>
      <c r="L275" s="167" t="s">
        <v>45</v>
      </c>
      <c r="M275" s="523"/>
      <c r="N275" s="524"/>
      <c r="O275" s="546"/>
      <c r="P275" s="546"/>
    </row>
    <row r="276" spans="1:16" hidden="1" x14ac:dyDescent="0.25">
      <c r="A276" s="679">
        <v>45350</v>
      </c>
      <c r="B276" s="663" t="s">
        <v>159</v>
      </c>
      <c r="C276" s="663" t="s">
        <v>115</v>
      </c>
      <c r="D276" s="663" t="s">
        <v>124</v>
      </c>
      <c r="E276" s="677">
        <v>8000</v>
      </c>
      <c r="F276" s="329">
        <v>3808</v>
      </c>
      <c r="G276" s="298">
        <f t="shared" si="4"/>
        <v>2.1008403361344539</v>
      </c>
      <c r="H276" s="625" t="s">
        <v>130</v>
      </c>
      <c r="I276" s="168" t="s">
        <v>44</v>
      </c>
      <c r="J276" s="390" t="s">
        <v>412</v>
      </c>
      <c r="K276" s="167" t="s">
        <v>138</v>
      </c>
      <c r="L276" s="167" t="s">
        <v>45</v>
      </c>
      <c r="M276" s="523"/>
      <c r="N276" s="524"/>
      <c r="O276" s="546"/>
      <c r="P276" s="546"/>
    </row>
    <row r="277" spans="1:16" hidden="1" x14ac:dyDescent="0.25">
      <c r="A277" s="679">
        <v>45350</v>
      </c>
      <c r="B277" s="663" t="s">
        <v>159</v>
      </c>
      <c r="C277" s="663" t="s">
        <v>115</v>
      </c>
      <c r="D277" s="663" t="s">
        <v>124</v>
      </c>
      <c r="E277" s="677">
        <v>8000</v>
      </c>
      <c r="F277" s="329">
        <v>3808</v>
      </c>
      <c r="G277" s="298">
        <f t="shared" si="4"/>
        <v>2.1008403361344539</v>
      </c>
      <c r="H277" s="625" t="s">
        <v>130</v>
      </c>
      <c r="I277" s="168" t="s">
        <v>44</v>
      </c>
      <c r="J277" s="390" t="s">
        <v>412</v>
      </c>
      <c r="K277" s="167" t="s">
        <v>138</v>
      </c>
      <c r="L277" s="167" t="s">
        <v>45</v>
      </c>
      <c r="M277" s="523"/>
      <c r="N277" s="524"/>
      <c r="O277" s="546"/>
      <c r="P277" s="546"/>
    </row>
    <row r="278" spans="1:16" hidden="1" x14ac:dyDescent="0.25">
      <c r="A278" s="679">
        <v>45350</v>
      </c>
      <c r="B278" s="663" t="s">
        <v>159</v>
      </c>
      <c r="C278" s="663" t="s">
        <v>115</v>
      </c>
      <c r="D278" s="663" t="s">
        <v>124</v>
      </c>
      <c r="E278" s="677">
        <v>8000</v>
      </c>
      <c r="F278" s="329">
        <v>3808</v>
      </c>
      <c r="G278" s="298">
        <f t="shared" si="4"/>
        <v>2.1008403361344539</v>
      </c>
      <c r="H278" s="625" t="s">
        <v>130</v>
      </c>
      <c r="I278" s="168" t="s">
        <v>44</v>
      </c>
      <c r="J278" s="390" t="s">
        <v>412</v>
      </c>
      <c r="K278" s="167" t="s">
        <v>138</v>
      </c>
      <c r="L278" s="167" t="s">
        <v>45</v>
      </c>
      <c r="M278" s="523"/>
      <c r="N278" s="524"/>
      <c r="O278" s="546"/>
      <c r="P278" s="546"/>
    </row>
    <row r="279" spans="1:16" hidden="1" x14ac:dyDescent="0.25">
      <c r="A279" s="679">
        <v>45350</v>
      </c>
      <c r="B279" s="663" t="s">
        <v>159</v>
      </c>
      <c r="C279" s="663" t="s">
        <v>115</v>
      </c>
      <c r="D279" s="663" t="s">
        <v>124</v>
      </c>
      <c r="E279" s="677">
        <v>10000</v>
      </c>
      <c r="F279" s="329">
        <v>3808</v>
      </c>
      <c r="G279" s="298">
        <f t="shared" si="4"/>
        <v>2.6260504201680672</v>
      </c>
      <c r="H279" s="625" t="s">
        <v>130</v>
      </c>
      <c r="I279" s="168" t="s">
        <v>44</v>
      </c>
      <c r="J279" s="390" t="s">
        <v>412</v>
      </c>
      <c r="K279" s="167" t="s">
        <v>138</v>
      </c>
      <c r="L279" s="167" t="s">
        <v>45</v>
      </c>
      <c r="M279" s="523"/>
      <c r="N279" s="524"/>
      <c r="O279" s="546"/>
      <c r="P279" s="546"/>
    </row>
    <row r="280" spans="1:16" hidden="1" x14ac:dyDescent="0.25">
      <c r="A280" s="679">
        <v>45350</v>
      </c>
      <c r="B280" s="663" t="s">
        <v>159</v>
      </c>
      <c r="C280" s="663" t="s">
        <v>115</v>
      </c>
      <c r="D280" s="663" t="s">
        <v>124</v>
      </c>
      <c r="E280" s="677">
        <v>8000</v>
      </c>
      <c r="F280" s="329">
        <v>3808</v>
      </c>
      <c r="G280" s="298">
        <f t="shared" si="4"/>
        <v>2.1008403361344539</v>
      </c>
      <c r="H280" s="625" t="s">
        <v>130</v>
      </c>
      <c r="I280" s="168" t="s">
        <v>44</v>
      </c>
      <c r="J280" s="390" t="s">
        <v>412</v>
      </c>
      <c r="K280" s="167" t="s">
        <v>138</v>
      </c>
      <c r="L280" s="167" t="s">
        <v>45</v>
      </c>
      <c r="M280" s="523"/>
      <c r="N280" s="524"/>
      <c r="O280" s="546"/>
      <c r="P280" s="546"/>
    </row>
    <row r="281" spans="1:16" hidden="1" x14ac:dyDescent="0.25">
      <c r="A281" s="679">
        <v>45350</v>
      </c>
      <c r="B281" s="663" t="s">
        <v>159</v>
      </c>
      <c r="C281" s="663" t="s">
        <v>115</v>
      </c>
      <c r="D281" s="663" t="s">
        <v>124</v>
      </c>
      <c r="E281" s="677">
        <v>5000</v>
      </c>
      <c r="F281" s="329">
        <v>3808</v>
      </c>
      <c r="G281" s="298">
        <f t="shared" si="4"/>
        <v>1.3130252100840336</v>
      </c>
      <c r="H281" s="625" t="s">
        <v>130</v>
      </c>
      <c r="I281" s="168" t="s">
        <v>44</v>
      </c>
      <c r="J281" s="390" t="s">
        <v>412</v>
      </c>
      <c r="K281" s="167" t="s">
        <v>138</v>
      </c>
      <c r="L281" s="167" t="s">
        <v>45</v>
      </c>
      <c r="M281" s="523"/>
      <c r="N281" s="524"/>
      <c r="O281" s="546"/>
      <c r="P281" s="546"/>
    </row>
    <row r="282" spans="1:16" hidden="1" x14ac:dyDescent="0.25">
      <c r="A282" s="679">
        <v>45350</v>
      </c>
      <c r="B282" s="167" t="s">
        <v>166</v>
      </c>
      <c r="C282" s="663" t="s">
        <v>129</v>
      </c>
      <c r="D282" s="663" t="s">
        <v>124</v>
      </c>
      <c r="E282" s="677">
        <v>7000</v>
      </c>
      <c r="F282" s="329">
        <v>3808</v>
      </c>
      <c r="G282" s="298">
        <f t="shared" si="4"/>
        <v>1.838235294117647</v>
      </c>
      <c r="H282" s="625" t="s">
        <v>130</v>
      </c>
      <c r="I282" s="168" t="s">
        <v>44</v>
      </c>
      <c r="J282" s="390" t="s">
        <v>412</v>
      </c>
      <c r="K282" s="167" t="s">
        <v>138</v>
      </c>
      <c r="L282" s="167" t="s">
        <v>45</v>
      </c>
      <c r="M282" s="523"/>
      <c r="N282" s="524"/>
      <c r="O282" s="546"/>
      <c r="P282" s="546"/>
    </row>
    <row r="283" spans="1:16" hidden="1" x14ac:dyDescent="0.25">
      <c r="A283" s="679">
        <v>45350</v>
      </c>
      <c r="B283" s="167" t="s">
        <v>166</v>
      </c>
      <c r="C283" s="663" t="s">
        <v>129</v>
      </c>
      <c r="D283" s="663" t="s">
        <v>124</v>
      </c>
      <c r="E283" s="677">
        <v>3000</v>
      </c>
      <c r="F283" s="329">
        <v>3808</v>
      </c>
      <c r="G283" s="298">
        <f t="shared" si="4"/>
        <v>0.78781512605042014</v>
      </c>
      <c r="H283" s="625" t="s">
        <v>130</v>
      </c>
      <c r="I283" s="168" t="s">
        <v>44</v>
      </c>
      <c r="J283" s="390" t="s">
        <v>412</v>
      </c>
      <c r="K283" s="167" t="s">
        <v>138</v>
      </c>
      <c r="L283" s="167" t="s">
        <v>45</v>
      </c>
      <c r="M283" s="523"/>
      <c r="N283" s="524"/>
      <c r="O283" s="546"/>
      <c r="P283" s="546"/>
    </row>
    <row r="284" spans="1:16" hidden="1" x14ac:dyDescent="0.25">
      <c r="A284" s="35">
        <v>45350</v>
      </c>
      <c r="B284" s="17" t="s">
        <v>265</v>
      </c>
      <c r="C284" s="17" t="s">
        <v>115</v>
      </c>
      <c r="D284" s="17" t="s">
        <v>124</v>
      </c>
      <c r="E284" s="675">
        <v>15000</v>
      </c>
      <c r="F284" s="329">
        <v>3808</v>
      </c>
      <c r="G284" s="298">
        <f t="shared" si="4"/>
        <v>3.9390756302521011</v>
      </c>
      <c r="H284" s="625" t="s">
        <v>337</v>
      </c>
      <c r="I284" s="168" t="s">
        <v>44</v>
      </c>
      <c r="J284" s="390" t="s">
        <v>432</v>
      </c>
      <c r="K284" s="167" t="s">
        <v>138</v>
      </c>
      <c r="L284" s="167" t="s">
        <v>45</v>
      </c>
      <c r="M284" s="523"/>
      <c r="N284" s="524"/>
      <c r="O284" s="714"/>
      <c r="P284" s="546"/>
    </row>
    <row r="285" spans="1:16" ht="17.25" hidden="1" customHeight="1" x14ac:dyDescent="0.25">
      <c r="A285" s="35">
        <v>45350</v>
      </c>
      <c r="B285" s="17" t="s">
        <v>265</v>
      </c>
      <c r="C285" s="17" t="s">
        <v>115</v>
      </c>
      <c r="D285" s="17" t="s">
        <v>124</v>
      </c>
      <c r="E285" s="675">
        <v>2000</v>
      </c>
      <c r="F285" s="329">
        <v>3808</v>
      </c>
      <c r="G285" s="298">
        <f t="shared" si="4"/>
        <v>0.52521008403361347</v>
      </c>
      <c r="H285" s="625" t="s">
        <v>337</v>
      </c>
      <c r="I285" s="168" t="s">
        <v>44</v>
      </c>
      <c r="J285" s="390" t="s">
        <v>404</v>
      </c>
      <c r="K285" s="167" t="s">
        <v>138</v>
      </c>
      <c r="L285" s="167" t="s">
        <v>45</v>
      </c>
      <c r="M285" s="523"/>
      <c r="N285" s="524"/>
    </row>
    <row r="286" spans="1:16" hidden="1" x14ac:dyDescent="0.25">
      <c r="A286" s="35">
        <v>45350</v>
      </c>
      <c r="B286" s="17" t="s">
        <v>265</v>
      </c>
      <c r="C286" s="17" t="s">
        <v>115</v>
      </c>
      <c r="D286" s="17" t="s">
        <v>124</v>
      </c>
      <c r="E286" s="675">
        <v>2000</v>
      </c>
      <c r="F286" s="329">
        <v>3808</v>
      </c>
      <c r="G286" s="298">
        <f t="shared" si="4"/>
        <v>0.52521008403361347</v>
      </c>
      <c r="H286" s="625" t="s">
        <v>337</v>
      </c>
      <c r="I286" s="168" t="s">
        <v>44</v>
      </c>
      <c r="J286" s="390" t="s">
        <v>432</v>
      </c>
      <c r="K286" s="167" t="s">
        <v>138</v>
      </c>
      <c r="L286" s="167" t="s">
        <v>45</v>
      </c>
      <c r="M286" s="523"/>
      <c r="N286" s="524"/>
    </row>
    <row r="287" spans="1:16" hidden="1" x14ac:dyDescent="0.25">
      <c r="A287" s="35">
        <v>45350</v>
      </c>
      <c r="B287" s="17" t="s">
        <v>265</v>
      </c>
      <c r="C287" s="17" t="s">
        <v>115</v>
      </c>
      <c r="D287" s="17" t="s">
        <v>124</v>
      </c>
      <c r="E287" s="675">
        <v>13000</v>
      </c>
      <c r="F287" s="329">
        <v>3808</v>
      </c>
      <c r="G287" s="298">
        <f t="shared" si="4"/>
        <v>3.4138655462184873</v>
      </c>
      <c r="H287" s="625" t="s">
        <v>337</v>
      </c>
      <c r="I287" s="168" t="s">
        <v>44</v>
      </c>
      <c r="J287" s="390" t="s">
        <v>432</v>
      </c>
      <c r="K287" s="167" t="s">
        <v>138</v>
      </c>
      <c r="L287" s="167" t="s">
        <v>45</v>
      </c>
      <c r="M287" s="523"/>
      <c r="N287" s="524"/>
    </row>
    <row r="288" spans="1:16" hidden="1" x14ac:dyDescent="0.25">
      <c r="A288" s="35">
        <v>45350</v>
      </c>
      <c r="B288" s="17" t="s">
        <v>265</v>
      </c>
      <c r="C288" s="17" t="s">
        <v>115</v>
      </c>
      <c r="D288" s="17" t="s">
        <v>124</v>
      </c>
      <c r="E288" s="675">
        <v>2000</v>
      </c>
      <c r="F288" s="329">
        <v>3808</v>
      </c>
      <c r="G288" s="298">
        <f t="shared" si="4"/>
        <v>0.52521008403361347</v>
      </c>
      <c r="H288" s="625" t="s">
        <v>337</v>
      </c>
      <c r="I288" s="168" t="s">
        <v>44</v>
      </c>
      <c r="J288" s="390" t="s">
        <v>432</v>
      </c>
      <c r="K288" s="167" t="s">
        <v>138</v>
      </c>
      <c r="L288" s="167" t="s">
        <v>45</v>
      </c>
      <c r="M288" s="523"/>
      <c r="N288" s="524"/>
    </row>
    <row r="289" spans="1:14" hidden="1" x14ac:dyDescent="0.25">
      <c r="A289" s="35">
        <v>45350</v>
      </c>
      <c r="B289" s="17" t="s">
        <v>265</v>
      </c>
      <c r="C289" s="17" t="s">
        <v>115</v>
      </c>
      <c r="D289" s="17" t="s">
        <v>124</v>
      </c>
      <c r="E289" s="675">
        <v>15000</v>
      </c>
      <c r="F289" s="329">
        <v>3808</v>
      </c>
      <c r="G289" s="298">
        <f t="shared" si="4"/>
        <v>3.9390756302521011</v>
      </c>
      <c r="H289" s="625" t="s">
        <v>337</v>
      </c>
      <c r="I289" s="168" t="s">
        <v>44</v>
      </c>
      <c r="J289" s="390" t="s">
        <v>432</v>
      </c>
      <c r="K289" s="167" t="s">
        <v>138</v>
      </c>
      <c r="L289" s="167" t="s">
        <v>45</v>
      </c>
      <c r="M289" s="523"/>
      <c r="N289" s="524"/>
    </row>
    <row r="290" spans="1:14" hidden="1" x14ac:dyDescent="0.25">
      <c r="A290" s="35">
        <v>45350</v>
      </c>
      <c r="B290" s="17" t="s">
        <v>265</v>
      </c>
      <c r="C290" s="17" t="s">
        <v>115</v>
      </c>
      <c r="D290" s="17" t="s">
        <v>124</v>
      </c>
      <c r="E290" s="675">
        <v>8000</v>
      </c>
      <c r="F290" s="329">
        <v>3808</v>
      </c>
      <c r="G290" s="298">
        <f t="shared" si="4"/>
        <v>2.1008403361344539</v>
      </c>
      <c r="H290" s="625" t="s">
        <v>337</v>
      </c>
      <c r="I290" s="168" t="s">
        <v>44</v>
      </c>
      <c r="J290" s="390" t="s">
        <v>432</v>
      </c>
      <c r="K290" s="167" t="s">
        <v>138</v>
      </c>
      <c r="L290" s="167" t="s">
        <v>45</v>
      </c>
      <c r="M290" s="523"/>
      <c r="N290" s="524"/>
    </row>
    <row r="291" spans="1:14" hidden="1" x14ac:dyDescent="0.25">
      <c r="A291" s="35">
        <v>45350</v>
      </c>
      <c r="B291" s="17" t="s">
        <v>265</v>
      </c>
      <c r="C291" s="17" t="s">
        <v>115</v>
      </c>
      <c r="D291" s="17" t="s">
        <v>124</v>
      </c>
      <c r="E291" s="675">
        <v>10000</v>
      </c>
      <c r="F291" s="329">
        <v>3808</v>
      </c>
      <c r="G291" s="298">
        <f t="shared" si="4"/>
        <v>2.6260504201680672</v>
      </c>
      <c r="H291" s="625" t="s">
        <v>337</v>
      </c>
      <c r="I291" s="168" t="s">
        <v>44</v>
      </c>
      <c r="J291" s="390" t="s">
        <v>432</v>
      </c>
      <c r="K291" s="167" t="s">
        <v>138</v>
      </c>
      <c r="L291" s="167" t="s">
        <v>45</v>
      </c>
      <c r="M291" s="523"/>
      <c r="N291" s="524"/>
    </row>
    <row r="292" spans="1:14" hidden="1" x14ac:dyDescent="0.25">
      <c r="A292" s="35">
        <v>45350</v>
      </c>
      <c r="B292" s="167" t="s">
        <v>166</v>
      </c>
      <c r="C292" s="663" t="s">
        <v>129</v>
      </c>
      <c r="D292" s="663" t="s">
        <v>124</v>
      </c>
      <c r="E292" s="675">
        <v>10000</v>
      </c>
      <c r="F292" s="329">
        <v>3808</v>
      </c>
      <c r="G292" s="298">
        <f t="shared" si="4"/>
        <v>2.6260504201680672</v>
      </c>
      <c r="H292" s="625" t="s">
        <v>337</v>
      </c>
      <c r="I292" s="168" t="s">
        <v>44</v>
      </c>
      <c r="J292" s="390" t="s">
        <v>432</v>
      </c>
      <c r="K292" s="167" t="s">
        <v>138</v>
      </c>
      <c r="L292" s="167" t="s">
        <v>45</v>
      </c>
      <c r="M292" s="523"/>
      <c r="N292" s="524"/>
    </row>
    <row r="293" spans="1:14" hidden="1" x14ac:dyDescent="0.25">
      <c r="A293" s="166">
        <v>45350</v>
      </c>
      <c r="B293" s="167" t="s">
        <v>114</v>
      </c>
      <c r="C293" s="167" t="s">
        <v>115</v>
      </c>
      <c r="D293" s="168" t="s">
        <v>124</v>
      </c>
      <c r="E293" s="149">
        <v>8000</v>
      </c>
      <c r="F293" s="329">
        <v>3808</v>
      </c>
      <c r="G293" s="298">
        <f t="shared" si="4"/>
        <v>2.1008403361344539</v>
      </c>
      <c r="H293" s="625" t="s">
        <v>329</v>
      </c>
      <c r="I293" s="168" t="s">
        <v>44</v>
      </c>
      <c r="J293" s="390" t="s">
        <v>426</v>
      </c>
      <c r="K293" s="167" t="s">
        <v>138</v>
      </c>
      <c r="L293" s="167" t="s">
        <v>45</v>
      </c>
      <c r="M293" s="523"/>
      <c r="N293" s="524"/>
    </row>
    <row r="294" spans="1:14" hidden="1" x14ac:dyDescent="0.25">
      <c r="A294" s="166">
        <v>45350</v>
      </c>
      <c r="B294" s="167" t="s">
        <v>114</v>
      </c>
      <c r="C294" s="167" t="s">
        <v>115</v>
      </c>
      <c r="D294" s="168" t="s">
        <v>124</v>
      </c>
      <c r="E294" s="149">
        <v>8000</v>
      </c>
      <c r="F294" s="329">
        <v>3808</v>
      </c>
      <c r="G294" s="298">
        <f t="shared" ref="G294:G313" si="5">E294/F294</f>
        <v>2.1008403361344539</v>
      </c>
      <c r="H294" s="625" t="s">
        <v>329</v>
      </c>
      <c r="I294" s="168" t="s">
        <v>44</v>
      </c>
      <c r="J294" s="390" t="s">
        <v>426</v>
      </c>
      <c r="K294" s="167" t="s">
        <v>138</v>
      </c>
      <c r="L294" s="167" t="s">
        <v>45</v>
      </c>
      <c r="M294" s="523"/>
      <c r="N294" s="524"/>
    </row>
    <row r="295" spans="1:14" hidden="1" x14ac:dyDescent="0.25">
      <c r="A295" s="679">
        <v>45351</v>
      </c>
      <c r="B295" s="663" t="s">
        <v>159</v>
      </c>
      <c r="C295" s="663" t="s">
        <v>115</v>
      </c>
      <c r="D295" s="663" t="s">
        <v>124</v>
      </c>
      <c r="E295" s="677">
        <v>8000</v>
      </c>
      <c r="F295" s="329">
        <v>3808</v>
      </c>
      <c r="G295" s="298">
        <f t="shared" si="5"/>
        <v>2.1008403361344539</v>
      </c>
      <c r="H295" s="625" t="s">
        <v>130</v>
      </c>
      <c r="I295" s="168" t="s">
        <v>44</v>
      </c>
      <c r="J295" s="390" t="s">
        <v>427</v>
      </c>
      <c r="K295" s="167" t="s">
        <v>138</v>
      </c>
      <c r="L295" s="167" t="s">
        <v>45</v>
      </c>
      <c r="M295" s="523"/>
      <c r="N295" s="524"/>
    </row>
    <row r="296" spans="1:14" hidden="1" x14ac:dyDescent="0.25">
      <c r="A296" s="679">
        <v>45351</v>
      </c>
      <c r="B296" s="663" t="s">
        <v>159</v>
      </c>
      <c r="C296" s="663" t="s">
        <v>115</v>
      </c>
      <c r="D296" s="663" t="s">
        <v>124</v>
      </c>
      <c r="E296" s="677">
        <v>12000</v>
      </c>
      <c r="F296" s="329">
        <v>3808</v>
      </c>
      <c r="G296" s="298">
        <f t="shared" si="5"/>
        <v>3.1512605042016806</v>
      </c>
      <c r="H296" s="625" t="s">
        <v>130</v>
      </c>
      <c r="I296" s="168" t="s">
        <v>44</v>
      </c>
      <c r="J296" s="390" t="s">
        <v>427</v>
      </c>
      <c r="K296" s="167" t="s">
        <v>138</v>
      </c>
      <c r="L296" s="167" t="s">
        <v>45</v>
      </c>
      <c r="M296" s="523"/>
      <c r="N296" s="524"/>
    </row>
    <row r="297" spans="1:14" hidden="1" x14ac:dyDescent="0.25">
      <c r="A297" s="679">
        <v>45351</v>
      </c>
      <c r="B297" s="663" t="s">
        <v>159</v>
      </c>
      <c r="C297" s="663" t="s">
        <v>115</v>
      </c>
      <c r="D297" s="663" t="s">
        <v>124</v>
      </c>
      <c r="E297" s="677">
        <v>9000</v>
      </c>
      <c r="F297" s="329">
        <v>3808</v>
      </c>
      <c r="G297" s="298">
        <f t="shared" si="5"/>
        <v>2.3634453781512605</v>
      </c>
      <c r="H297" s="625" t="s">
        <v>130</v>
      </c>
      <c r="I297" s="168" t="s">
        <v>44</v>
      </c>
      <c r="J297" s="390" t="s">
        <v>427</v>
      </c>
      <c r="K297" s="167" t="s">
        <v>138</v>
      </c>
      <c r="L297" s="167" t="s">
        <v>45</v>
      </c>
      <c r="M297" s="523"/>
      <c r="N297" s="524"/>
    </row>
    <row r="298" spans="1:14" hidden="1" x14ac:dyDescent="0.25">
      <c r="A298" s="679">
        <v>45351</v>
      </c>
      <c r="B298" s="663" t="s">
        <v>159</v>
      </c>
      <c r="C298" s="663" t="s">
        <v>115</v>
      </c>
      <c r="D298" s="663" t="s">
        <v>124</v>
      </c>
      <c r="E298" s="677">
        <v>9000</v>
      </c>
      <c r="F298" s="329">
        <v>3808</v>
      </c>
      <c r="G298" s="298">
        <f t="shared" si="5"/>
        <v>2.3634453781512605</v>
      </c>
      <c r="H298" s="625" t="s">
        <v>130</v>
      </c>
      <c r="I298" s="168" t="s">
        <v>44</v>
      </c>
      <c r="J298" s="390" t="s">
        <v>427</v>
      </c>
      <c r="K298" s="167" t="s">
        <v>138</v>
      </c>
      <c r="L298" s="167" t="s">
        <v>45</v>
      </c>
      <c r="M298" s="523"/>
      <c r="N298" s="524"/>
    </row>
    <row r="299" spans="1:14" hidden="1" x14ac:dyDescent="0.25">
      <c r="A299" s="679">
        <v>45351</v>
      </c>
      <c r="B299" s="663" t="s">
        <v>159</v>
      </c>
      <c r="C299" s="663" t="s">
        <v>115</v>
      </c>
      <c r="D299" s="663" t="s">
        <v>124</v>
      </c>
      <c r="E299" s="677">
        <v>10000</v>
      </c>
      <c r="F299" s="329">
        <v>3808</v>
      </c>
      <c r="G299" s="298">
        <f t="shared" si="5"/>
        <v>2.6260504201680672</v>
      </c>
      <c r="H299" s="625" t="s">
        <v>130</v>
      </c>
      <c r="I299" s="168" t="s">
        <v>44</v>
      </c>
      <c r="J299" s="390" t="s">
        <v>427</v>
      </c>
      <c r="K299" s="167" t="s">
        <v>138</v>
      </c>
      <c r="L299" s="167" t="s">
        <v>45</v>
      </c>
      <c r="M299" s="523"/>
      <c r="N299" s="524"/>
    </row>
    <row r="300" spans="1:14" hidden="1" x14ac:dyDescent="0.25">
      <c r="A300" s="679">
        <v>45351</v>
      </c>
      <c r="B300" s="167" t="s">
        <v>166</v>
      </c>
      <c r="C300" s="663" t="s">
        <v>129</v>
      </c>
      <c r="D300" s="663" t="s">
        <v>124</v>
      </c>
      <c r="E300" s="677">
        <v>7000</v>
      </c>
      <c r="F300" s="329">
        <v>3808</v>
      </c>
      <c r="G300" s="298">
        <f t="shared" si="5"/>
        <v>1.838235294117647</v>
      </c>
      <c r="H300" s="625" t="s">
        <v>130</v>
      </c>
      <c r="I300" s="168" t="s">
        <v>44</v>
      </c>
      <c r="J300" s="390" t="s">
        <v>427</v>
      </c>
      <c r="K300" s="167" t="s">
        <v>138</v>
      </c>
      <c r="L300" s="167" t="s">
        <v>45</v>
      </c>
      <c r="M300" s="523"/>
      <c r="N300" s="524"/>
    </row>
    <row r="301" spans="1:14" hidden="1" x14ac:dyDescent="0.25">
      <c r="A301" s="679">
        <v>45351</v>
      </c>
      <c r="B301" s="167" t="s">
        <v>166</v>
      </c>
      <c r="C301" s="663" t="s">
        <v>129</v>
      </c>
      <c r="D301" s="663" t="s">
        <v>124</v>
      </c>
      <c r="E301" s="677">
        <v>3000</v>
      </c>
      <c r="F301" s="329">
        <v>3808</v>
      </c>
      <c r="G301" s="298">
        <f t="shared" si="5"/>
        <v>0.78781512605042014</v>
      </c>
      <c r="H301" s="625" t="s">
        <v>130</v>
      </c>
      <c r="I301" s="168" t="s">
        <v>44</v>
      </c>
      <c r="J301" s="390" t="s">
        <v>427</v>
      </c>
      <c r="K301" s="167" t="s">
        <v>138</v>
      </c>
      <c r="L301" s="167" t="s">
        <v>45</v>
      </c>
      <c r="M301" s="523"/>
      <c r="N301" s="524"/>
    </row>
    <row r="302" spans="1:14" hidden="1" x14ac:dyDescent="0.25">
      <c r="A302" s="679">
        <v>45351</v>
      </c>
      <c r="B302" s="17" t="s">
        <v>265</v>
      </c>
      <c r="C302" s="17" t="s">
        <v>115</v>
      </c>
      <c r="D302" s="17" t="s">
        <v>124</v>
      </c>
      <c r="E302" s="675">
        <v>8000</v>
      </c>
      <c r="F302" s="329">
        <v>3808</v>
      </c>
      <c r="G302" s="298">
        <f t="shared" si="5"/>
        <v>2.1008403361344539</v>
      </c>
      <c r="H302" s="625" t="s">
        <v>337</v>
      </c>
      <c r="I302" s="168" t="s">
        <v>44</v>
      </c>
      <c r="J302" s="390" t="s">
        <v>479</v>
      </c>
      <c r="K302" s="167" t="s">
        <v>138</v>
      </c>
      <c r="L302" s="167" t="s">
        <v>45</v>
      </c>
      <c r="M302" s="523"/>
      <c r="N302" s="524"/>
    </row>
    <row r="303" spans="1:14" hidden="1" x14ac:dyDescent="0.25">
      <c r="A303" s="679">
        <v>45351</v>
      </c>
      <c r="B303" s="17" t="s">
        <v>265</v>
      </c>
      <c r="C303" s="17" t="s">
        <v>115</v>
      </c>
      <c r="D303" s="17" t="s">
        <v>124</v>
      </c>
      <c r="E303" s="675">
        <v>18000</v>
      </c>
      <c r="F303" s="329">
        <v>3808</v>
      </c>
      <c r="G303" s="298">
        <f t="shared" si="5"/>
        <v>4.7268907563025211</v>
      </c>
      <c r="H303" s="625" t="s">
        <v>337</v>
      </c>
      <c r="I303" s="168" t="s">
        <v>44</v>
      </c>
      <c r="J303" s="390" t="s">
        <v>479</v>
      </c>
      <c r="K303" s="167" t="s">
        <v>138</v>
      </c>
      <c r="L303" s="167" t="s">
        <v>45</v>
      </c>
      <c r="M303" s="523"/>
      <c r="N303" s="524"/>
    </row>
    <row r="304" spans="1:14" hidden="1" x14ac:dyDescent="0.25">
      <c r="A304" s="679">
        <v>45351</v>
      </c>
      <c r="B304" s="17" t="s">
        <v>265</v>
      </c>
      <c r="C304" s="17" t="s">
        <v>115</v>
      </c>
      <c r="D304" s="17" t="s">
        <v>124</v>
      </c>
      <c r="E304" s="675">
        <v>4000</v>
      </c>
      <c r="F304" s="329">
        <v>3808</v>
      </c>
      <c r="G304" s="298">
        <f t="shared" si="5"/>
        <v>1.0504201680672269</v>
      </c>
      <c r="H304" s="625" t="s">
        <v>337</v>
      </c>
      <c r="I304" s="168" t="s">
        <v>44</v>
      </c>
      <c r="J304" s="390" t="s">
        <v>479</v>
      </c>
      <c r="K304" s="167" t="s">
        <v>138</v>
      </c>
      <c r="L304" s="167" t="s">
        <v>45</v>
      </c>
      <c r="M304" s="523"/>
      <c r="N304" s="524"/>
    </row>
    <row r="305" spans="1:14" hidden="1" x14ac:dyDescent="0.25">
      <c r="A305" s="679">
        <v>45351</v>
      </c>
      <c r="B305" s="17" t="s">
        <v>265</v>
      </c>
      <c r="C305" s="17" t="s">
        <v>115</v>
      </c>
      <c r="D305" s="17" t="s">
        <v>124</v>
      </c>
      <c r="E305" s="675">
        <v>5000</v>
      </c>
      <c r="F305" s="329">
        <v>3808</v>
      </c>
      <c r="G305" s="298">
        <f t="shared" si="5"/>
        <v>1.3130252100840336</v>
      </c>
      <c r="H305" s="625" t="s">
        <v>337</v>
      </c>
      <c r="I305" s="168" t="s">
        <v>44</v>
      </c>
      <c r="J305" s="390" t="s">
        <v>479</v>
      </c>
      <c r="K305" s="167" t="s">
        <v>138</v>
      </c>
      <c r="L305" s="167" t="s">
        <v>45</v>
      </c>
      <c r="M305" s="523"/>
      <c r="N305" s="524"/>
    </row>
    <row r="306" spans="1:14" hidden="1" x14ac:dyDescent="0.25">
      <c r="A306" s="679">
        <v>45351</v>
      </c>
      <c r="B306" s="17" t="s">
        <v>265</v>
      </c>
      <c r="C306" s="17" t="s">
        <v>115</v>
      </c>
      <c r="D306" s="17" t="s">
        <v>124</v>
      </c>
      <c r="E306" s="675">
        <v>18000</v>
      </c>
      <c r="F306" s="329">
        <v>3808</v>
      </c>
      <c r="G306" s="298">
        <f t="shared" si="5"/>
        <v>4.7268907563025211</v>
      </c>
      <c r="H306" s="625" t="s">
        <v>337</v>
      </c>
      <c r="I306" s="168" t="s">
        <v>44</v>
      </c>
      <c r="J306" s="390" t="s">
        <v>479</v>
      </c>
      <c r="K306" s="167" t="s">
        <v>138</v>
      </c>
      <c r="L306" s="167" t="s">
        <v>45</v>
      </c>
      <c r="M306" s="523"/>
      <c r="N306" s="524"/>
    </row>
    <row r="307" spans="1:14" hidden="1" x14ac:dyDescent="0.25">
      <c r="A307" s="679">
        <v>45351</v>
      </c>
      <c r="B307" s="167" t="s">
        <v>166</v>
      </c>
      <c r="C307" s="663" t="s">
        <v>129</v>
      </c>
      <c r="D307" s="663" t="s">
        <v>124</v>
      </c>
      <c r="E307" s="716">
        <v>10000</v>
      </c>
      <c r="F307" s="329">
        <v>3808</v>
      </c>
      <c r="G307" s="298">
        <f t="shared" si="5"/>
        <v>2.6260504201680672</v>
      </c>
      <c r="H307" s="625" t="s">
        <v>337</v>
      </c>
      <c r="I307" s="168" t="s">
        <v>44</v>
      </c>
      <c r="J307" s="390" t="s">
        <v>479</v>
      </c>
      <c r="K307" s="167" t="s">
        <v>138</v>
      </c>
      <c r="L307" s="167" t="s">
        <v>45</v>
      </c>
      <c r="M307" s="523"/>
      <c r="N307" s="524"/>
    </row>
    <row r="308" spans="1:14" hidden="1" x14ac:dyDescent="0.25">
      <c r="A308" s="166">
        <v>45351</v>
      </c>
      <c r="B308" s="167" t="s">
        <v>114</v>
      </c>
      <c r="C308" s="167" t="s">
        <v>115</v>
      </c>
      <c r="D308" s="168" t="s">
        <v>124</v>
      </c>
      <c r="E308" s="149">
        <v>13000</v>
      </c>
      <c r="F308" s="329">
        <v>3808</v>
      </c>
      <c r="G308" s="298">
        <f t="shared" si="5"/>
        <v>3.4138655462184873</v>
      </c>
      <c r="H308" s="625" t="s">
        <v>329</v>
      </c>
      <c r="I308" s="168" t="s">
        <v>44</v>
      </c>
      <c r="J308" s="390" t="s">
        <v>438</v>
      </c>
      <c r="K308" s="167" t="s">
        <v>138</v>
      </c>
      <c r="L308" s="167" t="s">
        <v>45</v>
      </c>
      <c r="M308" s="523"/>
      <c r="N308" s="524"/>
    </row>
    <row r="309" spans="1:14" hidden="1" x14ac:dyDescent="0.25">
      <c r="A309" s="166">
        <v>45351</v>
      </c>
      <c r="B309" s="167" t="s">
        <v>114</v>
      </c>
      <c r="C309" s="167" t="s">
        <v>115</v>
      </c>
      <c r="D309" s="168" t="s">
        <v>124</v>
      </c>
      <c r="E309" s="149">
        <v>8000</v>
      </c>
      <c r="F309" s="329">
        <v>3808</v>
      </c>
      <c r="G309" s="298">
        <f t="shared" si="5"/>
        <v>2.1008403361344539</v>
      </c>
      <c r="H309" s="625" t="s">
        <v>329</v>
      </c>
      <c r="I309" s="168" t="s">
        <v>44</v>
      </c>
      <c r="J309" s="390" t="s">
        <v>438</v>
      </c>
      <c r="K309" s="167" t="s">
        <v>138</v>
      </c>
      <c r="L309" s="167" t="s">
        <v>45</v>
      </c>
      <c r="M309" s="523"/>
      <c r="N309" s="524"/>
    </row>
    <row r="310" spans="1:14" hidden="1" x14ac:dyDescent="0.25">
      <c r="A310" s="166">
        <v>45351</v>
      </c>
      <c r="B310" s="167" t="s">
        <v>114</v>
      </c>
      <c r="C310" s="167" t="s">
        <v>115</v>
      </c>
      <c r="D310" s="168" t="s">
        <v>124</v>
      </c>
      <c r="E310" s="149">
        <v>16000</v>
      </c>
      <c r="F310" s="329">
        <v>3808</v>
      </c>
      <c r="G310" s="298">
        <f t="shared" si="5"/>
        <v>4.2016806722689077</v>
      </c>
      <c r="H310" s="625" t="s">
        <v>329</v>
      </c>
      <c r="I310" s="168" t="s">
        <v>44</v>
      </c>
      <c r="J310" s="390" t="s">
        <v>438</v>
      </c>
      <c r="K310" s="167" t="s">
        <v>138</v>
      </c>
      <c r="L310" s="167" t="s">
        <v>45</v>
      </c>
      <c r="M310" s="523"/>
      <c r="N310" s="524"/>
    </row>
    <row r="311" spans="1:14" ht="22.5" hidden="1" customHeight="1" x14ac:dyDescent="0.25">
      <c r="A311" s="166">
        <v>45351</v>
      </c>
      <c r="B311" s="167" t="s">
        <v>166</v>
      </c>
      <c r="C311" s="167" t="s">
        <v>115</v>
      </c>
      <c r="D311" s="805" t="s">
        <v>124</v>
      </c>
      <c r="E311" s="158">
        <v>5000</v>
      </c>
      <c r="F311" s="329">
        <v>3808</v>
      </c>
      <c r="G311" s="298">
        <f t="shared" si="5"/>
        <v>1.3130252100840336</v>
      </c>
      <c r="H311" s="806" t="s">
        <v>329</v>
      </c>
      <c r="I311" s="805" t="s">
        <v>44</v>
      </c>
      <c r="J311" s="390" t="s">
        <v>438</v>
      </c>
      <c r="K311" s="522" t="s">
        <v>138</v>
      </c>
      <c r="L311" s="522" t="s">
        <v>45</v>
      </c>
      <c r="M311" s="523"/>
      <c r="N311" s="524"/>
    </row>
    <row r="312" spans="1:14" hidden="1" x14ac:dyDescent="0.25">
      <c r="A312" s="166">
        <v>45351</v>
      </c>
      <c r="B312" s="522" t="s">
        <v>401</v>
      </c>
      <c r="C312" s="522" t="s">
        <v>122</v>
      </c>
      <c r="D312" s="168" t="s">
        <v>80</v>
      </c>
      <c r="E312" s="163">
        <v>60000</v>
      </c>
      <c r="F312" s="329">
        <v>3808</v>
      </c>
      <c r="G312" s="298">
        <f t="shared" si="5"/>
        <v>15.756302521008404</v>
      </c>
      <c r="H312" s="625" t="s">
        <v>198</v>
      </c>
      <c r="I312" s="725" t="s">
        <v>44</v>
      </c>
      <c r="J312" s="725" t="s">
        <v>480</v>
      </c>
      <c r="K312" s="167" t="s">
        <v>138</v>
      </c>
      <c r="L312" s="167" t="s">
        <v>45</v>
      </c>
      <c r="M312" s="523"/>
      <c r="N312" s="524"/>
    </row>
    <row r="313" spans="1:14" hidden="1" x14ac:dyDescent="0.25">
      <c r="A313" s="166">
        <v>45351</v>
      </c>
      <c r="B313" s="522" t="s">
        <v>402</v>
      </c>
      <c r="C313" s="522" t="s">
        <v>122</v>
      </c>
      <c r="D313" s="168" t="s">
        <v>80</v>
      </c>
      <c r="E313" s="673">
        <v>30000</v>
      </c>
      <c r="F313" s="329">
        <v>3808</v>
      </c>
      <c r="G313" s="526">
        <f t="shared" si="5"/>
        <v>7.8781512605042021</v>
      </c>
      <c r="H313" s="625" t="s">
        <v>198</v>
      </c>
      <c r="I313" s="725" t="s">
        <v>44</v>
      </c>
      <c r="J313" s="725" t="s">
        <v>481</v>
      </c>
      <c r="K313" s="167" t="s">
        <v>138</v>
      </c>
      <c r="L313" s="167" t="s">
        <v>45</v>
      </c>
      <c r="M313" s="523"/>
      <c r="N313" s="524"/>
    </row>
    <row r="314" spans="1:14" ht="17.25" hidden="1" customHeight="1" thickBot="1" x14ac:dyDescent="0.3">
      <c r="E314" s="726">
        <f>SUM(E3:E313)</f>
        <v>12138215.140000001</v>
      </c>
      <c r="F314" s="727"/>
      <c r="G314" s="728">
        <f t="shared" ref="G314" si="6">SUM(G3:G313)</f>
        <v>3190.2835608967157</v>
      </c>
    </row>
  </sheetData>
  <autoFilter ref="A2:N314">
    <filterColumn colId="0">
      <customFilters>
        <customFilter operator="notEqual" val=" "/>
      </customFilters>
    </filterColumn>
    <filterColumn colId="3">
      <filters>
        <filter val="Legal"/>
        <filter val="Management"/>
      </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B17" sqref="B17"/>
    </sheetView>
  </sheetViews>
  <sheetFormatPr defaultRowHeight="15" x14ac:dyDescent="0.25"/>
  <cols>
    <col min="1" max="1" width="13.140625" customWidth="1"/>
    <col min="2" max="2" width="36.5703125" customWidth="1"/>
    <col min="3" max="3" width="15.85546875" customWidth="1"/>
    <col min="4" max="4" width="22.85546875" customWidth="1"/>
  </cols>
  <sheetData>
    <row r="3" spans="1:4" x14ac:dyDescent="0.25">
      <c r="A3" s="408" t="s">
        <v>105</v>
      </c>
      <c r="B3" t="s">
        <v>125</v>
      </c>
      <c r="C3" t="s">
        <v>126</v>
      </c>
    </row>
    <row r="4" spans="1:4" x14ac:dyDescent="0.25">
      <c r="A4" s="172" t="s">
        <v>64</v>
      </c>
      <c r="B4" s="628">
        <v>340000</v>
      </c>
      <c r="C4" s="628"/>
      <c r="D4" s="627">
        <f>GETPIVOTDATA("Sum of spent in national currency (Ugx)",$A$3,"Name","Airtime")-GETPIVOTDATA("Sum of Received",$A$3,"Name","Airtime")</f>
        <v>340000</v>
      </c>
    </row>
    <row r="5" spans="1:4" x14ac:dyDescent="0.25">
      <c r="A5" s="172" t="s">
        <v>133</v>
      </c>
      <c r="B5" s="628">
        <v>191000</v>
      </c>
      <c r="C5" s="628">
        <v>21000</v>
      </c>
      <c r="D5" s="627">
        <f>GETPIVOTDATA("Sum of spent in national currency (Ugx)",$A$3,"Name","Grace")-GETPIVOTDATA("Sum of Received",$A$3,"Name","Grace")</f>
        <v>170000</v>
      </c>
    </row>
    <row r="6" spans="1:4" x14ac:dyDescent="0.25">
      <c r="A6" s="172" t="s">
        <v>139</v>
      </c>
      <c r="B6" s="628">
        <v>132000</v>
      </c>
      <c r="C6" s="628">
        <v>6000</v>
      </c>
      <c r="D6" s="627">
        <f>GETPIVOTDATA("Sum of spent in national currency (Ugx)",$A$3,"Name","i03")-GETPIVOTDATA("Sum of Received",$A$3,"Name","i03")</f>
        <v>126000</v>
      </c>
    </row>
    <row r="7" spans="1:4" x14ac:dyDescent="0.25">
      <c r="A7" s="172" t="s">
        <v>337</v>
      </c>
      <c r="B7" s="628">
        <v>462000</v>
      </c>
      <c r="C7" s="628">
        <v>14000</v>
      </c>
      <c r="D7" s="627">
        <f>GETPIVOTDATA("Sum of spent in national currency (Ugx)",$A$3,"Name","i1")-GETPIVOTDATA("Sum of Received",$A$3,"Name","i1")</f>
        <v>448000</v>
      </c>
    </row>
    <row r="8" spans="1:4" x14ac:dyDescent="0.25">
      <c r="A8" s="172" t="s">
        <v>130</v>
      </c>
      <c r="B8" s="628">
        <v>1192000</v>
      </c>
      <c r="C8" s="628">
        <v>19000</v>
      </c>
      <c r="D8" s="627">
        <f>GETPIVOTDATA("Sum of spent in national currency (Ugx)",$A$3,"Name","i18")-GETPIVOTDATA("Sum of Received",$A$3,"Name","i18")</f>
        <v>1173000</v>
      </c>
    </row>
    <row r="9" spans="1:4" x14ac:dyDescent="0.25">
      <c r="A9" s="172" t="s">
        <v>329</v>
      </c>
      <c r="B9" s="628">
        <v>52000</v>
      </c>
      <c r="C9" s="628"/>
      <c r="D9" s="627">
        <f>GETPIVOTDATA("Sum of spent in national currency (Ugx)",$A$3,"Name","i89")-GETPIVOTDATA("Sum of Received",$A$3,"Name","i89")</f>
        <v>52000</v>
      </c>
    </row>
    <row r="10" spans="1:4" x14ac:dyDescent="0.25">
      <c r="A10" s="172" t="s">
        <v>42</v>
      </c>
      <c r="B10" s="628">
        <v>1538000</v>
      </c>
      <c r="C10" s="628">
        <v>52900</v>
      </c>
      <c r="D10" s="627">
        <f>GETPIVOTDATA("Sum of spent in national currency (Ugx)",$A$3,"Name","i89")-GETPIVOTDATA("Sum of Received",$A$3,"Name","i89")</f>
        <v>52000</v>
      </c>
    </row>
    <row r="11" spans="1:4" x14ac:dyDescent="0.25">
      <c r="A11" s="172" t="s">
        <v>106</v>
      </c>
      <c r="B11" s="628"/>
      <c r="C11" s="628">
        <v>4632000</v>
      </c>
      <c r="D11" s="627">
        <f>GETPIVOTDATA("Sum of spent in national currency (Ugx)",$A$3,"Name","Lydia")-GETPIVOTDATA("Sum of Received",$A$3,"Name","Lydia")</f>
        <v>1485100</v>
      </c>
    </row>
    <row r="12" spans="1:4" x14ac:dyDescent="0.25">
      <c r="A12" s="172" t="s">
        <v>107</v>
      </c>
      <c r="B12" s="628">
        <v>3907000</v>
      </c>
      <c r="C12" s="628">
        <v>4744900</v>
      </c>
      <c r="D12" s="627"/>
    </row>
    <row r="13" spans="1:4" x14ac:dyDescent="0.25">
      <c r="B13" s="287"/>
      <c r="C13" s="287"/>
      <c r="D13" s="627"/>
    </row>
    <row r="14" spans="1:4" x14ac:dyDescent="0.25">
      <c r="B14" s="627"/>
      <c r="C14" s="627"/>
      <c r="D14" s="287"/>
    </row>
    <row r="15" spans="1:4" x14ac:dyDescent="0.25">
      <c r="B15" s="287"/>
      <c r="C15" s="807">
        <f>SUM(C5:C10)</f>
        <v>112900</v>
      </c>
      <c r="D15" s="28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504"/>
  <sheetViews>
    <sheetView workbookViewId="0">
      <pane xSplit="1" ySplit="2" topLeftCell="D81" activePane="bottomRight" state="frozen"/>
      <selection pane="topRight" activeCell="B1" sqref="B1"/>
      <selection pane="bottomLeft" activeCell="A4" sqref="A4"/>
      <selection pane="bottomRight" activeCell="G99" sqref="G99"/>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822" t="s">
        <v>153</v>
      </c>
      <c r="B1" s="822"/>
      <c r="C1" s="822"/>
      <c r="D1" s="822"/>
      <c r="E1" s="822"/>
      <c r="F1" s="822"/>
      <c r="G1" s="822"/>
      <c r="H1" s="822"/>
      <c r="I1" s="822"/>
      <c r="J1" s="822"/>
      <c r="K1" s="822"/>
      <c r="L1" s="822"/>
      <c r="M1" s="822"/>
      <c r="N1" s="822"/>
    </row>
    <row r="2" spans="1:15" s="2" customFormat="1" ht="45.75" customHeight="1" x14ac:dyDescent="0.25">
      <c r="A2" s="730" t="s">
        <v>0</v>
      </c>
      <c r="B2" s="731" t="s">
        <v>5</v>
      </c>
      <c r="C2" s="731" t="s">
        <v>10</v>
      </c>
      <c r="D2" s="732" t="s">
        <v>8</v>
      </c>
      <c r="E2" s="732" t="s">
        <v>56</v>
      </c>
      <c r="F2" s="732" t="s">
        <v>34</v>
      </c>
      <c r="G2" s="733" t="s">
        <v>41</v>
      </c>
      <c r="H2" s="733" t="s">
        <v>2</v>
      </c>
      <c r="I2" s="733" t="s">
        <v>3</v>
      </c>
      <c r="J2" s="731" t="s">
        <v>9</v>
      </c>
      <c r="K2" s="731" t="s">
        <v>1</v>
      </c>
      <c r="L2" s="731" t="s">
        <v>4</v>
      </c>
      <c r="M2" s="734" t="s">
        <v>12</v>
      </c>
      <c r="N2" s="735" t="s">
        <v>11</v>
      </c>
      <c r="O2" s="283"/>
    </row>
    <row r="3" spans="1:15" s="14" customFormat="1" x14ac:dyDescent="0.25">
      <c r="A3" s="692">
        <v>45323</v>
      </c>
      <c r="B3" s="623" t="s">
        <v>155</v>
      </c>
      <c r="C3" s="623"/>
      <c r="D3" s="693"/>
      <c r="E3" s="694"/>
      <c r="F3" s="676"/>
      <c r="G3" s="676">
        <v>1412826</v>
      </c>
      <c r="H3" s="695"/>
      <c r="I3" s="705" t="s">
        <v>18</v>
      </c>
      <c r="J3" s="706"/>
      <c r="K3" s="705" t="s">
        <v>138</v>
      </c>
      <c r="L3" s="705" t="s">
        <v>58</v>
      </c>
      <c r="M3" s="707"/>
      <c r="N3" s="707"/>
      <c r="O3" s="284"/>
    </row>
    <row r="4" spans="1:15" s="14" customFormat="1" x14ac:dyDescent="0.25">
      <c r="A4" s="166">
        <v>45323</v>
      </c>
      <c r="B4" s="167" t="s">
        <v>112</v>
      </c>
      <c r="C4" s="167" t="s">
        <v>49</v>
      </c>
      <c r="D4" s="168" t="s">
        <v>124</v>
      </c>
      <c r="E4" s="149">
        <v>55000</v>
      </c>
      <c r="F4" s="149"/>
      <c r="G4" s="149">
        <f>G3-E4+F4</f>
        <v>1357826</v>
      </c>
      <c r="H4" s="153" t="s">
        <v>139</v>
      </c>
      <c r="I4" s="153" t="s">
        <v>18</v>
      </c>
      <c r="J4" s="390" t="s">
        <v>165</v>
      </c>
      <c r="K4" s="705" t="s">
        <v>138</v>
      </c>
      <c r="L4" s="153" t="s">
        <v>58</v>
      </c>
      <c r="M4" s="153"/>
      <c r="N4" s="153"/>
      <c r="O4" s="284"/>
    </row>
    <row r="5" spans="1:15" s="14" customFormat="1" x14ac:dyDescent="0.25">
      <c r="A5" s="166">
        <v>45323</v>
      </c>
      <c r="B5" s="167" t="s">
        <v>112</v>
      </c>
      <c r="C5" s="167" t="s">
        <v>49</v>
      </c>
      <c r="D5" s="168" t="s">
        <v>124</v>
      </c>
      <c r="E5" s="155">
        <v>60000</v>
      </c>
      <c r="F5" s="149"/>
      <c r="G5" s="149">
        <f t="shared" ref="G5:G90" si="0">G4-E5+F5</f>
        <v>1297826</v>
      </c>
      <c r="H5" s="696" t="s">
        <v>130</v>
      </c>
      <c r="I5" s="705" t="s">
        <v>18</v>
      </c>
      <c r="J5" s="390" t="s">
        <v>156</v>
      </c>
      <c r="K5" s="705" t="s">
        <v>138</v>
      </c>
      <c r="L5" s="705" t="s">
        <v>58</v>
      </c>
      <c r="M5" s="708"/>
      <c r="N5" s="705"/>
      <c r="O5" s="284"/>
    </row>
    <row r="6" spans="1:15" s="14" customFormat="1" x14ac:dyDescent="0.25">
      <c r="A6" s="166">
        <v>45323</v>
      </c>
      <c r="B6" s="167" t="s">
        <v>167</v>
      </c>
      <c r="C6" s="167" t="s">
        <v>49</v>
      </c>
      <c r="D6" s="168" t="s">
        <v>124</v>
      </c>
      <c r="E6" s="155">
        <v>2000</v>
      </c>
      <c r="F6" s="160"/>
      <c r="G6" s="149">
        <f t="shared" si="0"/>
        <v>1295826</v>
      </c>
      <c r="H6" s="697" t="s">
        <v>130</v>
      </c>
      <c r="I6" s="705" t="s">
        <v>18</v>
      </c>
      <c r="J6" s="390" t="s">
        <v>156</v>
      </c>
      <c r="K6" s="705" t="s">
        <v>138</v>
      </c>
      <c r="L6" s="705" t="s">
        <v>58</v>
      </c>
      <c r="M6" s="708"/>
      <c r="N6" s="705"/>
      <c r="O6" s="284"/>
    </row>
    <row r="7" spans="1:15" s="14" customFormat="1" x14ac:dyDescent="0.25">
      <c r="A7" s="166">
        <v>45324</v>
      </c>
      <c r="B7" s="167" t="s">
        <v>149</v>
      </c>
      <c r="C7" s="167" t="s">
        <v>49</v>
      </c>
      <c r="D7" s="168" t="s">
        <v>124</v>
      </c>
      <c r="E7" s="155">
        <v>1000</v>
      </c>
      <c r="F7" s="160"/>
      <c r="G7" s="149">
        <f t="shared" si="0"/>
        <v>1294826</v>
      </c>
      <c r="H7" s="697" t="s">
        <v>139</v>
      </c>
      <c r="I7" s="705" t="s">
        <v>18</v>
      </c>
      <c r="J7" s="390" t="s">
        <v>165</v>
      </c>
      <c r="K7" s="705" t="s">
        <v>138</v>
      </c>
      <c r="L7" s="705" t="s">
        <v>58</v>
      </c>
      <c r="M7" s="708"/>
      <c r="N7" s="705"/>
      <c r="O7" s="284"/>
    </row>
    <row r="8" spans="1:15" s="14" customFormat="1" x14ac:dyDescent="0.25">
      <c r="A8" s="166">
        <v>45324</v>
      </c>
      <c r="B8" s="167" t="s">
        <v>112</v>
      </c>
      <c r="C8" s="167" t="s">
        <v>49</v>
      </c>
      <c r="D8" s="168" t="s">
        <v>124</v>
      </c>
      <c r="E8" s="155">
        <v>49000</v>
      </c>
      <c r="F8" s="160"/>
      <c r="G8" s="149">
        <f t="shared" si="0"/>
        <v>1245826</v>
      </c>
      <c r="H8" s="697" t="s">
        <v>130</v>
      </c>
      <c r="I8" s="705" t="s">
        <v>18</v>
      </c>
      <c r="J8" s="390" t="s">
        <v>173</v>
      </c>
      <c r="K8" s="705" t="s">
        <v>138</v>
      </c>
      <c r="L8" s="705" t="s">
        <v>58</v>
      </c>
      <c r="M8" s="708"/>
      <c r="N8" s="705"/>
      <c r="O8" s="284"/>
    </row>
    <row r="9" spans="1:15" s="14" customFormat="1" x14ac:dyDescent="0.25">
      <c r="A9" s="166">
        <v>45324</v>
      </c>
      <c r="B9" s="167" t="s">
        <v>112</v>
      </c>
      <c r="C9" s="167" t="s">
        <v>49</v>
      </c>
      <c r="D9" s="168" t="s">
        <v>124</v>
      </c>
      <c r="E9" s="155">
        <v>56000</v>
      </c>
      <c r="F9" s="160"/>
      <c r="G9" s="149">
        <f t="shared" si="0"/>
        <v>1189826</v>
      </c>
      <c r="H9" s="697" t="s">
        <v>139</v>
      </c>
      <c r="I9" s="705" t="s">
        <v>18</v>
      </c>
      <c r="J9" s="390" t="s">
        <v>173</v>
      </c>
      <c r="K9" s="705" t="s">
        <v>138</v>
      </c>
      <c r="L9" s="705" t="s">
        <v>58</v>
      </c>
      <c r="M9" s="708"/>
      <c r="N9" s="705"/>
      <c r="O9" s="284"/>
    </row>
    <row r="10" spans="1:15" s="14" customFormat="1" x14ac:dyDescent="0.25">
      <c r="A10" s="166">
        <v>45324</v>
      </c>
      <c r="B10" s="167" t="s">
        <v>121</v>
      </c>
      <c r="C10" s="167" t="s">
        <v>49</v>
      </c>
      <c r="D10" s="168" t="s">
        <v>113</v>
      </c>
      <c r="E10" s="155"/>
      <c r="F10" s="160">
        <v>2000</v>
      </c>
      <c r="G10" s="149">
        <f t="shared" si="0"/>
        <v>1191826</v>
      </c>
      <c r="H10" s="697" t="s">
        <v>133</v>
      </c>
      <c r="I10" s="705" t="s">
        <v>18</v>
      </c>
      <c r="J10" s="390" t="s">
        <v>264</v>
      </c>
      <c r="K10" s="705" t="s">
        <v>138</v>
      </c>
      <c r="L10" s="705" t="s">
        <v>58</v>
      </c>
      <c r="M10" s="708"/>
      <c r="N10" s="705"/>
      <c r="O10" s="284"/>
    </row>
    <row r="11" spans="1:15" s="14" customFormat="1" x14ac:dyDescent="0.25">
      <c r="A11" s="166">
        <v>45325</v>
      </c>
      <c r="B11" s="167" t="s">
        <v>121</v>
      </c>
      <c r="C11" s="167" t="s">
        <v>49</v>
      </c>
      <c r="D11" s="168" t="s">
        <v>124</v>
      </c>
      <c r="E11" s="155"/>
      <c r="F11" s="160">
        <v>5000</v>
      </c>
      <c r="G11" s="149">
        <f t="shared" si="0"/>
        <v>1196826</v>
      </c>
      <c r="H11" s="697" t="s">
        <v>139</v>
      </c>
      <c r="I11" s="705" t="s">
        <v>18</v>
      </c>
      <c r="J11" s="390" t="s">
        <v>173</v>
      </c>
      <c r="K11" s="705" t="s">
        <v>138</v>
      </c>
      <c r="L11" s="705" t="s">
        <v>58</v>
      </c>
      <c r="M11" s="708"/>
      <c r="N11" s="705"/>
      <c r="O11" s="284"/>
    </row>
    <row r="12" spans="1:15" s="14" customFormat="1" x14ac:dyDescent="0.25">
      <c r="A12" s="166">
        <v>45325</v>
      </c>
      <c r="B12" s="167" t="s">
        <v>112</v>
      </c>
      <c r="C12" s="167" t="s">
        <v>49</v>
      </c>
      <c r="D12" s="168" t="s">
        <v>124</v>
      </c>
      <c r="E12" s="155">
        <v>20000</v>
      </c>
      <c r="F12" s="160"/>
      <c r="G12" s="149">
        <f t="shared" si="0"/>
        <v>1176826</v>
      </c>
      <c r="H12" s="697" t="s">
        <v>139</v>
      </c>
      <c r="I12" s="705" t="s">
        <v>18</v>
      </c>
      <c r="J12" s="390" t="s">
        <v>182</v>
      </c>
      <c r="K12" s="705" t="s">
        <v>138</v>
      </c>
      <c r="L12" s="705" t="s">
        <v>58</v>
      </c>
      <c r="M12" s="708"/>
      <c r="N12" s="705"/>
      <c r="O12" s="284"/>
    </row>
    <row r="13" spans="1:15" s="14" customFormat="1" x14ac:dyDescent="0.25">
      <c r="A13" s="166">
        <v>45325</v>
      </c>
      <c r="B13" s="167" t="s">
        <v>121</v>
      </c>
      <c r="C13" s="167" t="s">
        <v>49</v>
      </c>
      <c r="D13" s="168" t="s">
        <v>124</v>
      </c>
      <c r="E13" s="155"/>
      <c r="F13" s="160">
        <v>1000</v>
      </c>
      <c r="G13" s="149">
        <f t="shared" si="0"/>
        <v>1177826</v>
      </c>
      <c r="H13" s="697" t="s">
        <v>139</v>
      </c>
      <c r="I13" s="705" t="s">
        <v>18</v>
      </c>
      <c r="J13" s="390" t="s">
        <v>182</v>
      </c>
      <c r="K13" s="705" t="s">
        <v>138</v>
      </c>
      <c r="L13" s="705" t="s">
        <v>58</v>
      </c>
      <c r="M13" s="708"/>
      <c r="N13" s="705"/>
      <c r="O13" s="284"/>
    </row>
    <row r="14" spans="1:15" s="14" customFormat="1" x14ac:dyDescent="0.25">
      <c r="A14" s="166">
        <v>45327</v>
      </c>
      <c r="B14" s="167" t="s">
        <v>112</v>
      </c>
      <c r="C14" s="167" t="s">
        <v>49</v>
      </c>
      <c r="D14" s="168" t="s">
        <v>124</v>
      </c>
      <c r="E14" s="155">
        <v>67000</v>
      </c>
      <c r="F14" s="160"/>
      <c r="G14" s="149">
        <f t="shared" si="0"/>
        <v>1110826</v>
      </c>
      <c r="H14" s="697" t="s">
        <v>130</v>
      </c>
      <c r="I14" s="705" t="s">
        <v>18</v>
      </c>
      <c r="J14" s="390" t="s">
        <v>183</v>
      </c>
      <c r="K14" s="705" t="s">
        <v>138</v>
      </c>
      <c r="L14" s="705" t="s">
        <v>58</v>
      </c>
      <c r="M14" s="708"/>
      <c r="N14" s="705"/>
      <c r="O14" s="284"/>
    </row>
    <row r="15" spans="1:15" s="14" customFormat="1" x14ac:dyDescent="0.25">
      <c r="A15" s="166">
        <v>45328</v>
      </c>
      <c r="B15" s="167" t="s">
        <v>121</v>
      </c>
      <c r="C15" s="167" t="s">
        <v>49</v>
      </c>
      <c r="D15" s="168" t="s">
        <v>124</v>
      </c>
      <c r="E15" s="155"/>
      <c r="F15" s="160">
        <v>2000</v>
      </c>
      <c r="G15" s="149">
        <f t="shared" si="0"/>
        <v>1112826</v>
      </c>
      <c r="H15" s="697" t="s">
        <v>130</v>
      </c>
      <c r="I15" s="705" t="s">
        <v>18</v>
      </c>
      <c r="J15" s="390" t="s">
        <v>183</v>
      </c>
      <c r="K15" s="705" t="s">
        <v>138</v>
      </c>
      <c r="L15" s="705" t="s">
        <v>58</v>
      </c>
      <c r="M15" s="708"/>
      <c r="N15" s="705"/>
      <c r="O15" s="284"/>
    </row>
    <row r="16" spans="1:15" s="14" customFormat="1" x14ac:dyDescent="0.25">
      <c r="A16" s="469">
        <v>45328</v>
      </c>
      <c r="B16" s="167" t="s">
        <v>112</v>
      </c>
      <c r="C16" s="167" t="s">
        <v>49</v>
      </c>
      <c r="D16" s="168" t="s">
        <v>124</v>
      </c>
      <c r="E16" s="155">
        <v>54000</v>
      </c>
      <c r="F16" s="160"/>
      <c r="G16" s="149">
        <f t="shared" si="0"/>
        <v>1058826</v>
      </c>
      <c r="H16" s="697" t="s">
        <v>130</v>
      </c>
      <c r="I16" s="705" t="s">
        <v>18</v>
      </c>
      <c r="J16" s="390" t="s">
        <v>186</v>
      </c>
      <c r="K16" s="705" t="s">
        <v>138</v>
      </c>
      <c r="L16" s="705" t="s">
        <v>58</v>
      </c>
      <c r="M16" s="708"/>
      <c r="N16" s="705"/>
      <c r="O16" s="284"/>
    </row>
    <row r="17" spans="1:15" s="14" customFormat="1" x14ac:dyDescent="0.25">
      <c r="A17" s="469">
        <v>45329</v>
      </c>
      <c r="B17" s="167" t="s">
        <v>112</v>
      </c>
      <c r="C17" s="167" t="s">
        <v>49</v>
      </c>
      <c r="D17" s="168" t="s">
        <v>124</v>
      </c>
      <c r="E17" s="155">
        <v>58000</v>
      </c>
      <c r="F17" s="160"/>
      <c r="G17" s="149">
        <f t="shared" si="0"/>
        <v>1000826</v>
      </c>
      <c r="H17" s="697" t="s">
        <v>130</v>
      </c>
      <c r="I17" s="705" t="s">
        <v>18</v>
      </c>
      <c r="J17" s="390" t="s">
        <v>192</v>
      </c>
      <c r="K17" s="705" t="s">
        <v>138</v>
      </c>
      <c r="L17" s="705" t="s">
        <v>58</v>
      </c>
      <c r="M17" s="708"/>
      <c r="N17" s="705"/>
      <c r="O17" s="284"/>
    </row>
    <row r="18" spans="1:15" s="14" customFormat="1" ht="18" customHeight="1" x14ac:dyDescent="0.25">
      <c r="A18" s="469">
        <v>45329</v>
      </c>
      <c r="B18" s="167" t="s">
        <v>112</v>
      </c>
      <c r="C18" s="167" t="s">
        <v>49</v>
      </c>
      <c r="D18" s="168" t="s">
        <v>14</v>
      </c>
      <c r="E18" s="155">
        <v>13000</v>
      </c>
      <c r="F18" s="160"/>
      <c r="G18" s="149">
        <f t="shared" si="0"/>
        <v>987826</v>
      </c>
      <c r="H18" s="697" t="s">
        <v>42</v>
      </c>
      <c r="I18" s="705" t="s">
        <v>18</v>
      </c>
      <c r="J18" s="457" t="s">
        <v>199</v>
      </c>
      <c r="K18" s="705" t="s">
        <v>138</v>
      </c>
      <c r="L18" s="705" t="s">
        <v>58</v>
      </c>
      <c r="M18" s="708"/>
      <c r="N18" s="705"/>
      <c r="O18" s="284"/>
    </row>
    <row r="19" spans="1:15" s="14" customFormat="1" ht="18" customHeight="1" x14ac:dyDescent="0.25">
      <c r="A19" s="469">
        <v>45329</v>
      </c>
      <c r="B19" s="167" t="s">
        <v>209</v>
      </c>
      <c r="C19" s="167" t="s">
        <v>210</v>
      </c>
      <c r="D19" s="168"/>
      <c r="E19" s="155"/>
      <c r="F19" s="160">
        <v>2678000</v>
      </c>
      <c r="G19" s="149">
        <f t="shared" si="0"/>
        <v>3665826</v>
      </c>
      <c r="H19" s="697"/>
      <c r="I19" s="705" t="s">
        <v>18</v>
      </c>
      <c r="J19" s="390" t="s">
        <v>454</v>
      </c>
      <c r="K19" s="705" t="s">
        <v>138</v>
      </c>
      <c r="L19" s="705" t="s">
        <v>58</v>
      </c>
      <c r="M19" s="708"/>
      <c r="N19" s="705"/>
      <c r="O19" s="284"/>
    </row>
    <row r="20" spans="1:15" s="14" customFormat="1" ht="18" customHeight="1" x14ac:dyDescent="0.25">
      <c r="A20" s="469">
        <v>45329</v>
      </c>
      <c r="B20" s="167" t="s">
        <v>121</v>
      </c>
      <c r="C20" s="167" t="s">
        <v>49</v>
      </c>
      <c r="D20" s="168" t="s">
        <v>124</v>
      </c>
      <c r="E20" s="155"/>
      <c r="F20" s="160">
        <v>2000</v>
      </c>
      <c r="G20" s="149">
        <f t="shared" si="0"/>
        <v>3667826</v>
      </c>
      <c r="H20" s="697" t="s">
        <v>130</v>
      </c>
      <c r="I20" s="705" t="s">
        <v>18</v>
      </c>
      <c r="J20" s="390" t="s">
        <v>186</v>
      </c>
      <c r="K20" s="705" t="s">
        <v>138</v>
      </c>
      <c r="L20" s="705" t="s">
        <v>58</v>
      </c>
      <c r="M20" s="708"/>
      <c r="N20" s="705"/>
      <c r="O20" s="284"/>
    </row>
    <row r="21" spans="1:15" s="14" customFormat="1" x14ac:dyDescent="0.25">
      <c r="A21" s="469">
        <v>45330</v>
      </c>
      <c r="B21" s="167" t="s">
        <v>112</v>
      </c>
      <c r="C21" s="167" t="s">
        <v>49</v>
      </c>
      <c r="D21" s="168" t="s">
        <v>124</v>
      </c>
      <c r="E21" s="155">
        <v>61000</v>
      </c>
      <c r="F21" s="160"/>
      <c r="G21" s="149">
        <f t="shared" si="0"/>
        <v>3606826</v>
      </c>
      <c r="H21" s="697" t="s">
        <v>130</v>
      </c>
      <c r="I21" s="705" t="s">
        <v>18</v>
      </c>
      <c r="J21" s="390" t="s">
        <v>212</v>
      </c>
      <c r="K21" s="705" t="s">
        <v>138</v>
      </c>
      <c r="L21" s="705" t="s">
        <v>58</v>
      </c>
      <c r="M21" s="708"/>
      <c r="N21" s="705"/>
      <c r="O21" s="284"/>
    </row>
    <row r="22" spans="1:15" s="14" customFormat="1" x14ac:dyDescent="0.25">
      <c r="A22" s="469">
        <v>45330</v>
      </c>
      <c r="B22" s="167" t="s">
        <v>112</v>
      </c>
      <c r="C22" s="167" t="s">
        <v>49</v>
      </c>
      <c r="D22" s="168" t="s">
        <v>124</v>
      </c>
      <c r="E22" s="155">
        <v>50000</v>
      </c>
      <c r="F22" s="160"/>
      <c r="G22" s="149">
        <f t="shared" si="0"/>
        <v>3556826</v>
      </c>
      <c r="H22" s="697" t="s">
        <v>42</v>
      </c>
      <c r="I22" s="705" t="s">
        <v>18</v>
      </c>
      <c r="J22" s="457" t="s">
        <v>218</v>
      </c>
      <c r="K22" s="705" t="s">
        <v>138</v>
      </c>
      <c r="L22" s="705" t="s">
        <v>58</v>
      </c>
      <c r="M22" s="708"/>
      <c r="N22" s="705"/>
      <c r="O22" s="284"/>
    </row>
    <row r="23" spans="1:15" s="14" customFormat="1" x14ac:dyDescent="0.25">
      <c r="A23" s="469">
        <v>45330</v>
      </c>
      <c r="B23" s="167" t="s">
        <v>121</v>
      </c>
      <c r="C23" s="167" t="s">
        <v>49</v>
      </c>
      <c r="D23" s="168" t="s">
        <v>124</v>
      </c>
      <c r="E23" s="155"/>
      <c r="F23" s="160">
        <v>1000</v>
      </c>
      <c r="G23" s="149">
        <f t="shared" si="0"/>
        <v>3557826</v>
      </c>
      <c r="H23" s="697" t="s">
        <v>130</v>
      </c>
      <c r="I23" s="705" t="s">
        <v>18</v>
      </c>
      <c r="J23" s="390" t="s">
        <v>192</v>
      </c>
      <c r="K23" s="705" t="s">
        <v>138</v>
      </c>
      <c r="L23" s="705" t="s">
        <v>58</v>
      </c>
      <c r="M23" s="708"/>
      <c r="N23" s="705"/>
      <c r="O23" s="284"/>
    </row>
    <row r="24" spans="1:15" s="14" customFormat="1" x14ac:dyDescent="0.25">
      <c r="A24" s="166">
        <v>45331</v>
      </c>
      <c r="B24" s="167" t="s">
        <v>112</v>
      </c>
      <c r="C24" s="167" t="s">
        <v>49</v>
      </c>
      <c r="D24" s="631" t="s">
        <v>124</v>
      </c>
      <c r="E24" s="149">
        <v>62000</v>
      </c>
      <c r="F24" s="160"/>
      <c r="G24" s="149">
        <f t="shared" si="0"/>
        <v>3495826</v>
      </c>
      <c r="H24" s="697" t="s">
        <v>130</v>
      </c>
      <c r="I24" s="705" t="s">
        <v>18</v>
      </c>
      <c r="J24" s="390" t="s">
        <v>220</v>
      </c>
      <c r="K24" s="705" t="s">
        <v>138</v>
      </c>
      <c r="L24" s="705" t="s">
        <v>58</v>
      </c>
      <c r="M24" s="708"/>
      <c r="N24" s="705"/>
      <c r="O24" s="284"/>
    </row>
    <row r="25" spans="1:15" s="14" customFormat="1" x14ac:dyDescent="0.25">
      <c r="A25" s="166">
        <v>45334</v>
      </c>
      <c r="B25" s="167" t="s">
        <v>121</v>
      </c>
      <c r="C25" s="167" t="s">
        <v>49</v>
      </c>
      <c r="D25" s="168" t="s">
        <v>124</v>
      </c>
      <c r="E25" s="149"/>
      <c r="F25" s="160">
        <v>2000</v>
      </c>
      <c r="G25" s="149">
        <f t="shared" si="0"/>
        <v>3497826</v>
      </c>
      <c r="H25" s="697" t="s">
        <v>130</v>
      </c>
      <c r="I25" s="705" t="s">
        <v>18</v>
      </c>
      <c r="J25" s="390" t="s">
        <v>220</v>
      </c>
      <c r="K25" s="705" t="s">
        <v>138</v>
      </c>
      <c r="L25" s="705" t="s">
        <v>58</v>
      </c>
      <c r="M25" s="708"/>
      <c r="N25" s="705"/>
      <c r="O25" s="284"/>
    </row>
    <row r="26" spans="1:15" s="14" customFormat="1" x14ac:dyDescent="0.25">
      <c r="A26" s="469">
        <v>45334</v>
      </c>
      <c r="B26" s="167" t="s">
        <v>112</v>
      </c>
      <c r="C26" s="167" t="s">
        <v>49</v>
      </c>
      <c r="D26" s="168" t="s">
        <v>124</v>
      </c>
      <c r="E26" s="155">
        <v>59000</v>
      </c>
      <c r="F26" s="160"/>
      <c r="G26" s="149">
        <f t="shared" si="0"/>
        <v>3438826</v>
      </c>
      <c r="H26" s="697" t="s">
        <v>130</v>
      </c>
      <c r="I26" s="705" t="s">
        <v>18</v>
      </c>
      <c r="J26" s="390" t="s">
        <v>226</v>
      </c>
      <c r="K26" s="705" t="s">
        <v>138</v>
      </c>
      <c r="L26" s="705" t="s">
        <v>58</v>
      </c>
      <c r="M26" s="708"/>
      <c r="N26" s="705"/>
      <c r="O26" s="284"/>
    </row>
    <row r="27" spans="1:15" s="14" customFormat="1" x14ac:dyDescent="0.25">
      <c r="A27" s="469">
        <v>45334</v>
      </c>
      <c r="B27" s="167" t="s">
        <v>112</v>
      </c>
      <c r="C27" s="167" t="s">
        <v>49</v>
      </c>
      <c r="D27" s="168" t="s">
        <v>14</v>
      </c>
      <c r="E27" s="155">
        <v>62000</v>
      </c>
      <c r="F27" s="160"/>
      <c r="G27" s="149">
        <f t="shared" si="0"/>
        <v>3376826</v>
      </c>
      <c r="H27" s="697" t="s">
        <v>42</v>
      </c>
      <c r="I27" s="705" t="s">
        <v>18</v>
      </c>
      <c r="J27" s="457" t="s">
        <v>233</v>
      </c>
      <c r="K27" s="705" t="s">
        <v>138</v>
      </c>
      <c r="L27" s="705" t="s">
        <v>58</v>
      </c>
      <c r="M27" s="708"/>
      <c r="N27" s="705"/>
      <c r="O27" s="284"/>
    </row>
    <row r="28" spans="1:15" s="14" customFormat="1" x14ac:dyDescent="0.25">
      <c r="A28" s="469">
        <v>45334</v>
      </c>
      <c r="B28" s="167" t="s">
        <v>112</v>
      </c>
      <c r="C28" s="167" t="s">
        <v>49</v>
      </c>
      <c r="D28" s="168" t="s">
        <v>14</v>
      </c>
      <c r="E28" s="155">
        <v>170000</v>
      </c>
      <c r="F28" s="160"/>
      <c r="G28" s="149">
        <f t="shared" si="0"/>
        <v>3206826</v>
      </c>
      <c r="H28" s="697" t="s">
        <v>64</v>
      </c>
      <c r="I28" s="705" t="s">
        <v>18</v>
      </c>
      <c r="J28" s="457" t="s">
        <v>235</v>
      </c>
      <c r="K28" s="705" t="s">
        <v>138</v>
      </c>
      <c r="L28" s="705" t="s">
        <v>58</v>
      </c>
      <c r="M28" s="708"/>
      <c r="N28" s="705"/>
      <c r="O28" s="284"/>
    </row>
    <row r="29" spans="1:15" s="14" customFormat="1" x14ac:dyDescent="0.25">
      <c r="A29" s="469">
        <v>45334</v>
      </c>
      <c r="B29" s="167" t="s">
        <v>112</v>
      </c>
      <c r="C29" s="167" t="s">
        <v>49</v>
      </c>
      <c r="D29" s="168" t="s">
        <v>14</v>
      </c>
      <c r="E29" s="155">
        <v>110000</v>
      </c>
      <c r="F29" s="160"/>
      <c r="G29" s="149">
        <f t="shared" si="0"/>
        <v>3096826</v>
      </c>
      <c r="H29" s="697" t="s">
        <v>42</v>
      </c>
      <c r="I29" s="705" t="s">
        <v>18</v>
      </c>
      <c r="J29" s="457" t="s">
        <v>242</v>
      </c>
      <c r="K29" s="705" t="s">
        <v>138</v>
      </c>
      <c r="L29" s="705" t="s">
        <v>58</v>
      </c>
      <c r="M29" s="708"/>
      <c r="N29" s="705"/>
      <c r="O29" s="284"/>
    </row>
    <row r="30" spans="1:15" s="14" customFormat="1" x14ac:dyDescent="0.25">
      <c r="A30" s="469">
        <v>45334</v>
      </c>
      <c r="B30" s="167" t="s">
        <v>112</v>
      </c>
      <c r="C30" s="167" t="s">
        <v>49</v>
      </c>
      <c r="D30" s="168" t="s">
        <v>14</v>
      </c>
      <c r="E30" s="155">
        <v>169000</v>
      </c>
      <c r="F30" s="160"/>
      <c r="G30" s="149">
        <f t="shared" si="0"/>
        <v>2927826</v>
      </c>
      <c r="H30" s="697" t="s">
        <v>42</v>
      </c>
      <c r="I30" s="705" t="s">
        <v>18</v>
      </c>
      <c r="J30" s="457" t="s">
        <v>243</v>
      </c>
      <c r="K30" s="705" t="s">
        <v>138</v>
      </c>
      <c r="L30" s="705" t="s">
        <v>58</v>
      </c>
      <c r="M30" s="708"/>
      <c r="N30" s="705"/>
      <c r="O30" s="284"/>
    </row>
    <row r="31" spans="1:15" s="14" customFormat="1" x14ac:dyDescent="0.25">
      <c r="A31" s="469">
        <v>45335</v>
      </c>
      <c r="B31" s="167" t="s">
        <v>121</v>
      </c>
      <c r="C31" s="167" t="s">
        <v>49</v>
      </c>
      <c r="D31" s="168" t="s">
        <v>124</v>
      </c>
      <c r="E31" s="155"/>
      <c r="F31" s="160">
        <v>1000</v>
      </c>
      <c r="G31" s="149">
        <f t="shared" si="0"/>
        <v>2928826</v>
      </c>
      <c r="H31" s="697" t="s">
        <v>130</v>
      </c>
      <c r="I31" s="705" t="s">
        <v>18</v>
      </c>
      <c r="J31" s="390" t="s">
        <v>226</v>
      </c>
      <c r="K31" s="705" t="s">
        <v>138</v>
      </c>
      <c r="L31" s="705" t="s">
        <v>58</v>
      </c>
      <c r="M31" s="708"/>
      <c r="N31" s="705"/>
      <c r="O31" s="284"/>
    </row>
    <row r="32" spans="1:15" s="14" customFormat="1" x14ac:dyDescent="0.25">
      <c r="A32" s="469">
        <v>45335</v>
      </c>
      <c r="B32" s="167" t="s">
        <v>112</v>
      </c>
      <c r="C32" s="167" t="s">
        <v>49</v>
      </c>
      <c r="D32" s="168" t="s">
        <v>124</v>
      </c>
      <c r="E32" s="155">
        <v>56000</v>
      </c>
      <c r="F32" s="160"/>
      <c r="G32" s="149">
        <f t="shared" si="0"/>
        <v>2872826</v>
      </c>
      <c r="H32" s="697" t="s">
        <v>130</v>
      </c>
      <c r="I32" s="705" t="s">
        <v>18</v>
      </c>
      <c r="J32" s="390" t="s">
        <v>251</v>
      </c>
      <c r="K32" s="705" t="s">
        <v>138</v>
      </c>
      <c r="L32" s="705" t="s">
        <v>58</v>
      </c>
      <c r="M32" s="708"/>
      <c r="N32" s="705"/>
      <c r="O32" s="284"/>
    </row>
    <row r="33" spans="1:15" s="14" customFormat="1" x14ac:dyDescent="0.25">
      <c r="A33" s="469">
        <v>45335</v>
      </c>
      <c r="B33" s="167" t="s">
        <v>112</v>
      </c>
      <c r="C33" s="167" t="s">
        <v>49</v>
      </c>
      <c r="D33" s="168" t="s">
        <v>14</v>
      </c>
      <c r="E33" s="155">
        <v>29000</v>
      </c>
      <c r="F33" s="160"/>
      <c r="G33" s="149">
        <f t="shared" si="0"/>
        <v>2843826</v>
      </c>
      <c r="H33" s="697" t="s">
        <v>42</v>
      </c>
      <c r="I33" s="705" t="s">
        <v>18</v>
      </c>
      <c r="J33" s="457" t="s">
        <v>258</v>
      </c>
      <c r="K33" s="705" t="s">
        <v>138</v>
      </c>
      <c r="L33" s="705" t="s">
        <v>58</v>
      </c>
      <c r="M33" s="708"/>
      <c r="N33" s="705"/>
      <c r="O33" s="284"/>
    </row>
    <row r="34" spans="1:15" s="14" customFormat="1" x14ac:dyDescent="0.25">
      <c r="A34" s="469">
        <v>45336</v>
      </c>
      <c r="B34" s="167" t="s">
        <v>121</v>
      </c>
      <c r="C34" s="167" t="s">
        <v>49</v>
      </c>
      <c r="D34" s="168" t="s">
        <v>124</v>
      </c>
      <c r="E34" s="155"/>
      <c r="F34" s="160">
        <v>2000</v>
      </c>
      <c r="G34" s="149">
        <f t="shared" si="0"/>
        <v>2845826</v>
      </c>
      <c r="H34" s="697" t="s">
        <v>130</v>
      </c>
      <c r="I34" s="705" t="s">
        <v>18</v>
      </c>
      <c r="J34" s="457" t="s">
        <v>342</v>
      </c>
      <c r="K34" s="705" t="s">
        <v>138</v>
      </c>
      <c r="L34" s="705" t="s">
        <v>58</v>
      </c>
      <c r="M34" s="708"/>
      <c r="N34" s="705"/>
      <c r="O34" s="284"/>
    </row>
    <row r="35" spans="1:15" s="14" customFormat="1" x14ac:dyDescent="0.25">
      <c r="A35" s="469">
        <v>45336</v>
      </c>
      <c r="B35" s="167" t="s">
        <v>112</v>
      </c>
      <c r="C35" s="167" t="s">
        <v>49</v>
      </c>
      <c r="D35" s="168" t="s">
        <v>113</v>
      </c>
      <c r="E35" s="155">
        <v>20000</v>
      </c>
      <c r="F35" s="160"/>
      <c r="G35" s="149">
        <f t="shared" si="0"/>
        <v>2825826</v>
      </c>
      <c r="H35" s="697" t="s">
        <v>133</v>
      </c>
      <c r="I35" s="705" t="s">
        <v>18</v>
      </c>
      <c r="J35" s="152" t="s">
        <v>266</v>
      </c>
      <c r="K35" s="705" t="s">
        <v>138</v>
      </c>
      <c r="L35" s="705" t="s">
        <v>58</v>
      </c>
      <c r="M35" s="708"/>
      <c r="N35" s="705"/>
      <c r="O35" s="284"/>
    </row>
    <row r="36" spans="1:15" s="14" customFormat="1" x14ac:dyDescent="0.25">
      <c r="A36" s="469">
        <v>45336</v>
      </c>
      <c r="B36" s="167" t="s">
        <v>112</v>
      </c>
      <c r="C36" s="167" t="s">
        <v>49</v>
      </c>
      <c r="D36" s="168" t="s">
        <v>124</v>
      </c>
      <c r="E36" s="155">
        <v>59000</v>
      </c>
      <c r="F36" s="160"/>
      <c r="G36" s="149">
        <f t="shared" si="0"/>
        <v>2766826</v>
      </c>
      <c r="H36" s="697" t="s">
        <v>130</v>
      </c>
      <c r="I36" s="705" t="s">
        <v>18</v>
      </c>
      <c r="J36" s="390" t="s">
        <v>269</v>
      </c>
      <c r="K36" s="705" t="s">
        <v>138</v>
      </c>
      <c r="L36" s="705" t="s">
        <v>58</v>
      </c>
      <c r="M36" s="708"/>
      <c r="N36" s="705"/>
      <c r="O36" s="284"/>
    </row>
    <row r="37" spans="1:15" s="14" customFormat="1" x14ac:dyDescent="0.25">
      <c r="A37" s="469">
        <v>45336</v>
      </c>
      <c r="B37" s="167" t="s">
        <v>121</v>
      </c>
      <c r="C37" s="167" t="s">
        <v>49</v>
      </c>
      <c r="D37" s="168" t="s">
        <v>124</v>
      </c>
      <c r="E37" s="155"/>
      <c r="F37" s="160">
        <v>2000</v>
      </c>
      <c r="G37" s="149">
        <f t="shared" si="0"/>
        <v>2768826</v>
      </c>
      <c r="H37" s="697" t="s">
        <v>133</v>
      </c>
      <c r="I37" s="705" t="s">
        <v>18</v>
      </c>
      <c r="J37" s="152" t="s">
        <v>266</v>
      </c>
      <c r="K37" s="705" t="s">
        <v>138</v>
      </c>
      <c r="L37" s="705" t="s">
        <v>58</v>
      </c>
      <c r="M37" s="708"/>
      <c r="N37" s="705"/>
      <c r="O37" s="284"/>
    </row>
    <row r="38" spans="1:15" s="14" customFormat="1" x14ac:dyDescent="0.25">
      <c r="A38" s="469">
        <v>45336</v>
      </c>
      <c r="B38" s="167" t="s">
        <v>121</v>
      </c>
      <c r="C38" s="167" t="s">
        <v>49</v>
      </c>
      <c r="D38" s="168" t="s">
        <v>14</v>
      </c>
      <c r="E38" s="155"/>
      <c r="F38" s="160">
        <v>17400</v>
      </c>
      <c r="G38" s="149">
        <f t="shared" si="0"/>
        <v>2786226</v>
      </c>
      <c r="H38" s="697" t="s">
        <v>42</v>
      </c>
      <c r="I38" s="705" t="s">
        <v>18</v>
      </c>
      <c r="J38" s="457" t="s">
        <v>243</v>
      </c>
      <c r="K38" s="705" t="s">
        <v>138</v>
      </c>
      <c r="L38" s="705" t="s">
        <v>58</v>
      </c>
      <c r="M38" s="708"/>
      <c r="N38" s="705"/>
      <c r="O38" s="284"/>
    </row>
    <row r="39" spans="1:15" s="14" customFormat="1" x14ac:dyDescent="0.25">
      <c r="A39" s="469">
        <v>45337</v>
      </c>
      <c r="B39" s="167" t="s">
        <v>121</v>
      </c>
      <c r="C39" s="167" t="s">
        <v>49</v>
      </c>
      <c r="D39" s="168" t="s">
        <v>124</v>
      </c>
      <c r="E39" s="155"/>
      <c r="F39" s="160">
        <v>1000</v>
      </c>
      <c r="G39" s="149">
        <f t="shared" si="0"/>
        <v>2787226</v>
      </c>
      <c r="H39" s="697" t="s">
        <v>130</v>
      </c>
      <c r="I39" s="705" t="s">
        <v>18</v>
      </c>
      <c r="J39" s="390" t="s">
        <v>269</v>
      </c>
      <c r="K39" s="705" t="s">
        <v>138</v>
      </c>
      <c r="L39" s="705" t="s">
        <v>58</v>
      </c>
      <c r="M39" s="708"/>
      <c r="N39" s="705"/>
      <c r="O39" s="284"/>
    </row>
    <row r="40" spans="1:15" s="14" customFormat="1" x14ac:dyDescent="0.25">
      <c r="A40" s="469">
        <v>45337</v>
      </c>
      <c r="B40" s="167" t="s">
        <v>112</v>
      </c>
      <c r="C40" s="167" t="s">
        <v>49</v>
      </c>
      <c r="D40" s="168" t="s">
        <v>124</v>
      </c>
      <c r="E40" s="155">
        <v>58000</v>
      </c>
      <c r="F40" s="160"/>
      <c r="G40" s="149">
        <f t="shared" si="0"/>
        <v>2729226</v>
      </c>
      <c r="H40" s="697" t="s">
        <v>130</v>
      </c>
      <c r="I40" s="705" t="s">
        <v>18</v>
      </c>
      <c r="J40" s="390" t="s">
        <v>281</v>
      </c>
      <c r="K40" s="705" t="s">
        <v>138</v>
      </c>
      <c r="L40" s="705" t="s">
        <v>58</v>
      </c>
      <c r="M40" s="708"/>
      <c r="N40" s="705"/>
      <c r="O40" s="284"/>
    </row>
    <row r="41" spans="1:15" s="14" customFormat="1" x14ac:dyDescent="0.25">
      <c r="A41" s="469">
        <v>45337</v>
      </c>
      <c r="B41" s="167" t="s">
        <v>112</v>
      </c>
      <c r="C41" s="167" t="s">
        <v>49</v>
      </c>
      <c r="D41" s="168" t="s">
        <v>113</v>
      </c>
      <c r="E41" s="155">
        <v>55000</v>
      </c>
      <c r="F41" s="160"/>
      <c r="G41" s="149">
        <f t="shared" si="0"/>
        <v>2674226</v>
      </c>
      <c r="H41" s="697" t="s">
        <v>133</v>
      </c>
      <c r="I41" s="705" t="s">
        <v>18</v>
      </c>
      <c r="J41" s="152" t="s">
        <v>287</v>
      </c>
      <c r="K41" s="705" t="s">
        <v>138</v>
      </c>
      <c r="L41" s="705" t="s">
        <v>58</v>
      </c>
      <c r="M41" s="708"/>
      <c r="N41" s="705"/>
      <c r="O41" s="284"/>
    </row>
    <row r="42" spans="1:15" s="14" customFormat="1" x14ac:dyDescent="0.25">
      <c r="A42" s="469">
        <v>45338</v>
      </c>
      <c r="B42" s="167" t="s">
        <v>121</v>
      </c>
      <c r="C42" s="167" t="s">
        <v>49</v>
      </c>
      <c r="D42" s="168" t="s">
        <v>124</v>
      </c>
      <c r="E42" s="155"/>
      <c r="F42" s="160">
        <v>2000</v>
      </c>
      <c r="G42" s="149">
        <f t="shared" si="0"/>
        <v>2676226</v>
      </c>
      <c r="H42" s="697" t="s">
        <v>130</v>
      </c>
      <c r="I42" s="705" t="s">
        <v>18</v>
      </c>
      <c r="J42" s="152" t="s">
        <v>281</v>
      </c>
      <c r="K42" s="705" t="s">
        <v>138</v>
      </c>
      <c r="L42" s="705" t="s">
        <v>58</v>
      </c>
      <c r="M42" s="708"/>
      <c r="N42" s="705"/>
      <c r="O42" s="284"/>
    </row>
    <row r="43" spans="1:15" s="14" customFormat="1" x14ac:dyDescent="0.25">
      <c r="A43" s="469">
        <v>45339</v>
      </c>
      <c r="B43" s="167" t="s">
        <v>112</v>
      </c>
      <c r="C43" s="167" t="s">
        <v>49</v>
      </c>
      <c r="D43" s="168" t="s">
        <v>113</v>
      </c>
      <c r="E43" s="155">
        <v>62000</v>
      </c>
      <c r="F43" s="160"/>
      <c r="G43" s="149">
        <f t="shared" si="0"/>
        <v>2614226</v>
      </c>
      <c r="H43" s="697" t="s">
        <v>133</v>
      </c>
      <c r="I43" s="705" t="s">
        <v>18</v>
      </c>
      <c r="J43" s="152" t="s">
        <v>299</v>
      </c>
      <c r="K43" s="705" t="s">
        <v>138</v>
      </c>
      <c r="L43" s="705" t="s">
        <v>58</v>
      </c>
      <c r="M43" s="708"/>
      <c r="N43" s="705"/>
      <c r="O43" s="284"/>
    </row>
    <row r="44" spans="1:15" s="14" customFormat="1" x14ac:dyDescent="0.25">
      <c r="A44" s="469">
        <v>45339</v>
      </c>
      <c r="B44" s="167" t="s">
        <v>112</v>
      </c>
      <c r="C44" s="167" t="s">
        <v>49</v>
      </c>
      <c r="D44" s="168" t="s">
        <v>14</v>
      </c>
      <c r="E44" s="155">
        <v>30000</v>
      </c>
      <c r="F44" s="160"/>
      <c r="G44" s="149">
        <f t="shared" si="0"/>
        <v>2584226</v>
      </c>
      <c r="H44" s="697" t="s">
        <v>42</v>
      </c>
      <c r="I44" s="705" t="s">
        <v>18</v>
      </c>
      <c r="J44" s="457" t="s">
        <v>308</v>
      </c>
      <c r="K44" s="705" t="s">
        <v>138</v>
      </c>
      <c r="L44" s="705" t="s">
        <v>58</v>
      </c>
      <c r="M44" s="708"/>
      <c r="N44" s="705"/>
      <c r="O44" s="284"/>
    </row>
    <row r="45" spans="1:15" s="14" customFormat="1" x14ac:dyDescent="0.25">
      <c r="A45" s="469">
        <v>45339</v>
      </c>
      <c r="B45" s="167" t="s">
        <v>121</v>
      </c>
      <c r="C45" s="167" t="s">
        <v>49</v>
      </c>
      <c r="D45" s="168" t="s">
        <v>113</v>
      </c>
      <c r="E45" s="155"/>
      <c r="F45" s="160">
        <v>2000</v>
      </c>
      <c r="G45" s="149">
        <f t="shared" si="0"/>
        <v>2586226</v>
      </c>
      <c r="H45" s="697" t="s">
        <v>133</v>
      </c>
      <c r="I45" s="705" t="s">
        <v>18</v>
      </c>
      <c r="J45" s="152" t="s">
        <v>299</v>
      </c>
      <c r="K45" s="705" t="s">
        <v>138</v>
      </c>
      <c r="L45" s="705" t="s">
        <v>58</v>
      </c>
      <c r="M45" s="708"/>
      <c r="N45" s="705"/>
      <c r="O45" s="284"/>
    </row>
    <row r="46" spans="1:15" s="14" customFormat="1" x14ac:dyDescent="0.25">
      <c r="A46" s="469">
        <v>45341</v>
      </c>
      <c r="B46" s="167" t="s">
        <v>112</v>
      </c>
      <c r="C46" s="167" t="s">
        <v>49</v>
      </c>
      <c r="D46" s="168" t="s">
        <v>124</v>
      </c>
      <c r="E46" s="155">
        <v>58000</v>
      </c>
      <c r="F46" s="160"/>
      <c r="G46" s="149">
        <f t="shared" si="0"/>
        <v>2528226</v>
      </c>
      <c r="H46" s="697" t="s">
        <v>130</v>
      </c>
      <c r="I46" s="705" t="s">
        <v>18</v>
      </c>
      <c r="J46" s="390" t="s">
        <v>309</v>
      </c>
      <c r="K46" s="705" t="s">
        <v>138</v>
      </c>
      <c r="L46" s="705" t="s">
        <v>58</v>
      </c>
      <c r="M46" s="708"/>
      <c r="N46" s="705"/>
      <c r="O46" s="284"/>
    </row>
    <row r="47" spans="1:15" s="14" customFormat="1" x14ac:dyDescent="0.25">
      <c r="A47" s="469">
        <v>45341</v>
      </c>
      <c r="B47" s="167" t="s">
        <v>112</v>
      </c>
      <c r="C47" s="167" t="s">
        <v>49</v>
      </c>
      <c r="D47" s="168" t="s">
        <v>14</v>
      </c>
      <c r="E47" s="155">
        <v>14000</v>
      </c>
      <c r="F47" s="160"/>
      <c r="G47" s="149">
        <f t="shared" si="0"/>
        <v>2514226</v>
      </c>
      <c r="H47" s="697" t="s">
        <v>42</v>
      </c>
      <c r="I47" s="705" t="s">
        <v>18</v>
      </c>
      <c r="J47" s="457" t="s">
        <v>313</v>
      </c>
      <c r="K47" s="705" t="s">
        <v>138</v>
      </c>
      <c r="L47" s="705" t="s">
        <v>58</v>
      </c>
      <c r="M47" s="708"/>
      <c r="N47" s="705"/>
      <c r="O47" s="284"/>
    </row>
    <row r="48" spans="1:15" s="14" customFormat="1" x14ac:dyDescent="0.25">
      <c r="A48" s="469">
        <v>45341</v>
      </c>
      <c r="B48" s="167" t="s">
        <v>112</v>
      </c>
      <c r="C48" s="167" t="s">
        <v>49</v>
      </c>
      <c r="D48" s="168" t="s">
        <v>14</v>
      </c>
      <c r="E48" s="155">
        <v>319000</v>
      </c>
      <c r="F48" s="160"/>
      <c r="G48" s="149">
        <f t="shared" si="0"/>
        <v>2195226</v>
      </c>
      <c r="H48" s="697" t="s">
        <v>42</v>
      </c>
      <c r="I48" s="705" t="s">
        <v>18</v>
      </c>
      <c r="J48" s="390" t="s">
        <v>316</v>
      </c>
      <c r="K48" s="705" t="s">
        <v>138</v>
      </c>
      <c r="L48" s="705" t="s">
        <v>58</v>
      </c>
      <c r="M48" s="708"/>
      <c r="N48" s="705"/>
      <c r="O48" s="284"/>
    </row>
    <row r="49" spans="1:15" s="14" customFormat="1" x14ac:dyDescent="0.25">
      <c r="A49" s="469">
        <v>45341</v>
      </c>
      <c r="B49" s="167" t="s">
        <v>121</v>
      </c>
      <c r="C49" s="167" t="s">
        <v>49</v>
      </c>
      <c r="D49" s="168" t="s">
        <v>14</v>
      </c>
      <c r="E49" s="155"/>
      <c r="F49" s="160">
        <v>30000</v>
      </c>
      <c r="G49" s="149">
        <f t="shared" si="0"/>
        <v>2225226</v>
      </c>
      <c r="H49" s="697" t="s">
        <v>42</v>
      </c>
      <c r="I49" s="705" t="s">
        <v>18</v>
      </c>
      <c r="J49" s="457" t="s">
        <v>308</v>
      </c>
      <c r="K49" s="705" t="s">
        <v>138</v>
      </c>
      <c r="L49" s="705" t="s">
        <v>58</v>
      </c>
      <c r="M49" s="708"/>
      <c r="N49" s="705"/>
      <c r="O49" s="284"/>
    </row>
    <row r="50" spans="1:15" s="14" customFormat="1" x14ac:dyDescent="0.25">
      <c r="A50" s="469">
        <v>45341</v>
      </c>
      <c r="B50" s="167" t="s">
        <v>298</v>
      </c>
      <c r="C50" s="167" t="s">
        <v>49</v>
      </c>
      <c r="D50" s="168" t="s">
        <v>113</v>
      </c>
      <c r="E50" s="149">
        <v>4000</v>
      </c>
      <c r="F50" s="160"/>
      <c r="G50" s="149">
        <f t="shared" si="0"/>
        <v>2221226</v>
      </c>
      <c r="H50" s="697" t="s">
        <v>133</v>
      </c>
      <c r="I50" s="705" t="s">
        <v>18</v>
      </c>
      <c r="J50" s="152" t="s">
        <v>299</v>
      </c>
      <c r="K50" s="705" t="s">
        <v>138</v>
      </c>
      <c r="L50" s="705" t="s">
        <v>58</v>
      </c>
      <c r="M50" s="708"/>
      <c r="N50" s="705"/>
      <c r="O50" s="284"/>
    </row>
    <row r="51" spans="1:15" s="14" customFormat="1" x14ac:dyDescent="0.25">
      <c r="A51" s="469">
        <v>45342</v>
      </c>
      <c r="B51" s="167" t="s">
        <v>112</v>
      </c>
      <c r="C51" s="167" t="s">
        <v>49</v>
      </c>
      <c r="D51" s="168" t="s">
        <v>124</v>
      </c>
      <c r="E51" s="155">
        <v>64000</v>
      </c>
      <c r="F51" s="160"/>
      <c r="G51" s="149">
        <f t="shared" si="0"/>
        <v>2157226</v>
      </c>
      <c r="H51" s="697" t="s">
        <v>130</v>
      </c>
      <c r="I51" s="705" t="s">
        <v>18</v>
      </c>
      <c r="J51" s="390" t="s">
        <v>318</v>
      </c>
      <c r="K51" s="705" t="s">
        <v>138</v>
      </c>
      <c r="L51" s="705" t="s">
        <v>58</v>
      </c>
      <c r="M51" s="708"/>
      <c r="N51" s="705"/>
      <c r="O51" s="284"/>
    </row>
    <row r="52" spans="1:15" s="14" customFormat="1" x14ac:dyDescent="0.25">
      <c r="A52" s="469">
        <v>45342</v>
      </c>
      <c r="B52" s="167" t="s">
        <v>112</v>
      </c>
      <c r="C52" s="167" t="s">
        <v>49</v>
      </c>
      <c r="D52" s="168" t="s">
        <v>113</v>
      </c>
      <c r="E52" s="155">
        <v>50000</v>
      </c>
      <c r="F52" s="160"/>
      <c r="G52" s="149">
        <f t="shared" si="0"/>
        <v>2107226</v>
      </c>
      <c r="H52" s="697" t="s">
        <v>133</v>
      </c>
      <c r="I52" s="705" t="s">
        <v>18</v>
      </c>
      <c r="J52" s="152" t="s">
        <v>323</v>
      </c>
      <c r="K52" s="705" t="s">
        <v>138</v>
      </c>
      <c r="L52" s="705" t="s">
        <v>58</v>
      </c>
      <c r="M52" s="708"/>
      <c r="N52" s="705"/>
      <c r="O52" s="284"/>
    </row>
    <row r="53" spans="1:15" s="14" customFormat="1" x14ac:dyDescent="0.25">
      <c r="A53" s="469">
        <v>45342</v>
      </c>
      <c r="B53" s="167" t="s">
        <v>121</v>
      </c>
      <c r="C53" s="167" t="s">
        <v>49</v>
      </c>
      <c r="D53" s="168" t="s">
        <v>124</v>
      </c>
      <c r="E53" s="155"/>
      <c r="F53" s="160">
        <v>2000</v>
      </c>
      <c r="G53" s="149">
        <f t="shared" si="0"/>
        <v>2109226</v>
      </c>
      <c r="H53" s="697" t="s">
        <v>130</v>
      </c>
      <c r="I53" s="705" t="s">
        <v>18</v>
      </c>
      <c r="J53" s="152" t="s">
        <v>309</v>
      </c>
      <c r="K53" s="705" t="s">
        <v>138</v>
      </c>
      <c r="L53" s="705" t="s">
        <v>58</v>
      </c>
      <c r="M53" s="708"/>
      <c r="N53" s="705"/>
      <c r="O53" s="284"/>
    </row>
    <row r="54" spans="1:15" s="14" customFormat="1" x14ac:dyDescent="0.25">
      <c r="A54" s="469">
        <v>45343</v>
      </c>
      <c r="B54" s="167" t="s">
        <v>121</v>
      </c>
      <c r="C54" s="167" t="s">
        <v>49</v>
      </c>
      <c r="D54" s="168" t="s">
        <v>113</v>
      </c>
      <c r="E54" s="155"/>
      <c r="F54" s="149">
        <v>15000</v>
      </c>
      <c r="G54" s="149">
        <f t="shared" si="0"/>
        <v>2124226</v>
      </c>
      <c r="H54" s="697" t="s">
        <v>133</v>
      </c>
      <c r="I54" s="705" t="s">
        <v>18</v>
      </c>
      <c r="J54" s="152" t="s">
        <v>323</v>
      </c>
      <c r="K54" s="705" t="s">
        <v>138</v>
      </c>
      <c r="L54" s="705" t="s">
        <v>58</v>
      </c>
      <c r="M54" s="708"/>
      <c r="N54" s="705"/>
      <c r="O54" s="284"/>
    </row>
    <row r="55" spans="1:15" s="14" customFormat="1" x14ac:dyDescent="0.25">
      <c r="A55" s="469">
        <v>45343</v>
      </c>
      <c r="B55" s="167" t="s">
        <v>112</v>
      </c>
      <c r="C55" s="167" t="s">
        <v>49</v>
      </c>
      <c r="D55" s="168" t="s">
        <v>124</v>
      </c>
      <c r="E55" s="155">
        <v>50000</v>
      </c>
      <c r="F55" s="160"/>
      <c r="G55" s="149">
        <f t="shared" si="0"/>
        <v>2074226</v>
      </c>
      <c r="H55" s="697" t="s">
        <v>337</v>
      </c>
      <c r="I55" s="705" t="s">
        <v>18</v>
      </c>
      <c r="J55" s="390" t="s">
        <v>332</v>
      </c>
      <c r="K55" s="705" t="s">
        <v>138</v>
      </c>
      <c r="L55" s="705" t="s">
        <v>58</v>
      </c>
      <c r="M55" s="708"/>
      <c r="N55" s="705"/>
      <c r="O55" s="284"/>
    </row>
    <row r="56" spans="1:15" s="14" customFormat="1" x14ac:dyDescent="0.25">
      <c r="A56" s="469">
        <v>45343</v>
      </c>
      <c r="B56" s="167" t="s">
        <v>112</v>
      </c>
      <c r="C56" s="167" t="s">
        <v>49</v>
      </c>
      <c r="D56" s="168" t="s">
        <v>124</v>
      </c>
      <c r="E56" s="155">
        <v>63000</v>
      </c>
      <c r="F56" s="160"/>
      <c r="G56" s="149">
        <f t="shared" si="0"/>
        <v>2011226</v>
      </c>
      <c r="H56" s="697" t="s">
        <v>130</v>
      </c>
      <c r="I56" s="705" t="s">
        <v>18</v>
      </c>
      <c r="J56" s="390" t="s">
        <v>338</v>
      </c>
      <c r="K56" s="705" t="s">
        <v>138</v>
      </c>
      <c r="L56" s="705" t="s">
        <v>58</v>
      </c>
      <c r="M56" s="708"/>
      <c r="N56" s="705"/>
      <c r="O56" s="284"/>
    </row>
    <row r="57" spans="1:15" s="14" customFormat="1" x14ac:dyDescent="0.25">
      <c r="A57" s="469">
        <v>45343</v>
      </c>
      <c r="B57" s="167" t="s">
        <v>112</v>
      </c>
      <c r="C57" s="167" t="s">
        <v>49</v>
      </c>
      <c r="D57" s="168" t="s">
        <v>14</v>
      </c>
      <c r="E57" s="155">
        <v>12000</v>
      </c>
      <c r="F57" s="160"/>
      <c r="G57" s="149">
        <f t="shared" si="0"/>
        <v>1999226</v>
      </c>
      <c r="H57" s="697" t="s">
        <v>42</v>
      </c>
      <c r="I57" s="705" t="s">
        <v>18</v>
      </c>
      <c r="J57" s="457" t="s">
        <v>342</v>
      </c>
      <c r="K57" s="705" t="s">
        <v>138</v>
      </c>
      <c r="L57" s="705" t="s">
        <v>58</v>
      </c>
      <c r="M57" s="708"/>
      <c r="N57" s="705"/>
      <c r="O57" s="284"/>
    </row>
    <row r="58" spans="1:15" s="14" customFormat="1" x14ac:dyDescent="0.25">
      <c r="A58" s="469">
        <v>45343</v>
      </c>
      <c r="B58" s="167" t="s">
        <v>112</v>
      </c>
      <c r="C58" s="167" t="s">
        <v>49</v>
      </c>
      <c r="D58" s="168" t="s">
        <v>14</v>
      </c>
      <c r="E58" s="155">
        <v>340000</v>
      </c>
      <c r="F58" s="160"/>
      <c r="G58" s="149">
        <f t="shared" si="0"/>
        <v>1659226</v>
      </c>
      <c r="H58" s="697" t="s">
        <v>42</v>
      </c>
      <c r="I58" s="705" t="s">
        <v>18</v>
      </c>
      <c r="J58" s="457" t="s">
        <v>346</v>
      </c>
      <c r="K58" s="705" t="s">
        <v>138</v>
      </c>
      <c r="L58" s="705" t="s">
        <v>58</v>
      </c>
      <c r="M58" s="708"/>
      <c r="N58" s="705"/>
      <c r="O58" s="284"/>
    </row>
    <row r="59" spans="1:15" s="14" customFormat="1" x14ac:dyDescent="0.25">
      <c r="A59" s="469">
        <v>45343</v>
      </c>
      <c r="B59" s="167" t="s">
        <v>112</v>
      </c>
      <c r="C59" s="167" t="s">
        <v>49</v>
      </c>
      <c r="D59" s="168" t="s">
        <v>14</v>
      </c>
      <c r="E59" s="155">
        <v>170000</v>
      </c>
      <c r="F59" s="160"/>
      <c r="G59" s="149">
        <f t="shared" si="0"/>
        <v>1489226</v>
      </c>
      <c r="H59" s="697" t="s">
        <v>64</v>
      </c>
      <c r="I59" s="705" t="s">
        <v>18</v>
      </c>
      <c r="J59" s="457" t="s">
        <v>350</v>
      </c>
      <c r="K59" s="705" t="s">
        <v>138</v>
      </c>
      <c r="L59" s="705" t="s">
        <v>58</v>
      </c>
      <c r="M59" s="708"/>
      <c r="N59" s="705"/>
      <c r="O59" s="284"/>
    </row>
    <row r="60" spans="1:15" s="14" customFormat="1" x14ac:dyDescent="0.25">
      <c r="A60" s="469">
        <v>45344</v>
      </c>
      <c r="B60" s="167" t="s">
        <v>112</v>
      </c>
      <c r="C60" s="167" t="s">
        <v>49</v>
      </c>
      <c r="D60" s="168" t="s">
        <v>124</v>
      </c>
      <c r="E60" s="155">
        <v>59000</v>
      </c>
      <c r="F60" s="160"/>
      <c r="G60" s="149">
        <f t="shared" si="0"/>
        <v>1430226</v>
      </c>
      <c r="H60" s="697" t="s">
        <v>130</v>
      </c>
      <c r="I60" s="705" t="s">
        <v>18</v>
      </c>
      <c r="J60" s="390" t="s">
        <v>351</v>
      </c>
      <c r="K60" s="705" t="s">
        <v>138</v>
      </c>
      <c r="L60" s="705" t="s">
        <v>58</v>
      </c>
      <c r="M60" s="708"/>
      <c r="N60" s="705"/>
      <c r="O60" s="284"/>
    </row>
    <row r="61" spans="1:15" s="14" customFormat="1" x14ac:dyDescent="0.25">
      <c r="A61" s="469">
        <v>45344</v>
      </c>
      <c r="B61" s="167" t="s">
        <v>112</v>
      </c>
      <c r="C61" s="167" t="s">
        <v>49</v>
      </c>
      <c r="D61" s="168" t="s">
        <v>124</v>
      </c>
      <c r="E61" s="155">
        <v>60000</v>
      </c>
      <c r="F61" s="160"/>
      <c r="G61" s="149">
        <f t="shared" si="0"/>
        <v>1370226</v>
      </c>
      <c r="H61" s="697" t="s">
        <v>337</v>
      </c>
      <c r="I61" s="705" t="s">
        <v>18</v>
      </c>
      <c r="J61" s="390" t="s">
        <v>356</v>
      </c>
      <c r="K61" s="705" t="s">
        <v>138</v>
      </c>
      <c r="L61" s="705" t="s">
        <v>58</v>
      </c>
      <c r="M61" s="708"/>
      <c r="N61" s="705"/>
      <c r="O61" s="284"/>
    </row>
    <row r="62" spans="1:15" s="14" customFormat="1" x14ac:dyDescent="0.25">
      <c r="A62" s="469">
        <v>45344</v>
      </c>
      <c r="B62" s="167" t="s">
        <v>121</v>
      </c>
      <c r="C62" s="167" t="s">
        <v>49</v>
      </c>
      <c r="D62" s="168" t="s">
        <v>124</v>
      </c>
      <c r="E62" s="155"/>
      <c r="F62" s="160">
        <v>2000</v>
      </c>
      <c r="G62" s="149">
        <f t="shared" si="0"/>
        <v>1372226</v>
      </c>
      <c r="H62" s="697" t="s">
        <v>337</v>
      </c>
      <c r="I62" s="705" t="s">
        <v>18</v>
      </c>
      <c r="J62" s="390" t="s">
        <v>332</v>
      </c>
      <c r="K62" s="705" t="s">
        <v>138</v>
      </c>
      <c r="L62" s="705" t="s">
        <v>58</v>
      </c>
      <c r="M62" s="708"/>
      <c r="N62" s="705"/>
      <c r="O62" s="284"/>
    </row>
    <row r="63" spans="1:15" s="14" customFormat="1" x14ac:dyDescent="0.25">
      <c r="A63" s="469">
        <v>45344</v>
      </c>
      <c r="B63" s="167" t="s">
        <v>121</v>
      </c>
      <c r="C63" s="167" t="s">
        <v>49</v>
      </c>
      <c r="D63" s="168" t="s">
        <v>124</v>
      </c>
      <c r="E63" s="155"/>
      <c r="F63" s="160">
        <v>1000</v>
      </c>
      <c r="G63" s="149">
        <f t="shared" si="0"/>
        <v>1373226</v>
      </c>
      <c r="H63" s="697" t="s">
        <v>130</v>
      </c>
      <c r="I63" s="705" t="s">
        <v>18</v>
      </c>
      <c r="J63" s="390" t="s">
        <v>338</v>
      </c>
      <c r="K63" s="705" t="s">
        <v>138</v>
      </c>
      <c r="L63" s="705" t="s">
        <v>58</v>
      </c>
      <c r="M63" s="708"/>
      <c r="N63" s="705"/>
      <c r="O63" s="284"/>
    </row>
    <row r="64" spans="1:15" s="14" customFormat="1" x14ac:dyDescent="0.25">
      <c r="A64" s="469">
        <v>45345</v>
      </c>
      <c r="B64" s="167" t="s">
        <v>167</v>
      </c>
      <c r="C64" s="167" t="s">
        <v>49</v>
      </c>
      <c r="D64" s="168" t="s">
        <v>124</v>
      </c>
      <c r="E64" s="155">
        <v>1000</v>
      </c>
      <c r="F64" s="160"/>
      <c r="G64" s="149">
        <f t="shared" si="0"/>
        <v>1372226</v>
      </c>
      <c r="H64" s="697" t="s">
        <v>130</v>
      </c>
      <c r="I64" s="705" t="s">
        <v>18</v>
      </c>
      <c r="J64" s="390" t="s">
        <v>351</v>
      </c>
      <c r="K64" s="705" t="s">
        <v>138</v>
      </c>
      <c r="L64" s="705" t="s">
        <v>58</v>
      </c>
      <c r="M64" s="708"/>
      <c r="N64" s="705"/>
      <c r="O64" s="284"/>
    </row>
    <row r="65" spans="1:15" s="14" customFormat="1" x14ac:dyDescent="0.25">
      <c r="A65" s="469">
        <v>45345</v>
      </c>
      <c r="B65" s="167" t="s">
        <v>112</v>
      </c>
      <c r="C65" s="167" t="s">
        <v>49</v>
      </c>
      <c r="D65" s="168" t="s">
        <v>124</v>
      </c>
      <c r="E65" s="155">
        <v>67000</v>
      </c>
      <c r="F65" s="160"/>
      <c r="G65" s="149">
        <f t="shared" si="0"/>
        <v>1305226</v>
      </c>
      <c r="H65" s="697" t="s">
        <v>337</v>
      </c>
      <c r="I65" s="705" t="s">
        <v>18</v>
      </c>
      <c r="J65" s="390" t="s">
        <v>361</v>
      </c>
      <c r="K65" s="705" t="s">
        <v>138</v>
      </c>
      <c r="L65" s="705" t="s">
        <v>58</v>
      </c>
      <c r="M65" s="708"/>
      <c r="N65" s="705"/>
      <c r="O65" s="284"/>
    </row>
    <row r="66" spans="1:15" s="14" customFormat="1" x14ac:dyDescent="0.25">
      <c r="A66" s="469">
        <v>45345</v>
      </c>
      <c r="B66" s="167" t="s">
        <v>112</v>
      </c>
      <c r="C66" s="167" t="s">
        <v>49</v>
      </c>
      <c r="D66" s="168" t="s">
        <v>124</v>
      </c>
      <c r="E66" s="155">
        <v>64000</v>
      </c>
      <c r="F66" s="160"/>
      <c r="G66" s="149">
        <f t="shared" si="0"/>
        <v>1241226</v>
      </c>
      <c r="H66" s="697" t="s">
        <v>130</v>
      </c>
      <c r="I66" s="705" t="s">
        <v>18</v>
      </c>
      <c r="J66" s="390" t="s">
        <v>366</v>
      </c>
      <c r="K66" s="705" t="s">
        <v>138</v>
      </c>
      <c r="L66" s="705" t="s">
        <v>58</v>
      </c>
      <c r="M66" s="708"/>
      <c r="N66" s="705"/>
      <c r="O66" s="284"/>
    </row>
    <row r="67" spans="1:15" s="14" customFormat="1" x14ac:dyDescent="0.25">
      <c r="A67" s="469">
        <v>45345</v>
      </c>
      <c r="B67" s="167" t="s">
        <v>121</v>
      </c>
      <c r="C67" s="167" t="s">
        <v>49</v>
      </c>
      <c r="D67" s="168" t="s">
        <v>124</v>
      </c>
      <c r="E67" s="155"/>
      <c r="F67" s="160">
        <v>5000</v>
      </c>
      <c r="G67" s="149">
        <f t="shared" si="0"/>
        <v>1246226</v>
      </c>
      <c r="H67" s="697" t="s">
        <v>337</v>
      </c>
      <c r="I67" s="705" t="s">
        <v>18</v>
      </c>
      <c r="J67" s="390" t="s">
        <v>356</v>
      </c>
      <c r="K67" s="705" t="s">
        <v>138</v>
      </c>
      <c r="L67" s="705" t="s">
        <v>58</v>
      </c>
      <c r="M67" s="708"/>
      <c r="N67" s="705"/>
      <c r="O67" s="284"/>
    </row>
    <row r="68" spans="1:15" s="14" customFormat="1" x14ac:dyDescent="0.25">
      <c r="A68" s="469">
        <v>45348</v>
      </c>
      <c r="B68" s="167" t="s">
        <v>112</v>
      </c>
      <c r="C68" s="167" t="s">
        <v>49</v>
      </c>
      <c r="D68" s="168" t="s">
        <v>124</v>
      </c>
      <c r="E68" s="155">
        <v>60000</v>
      </c>
      <c r="F68" s="160"/>
      <c r="G68" s="149">
        <f t="shared" si="0"/>
        <v>1186226</v>
      </c>
      <c r="H68" s="697" t="s">
        <v>130</v>
      </c>
      <c r="I68" s="705" t="s">
        <v>18</v>
      </c>
      <c r="J68" s="390" t="s">
        <v>372</v>
      </c>
      <c r="K68" s="705" t="s">
        <v>138</v>
      </c>
      <c r="L68" s="705" t="s">
        <v>58</v>
      </c>
      <c r="M68" s="708"/>
      <c r="N68" s="705"/>
      <c r="O68" s="284"/>
    </row>
    <row r="69" spans="1:15" s="14" customFormat="1" x14ac:dyDescent="0.25">
      <c r="A69" s="469">
        <v>45348</v>
      </c>
      <c r="B69" s="167" t="s">
        <v>112</v>
      </c>
      <c r="C69" s="167" t="s">
        <v>49</v>
      </c>
      <c r="D69" s="168" t="s">
        <v>14</v>
      </c>
      <c r="E69" s="155">
        <v>20000</v>
      </c>
      <c r="F69" s="160"/>
      <c r="G69" s="149">
        <f t="shared" si="0"/>
        <v>1166226</v>
      </c>
      <c r="H69" s="697" t="s">
        <v>42</v>
      </c>
      <c r="I69" s="705" t="s">
        <v>18</v>
      </c>
      <c r="J69" s="457" t="s">
        <v>350</v>
      </c>
      <c r="K69" s="705" t="s">
        <v>138</v>
      </c>
      <c r="L69" s="705" t="s">
        <v>58</v>
      </c>
      <c r="M69" s="708"/>
      <c r="N69" s="705"/>
      <c r="O69" s="284"/>
    </row>
    <row r="70" spans="1:15" s="14" customFormat="1" x14ac:dyDescent="0.25">
      <c r="A70" s="469">
        <v>45348</v>
      </c>
      <c r="B70" s="167" t="s">
        <v>112</v>
      </c>
      <c r="C70" s="167" t="s">
        <v>49</v>
      </c>
      <c r="D70" s="168" t="s">
        <v>14</v>
      </c>
      <c r="E70" s="155">
        <v>84000</v>
      </c>
      <c r="F70" s="160"/>
      <c r="G70" s="149">
        <f t="shared" si="0"/>
        <v>1082226</v>
      </c>
      <c r="H70" s="697" t="s">
        <v>42</v>
      </c>
      <c r="I70" s="705" t="s">
        <v>18</v>
      </c>
      <c r="J70" s="457" t="s">
        <v>380</v>
      </c>
      <c r="K70" s="705" t="s">
        <v>138</v>
      </c>
      <c r="L70" s="705" t="s">
        <v>58</v>
      </c>
      <c r="M70" s="708"/>
      <c r="N70" s="705"/>
      <c r="O70" s="284"/>
    </row>
    <row r="71" spans="1:15" s="14" customFormat="1" x14ac:dyDescent="0.25">
      <c r="A71" s="469">
        <v>45348</v>
      </c>
      <c r="B71" s="167" t="s">
        <v>112</v>
      </c>
      <c r="C71" s="167" t="s">
        <v>49</v>
      </c>
      <c r="D71" s="168" t="s">
        <v>124</v>
      </c>
      <c r="E71" s="155">
        <v>75000</v>
      </c>
      <c r="F71" s="160"/>
      <c r="G71" s="149">
        <f t="shared" si="0"/>
        <v>1007226</v>
      </c>
      <c r="H71" s="697" t="s">
        <v>337</v>
      </c>
      <c r="I71" s="705" t="s">
        <v>18</v>
      </c>
      <c r="J71" s="390" t="s">
        <v>393</v>
      </c>
      <c r="K71" s="705" t="s">
        <v>138</v>
      </c>
      <c r="L71" s="705" t="s">
        <v>58</v>
      </c>
      <c r="M71" s="708"/>
      <c r="N71" s="705"/>
      <c r="O71" s="284"/>
    </row>
    <row r="72" spans="1:15" s="14" customFormat="1" x14ac:dyDescent="0.25">
      <c r="A72" s="469">
        <v>45348</v>
      </c>
      <c r="B72" s="167" t="s">
        <v>386</v>
      </c>
      <c r="C72" s="167" t="s">
        <v>210</v>
      </c>
      <c r="D72" s="168"/>
      <c r="E72" s="155"/>
      <c r="F72" s="160">
        <v>1954000</v>
      </c>
      <c r="G72" s="149">
        <f t="shared" si="0"/>
        <v>2961226</v>
      </c>
      <c r="H72" s="697"/>
      <c r="I72" s="705" t="s">
        <v>18</v>
      </c>
      <c r="J72" s="390"/>
      <c r="K72" s="705" t="s">
        <v>138</v>
      </c>
      <c r="L72" s="705" t="s">
        <v>58</v>
      </c>
      <c r="M72" s="708"/>
      <c r="N72" s="705"/>
      <c r="O72" s="284"/>
    </row>
    <row r="73" spans="1:15" s="14" customFormat="1" x14ac:dyDescent="0.25">
      <c r="A73" s="469">
        <v>45348</v>
      </c>
      <c r="B73" s="167" t="s">
        <v>121</v>
      </c>
      <c r="C73" s="167" t="s">
        <v>49</v>
      </c>
      <c r="D73" s="168" t="s">
        <v>14</v>
      </c>
      <c r="E73" s="155"/>
      <c r="F73" s="160">
        <v>5500</v>
      </c>
      <c r="G73" s="149">
        <f t="shared" si="0"/>
        <v>2966726</v>
      </c>
      <c r="H73" s="697" t="s">
        <v>42</v>
      </c>
      <c r="I73" s="705" t="s">
        <v>18</v>
      </c>
      <c r="J73" s="457" t="s">
        <v>380</v>
      </c>
      <c r="K73" s="705" t="s">
        <v>138</v>
      </c>
      <c r="L73" s="705" t="s">
        <v>58</v>
      </c>
      <c r="M73" s="708"/>
      <c r="N73" s="705"/>
      <c r="O73" s="284"/>
    </row>
    <row r="74" spans="1:15" s="14" customFormat="1" x14ac:dyDescent="0.25">
      <c r="A74" s="469">
        <v>45348</v>
      </c>
      <c r="B74" s="167" t="s">
        <v>121</v>
      </c>
      <c r="C74" s="167" t="s">
        <v>49</v>
      </c>
      <c r="D74" s="168" t="s">
        <v>124</v>
      </c>
      <c r="E74" s="155"/>
      <c r="F74" s="160">
        <v>2000</v>
      </c>
      <c r="G74" s="149">
        <f t="shared" si="0"/>
        <v>2968726</v>
      </c>
      <c r="H74" s="697" t="s">
        <v>337</v>
      </c>
      <c r="I74" s="705" t="s">
        <v>18</v>
      </c>
      <c r="J74" s="390" t="s">
        <v>361</v>
      </c>
      <c r="K74" s="705" t="s">
        <v>138</v>
      </c>
      <c r="L74" s="705" t="s">
        <v>58</v>
      </c>
      <c r="M74" s="708"/>
      <c r="N74" s="705"/>
      <c r="O74" s="284"/>
    </row>
    <row r="75" spans="1:15" s="14" customFormat="1" x14ac:dyDescent="0.25">
      <c r="A75" s="469">
        <v>45348</v>
      </c>
      <c r="B75" s="167" t="s">
        <v>121</v>
      </c>
      <c r="C75" s="167" t="s">
        <v>49</v>
      </c>
      <c r="D75" s="168" t="s">
        <v>124</v>
      </c>
      <c r="E75" s="155"/>
      <c r="F75" s="160">
        <v>1000</v>
      </c>
      <c r="G75" s="149">
        <f t="shared" si="0"/>
        <v>2969726</v>
      </c>
      <c r="H75" s="697" t="s">
        <v>130</v>
      </c>
      <c r="I75" s="705" t="s">
        <v>18</v>
      </c>
      <c r="J75" s="390" t="s">
        <v>366</v>
      </c>
      <c r="K75" s="705" t="s">
        <v>138</v>
      </c>
      <c r="L75" s="705" t="s">
        <v>58</v>
      </c>
      <c r="M75" s="708"/>
      <c r="N75" s="705"/>
      <c r="O75" s="284"/>
    </row>
    <row r="76" spans="1:15" s="14" customFormat="1" x14ac:dyDescent="0.25">
      <c r="A76" s="469">
        <v>45349</v>
      </c>
      <c r="B76" s="167" t="s">
        <v>112</v>
      </c>
      <c r="C76" s="167" t="s">
        <v>49</v>
      </c>
      <c r="D76" s="168"/>
      <c r="E76" s="155">
        <v>58000</v>
      </c>
      <c r="F76" s="160"/>
      <c r="G76" s="149">
        <f t="shared" si="0"/>
        <v>2911726</v>
      </c>
      <c r="H76" s="257" t="s">
        <v>130</v>
      </c>
      <c r="I76" s="301" t="s">
        <v>18</v>
      </c>
      <c r="J76" s="390" t="s">
        <v>389</v>
      </c>
      <c r="K76" s="301" t="s">
        <v>138</v>
      </c>
      <c r="L76" s="301" t="s">
        <v>58</v>
      </c>
      <c r="M76" s="180"/>
      <c r="N76" s="301"/>
      <c r="O76" s="284"/>
    </row>
    <row r="77" spans="1:15" s="14" customFormat="1" x14ac:dyDescent="0.25">
      <c r="A77" s="469">
        <v>45349</v>
      </c>
      <c r="B77" s="167" t="s">
        <v>112</v>
      </c>
      <c r="C77" s="167" t="s">
        <v>49</v>
      </c>
      <c r="D77" s="168" t="s">
        <v>124</v>
      </c>
      <c r="E77" s="155">
        <v>70000</v>
      </c>
      <c r="F77" s="160"/>
      <c r="G77" s="149">
        <f t="shared" si="0"/>
        <v>2841726</v>
      </c>
      <c r="H77" s="257" t="s">
        <v>337</v>
      </c>
      <c r="I77" s="301" t="s">
        <v>18</v>
      </c>
      <c r="J77" s="390" t="s">
        <v>393</v>
      </c>
      <c r="K77" s="301" t="s">
        <v>138</v>
      </c>
      <c r="L77" s="301" t="s">
        <v>58</v>
      </c>
      <c r="M77" s="180"/>
      <c r="N77" s="301"/>
      <c r="O77" s="284"/>
    </row>
    <row r="78" spans="1:15" s="14" customFormat="1" x14ac:dyDescent="0.25">
      <c r="A78" s="469" t="s">
        <v>399</v>
      </c>
      <c r="B78" s="167" t="s">
        <v>112</v>
      </c>
      <c r="C78" s="167" t="s">
        <v>49</v>
      </c>
      <c r="D78" s="168" t="s">
        <v>14</v>
      </c>
      <c r="E78" s="155">
        <v>86000</v>
      </c>
      <c r="F78" s="160"/>
      <c r="G78" s="156">
        <f t="shared" si="0"/>
        <v>2755726</v>
      </c>
      <c r="H78" s="257" t="s">
        <v>42</v>
      </c>
      <c r="I78" s="301" t="s">
        <v>18</v>
      </c>
      <c r="J78" s="390" t="s">
        <v>403</v>
      </c>
      <c r="K78" s="301" t="s">
        <v>138</v>
      </c>
      <c r="L78" s="301" t="s">
        <v>58</v>
      </c>
      <c r="M78" s="180"/>
      <c r="N78" s="301"/>
      <c r="O78" s="284"/>
    </row>
    <row r="79" spans="1:15" s="14" customFormat="1" x14ac:dyDescent="0.25">
      <c r="A79" s="469">
        <v>45349</v>
      </c>
      <c r="B79" s="167" t="s">
        <v>121</v>
      </c>
      <c r="C79" s="167" t="s">
        <v>49</v>
      </c>
      <c r="D79" s="168" t="s">
        <v>124</v>
      </c>
      <c r="E79" s="155"/>
      <c r="F79" s="160">
        <v>3000</v>
      </c>
      <c r="G79" s="156">
        <f t="shared" si="0"/>
        <v>2758726</v>
      </c>
      <c r="H79" s="257" t="s">
        <v>337</v>
      </c>
      <c r="I79" s="301" t="s">
        <v>18</v>
      </c>
      <c r="J79" s="390" t="s">
        <v>393</v>
      </c>
      <c r="K79" s="301" t="s">
        <v>138</v>
      </c>
      <c r="L79" s="301" t="s">
        <v>58</v>
      </c>
      <c r="M79" s="180"/>
      <c r="N79" s="301"/>
      <c r="O79" s="284"/>
    </row>
    <row r="80" spans="1:15" s="14" customFormat="1" x14ac:dyDescent="0.25">
      <c r="A80" s="469">
        <v>45349</v>
      </c>
      <c r="B80" s="167" t="s">
        <v>121</v>
      </c>
      <c r="C80" s="167" t="s">
        <v>49</v>
      </c>
      <c r="D80" s="168" t="s">
        <v>124</v>
      </c>
      <c r="E80" s="155"/>
      <c r="F80" s="160">
        <v>1000</v>
      </c>
      <c r="G80" s="156">
        <f t="shared" si="0"/>
        <v>2759726</v>
      </c>
      <c r="H80" s="257" t="s">
        <v>130</v>
      </c>
      <c r="I80" s="301" t="s">
        <v>18</v>
      </c>
      <c r="J80" s="390" t="s">
        <v>372</v>
      </c>
      <c r="K80" s="301" t="s">
        <v>138</v>
      </c>
      <c r="L80" s="301" t="s">
        <v>58</v>
      </c>
      <c r="M80" s="180"/>
      <c r="N80" s="301"/>
      <c r="O80" s="284"/>
    </row>
    <row r="81" spans="1:15" s="14" customFormat="1" x14ac:dyDescent="0.25">
      <c r="A81" s="469">
        <v>45350</v>
      </c>
      <c r="B81" s="167" t="s">
        <v>121</v>
      </c>
      <c r="C81" s="167" t="s">
        <v>49</v>
      </c>
      <c r="D81" s="168" t="s">
        <v>124</v>
      </c>
      <c r="E81" s="155"/>
      <c r="F81" s="160">
        <v>1000</v>
      </c>
      <c r="G81" s="156">
        <f t="shared" si="0"/>
        <v>2760726</v>
      </c>
      <c r="H81" s="257" t="s">
        <v>130</v>
      </c>
      <c r="I81" s="301" t="s">
        <v>18</v>
      </c>
      <c r="J81" s="390" t="s">
        <v>389</v>
      </c>
      <c r="K81" s="301" t="s">
        <v>138</v>
      </c>
      <c r="L81" s="301" t="s">
        <v>58</v>
      </c>
      <c r="M81" s="180"/>
      <c r="N81" s="301"/>
      <c r="O81" s="284"/>
    </row>
    <row r="82" spans="1:15" s="14" customFormat="1" x14ac:dyDescent="0.25">
      <c r="A82" s="469">
        <v>45350</v>
      </c>
      <c r="B82" s="167" t="s">
        <v>112</v>
      </c>
      <c r="C82" s="167" t="s">
        <v>49</v>
      </c>
      <c r="D82" s="168" t="s">
        <v>14</v>
      </c>
      <c r="E82" s="155">
        <v>200000</v>
      </c>
      <c r="F82" s="160"/>
      <c r="G82" s="156">
        <f t="shared" si="0"/>
        <v>2560726</v>
      </c>
      <c r="H82" s="257" t="s">
        <v>42</v>
      </c>
      <c r="I82" s="301" t="s">
        <v>18</v>
      </c>
      <c r="J82" s="390" t="s">
        <v>410</v>
      </c>
      <c r="K82" s="301" t="s">
        <v>138</v>
      </c>
      <c r="L82" s="301" t="s">
        <v>58</v>
      </c>
      <c r="M82" s="180"/>
      <c r="N82" s="301"/>
      <c r="O82" s="284"/>
    </row>
    <row r="83" spans="1:15" s="14" customFormat="1" x14ac:dyDescent="0.25">
      <c r="A83" s="469">
        <v>45350</v>
      </c>
      <c r="B83" s="167" t="s">
        <v>112</v>
      </c>
      <c r="C83" s="167" t="s">
        <v>49</v>
      </c>
      <c r="D83" s="168" t="s">
        <v>124</v>
      </c>
      <c r="E83" s="155">
        <v>61000</v>
      </c>
      <c r="F83" s="160"/>
      <c r="G83" s="156">
        <f t="shared" si="0"/>
        <v>2499726</v>
      </c>
      <c r="H83" s="257" t="s">
        <v>130</v>
      </c>
      <c r="I83" s="301" t="s">
        <v>18</v>
      </c>
      <c r="J83" s="390" t="s">
        <v>412</v>
      </c>
      <c r="K83" s="301" t="s">
        <v>138</v>
      </c>
      <c r="L83" s="301" t="s">
        <v>58</v>
      </c>
      <c r="M83" s="180"/>
      <c r="N83" s="301"/>
      <c r="O83" s="284"/>
    </row>
    <row r="84" spans="1:15" s="14" customFormat="1" x14ac:dyDescent="0.25">
      <c r="A84" s="469">
        <v>45350</v>
      </c>
      <c r="B84" s="167" t="s">
        <v>112</v>
      </c>
      <c r="C84" s="167" t="s">
        <v>49</v>
      </c>
      <c r="D84" s="168" t="s">
        <v>124</v>
      </c>
      <c r="E84" s="155">
        <v>75000</v>
      </c>
      <c r="F84" s="160"/>
      <c r="G84" s="156">
        <f t="shared" si="0"/>
        <v>2424726</v>
      </c>
      <c r="H84" s="257" t="s">
        <v>337</v>
      </c>
      <c r="I84" s="301" t="s">
        <v>18</v>
      </c>
      <c r="J84" s="390" t="s">
        <v>404</v>
      </c>
      <c r="K84" s="301" t="s">
        <v>138</v>
      </c>
      <c r="L84" s="301" t="s">
        <v>58</v>
      </c>
      <c r="M84" s="180"/>
      <c r="N84" s="301"/>
      <c r="O84" s="284"/>
    </row>
    <row r="85" spans="1:15" s="14" customFormat="1" x14ac:dyDescent="0.25">
      <c r="A85" s="469">
        <v>45350</v>
      </c>
      <c r="B85" s="167" t="s">
        <v>112</v>
      </c>
      <c r="C85" s="167" t="s">
        <v>49</v>
      </c>
      <c r="D85" s="168" t="s">
        <v>124</v>
      </c>
      <c r="E85" s="155">
        <v>16000</v>
      </c>
      <c r="F85" s="160"/>
      <c r="G85" s="156">
        <f t="shared" si="0"/>
        <v>2408726</v>
      </c>
      <c r="H85" s="257" t="s">
        <v>329</v>
      </c>
      <c r="I85" s="301" t="s">
        <v>18</v>
      </c>
      <c r="J85" s="390" t="s">
        <v>426</v>
      </c>
      <c r="K85" s="301" t="s">
        <v>138</v>
      </c>
      <c r="L85" s="301" t="s">
        <v>58</v>
      </c>
      <c r="M85" s="180"/>
      <c r="N85" s="301"/>
      <c r="O85" s="284"/>
    </row>
    <row r="86" spans="1:15" s="14" customFormat="1" x14ac:dyDescent="0.25">
      <c r="A86" s="469">
        <v>45350</v>
      </c>
      <c r="B86" s="167" t="s">
        <v>121</v>
      </c>
      <c r="C86" s="167" t="s">
        <v>49</v>
      </c>
      <c r="D86" s="168" t="s">
        <v>124</v>
      </c>
      <c r="E86" s="155"/>
      <c r="F86" s="160">
        <v>2000</v>
      </c>
      <c r="G86" s="156">
        <f t="shared" si="0"/>
        <v>2410726</v>
      </c>
      <c r="H86" s="257" t="s">
        <v>337</v>
      </c>
      <c r="I86" s="301" t="s">
        <v>18</v>
      </c>
      <c r="J86" s="390" t="s">
        <v>393</v>
      </c>
      <c r="K86" s="301" t="s">
        <v>138</v>
      </c>
      <c r="L86" s="301" t="s">
        <v>58</v>
      </c>
      <c r="M86" s="180"/>
      <c r="N86" s="301"/>
      <c r="O86" s="284"/>
    </row>
    <row r="87" spans="1:15" s="14" customFormat="1" x14ac:dyDescent="0.25">
      <c r="A87" s="469">
        <v>45351</v>
      </c>
      <c r="B87" s="167" t="s">
        <v>112</v>
      </c>
      <c r="C87" s="167" t="s">
        <v>49</v>
      </c>
      <c r="D87" s="168" t="s">
        <v>124</v>
      </c>
      <c r="E87" s="155">
        <v>2000</v>
      </c>
      <c r="F87" s="160"/>
      <c r="G87" s="156">
        <f t="shared" si="0"/>
        <v>2408726</v>
      </c>
      <c r="H87" s="257" t="s">
        <v>337</v>
      </c>
      <c r="I87" s="301" t="s">
        <v>18</v>
      </c>
      <c r="J87" s="390" t="s">
        <v>404</v>
      </c>
      <c r="K87" s="301" t="s">
        <v>138</v>
      </c>
      <c r="L87" s="301" t="s">
        <v>58</v>
      </c>
      <c r="M87" s="180"/>
      <c r="N87" s="301"/>
      <c r="O87" s="284"/>
    </row>
    <row r="88" spans="1:15" s="14" customFormat="1" x14ac:dyDescent="0.25">
      <c r="A88" s="469">
        <v>45351</v>
      </c>
      <c r="B88" s="167" t="s">
        <v>112</v>
      </c>
      <c r="C88" s="167" t="s">
        <v>49</v>
      </c>
      <c r="D88" s="168" t="s">
        <v>124</v>
      </c>
      <c r="E88" s="155">
        <v>59000</v>
      </c>
      <c r="F88" s="149"/>
      <c r="G88" s="156">
        <f t="shared" si="0"/>
        <v>2349726</v>
      </c>
      <c r="H88" s="257" t="s">
        <v>130</v>
      </c>
      <c r="I88" s="301" t="s">
        <v>18</v>
      </c>
      <c r="J88" s="390" t="s">
        <v>427</v>
      </c>
      <c r="K88" s="301" t="s">
        <v>138</v>
      </c>
      <c r="L88" s="301" t="s">
        <v>58</v>
      </c>
      <c r="M88" s="180"/>
      <c r="N88" s="301"/>
      <c r="O88" s="284"/>
    </row>
    <row r="89" spans="1:15" s="14" customFormat="1" x14ac:dyDescent="0.25">
      <c r="A89" s="469">
        <v>45351</v>
      </c>
      <c r="B89" s="167" t="s">
        <v>112</v>
      </c>
      <c r="C89" s="167" t="s">
        <v>49</v>
      </c>
      <c r="D89" s="168" t="s">
        <v>124</v>
      </c>
      <c r="E89" s="155">
        <v>63000</v>
      </c>
      <c r="F89" s="160"/>
      <c r="G89" s="156">
        <f t="shared" si="0"/>
        <v>2286726</v>
      </c>
      <c r="H89" s="257" t="s">
        <v>337</v>
      </c>
      <c r="I89" s="301" t="s">
        <v>18</v>
      </c>
      <c r="J89" s="390" t="s">
        <v>432</v>
      </c>
      <c r="K89" s="301" t="s">
        <v>138</v>
      </c>
      <c r="L89" s="301" t="s">
        <v>58</v>
      </c>
      <c r="M89" s="180"/>
      <c r="N89" s="301"/>
      <c r="O89" s="284"/>
    </row>
    <row r="90" spans="1:15" s="14" customFormat="1" ht="15.75" thickBot="1" x14ac:dyDescent="0.3">
      <c r="A90" s="469">
        <v>45351</v>
      </c>
      <c r="B90" s="167" t="s">
        <v>112</v>
      </c>
      <c r="C90" s="167" t="s">
        <v>49</v>
      </c>
      <c r="D90" s="168" t="s">
        <v>124</v>
      </c>
      <c r="E90" s="155">
        <v>36000</v>
      </c>
      <c r="F90" s="160"/>
      <c r="G90" s="156">
        <f t="shared" si="0"/>
        <v>2250726</v>
      </c>
      <c r="H90" s="21" t="s">
        <v>329</v>
      </c>
      <c r="I90" s="301" t="s">
        <v>18</v>
      </c>
      <c r="J90" s="390" t="s">
        <v>438</v>
      </c>
      <c r="K90" s="301" t="s">
        <v>138</v>
      </c>
      <c r="L90" s="301" t="s">
        <v>58</v>
      </c>
      <c r="M90" s="180"/>
      <c r="N90" s="301"/>
      <c r="O90" s="284"/>
    </row>
    <row r="91" spans="1:15" ht="27" customHeight="1" thickBot="1" x14ac:dyDescent="0.3">
      <c r="E91" s="463">
        <f>SUM(E4:E90)</f>
        <v>3907000</v>
      </c>
      <c r="F91" s="537">
        <f>SUM(F4:F90)+G3</f>
        <v>6157726</v>
      </c>
      <c r="G91" s="464">
        <f>F91-E91</f>
        <v>2250726</v>
      </c>
      <c r="J91" s="457"/>
    </row>
    <row r="93" spans="1:15" x14ac:dyDescent="0.25">
      <c r="C93" s="518" t="s">
        <v>15</v>
      </c>
    </row>
    <row r="94" spans="1:15" x14ac:dyDescent="0.25">
      <c r="G94" s="468"/>
    </row>
    <row r="97" spans="7:7" x14ac:dyDescent="0.25">
      <c r="G97" s="468"/>
    </row>
    <row r="1504" spans="5:5" x14ac:dyDescent="0.25">
      <c r="E1504" s="467" t="s">
        <v>117</v>
      </c>
    </row>
  </sheetData>
  <autoFilter ref="A2:N91">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E8" sqref="E8"/>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823" t="s">
        <v>43</v>
      </c>
      <c r="B1" s="824"/>
      <c r="C1" s="824"/>
      <c r="D1" s="824"/>
      <c r="E1" s="824"/>
      <c r="F1" s="824"/>
      <c r="G1" s="824"/>
      <c r="H1" s="824"/>
      <c r="I1" s="824"/>
      <c r="J1" s="824"/>
      <c r="K1" s="824"/>
      <c r="L1" s="824"/>
      <c r="M1" s="824"/>
      <c r="N1" s="824"/>
    </row>
    <row r="2" spans="1:19" s="2" customFormat="1" ht="18.75" x14ac:dyDescent="0.25">
      <c r="A2" s="825" t="s">
        <v>150</v>
      </c>
      <c r="B2" s="825"/>
      <c r="C2" s="825"/>
      <c r="D2" s="825"/>
      <c r="E2" s="825"/>
      <c r="F2" s="825"/>
      <c r="G2" s="825"/>
      <c r="H2" s="825"/>
      <c r="I2" s="825"/>
      <c r="J2" s="825"/>
      <c r="K2" s="825"/>
      <c r="L2" s="825"/>
      <c r="M2" s="825"/>
      <c r="N2" s="825"/>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472">
        <v>45323</v>
      </c>
      <c r="B4" s="144" t="s">
        <v>441</v>
      </c>
      <c r="C4" s="297"/>
      <c r="D4" s="297"/>
      <c r="E4" s="331"/>
      <c r="F4" s="387">
        <v>5</v>
      </c>
      <c r="G4" s="388">
        <v>5</v>
      </c>
      <c r="H4" s="21"/>
      <c r="I4" s="32"/>
      <c r="J4" s="30"/>
      <c r="K4" s="32"/>
      <c r="L4" s="32"/>
      <c r="M4" s="32"/>
      <c r="N4" s="32"/>
    </row>
    <row r="5" spans="1:19" s="54" customFormat="1" ht="15.75" thickBot="1" x14ac:dyDescent="0.3">
      <c r="A5" s="89"/>
      <c r="B5" s="88"/>
      <c r="C5" s="141"/>
      <c r="D5" s="143"/>
      <c r="E5" s="393">
        <f>SUM(E4:E4)</f>
        <v>0</v>
      </c>
      <c r="F5" s="393">
        <f>SUM(F4:F4)</f>
        <v>5</v>
      </c>
      <c r="G5" s="389">
        <f>F5-E5</f>
        <v>5</v>
      </c>
      <c r="H5" s="142"/>
      <c r="I5" s="88"/>
      <c r="J5" s="88"/>
      <c r="K5" s="40"/>
      <c r="L5" s="40"/>
      <c r="M5" s="40"/>
      <c r="N5" s="40"/>
      <c r="O5" s="90"/>
      <c r="P5" s="90"/>
      <c r="Q5" s="90"/>
      <c r="R5" s="90"/>
      <c r="S5" s="90"/>
    </row>
    <row r="6" spans="1:19" s="18" customFormat="1" x14ac:dyDescent="0.25">
      <c r="A6"/>
      <c r="B6"/>
      <c r="C6" s="115"/>
      <c r="D6" s="119"/>
      <c r="E6" s="122"/>
      <c r="F6" s="123"/>
      <c r="G6" s="122"/>
      <c r="H6" s="124"/>
      <c r="I6" s="125"/>
      <c r="J6" s="126"/>
      <c r="K6" s="120"/>
      <c r="L6" s="120"/>
      <c r="M6" s="121"/>
      <c r="N6" s="117"/>
      <c r="O6" s="121"/>
      <c r="P6" s="41"/>
      <c r="Q6" s="41"/>
      <c r="R6" s="41"/>
      <c r="S6" s="41"/>
    </row>
    <row r="7" spans="1:19" s="18" customFormat="1" x14ac:dyDescent="0.25">
      <c r="A7"/>
      <c r="B7"/>
      <c r="C7" s="115"/>
      <c r="D7" s="119"/>
      <c r="E7" s="122"/>
      <c r="F7" s="123"/>
      <c r="G7" s="122"/>
      <c r="H7" s="124"/>
      <c r="I7" s="125"/>
      <c r="J7" s="126"/>
      <c r="K7" s="120"/>
      <c r="L7" s="120"/>
      <c r="M7" s="121"/>
      <c r="N7" s="117"/>
      <c r="O7" s="121"/>
      <c r="P7" s="41"/>
      <c r="Q7" s="41"/>
      <c r="R7" s="41"/>
      <c r="S7" s="41"/>
    </row>
    <row r="8" spans="1:19" s="18" customFormat="1" x14ac:dyDescent="0.25">
      <c r="A8"/>
      <c r="B8"/>
      <c r="C8" s="115"/>
      <c r="D8" s="119"/>
      <c r="E8" s="122"/>
      <c r="F8" s="123"/>
      <c r="G8" s="122"/>
      <c r="H8" s="124"/>
      <c r="I8" s="125"/>
      <c r="J8" s="126"/>
      <c r="K8" s="120"/>
      <c r="L8" s="120"/>
      <c r="M8" s="121"/>
      <c r="N8" s="117"/>
      <c r="O8" s="121"/>
      <c r="P8" s="41"/>
      <c r="Q8" s="41"/>
      <c r="R8" s="41"/>
      <c r="S8" s="41"/>
    </row>
    <row r="9" spans="1:19" s="18" customFormat="1" x14ac:dyDescent="0.25">
      <c r="A9"/>
      <c r="B9"/>
      <c r="C9" s="115"/>
      <c r="D9" s="119"/>
      <c r="E9" s="122"/>
      <c r="F9" s="123"/>
      <c r="G9" s="122"/>
      <c r="H9" s="124"/>
      <c r="I9" s="125"/>
      <c r="J9" s="126"/>
      <c r="K9" s="120"/>
      <c r="L9" s="120"/>
      <c r="M9" s="121"/>
      <c r="N9" s="127"/>
      <c r="O9" s="121"/>
      <c r="P9" s="41"/>
      <c r="Q9" s="41"/>
      <c r="R9" s="41"/>
      <c r="S9" s="41"/>
    </row>
    <row r="10" spans="1:19" s="76" customFormat="1" x14ac:dyDescent="0.25">
      <c r="A10"/>
      <c r="B10"/>
      <c r="C10" s="115"/>
      <c r="D10" s="128"/>
      <c r="E10" s="122"/>
      <c r="F10" s="122"/>
      <c r="G10" s="122"/>
      <c r="H10" s="124"/>
      <c r="I10" s="128"/>
      <c r="J10" s="129"/>
      <c r="K10" s="116"/>
      <c r="L10" s="116"/>
      <c r="M10" s="116"/>
      <c r="N10" s="117"/>
      <c r="O10" s="118"/>
      <c r="P10" s="57"/>
      <c r="Q10" s="57"/>
      <c r="R10" s="57"/>
      <c r="S10" s="57"/>
    </row>
    <row r="11" spans="1:19" s="18" customFormat="1" x14ac:dyDescent="0.25">
      <c r="A11"/>
      <c r="B11"/>
      <c r="C11" s="115"/>
      <c r="D11" s="119"/>
      <c r="E11" s="122"/>
      <c r="F11" s="123"/>
      <c r="G11" s="119"/>
      <c r="H11" s="124"/>
      <c r="I11" s="125"/>
      <c r="J11" s="126"/>
      <c r="K11" s="120"/>
      <c r="L11" s="120"/>
      <c r="M11" s="121"/>
      <c r="N11" s="127"/>
      <c r="O11" s="121"/>
      <c r="P11" s="41"/>
      <c r="Q11" s="41"/>
      <c r="R11" s="41"/>
      <c r="S11" s="41"/>
    </row>
    <row r="12" spans="1:19" s="18" customFormat="1" x14ac:dyDescent="0.25">
      <c r="A12"/>
      <c r="B12"/>
      <c r="C12" s="115"/>
      <c r="D12" s="119"/>
      <c r="E12" s="122"/>
      <c r="F12" s="123"/>
      <c r="G12" s="119"/>
      <c r="H12" s="124"/>
      <c r="I12" s="125"/>
      <c r="J12" s="126"/>
      <c r="K12" s="120"/>
      <c r="L12" s="120"/>
      <c r="M12" s="121"/>
      <c r="N12" s="127"/>
      <c r="O12" s="121"/>
      <c r="P12" s="41"/>
      <c r="Q12" s="41"/>
      <c r="R12" s="41"/>
      <c r="S12" s="41"/>
    </row>
    <row r="13" spans="1:19" s="18" customFormat="1" x14ac:dyDescent="0.25">
      <c r="A13"/>
      <c r="B13"/>
      <c r="C13" s="115"/>
      <c r="D13" s="119"/>
      <c r="E13" s="122"/>
      <c r="F13" s="123"/>
      <c r="G13" s="119"/>
      <c r="H13" s="124"/>
      <c r="I13" s="125"/>
      <c r="J13" s="126"/>
      <c r="K13" s="120"/>
      <c r="L13" s="120"/>
      <c r="M13" s="121"/>
      <c r="N13" s="127"/>
      <c r="O13" s="121"/>
      <c r="P13" s="41"/>
      <c r="Q13" s="41"/>
      <c r="R13" s="41"/>
      <c r="S13" s="41"/>
    </row>
    <row r="14" spans="1:19" s="18" customFormat="1" x14ac:dyDescent="0.25">
      <c r="A14"/>
      <c r="B14"/>
      <c r="C14" s="115"/>
      <c r="D14" s="119"/>
      <c r="E14" s="122"/>
      <c r="F14" s="123"/>
      <c r="G14" s="119"/>
      <c r="H14" s="124"/>
      <c r="I14" s="125"/>
      <c r="J14" s="126"/>
      <c r="K14" s="120"/>
      <c r="L14" s="120"/>
      <c r="M14" s="121"/>
      <c r="N14" s="127"/>
      <c r="O14" s="121"/>
      <c r="P14" s="41"/>
      <c r="Q14" s="41"/>
      <c r="R14" s="41"/>
      <c r="S14" s="41"/>
    </row>
    <row r="15" spans="1:19" s="18" customFormat="1" x14ac:dyDescent="0.25">
      <c r="A15"/>
      <c r="B15"/>
      <c r="C15" s="115"/>
      <c r="D15" s="119"/>
      <c r="E15" s="122"/>
      <c r="F15" s="123"/>
      <c r="G15" s="119"/>
      <c r="H15" s="124"/>
      <c r="I15" s="125"/>
      <c r="J15" s="126"/>
      <c r="K15" s="120"/>
      <c r="L15" s="120"/>
      <c r="M15" s="121"/>
      <c r="N15" s="127"/>
      <c r="O15" s="121"/>
      <c r="P15" s="41"/>
      <c r="Q15" s="41"/>
      <c r="R15" s="41"/>
      <c r="S15" s="41"/>
    </row>
    <row r="16" spans="1:19" s="18" customFormat="1" x14ac:dyDescent="0.25">
      <c r="A16" s="97"/>
      <c r="B16" s="106"/>
      <c r="C16" s="125"/>
      <c r="D16" s="119"/>
      <c r="E16" s="122"/>
      <c r="F16" s="123"/>
      <c r="G16" s="119"/>
      <c r="H16" s="124"/>
      <c r="I16" s="125"/>
      <c r="J16" s="126"/>
      <c r="K16" s="120"/>
      <c r="L16" s="120"/>
      <c r="M16" s="121"/>
      <c r="N16" s="127"/>
      <c r="O16" s="121"/>
      <c r="P16" s="41"/>
      <c r="Q16" s="41"/>
      <c r="R16" s="41"/>
      <c r="S16" s="41"/>
    </row>
    <row r="17" spans="1:19" s="18" customFormat="1" x14ac:dyDescent="0.25">
      <c r="A17" s="97"/>
      <c r="B17" s="106"/>
      <c r="C17" s="125"/>
      <c r="D17" s="119"/>
      <c r="E17" s="122"/>
      <c r="F17" s="123"/>
      <c r="G17" s="119"/>
      <c r="H17" s="124"/>
      <c r="I17" s="125"/>
      <c r="J17" s="126"/>
      <c r="K17" s="120"/>
      <c r="L17" s="120"/>
      <c r="M17" s="121"/>
      <c r="N17" s="127"/>
      <c r="O17" s="121"/>
      <c r="P17" s="41"/>
      <c r="Q17" s="41"/>
      <c r="R17" s="41"/>
      <c r="S17" s="41"/>
    </row>
    <row r="18" spans="1:19" s="18" customFormat="1" x14ac:dyDescent="0.25">
      <c r="A18" s="97"/>
      <c r="B18" s="106"/>
      <c r="C18" s="125"/>
      <c r="D18" s="119"/>
      <c r="E18" s="122"/>
      <c r="F18" s="123"/>
      <c r="G18" s="119"/>
      <c r="H18" s="124"/>
      <c r="I18" s="125"/>
      <c r="J18" s="126"/>
      <c r="K18" s="120"/>
      <c r="L18" s="120"/>
      <c r="M18" s="121"/>
      <c r="N18" s="127"/>
      <c r="O18" s="121"/>
      <c r="P18" s="41"/>
      <c r="Q18" s="41"/>
      <c r="R18" s="41"/>
      <c r="S18" s="41"/>
    </row>
    <row r="19" spans="1:19" s="18" customFormat="1" x14ac:dyDescent="0.25">
      <c r="A19" s="97"/>
      <c r="B19" s="106"/>
      <c r="C19" s="125"/>
      <c r="D19" s="119"/>
      <c r="E19" s="122"/>
      <c r="F19" s="123"/>
      <c r="G19" s="119"/>
      <c r="H19" s="124"/>
      <c r="I19" s="125"/>
      <c r="J19" s="126"/>
      <c r="K19" s="120"/>
      <c r="L19" s="120"/>
      <c r="M19" s="121"/>
      <c r="N19" s="127"/>
      <c r="O19" s="121"/>
      <c r="P19" s="41"/>
      <c r="Q19" s="41"/>
      <c r="R19" s="41"/>
      <c r="S19" s="41"/>
    </row>
    <row r="20" spans="1:19" s="18" customFormat="1" x14ac:dyDescent="0.25">
      <c r="A20" s="97"/>
      <c r="B20" s="106"/>
      <c r="C20" s="125"/>
      <c r="D20" s="119"/>
      <c r="E20" s="122"/>
      <c r="F20" s="123"/>
      <c r="G20" s="119"/>
      <c r="H20" s="124"/>
      <c r="I20" s="125"/>
      <c r="J20" s="126"/>
      <c r="K20" s="120"/>
      <c r="L20" s="120"/>
      <c r="M20" s="121"/>
      <c r="N20" s="127"/>
      <c r="O20" s="121"/>
      <c r="P20" s="41"/>
      <c r="Q20" s="41"/>
      <c r="R20" s="41"/>
      <c r="S20" s="41"/>
    </row>
    <row r="21" spans="1:19" s="18" customFormat="1" x14ac:dyDescent="0.25">
      <c r="A21" s="97"/>
      <c r="B21" s="106"/>
      <c r="C21" s="125"/>
      <c r="D21" s="119"/>
      <c r="E21" s="122"/>
      <c r="F21" s="123"/>
      <c r="G21" s="119"/>
      <c r="H21" s="124"/>
      <c r="I21" s="125"/>
      <c r="J21" s="126"/>
      <c r="K21" s="120"/>
      <c r="L21" s="120"/>
      <c r="M21" s="121"/>
      <c r="N21" s="127"/>
      <c r="O21" s="121"/>
      <c r="P21" s="41"/>
      <c r="Q21" s="41"/>
      <c r="R21" s="41"/>
      <c r="S21" s="41"/>
    </row>
    <row r="22" spans="1:19" s="18" customFormat="1" x14ac:dyDescent="0.25">
      <c r="A22" s="96"/>
      <c r="B22" s="107"/>
      <c r="C22" s="130"/>
      <c r="D22" s="131"/>
      <c r="E22" s="132"/>
      <c r="F22" s="132"/>
      <c r="G22" s="132"/>
      <c r="H22" s="124"/>
      <c r="I22" s="125"/>
      <c r="J22" s="122"/>
      <c r="K22" s="120"/>
      <c r="L22" s="120"/>
      <c r="M22" s="116"/>
      <c r="N22" s="117"/>
      <c r="O22" s="121"/>
      <c r="P22" s="41"/>
      <c r="Q22" s="41"/>
      <c r="R22" s="41"/>
      <c r="S22" s="41"/>
    </row>
    <row r="23" spans="1:19" s="74" customFormat="1" x14ac:dyDescent="0.25">
      <c r="A23" s="96"/>
      <c r="B23" s="107"/>
      <c r="C23" s="130"/>
      <c r="D23" s="131"/>
      <c r="E23" s="132"/>
      <c r="F23" s="132"/>
      <c r="G23" s="132"/>
      <c r="H23" s="124"/>
      <c r="I23" s="128"/>
      <c r="J23" s="129"/>
      <c r="K23" s="116"/>
      <c r="L23" s="116"/>
      <c r="M23" s="116"/>
      <c r="N23" s="117"/>
      <c r="O23" s="118"/>
      <c r="P23" s="57"/>
      <c r="Q23" s="57"/>
      <c r="R23" s="57"/>
      <c r="S23" s="57"/>
    </row>
    <row r="24" spans="1:19" s="18" customFormat="1" x14ac:dyDescent="0.25">
      <c r="A24" s="97"/>
      <c r="B24" s="106"/>
      <c r="C24" s="125"/>
      <c r="D24" s="119"/>
      <c r="E24" s="122"/>
      <c r="F24" s="123"/>
      <c r="G24" s="122"/>
      <c r="H24" s="124"/>
      <c r="I24" s="125"/>
      <c r="J24" s="126"/>
      <c r="K24" s="120"/>
      <c r="L24" s="120"/>
      <c r="M24" s="121"/>
      <c r="N24" s="127"/>
      <c r="O24" s="121"/>
      <c r="P24" s="41"/>
      <c r="Q24" s="41"/>
      <c r="R24" s="41"/>
      <c r="S24" s="41"/>
    </row>
    <row r="25" spans="1:19" s="18" customFormat="1" x14ac:dyDescent="0.25">
      <c r="A25" s="97"/>
      <c r="B25" s="106"/>
      <c r="C25" s="125"/>
      <c r="D25" s="119"/>
      <c r="E25" s="122"/>
      <c r="F25" s="123"/>
      <c r="G25" s="122"/>
      <c r="H25" s="124"/>
      <c r="I25" s="125"/>
      <c r="J25" s="126"/>
      <c r="K25" s="120"/>
      <c r="L25" s="120"/>
      <c r="M25" s="121"/>
      <c r="N25" s="127"/>
      <c r="O25" s="121"/>
      <c r="P25" s="41"/>
      <c r="Q25" s="41"/>
      <c r="R25" s="41"/>
      <c r="S25" s="41"/>
    </row>
    <row r="26" spans="1:19" s="18" customFormat="1" x14ac:dyDescent="0.25">
      <c r="A26" s="97"/>
      <c r="B26" s="106"/>
      <c r="C26" s="125"/>
      <c r="D26" s="119"/>
      <c r="E26" s="122"/>
      <c r="F26" s="123"/>
      <c r="G26" s="122"/>
      <c r="H26" s="124"/>
      <c r="I26" s="125"/>
      <c r="J26" s="126"/>
      <c r="K26" s="120"/>
      <c r="L26" s="120"/>
      <c r="M26" s="121"/>
      <c r="N26" s="127"/>
      <c r="O26" s="121"/>
      <c r="P26" s="41"/>
      <c r="Q26" s="41"/>
      <c r="R26" s="41"/>
      <c r="S26" s="41"/>
    </row>
    <row r="27" spans="1:19" s="18" customFormat="1" x14ac:dyDescent="0.25">
      <c r="A27" s="97"/>
      <c r="B27" s="106"/>
      <c r="C27" s="125"/>
      <c r="D27" s="119"/>
      <c r="E27" s="122"/>
      <c r="F27" s="123"/>
      <c r="G27" s="122"/>
      <c r="H27" s="124"/>
      <c r="I27" s="125"/>
      <c r="J27" s="126"/>
      <c r="K27" s="120"/>
      <c r="L27" s="120"/>
      <c r="M27" s="121"/>
      <c r="N27" s="127"/>
      <c r="O27" s="121"/>
      <c r="P27" s="41"/>
      <c r="Q27" s="41"/>
      <c r="R27" s="41"/>
      <c r="S27" s="41"/>
    </row>
    <row r="28" spans="1:19" s="18" customFormat="1" x14ac:dyDescent="0.25">
      <c r="A28" s="97"/>
      <c r="B28" s="106"/>
      <c r="C28" s="125"/>
      <c r="D28" s="119"/>
      <c r="E28" s="122"/>
      <c r="F28" s="123"/>
      <c r="G28" s="122"/>
      <c r="H28" s="124"/>
      <c r="I28" s="125"/>
      <c r="J28" s="126"/>
      <c r="K28" s="120"/>
      <c r="L28" s="120"/>
      <c r="M28" s="121"/>
      <c r="N28" s="127"/>
      <c r="O28" s="121"/>
      <c r="P28" s="41"/>
      <c r="Q28" s="41"/>
      <c r="R28" s="41"/>
      <c r="S28" s="41"/>
    </row>
    <row r="29" spans="1:19" s="18" customFormat="1" x14ac:dyDescent="0.25">
      <c r="A29" s="97"/>
      <c r="B29" s="106"/>
      <c r="C29" s="125"/>
      <c r="D29" s="119"/>
      <c r="E29" s="122"/>
      <c r="F29" s="123"/>
      <c r="G29" s="122"/>
      <c r="H29" s="124"/>
      <c r="I29" s="125"/>
      <c r="J29" s="126"/>
      <c r="K29" s="120"/>
      <c r="L29" s="120"/>
      <c r="M29" s="121"/>
      <c r="N29" s="127"/>
      <c r="O29" s="121"/>
      <c r="P29" s="41"/>
      <c r="Q29" s="41"/>
      <c r="R29" s="41"/>
      <c r="S29" s="41"/>
    </row>
    <row r="30" spans="1:19" s="18" customFormat="1" x14ac:dyDescent="0.25">
      <c r="A30" s="97"/>
      <c r="B30" s="106"/>
      <c r="C30" s="125"/>
      <c r="D30" s="119"/>
      <c r="E30" s="122"/>
      <c r="F30" s="123"/>
      <c r="G30" s="122"/>
      <c r="H30" s="124"/>
      <c r="I30" s="125"/>
      <c r="J30" s="126"/>
      <c r="K30" s="120"/>
      <c r="L30" s="120"/>
      <c r="M30" s="121"/>
      <c r="N30" s="127"/>
      <c r="O30" s="121"/>
      <c r="P30" s="41"/>
      <c r="Q30" s="41"/>
      <c r="R30" s="41"/>
      <c r="S30" s="41"/>
    </row>
    <row r="31" spans="1:19" s="18" customFormat="1" x14ac:dyDescent="0.25">
      <c r="A31" s="97"/>
      <c r="B31" s="106"/>
      <c r="C31" s="125"/>
      <c r="D31" s="119"/>
      <c r="E31" s="122"/>
      <c r="F31" s="123"/>
      <c r="G31" s="122"/>
      <c r="H31" s="124"/>
      <c r="I31" s="125"/>
      <c r="J31" s="126"/>
      <c r="K31" s="120"/>
      <c r="L31" s="120"/>
      <c r="M31" s="121"/>
      <c r="N31" s="127"/>
      <c r="O31" s="121"/>
      <c r="P31" s="41"/>
      <c r="Q31" s="41"/>
      <c r="R31" s="41"/>
      <c r="S31" s="41"/>
    </row>
    <row r="32" spans="1:19" s="18" customFormat="1" x14ac:dyDescent="0.25">
      <c r="A32" s="96"/>
      <c r="B32" s="107"/>
      <c r="C32" s="130"/>
      <c r="D32" s="131"/>
      <c r="E32" s="132"/>
      <c r="F32" s="132"/>
      <c r="G32" s="132"/>
      <c r="H32" s="124"/>
      <c r="I32" s="125"/>
      <c r="J32" s="122"/>
      <c r="K32" s="120"/>
      <c r="L32" s="120"/>
      <c r="M32" s="116"/>
      <c r="N32" s="117"/>
      <c r="O32" s="121"/>
      <c r="P32" s="41"/>
      <c r="Q32" s="41"/>
      <c r="R32" s="41"/>
      <c r="S32" s="41"/>
    </row>
    <row r="33" spans="1:19" s="74" customFormat="1" x14ac:dyDescent="0.25">
      <c r="A33" s="96"/>
      <c r="B33" s="107"/>
      <c r="C33" s="130"/>
      <c r="D33" s="131"/>
      <c r="E33" s="132"/>
      <c r="F33" s="132"/>
      <c r="G33" s="132"/>
      <c r="H33" s="124"/>
      <c r="I33" s="128"/>
      <c r="J33" s="129"/>
      <c r="K33" s="116"/>
      <c r="L33" s="116"/>
      <c r="M33" s="116"/>
      <c r="N33" s="117"/>
      <c r="O33" s="118"/>
      <c r="P33" s="57"/>
      <c r="Q33" s="57"/>
      <c r="R33" s="57"/>
      <c r="S33" s="57"/>
    </row>
    <row r="34" spans="1:19" s="18" customFormat="1" x14ac:dyDescent="0.25">
      <c r="A34" s="97"/>
      <c r="B34" s="106"/>
      <c r="C34" s="125"/>
      <c r="D34" s="119"/>
      <c r="E34" s="122"/>
      <c r="F34" s="123"/>
      <c r="G34" s="122"/>
      <c r="H34" s="124"/>
      <c r="I34" s="125"/>
      <c r="J34" s="126"/>
      <c r="K34" s="120"/>
      <c r="L34" s="120"/>
      <c r="M34" s="121"/>
      <c r="N34" s="127"/>
      <c r="O34" s="121"/>
      <c r="P34" s="41"/>
      <c r="Q34" s="41"/>
      <c r="R34" s="41"/>
      <c r="S34" s="41"/>
    </row>
    <row r="35" spans="1:19" s="18" customFormat="1" x14ac:dyDescent="0.25">
      <c r="A35" s="97"/>
      <c r="B35" s="106"/>
      <c r="C35" s="125"/>
      <c r="D35" s="119"/>
      <c r="E35" s="122"/>
      <c r="F35" s="123"/>
      <c r="G35" s="122"/>
      <c r="H35" s="124"/>
      <c r="I35" s="125"/>
      <c r="J35" s="126"/>
      <c r="K35" s="120"/>
      <c r="L35" s="120"/>
      <c r="M35" s="121"/>
      <c r="N35" s="127"/>
      <c r="O35" s="121"/>
      <c r="P35" s="41"/>
      <c r="Q35" s="41"/>
      <c r="R35" s="41"/>
      <c r="S35" s="41"/>
    </row>
    <row r="36" spans="1:19" s="18" customFormat="1" x14ac:dyDescent="0.25">
      <c r="A36" s="97"/>
      <c r="B36" s="106"/>
      <c r="C36" s="125"/>
      <c r="D36" s="119"/>
      <c r="E36" s="122"/>
      <c r="F36" s="123"/>
      <c r="G36" s="122"/>
      <c r="H36" s="124"/>
      <c r="I36" s="125"/>
      <c r="J36" s="126"/>
      <c r="K36" s="120"/>
      <c r="L36" s="120"/>
      <c r="M36" s="121"/>
      <c r="N36" s="127"/>
      <c r="O36" s="121"/>
      <c r="P36" s="41"/>
      <c r="Q36" s="41"/>
      <c r="R36" s="41"/>
      <c r="S36" s="41"/>
    </row>
    <row r="37" spans="1:19" s="18" customFormat="1" x14ac:dyDescent="0.25">
      <c r="A37" s="97"/>
      <c r="B37" s="106"/>
      <c r="C37" s="125"/>
      <c r="D37" s="119"/>
      <c r="E37" s="122"/>
      <c r="F37" s="123"/>
      <c r="G37" s="122"/>
      <c r="H37" s="124"/>
      <c r="I37" s="125"/>
      <c r="J37" s="126"/>
      <c r="K37" s="120"/>
      <c r="L37" s="120"/>
      <c r="M37" s="121"/>
      <c r="N37" s="127"/>
      <c r="O37" s="121"/>
      <c r="P37" s="41"/>
      <c r="Q37" s="41"/>
      <c r="R37" s="41"/>
      <c r="S37" s="41"/>
    </row>
    <row r="38" spans="1:19" s="18" customFormat="1" x14ac:dyDescent="0.25">
      <c r="A38" s="97"/>
      <c r="B38" s="106"/>
      <c r="C38" s="125"/>
      <c r="D38" s="119"/>
      <c r="E38" s="122"/>
      <c r="F38" s="123"/>
      <c r="G38" s="122"/>
      <c r="H38" s="124"/>
      <c r="I38" s="125"/>
      <c r="J38" s="126"/>
      <c r="K38" s="120"/>
      <c r="L38" s="120"/>
      <c r="M38" s="121"/>
      <c r="N38" s="127"/>
      <c r="O38" s="121"/>
      <c r="P38" s="41"/>
      <c r="Q38" s="41"/>
      <c r="R38" s="41"/>
      <c r="S38" s="41"/>
    </row>
    <row r="39" spans="1:19" s="18" customFormat="1" x14ac:dyDescent="0.25">
      <c r="A39" s="97"/>
      <c r="B39" s="106"/>
      <c r="C39" s="125"/>
      <c r="D39" s="119"/>
      <c r="E39" s="122"/>
      <c r="F39" s="123"/>
      <c r="G39" s="122"/>
      <c r="H39" s="124"/>
      <c r="I39" s="125"/>
      <c r="J39" s="126"/>
      <c r="K39" s="120"/>
      <c r="L39" s="120"/>
      <c r="M39" s="121"/>
      <c r="N39" s="127"/>
      <c r="O39" s="121"/>
      <c r="P39" s="41"/>
      <c r="Q39" s="41"/>
      <c r="R39" s="41"/>
      <c r="S39" s="41"/>
    </row>
    <row r="40" spans="1:19" s="18" customFormat="1" x14ac:dyDescent="0.25">
      <c r="A40" s="97"/>
      <c r="B40" s="106"/>
      <c r="C40" s="125"/>
      <c r="D40" s="119"/>
      <c r="E40" s="122"/>
      <c r="F40" s="123"/>
      <c r="G40" s="122"/>
      <c r="H40" s="124"/>
      <c r="I40" s="125"/>
      <c r="J40" s="126"/>
      <c r="K40" s="120"/>
      <c r="L40" s="120"/>
      <c r="M40" s="121"/>
      <c r="N40" s="127"/>
      <c r="O40" s="121"/>
      <c r="P40" s="41"/>
      <c r="Q40" s="41"/>
      <c r="R40" s="41"/>
      <c r="S40" s="41"/>
    </row>
    <row r="41" spans="1:19" s="18" customFormat="1" x14ac:dyDescent="0.25">
      <c r="A41" s="97"/>
      <c r="B41" s="106"/>
      <c r="C41" s="125"/>
      <c r="D41" s="119"/>
      <c r="E41" s="122"/>
      <c r="F41" s="123"/>
      <c r="G41" s="122"/>
      <c r="H41" s="124"/>
      <c r="I41" s="125"/>
      <c r="J41" s="126"/>
      <c r="K41" s="120"/>
      <c r="L41" s="120"/>
      <c r="M41" s="121"/>
      <c r="N41" s="127"/>
      <c r="O41" s="121"/>
      <c r="P41" s="41"/>
      <c r="Q41" s="41"/>
      <c r="R41" s="41"/>
      <c r="S41" s="41"/>
    </row>
    <row r="42" spans="1:19" s="18" customFormat="1" x14ac:dyDescent="0.25">
      <c r="A42" s="97"/>
      <c r="B42" s="106"/>
      <c r="C42" s="125"/>
      <c r="D42" s="119"/>
      <c r="E42" s="122"/>
      <c r="F42" s="123"/>
      <c r="G42" s="122"/>
      <c r="H42" s="124"/>
      <c r="I42" s="125"/>
      <c r="J42" s="126"/>
      <c r="K42" s="120"/>
      <c r="L42" s="120"/>
      <c r="M42" s="121"/>
      <c r="N42" s="127"/>
      <c r="O42" s="121"/>
      <c r="P42" s="41"/>
      <c r="Q42" s="41"/>
      <c r="R42" s="41"/>
      <c r="S42" s="41"/>
    </row>
    <row r="43" spans="1:19" s="18" customFormat="1" x14ac:dyDescent="0.25">
      <c r="A43" s="97"/>
      <c r="B43" s="106"/>
      <c r="C43" s="125"/>
      <c r="D43" s="119"/>
      <c r="E43" s="122"/>
      <c r="F43" s="123"/>
      <c r="G43" s="122"/>
      <c r="H43" s="124"/>
      <c r="I43" s="125"/>
      <c r="J43" s="126"/>
      <c r="K43" s="120"/>
      <c r="L43" s="120"/>
      <c r="M43" s="121"/>
      <c r="N43" s="127"/>
      <c r="O43" s="121"/>
      <c r="P43" s="41"/>
      <c r="Q43" s="41"/>
      <c r="R43" s="41"/>
      <c r="S43" s="41"/>
    </row>
    <row r="44" spans="1:19" s="18" customFormat="1" x14ac:dyDescent="0.25">
      <c r="A44" s="97"/>
      <c r="B44" s="106"/>
      <c r="C44" s="125"/>
      <c r="D44" s="119"/>
      <c r="E44" s="122"/>
      <c r="F44" s="123"/>
      <c r="G44" s="122"/>
      <c r="H44" s="124"/>
      <c r="I44" s="125"/>
      <c r="J44" s="126"/>
      <c r="K44" s="120"/>
      <c r="L44" s="120"/>
      <c r="M44" s="121"/>
      <c r="N44" s="127"/>
      <c r="O44" s="121"/>
      <c r="P44" s="41"/>
      <c r="Q44" s="41"/>
      <c r="R44" s="41"/>
      <c r="S44" s="41"/>
    </row>
    <row r="45" spans="1:19" s="18" customFormat="1" x14ac:dyDescent="0.25">
      <c r="A45" s="96"/>
      <c r="B45" s="107"/>
      <c r="C45" s="130"/>
      <c r="D45" s="131"/>
      <c r="E45" s="132"/>
      <c r="F45" s="132"/>
      <c r="G45" s="132"/>
      <c r="H45" s="124"/>
      <c r="I45" s="125"/>
      <c r="J45" s="122"/>
      <c r="K45" s="120"/>
      <c r="L45" s="120"/>
      <c r="M45" s="116"/>
      <c r="N45" s="117"/>
      <c r="O45" s="121"/>
      <c r="P45" s="41"/>
      <c r="Q45" s="41"/>
      <c r="R45" s="41"/>
      <c r="S45" s="41"/>
    </row>
    <row r="46" spans="1:19" s="18" customFormat="1" x14ac:dyDescent="0.25">
      <c r="A46" s="96"/>
      <c r="B46" s="108"/>
      <c r="C46" s="130"/>
      <c r="D46" s="131"/>
      <c r="E46" s="132"/>
      <c r="F46" s="132"/>
      <c r="G46" s="132"/>
      <c r="H46" s="124"/>
      <c r="I46" s="128"/>
      <c r="J46" s="129"/>
      <c r="K46" s="116"/>
      <c r="L46" s="116"/>
      <c r="M46" s="116"/>
      <c r="N46" s="117"/>
      <c r="O46" s="118"/>
      <c r="P46" s="41"/>
      <c r="Q46" s="41"/>
      <c r="R46" s="41"/>
      <c r="S46" s="41"/>
    </row>
    <row r="47" spans="1:19" s="18" customFormat="1" ht="41.25" customHeight="1" x14ac:dyDescent="0.25">
      <c r="A47" s="97"/>
      <c r="B47" s="106"/>
      <c r="C47" s="125"/>
      <c r="D47" s="119"/>
      <c r="E47" s="122"/>
      <c r="F47" s="122"/>
      <c r="G47" s="119"/>
      <c r="H47" s="124"/>
      <c r="I47" s="125"/>
      <c r="J47" s="126"/>
      <c r="K47" s="120"/>
      <c r="L47" s="120"/>
      <c r="M47" s="121"/>
      <c r="N47" s="127"/>
      <c r="O47" s="121"/>
      <c r="P47" s="41"/>
      <c r="Q47" s="41"/>
      <c r="R47" s="41"/>
      <c r="S47" s="41"/>
    </row>
    <row r="48" spans="1:19" s="18" customFormat="1" x14ac:dyDescent="0.25">
      <c r="A48" s="97"/>
      <c r="B48" s="106"/>
      <c r="C48" s="125"/>
      <c r="D48" s="119"/>
      <c r="E48" s="122"/>
      <c r="F48" s="122"/>
      <c r="G48" s="119"/>
      <c r="H48" s="124"/>
      <c r="I48" s="125"/>
      <c r="J48" s="126"/>
      <c r="K48" s="120"/>
      <c r="L48" s="120"/>
      <c r="M48" s="121"/>
      <c r="N48" s="127"/>
      <c r="O48" s="121"/>
      <c r="P48" s="41"/>
      <c r="Q48" s="41"/>
      <c r="R48" s="41"/>
      <c r="S48" s="41"/>
    </row>
    <row r="49" spans="1:19" s="18" customFormat="1" x14ac:dyDescent="0.25">
      <c r="A49" s="97"/>
      <c r="B49" s="106"/>
      <c r="C49" s="125"/>
      <c r="D49" s="119"/>
      <c r="E49" s="122"/>
      <c r="F49" s="122"/>
      <c r="G49" s="119"/>
      <c r="H49" s="124"/>
      <c r="I49" s="125"/>
      <c r="J49" s="126"/>
      <c r="K49" s="120"/>
      <c r="L49" s="120"/>
      <c r="M49" s="121"/>
      <c r="N49" s="127"/>
      <c r="O49" s="121"/>
      <c r="P49" s="41"/>
      <c r="Q49" s="41"/>
      <c r="R49" s="41"/>
      <c r="S49" s="41"/>
    </row>
    <row r="50" spans="1:19" s="18" customFormat="1" x14ac:dyDescent="0.25">
      <c r="A50" s="97"/>
      <c r="B50" s="106"/>
      <c r="C50" s="125"/>
      <c r="D50" s="119"/>
      <c r="E50" s="122"/>
      <c r="F50" s="122"/>
      <c r="G50" s="119"/>
      <c r="H50" s="124"/>
      <c r="I50" s="125"/>
      <c r="J50" s="126"/>
      <c r="K50" s="120"/>
      <c r="L50" s="120"/>
      <c r="M50" s="121"/>
      <c r="N50" s="127"/>
      <c r="O50" s="121"/>
      <c r="P50" s="41"/>
      <c r="Q50" s="41"/>
      <c r="R50" s="41"/>
      <c r="S50" s="41"/>
    </row>
    <row r="51" spans="1:19" s="18" customFormat="1" x14ac:dyDescent="0.25">
      <c r="A51" s="97"/>
      <c r="B51" s="106"/>
      <c r="C51" s="125"/>
      <c r="D51" s="119"/>
      <c r="E51" s="122"/>
      <c r="F51" s="122"/>
      <c r="G51" s="119"/>
      <c r="H51" s="124"/>
      <c r="I51" s="125"/>
      <c r="J51" s="126"/>
      <c r="K51" s="120"/>
      <c r="L51" s="120"/>
      <c r="M51" s="121"/>
      <c r="N51" s="127"/>
      <c r="O51" s="121"/>
      <c r="P51" s="41"/>
      <c r="Q51" s="41"/>
      <c r="R51" s="41"/>
      <c r="S51" s="41"/>
    </row>
    <row r="52" spans="1:19" s="18" customFormat="1" x14ac:dyDescent="0.25">
      <c r="A52" s="97"/>
      <c r="B52" s="106"/>
      <c r="C52" s="125"/>
      <c r="D52" s="119"/>
      <c r="E52" s="122"/>
      <c r="F52" s="122"/>
      <c r="G52" s="119"/>
      <c r="H52" s="124"/>
      <c r="I52" s="125"/>
      <c r="J52" s="126"/>
      <c r="K52" s="120"/>
      <c r="L52" s="120"/>
      <c r="M52" s="121"/>
      <c r="N52" s="127"/>
      <c r="O52" s="121"/>
      <c r="P52" s="41"/>
      <c r="Q52" s="41"/>
      <c r="R52" s="41"/>
      <c r="S52" s="41"/>
    </row>
    <row r="53" spans="1:19" s="74" customFormat="1" x14ac:dyDescent="0.25">
      <c r="A53" s="96"/>
      <c r="B53" s="107"/>
      <c r="C53" s="130"/>
      <c r="D53" s="131"/>
      <c r="E53" s="132"/>
      <c r="F53" s="132"/>
      <c r="G53" s="132"/>
      <c r="H53" s="124"/>
      <c r="I53" s="128"/>
      <c r="J53" s="129"/>
      <c r="K53" s="116"/>
      <c r="L53" s="116"/>
      <c r="M53" s="116"/>
      <c r="N53" s="117"/>
      <c r="O53" s="118"/>
      <c r="P53" s="57"/>
      <c r="Q53" s="57"/>
      <c r="R53" s="57"/>
      <c r="S53" s="57"/>
    </row>
    <row r="54" spans="1:19" s="18" customFormat="1" x14ac:dyDescent="0.25">
      <c r="A54" s="97"/>
      <c r="B54" s="106"/>
      <c r="C54" s="129"/>
      <c r="D54" s="119"/>
      <c r="E54" s="122"/>
      <c r="F54" s="123"/>
      <c r="G54" s="122"/>
      <c r="H54" s="124"/>
      <c r="I54" s="125"/>
      <c r="J54" s="126"/>
      <c r="K54" s="120"/>
      <c r="L54" s="120"/>
      <c r="M54" s="121"/>
      <c r="N54" s="127"/>
      <c r="O54" s="121"/>
      <c r="P54" s="41"/>
      <c r="Q54" s="41"/>
      <c r="R54" s="41"/>
      <c r="S54" s="41"/>
    </row>
    <row r="55" spans="1:19" s="18" customFormat="1" x14ac:dyDescent="0.25">
      <c r="A55" s="97"/>
      <c r="B55" s="106"/>
      <c r="C55" s="129"/>
      <c r="D55" s="119"/>
      <c r="E55" s="122"/>
      <c r="F55" s="123"/>
      <c r="G55" s="122"/>
      <c r="H55" s="124"/>
      <c r="I55" s="125"/>
      <c r="J55" s="125"/>
      <c r="K55" s="120"/>
      <c r="L55" s="120"/>
      <c r="M55" s="121"/>
      <c r="N55" s="127"/>
      <c r="O55" s="121"/>
      <c r="P55" s="41"/>
      <c r="Q55" s="41"/>
      <c r="R55" s="41"/>
      <c r="S55" s="41"/>
    </row>
    <row r="56" spans="1:19" s="18" customFormat="1" x14ac:dyDescent="0.25">
      <c r="A56" s="97"/>
      <c r="B56" s="106"/>
      <c r="C56" s="129"/>
      <c r="D56" s="119"/>
      <c r="E56" s="122"/>
      <c r="F56" s="123"/>
      <c r="G56" s="122"/>
      <c r="H56" s="124"/>
      <c r="I56" s="125"/>
      <c r="J56" s="125"/>
      <c r="K56" s="120"/>
      <c r="L56" s="120"/>
      <c r="M56" s="121"/>
      <c r="N56" s="117"/>
      <c r="O56" s="121"/>
      <c r="P56" s="41"/>
      <c r="Q56" s="41"/>
      <c r="R56" s="41"/>
      <c r="S56" s="41"/>
    </row>
    <row r="57" spans="1:19" s="18" customFormat="1" x14ac:dyDescent="0.25">
      <c r="A57" s="97"/>
      <c r="B57" s="106"/>
      <c r="C57" s="125"/>
      <c r="D57" s="119"/>
      <c r="E57" s="122"/>
      <c r="F57" s="123"/>
      <c r="G57" s="122"/>
      <c r="H57" s="124"/>
      <c r="I57" s="125"/>
      <c r="J57" s="126"/>
      <c r="K57" s="120"/>
      <c r="L57" s="120"/>
      <c r="M57" s="121"/>
      <c r="N57" s="127"/>
      <c r="O57" s="121"/>
      <c r="P57" s="41"/>
      <c r="Q57" s="41"/>
      <c r="R57" s="41"/>
      <c r="S57" s="41"/>
    </row>
    <row r="58" spans="1:19" s="18" customFormat="1" x14ac:dyDescent="0.25">
      <c r="A58" s="97"/>
      <c r="B58" s="106"/>
      <c r="C58" s="125"/>
      <c r="D58" s="119"/>
      <c r="E58" s="122"/>
      <c r="F58" s="123"/>
      <c r="G58" s="122"/>
      <c r="H58" s="124"/>
      <c r="I58" s="125"/>
      <c r="J58" s="126"/>
      <c r="K58" s="120"/>
      <c r="L58" s="120"/>
      <c r="M58" s="121"/>
      <c r="N58" s="127"/>
      <c r="O58" s="121"/>
      <c r="P58" s="41"/>
      <c r="Q58" s="41"/>
      <c r="R58" s="41"/>
      <c r="S58" s="41"/>
    </row>
    <row r="59" spans="1:19" s="18" customFormat="1" x14ac:dyDescent="0.25">
      <c r="A59" s="97"/>
      <c r="B59" s="106"/>
      <c r="C59" s="129"/>
      <c r="D59" s="119"/>
      <c r="E59" s="122"/>
      <c r="F59" s="123"/>
      <c r="G59" s="122"/>
      <c r="H59" s="124"/>
      <c r="I59" s="125"/>
      <c r="J59" s="126"/>
      <c r="K59" s="120"/>
      <c r="L59" s="120"/>
      <c r="M59" s="121"/>
      <c r="N59" s="127"/>
      <c r="O59" s="121"/>
      <c r="P59" s="41"/>
      <c r="Q59" s="41"/>
      <c r="R59" s="41"/>
      <c r="S59" s="41"/>
    </row>
    <row r="60" spans="1:19" s="18" customFormat="1" x14ac:dyDescent="0.25">
      <c r="A60" s="97"/>
      <c r="B60" s="106"/>
      <c r="C60" s="129"/>
      <c r="D60" s="119"/>
      <c r="E60" s="122"/>
      <c r="F60" s="123"/>
      <c r="G60" s="122"/>
      <c r="H60" s="124"/>
      <c r="I60" s="125"/>
      <c r="J60" s="125"/>
      <c r="K60" s="120"/>
      <c r="L60" s="120"/>
      <c r="M60" s="121"/>
      <c r="N60" s="127"/>
      <c r="O60" s="121"/>
      <c r="P60" s="41"/>
      <c r="Q60" s="41"/>
      <c r="R60" s="41"/>
      <c r="S60" s="41"/>
    </row>
    <row r="61" spans="1:19" s="18" customFormat="1" x14ac:dyDescent="0.25">
      <c r="A61" s="97"/>
      <c r="B61" s="106"/>
      <c r="C61" s="129"/>
      <c r="D61" s="119"/>
      <c r="E61" s="122"/>
      <c r="F61" s="123"/>
      <c r="G61" s="122"/>
      <c r="H61" s="124"/>
      <c r="I61" s="125"/>
      <c r="J61" s="125"/>
      <c r="K61" s="120"/>
      <c r="L61" s="120"/>
      <c r="M61" s="116"/>
      <c r="N61" s="127"/>
      <c r="O61" s="121"/>
      <c r="P61" s="41"/>
      <c r="Q61" s="41"/>
      <c r="R61" s="41"/>
      <c r="S61" s="41"/>
    </row>
    <row r="62" spans="1:19" s="18" customFormat="1" x14ac:dyDescent="0.25">
      <c r="A62" s="97"/>
      <c r="B62" s="106"/>
      <c r="C62" s="129"/>
      <c r="D62" s="119"/>
      <c r="E62" s="122"/>
      <c r="F62" s="123"/>
      <c r="G62" s="122"/>
      <c r="H62" s="124"/>
      <c r="I62" s="125"/>
      <c r="J62" s="125"/>
      <c r="K62" s="120"/>
      <c r="L62" s="120"/>
      <c r="M62" s="116"/>
      <c r="N62" s="127"/>
      <c r="O62" s="121"/>
      <c r="P62" s="41"/>
      <c r="Q62" s="41"/>
      <c r="R62" s="41"/>
      <c r="S62" s="41"/>
    </row>
    <row r="63" spans="1:19" s="18" customFormat="1" x14ac:dyDescent="0.25">
      <c r="A63" s="45"/>
      <c r="B63" s="109"/>
      <c r="C63" s="116"/>
      <c r="D63" s="133"/>
      <c r="E63" s="117"/>
      <c r="F63" s="127"/>
      <c r="G63" s="117"/>
      <c r="H63" s="118"/>
      <c r="I63" s="121"/>
      <c r="J63" s="134"/>
      <c r="K63" s="120"/>
      <c r="L63" s="120"/>
      <c r="M63" s="116"/>
      <c r="N63" s="127"/>
      <c r="O63" s="121"/>
      <c r="P63" s="41"/>
      <c r="Q63" s="41"/>
      <c r="R63" s="41"/>
      <c r="S63" s="41"/>
    </row>
    <row r="64" spans="1:19" s="74" customFormat="1" x14ac:dyDescent="0.25">
      <c r="A64" s="91"/>
      <c r="B64" s="110"/>
      <c r="C64" s="135"/>
      <c r="D64" s="136"/>
      <c r="E64" s="137"/>
      <c r="F64" s="137"/>
      <c r="G64" s="137"/>
      <c r="H64" s="118"/>
      <c r="I64" s="138"/>
      <c r="J64" s="116"/>
      <c r="K64" s="116"/>
      <c r="L64" s="116"/>
      <c r="M64" s="116"/>
      <c r="N64" s="117"/>
      <c r="O64" s="118"/>
      <c r="P64" s="57"/>
      <c r="Q64" s="57"/>
      <c r="R64" s="57"/>
      <c r="S64" s="57"/>
    </row>
    <row r="65" spans="1:19" s="18" customFormat="1" x14ac:dyDescent="0.25">
      <c r="A65" s="47"/>
      <c r="B65" s="109"/>
      <c r="C65" s="116"/>
      <c r="D65" s="133"/>
      <c r="E65" s="117"/>
      <c r="F65" s="127"/>
      <c r="G65" s="117"/>
      <c r="H65" s="118"/>
      <c r="I65" s="121"/>
      <c r="J65" s="134"/>
      <c r="K65" s="120"/>
      <c r="L65" s="120"/>
      <c r="M65" s="116"/>
      <c r="N65" s="127"/>
      <c r="O65" s="121"/>
      <c r="P65" s="41"/>
      <c r="Q65" s="41"/>
      <c r="R65" s="41"/>
      <c r="S65" s="41"/>
    </row>
    <row r="66" spans="1:19" s="18" customFormat="1" x14ac:dyDescent="0.25">
      <c r="A66" s="47"/>
      <c r="B66" s="109"/>
      <c r="C66" s="116"/>
      <c r="D66" s="133"/>
      <c r="E66" s="117"/>
      <c r="F66" s="127"/>
      <c r="G66" s="117"/>
      <c r="H66" s="118"/>
      <c r="I66" s="121"/>
      <c r="J66" s="134"/>
      <c r="K66" s="120"/>
      <c r="L66" s="120"/>
      <c r="M66" s="116"/>
      <c r="N66" s="127"/>
      <c r="O66" s="121"/>
      <c r="P66" s="41"/>
      <c r="Q66" s="41"/>
      <c r="R66" s="41"/>
      <c r="S66" s="41"/>
    </row>
    <row r="67" spans="1:19" s="18" customFormat="1" x14ac:dyDescent="0.25">
      <c r="A67" s="47"/>
      <c r="B67" s="109"/>
      <c r="C67" s="116"/>
      <c r="D67" s="133"/>
      <c r="E67" s="117"/>
      <c r="F67" s="127"/>
      <c r="G67" s="117"/>
      <c r="H67" s="118"/>
      <c r="I67" s="121"/>
      <c r="J67" s="134"/>
      <c r="K67" s="120"/>
      <c r="L67" s="120"/>
      <c r="M67" s="116"/>
      <c r="N67" s="127"/>
      <c r="O67" s="121"/>
      <c r="P67" s="41"/>
      <c r="Q67" s="41"/>
      <c r="R67" s="41"/>
      <c r="S67" s="41"/>
    </row>
    <row r="68" spans="1:19" s="18" customFormat="1" x14ac:dyDescent="0.25">
      <c r="A68" s="47"/>
      <c r="B68" s="109"/>
      <c r="C68" s="116"/>
      <c r="D68" s="133"/>
      <c r="E68" s="117"/>
      <c r="F68" s="127"/>
      <c r="G68" s="117"/>
      <c r="H68" s="118"/>
      <c r="I68" s="121"/>
      <c r="J68" s="134"/>
      <c r="K68" s="120"/>
      <c r="L68" s="120"/>
      <c r="M68" s="116"/>
      <c r="N68" s="127"/>
      <c r="O68" s="121"/>
      <c r="P68" s="41"/>
      <c r="Q68" s="41"/>
      <c r="R68" s="41"/>
      <c r="S68" s="41"/>
    </row>
    <row r="69" spans="1:19" s="18" customFormat="1" x14ac:dyDescent="0.25">
      <c r="A69" s="47"/>
      <c r="B69" s="109"/>
      <c r="C69" s="116"/>
      <c r="D69" s="133"/>
      <c r="E69" s="117"/>
      <c r="F69" s="127"/>
      <c r="G69" s="117"/>
      <c r="H69" s="118"/>
      <c r="I69" s="117"/>
      <c r="J69" s="117"/>
      <c r="K69" s="120"/>
      <c r="L69" s="120"/>
      <c r="M69" s="116"/>
      <c r="N69" s="127"/>
      <c r="O69" s="121"/>
      <c r="P69" s="41"/>
      <c r="Q69" s="41"/>
      <c r="R69" s="41"/>
      <c r="S69" s="41"/>
    </row>
    <row r="70" spans="1:19" s="18" customFormat="1" x14ac:dyDescent="0.25">
      <c r="A70" s="47"/>
      <c r="B70" s="109"/>
      <c r="C70" s="116"/>
      <c r="D70" s="133"/>
      <c r="E70" s="117"/>
      <c r="F70" s="127"/>
      <c r="G70" s="117"/>
      <c r="H70" s="118"/>
      <c r="I70" s="117"/>
      <c r="J70" s="117"/>
      <c r="K70" s="120"/>
      <c r="L70" s="120"/>
      <c r="M70" s="116"/>
      <c r="N70" s="127"/>
      <c r="O70" s="121"/>
      <c r="P70" s="41"/>
      <c r="Q70" s="41"/>
      <c r="R70" s="41"/>
      <c r="S70" s="41"/>
    </row>
    <row r="71" spans="1:19" s="18" customFormat="1" x14ac:dyDescent="0.25">
      <c r="A71" s="47"/>
      <c r="B71" s="109"/>
      <c r="C71" s="116"/>
      <c r="D71" s="133"/>
      <c r="E71" s="117"/>
      <c r="F71" s="127"/>
      <c r="G71" s="117"/>
      <c r="H71" s="118"/>
      <c r="I71" s="134"/>
      <c r="J71" s="117"/>
      <c r="K71" s="120"/>
      <c r="L71" s="120"/>
      <c r="M71" s="121"/>
      <c r="N71" s="127"/>
      <c r="O71" s="121"/>
      <c r="P71" s="41"/>
      <c r="Q71" s="41"/>
      <c r="R71" s="41"/>
      <c r="S71" s="41"/>
    </row>
    <row r="72" spans="1:19" s="18" customFormat="1" x14ac:dyDescent="0.25">
      <c r="A72" s="47"/>
      <c r="B72" s="109"/>
      <c r="C72" s="116"/>
      <c r="D72" s="133"/>
      <c r="E72" s="117"/>
      <c r="F72" s="127"/>
      <c r="G72" s="117"/>
      <c r="H72" s="118"/>
      <c r="I72" s="134"/>
      <c r="J72" s="117"/>
      <c r="K72" s="120"/>
      <c r="L72" s="120"/>
      <c r="M72" s="121"/>
      <c r="N72" s="127"/>
      <c r="O72" s="121"/>
      <c r="P72" s="41"/>
      <c r="Q72" s="41"/>
      <c r="R72" s="41"/>
      <c r="S72" s="41"/>
    </row>
    <row r="73" spans="1:19" s="18" customFormat="1" x14ac:dyDescent="0.25">
      <c r="A73" s="47"/>
      <c r="B73" s="109"/>
      <c r="C73" s="116"/>
      <c r="D73" s="133"/>
      <c r="E73" s="117"/>
      <c r="F73" s="127"/>
      <c r="G73" s="117"/>
      <c r="H73" s="118"/>
      <c r="I73" s="134"/>
      <c r="J73" s="121"/>
      <c r="K73" s="120"/>
      <c r="L73" s="120"/>
      <c r="M73" s="121"/>
      <c r="N73" s="127"/>
      <c r="O73" s="121"/>
      <c r="P73" s="41"/>
      <c r="Q73" s="41"/>
      <c r="R73" s="41"/>
      <c r="S73" s="41"/>
    </row>
    <row r="74" spans="1:19" s="18" customFormat="1" x14ac:dyDescent="0.25">
      <c r="A74" s="47"/>
      <c r="B74" s="109"/>
      <c r="C74" s="121"/>
      <c r="D74" s="133"/>
      <c r="E74" s="117"/>
      <c r="F74" s="127"/>
      <c r="G74" s="117"/>
      <c r="H74" s="118"/>
      <c r="I74" s="134"/>
      <c r="J74" s="121"/>
      <c r="K74" s="120"/>
      <c r="L74" s="120"/>
      <c r="M74" s="121"/>
      <c r="N74" s="127"/>
      <c r="O74" s="121"/>
      <c r="P74" s="41"/>
      <c r="Q74" s="41"/>
      <c r="R74" s="41"/>
      <c r="S74" s="41"/>
    </row>
    <row r="75" spans="1:19" s="18" customFormat="1" x14ac:dyDescent="0.25">
      <c r="A75" s="47"/>
      <c r="B75" s="109"/>
      <c r="C75" s="121"/>
      <c r="D75" s="133"/>
      <c r="E75" s="117"/>
      <c r="F75" s="127"/>
      <c r="G75" s="117"/>
      <c r="H75" s="118"/>
      <c r="I75" s="134"/>
      <c r="J75" s="121"/>
      <c r="K75" s="120"/>
      <c r="L75" s="120"/>
      <c r="M75" s="121"/>
      <c r="N75" s="127"/>
      <c r="O75" s="121"/>
      <c r="P75" s="41"/>
      <c r="Q75" s="41"/>
      <c r="R75" s="41"/>
      <c r="S75" s="41"/>
    </row>
    <row r="76" spans="1:19" s="34" customFormat="1" x14ac:dyDescent="0.25">
      <c r="A76" s="47"/>
      <c r="B76" s="109"/>
      <c r="C76" s="121"/>
      <c r="D76" s="133"/>
      <c r="E76" s="117"/>
      <c r="F76" s="127"/>
      <c r="G76" s="117"/>
      <c r="H76" s="118"/>
      <c r="I76" s="121"/>
      <c r="J76" s="121"/>
      <c r="K76" s="121"/>
      <c r="L76" s="121"/>
      <c r="M76" s="121"/>
      <c r="N76" s="121"/>
      <c r="O76" s="121"/>
      <c r="P76" s="46"/>
      <c r="Q76" s="46"/>
      <c r="R76" s="46"/>
      <c r="S76" s="46"/>
    </row>
    <row r="77" spans="1:19" s="74" customFormat="1" x14ac:dyDescent="0.25">
      <c r="A77" s="91"/>
      <c r="B77" s="110"/>
      <c r="C77" s="135"/>
      <c r="D77" s="136"/>
      <c r="E77" s="137"/>
      <c r="F77" s="137"/>
      <c r="G77" s="137"/>
      <c r="H77" s="118"/>
      <c r="I77" s="138"/>
      <c r="J77" s="116"/>
      <c r="K77" s="116"/>
      <c r="L77" s="116"/>
      <c r="M77" s="116"/>
      <c r="N77" s="117"/>
      <c r="O77" s="118"/>
      <c r="P77" s="57"/>
      <c r="Q77" s="57"/>
      <c r="R77" s="57"/>
      <c r="S77" s="57"/>
    </row>
    <row r="78" spans="1:19" s="18" customFormat="1" x14ac:dyDescent="0.25">
      <c r="A78" s="36"/>
      <c r="B78" s="111"/>
      <c r="C78" s="121"/>
      <c r="D78" s="121"/>
      <c r="E78" s="117"/>
      <c r="F78" s="127"/>
      <c r="G78" s="117"/>
      <c r="H78" s="118"/>
      <c r="I78" s="121"/>
      <c r="J78" s="121"/>
      <c r="K78" s="121"/>
      <c r="L78" s="121"/>
      <c r="M78" s="121"/>
      <c r="N78" s="121"/>
      <c r="O78" s="121"/>
      <c r="P78" s="41"/>
      <c r="Q78" s="41"/>
      <c r="R78" s="41"/>
      <c r="S78" s="41"/>
    </row>
    <row r="79" spans="1:19" s="18" customFormat="1" x14ac:dyDescent="0.25">
      <c r="A79" s="36"/>
      <c r="B79" s="111"/>
      <c r="C79" s="121"/>
      <c r="D79" s="121"/>
      <c r="E79" s="117"/>
      <c r="F79" s="127"/>
      <c r="G79" s="117"/>
      <c r="H79" s="118"/>
      <c r="I79" s="121"/>
      <c r="J79" s="121"/>
      <c r="K79" s="121"/>
      <c r="L79" s="121"/>
      <c r="M79" s="121"/>
      <c r="N79" s="121"/>
      <c r="O79" s="121"/>
      <c r="P79" s="41"/>
      <c r="Q79" s="41"/>
      <c r="R79" s="41"/>
      <c r="S79" s="41"/>
    </row>
    <row r="80" spans="1:19" s="18" customFormat="1" x14ac:dyDescent="0.25">
      <c r="A80" s="36"/>
      <c r="B80" s="111"/>
      <c r="C80" s="121"/>
      <c r="D80" s="121"/>
      <c r="E80" s="117"/>
      <c r="F80" s="127"/>
      <c r="G80" s="117"/>
      <c r="H80" s="118"/>
      <c r="I80" s="121"/>
      <c r="J80" s="121"/>
      <c r="K80" s="121"/>
      <c r="L80" s="121"/>
      <c r="M80" s="121"/>
      <c r="N80" s="121"/>
      <c r="O80" s="121"/>
      <c r="P80" s="41"/>
      <c r="Q80" s="41"/>
      <c r="R80" s="41"/>
      <c r="S80" s="41"/>
    </row>
    <row r="81" spans="1:19" s="18" customFormat="1" x14ac:dyDescent="0.25">
      <c r="A81" s="36"/>
      <c r="B81" s="111"/>
      <c r="C81" s="121"/>
      <c r="D81" s="121"/>
      <c r="E81" s="117"/>
      <c r="F81" s="127"/>
      <c r="G81" s="117"/>
      <c r="H81" s="118"/>
      <c r="I81" s="121"/>
      <c r="J81" s="121"/>
      <c r="K81" s="121"/>
      <c r="L81" s="121"/>
      <c r="M81" s="121"/>
      <c r="N81" s="121"/>
      <c r="O81" s="121"/>
      <c r="P81" s="41"/>
      <c r="Q81" s="41"/>
      <c r="R81" s="41"/>
      <c r="S81" s="41"/>
    </row>
    <row r="82" spans="1:19" s="74" customFormat="1" x14ac:dyDescent="0.25">
      <c r="A82" s="91"/>
      <c r="B82" s="110"/>
      <c r="C82" s="135"/>
      <c r="D82" s="136"/>
      <c r="E82" s="137"/>
      <c r="F82" s="137"/>
      <c r="G82" s="137"/>
      <c r="H82" s="118"/>
      <c r="I82" s="138"/>
      <c r="J82" s="116"/>
      <c r="K82" s="116"/>
      <c r="L82" s="116"/>
      <c r="M82" s="116"/>
      <c r="N82" s="117"/>
      <c r="O82" s="118"/>
      <c r="P82" s="57"/>
      <c r="Q82" s="57"/>
      <c r="R82" s="57"/>
      <c r="S82" s="57"/>
    </row>
    <row r="83" spans="1:19" s="18" customFormat="1" x14ac:dyDescent="0.25">
      <c r="A83" s="36"/>
      <c r="B83" s="111"/>
      <c r="C83" s="121"/>
      <c r="D83" s="121"/>
      <c r="E83" s="117"/>
      <c r="F83" s="127"/>
      <c r="G83" s="117"/>
      <c r="H83" s="118"/>
      <c r="I83" s="121"/>
      <c r="J83" s="121"/>
      <c r="K83" s="121"/>
      <c r="L83" s="121"/>
      <c r="M83" s="121"/>
      <c r="N83" s="121"/>
      <c r="O83" s="121"/>
      <c r="P83" s="41"/>
      <c r="Q83" s="41"/>
      <c r="R83" s="41"/>
      <c r="S83" s="41"/>
    </row>
    <row r="84" spans="1:19" s="18" customFormat="1" x14ac:dyDescent="0.25">
      <c r="A84" s="36"/>
      <c r="B84" s="111"/>
      <c r="C84" s="121"/>
      <c r="D84" s="121"/>
      <c r="E84" s="117"/>
      <c r="F84" s="127"/>
      <c r="G84" s="117"/>
      <c r="H84" s="118"/>
      <c r="I84" s="121"/>
      <c r="J84" s="121"/>
      <c r="K84" s="121"/>
      <c r="L84" s="121"/>
      <c r="M84" s="121"/>
      <c r="N84" s="121"/>
      <c r="O84" s="121"/>
      <c r="P84" s="41"/>
      <c r="Q84" s="41"/>
      <c r="R84" s="41"/>
      <c r="S84" s="41"/>
    </row>
    <row r="85" spans="1:19" s="18" customFormat="1" x14ac:dyDescent="0.25">
      <c r="A85" s="36"/>
      <c r="B85" s="111"/>
      <c r="C85" s="121"/>
      <c r="D85" s="121"/>
      <c r="E85" s="117"/>
      <c r="F85" s="127"/>
      <c r="G85" s="117"/>
      <c r="H85" s="118"/>
      <c r="I85" s="121"/>
      <c r="J85" s="121"/>
      <c r="K85" s="121"/>
      <c r="L85" s="121"/>
      <c r="M85" s="121"/>
      <c r="N85" s="121"/>
      <c r="O85" s="121"/>
      <c r="P85" s="41"/>
      <c r="Q85" s="41"/>
      <c r="R85" s="41"/>
      <c r="S85" s="41"/>
    </row>
    <row r="86" spans="1:19" s="18" customFormat="1" x14ac:dyDescent="0.25">
      <c r="A86" s="36"/>
      <c r="B86" s="111"/>
      <c r="C86" s="121"/>
      <c r="D86" s="121"/>
      <c r="E86" s="117"/>
      <c r="F86" s="127"/>
      <c r="G86" s="117"/>
      <c r="H86" s="118"/>
      <c r="I86" s="121"/>
      <c r="J86" s="121"/>
      <c r="K86" s="121"/>
      <c r="L86" s="121"/>
      <c r="M86" s="121"/>
      <c r="N86" s="121"/>
      <c r="O86" s="121"/>
      <c r="P86" s="41"/>
      <c r="Q86" s="41"/>
      <c r="R86" s="41"/>
      <c r="S86" s="41"/>
    </row>
    <row r="87" spans="1:19" s="18" customFormat="1" x14ac:dyDescent="0.25">
      <c r="A87" s="36"/>
      <c r="B87" s="111"/>
      <c r="C87" s="121"/>
      <c r="D87" s="121"/>
      <c r="E87" s="117"/>
      <c r="F87" s="127"/>
      <c r="G87" s="117"/>
      <c r="H87" s="118"/>
      <c r="I87" s="121"/>
      <c r="J87" s="121"/>
      <c r="K87" s="121"/>
      <c r="L87" s="121"/>
      <c r="M87" s="121"/>
      <c r="N87" s="121"/>
      <c r="O87" s="121"/>
      <c r="P87" s="41"/>
      <c r="Q87" s="41"/>
      <c r="R87" s="41"/>
      <c r="S87" s="41"/>
    </row>
    <row r="88" spans="1:19" s="18" customFormat="1" x14ac:dyDescent="0.25">
      <c r="A88" s="36"/>
      <c r="B88" s="40"/>
      <c r="C88" s="112"/>
      <c r="D88" s="112"/>
      <c r="E88" s="113"/>
      <c r="F88" s="50"/>
      <c r="G88" s="113"/>
      <c r="H88" s="114"/>
      <c r="I88" s="112"/>
      <c r="J88" s="112"/>
      <c r="K88" s="112"/>
      <c r="L88" s="112"/>
      <c r="M88" s="112"/>
      <c r="N88" s="112"/>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5"/>
  <sheetViews>
    <sheetView topLeftCell="C13" zoomScale="115" zoomScaleNormal="115" workbookViewId="0">
      <selection activeCell="H34" sqref="H34"/>
    </sheetView>
  </sheetViews>
  <sheetFormatPr defaultColWidth="10.85546875" defaultRowHeight="12.75" x14ac:dyDescent="0.25"/>
  <cols>
    <col min="1" max="1" width="16.42578125" style="99" customWidth="1"/>
    <col min="2" max="3" width="15.42578125" style="99" customWidth="1"/>
    <col min="4" max="4" width="16.85546875" style="99" customWidth="1"/>
    <col min="5" max="5" width="17" style="99" customWidth="1"/>
    <col min="6" max="7" width="22.42578125" style="99" customWidth="1"/>
    <col min="8" max="8" width="16.28515625" style="99" customWidth="1"/>
    <col min="9" max="9" width="15.42578125" style="99" customWidth="1"/>
    <col min="10" max="10" width="23" style="99" customWidth="1"/>
    <col min="11" max="11" width="12.28515625" style="93" bestFit="1" customWidth="1"/>
    <col min="12" max="12" width="10.85546875" style="93"/>
    <col min="13" max="13" width="14" style="93" customWidth="1"/>
    <col min="14" max="16384" width="10.85546875" style="93"/>
  </cols>
  <sheetData>
    <row r="1" spans="1:13" ht="38.25" x14ac:dyDescent="0.25">
      <c r="A1" s="192" t="s">
        <v>2</v>
      </c>
      <c r="B1" s="193" t="s">
        <v>8</v>
      </c>
      <c r="C1" s="193" t="s">
        <v>442</v>
      </c>
      <c r="D1" s="193" t="s">
        <v>34</v>
      </c>
      <c r="E1" s="194" t="s">
        <v>35</v>
      </c>
      <c r="F1" s="194" t="s">
        <v>86</v>
      </c>
      <c r="G1" s="195" t="s">
        <v>88</v>
      </c>
      <c r="H1" s="193" t="s">
        <v>443</v>
      </c>
      <c r="I1" s="196" t="s">
        <v>36</v>
      </c>
      <c r="J1" s="197" t="s">
        <v>73</v>
      </c>
      <c r="L1" s="139" t="s">
        <v>65</v>
      </c>
      <c r="M1" s="181"/>
    </row>
    <row r="2" spans="1:13" ht="15" x14ac:dyDescent="0.25">
      <c r="A2" s="98" t="s">
        <v>42</v>
      </c>
      <c r="B2" s="98" t="s">
        <v>14</v>
      </c>
      <c r="C2" s="198">
        <f>Lydia!G4</f>
        <v>-179200</v>
      </c>
      <c r="D2" s="199">
        <f>'Personal Recieved'!D11+'Balance UGX'!M2</f>
        <v>1645100</v>
      </c>
      <c r="E2" s="199">
        <f>GETPIVOTDATA("Sum of Spent  in national currency (UGX)",'Personal Costs'!$A$3,"Name","Lydia ")</f>
        <v>1578100</v>
      </c>
      <c r="F2" s="199">
        <v>5000000</v>
      </c>
      <c r="G2" s="198">
        <f>Advances!D7</f>
        <v>715000</v>
      </c>
      <c r="H2" s="200">
        <f>Lydia!G66+Advances!D8</f>
        <v>4172800</v>
      </c>
      <c r="I2" s="201">
        <f>C2+D2-E2+F2-G2</f>
        <v>4172800</v>
      </c>
      <c r="J2" s="202">
        <f>H2-I2</f>
        <v>0</v>
      </c>
      <c r="K2" s="93" t="s">
        <v>15</v>
      </c>
      <c r="L2" s="98" t="s">
        <v>42</v>
      </c>
      <c r="M2" s="140">
        <f>GETPIVOTDATA("Spent  in national currency (UGX)",'Airtime summary'!$A$21,"Name","Lydia")</f>
        <v>160000</v>
      </c>
    </row>
    <row r="3" spans="1:13" ht="15" x14ac:dyDescent="0.25">
      <c r="A3" s="98" t="s">
        <v>133</v>
      </c>
      <c r="B3" s="98" t="s">
        <v>113</v>
      </c>
      <c r="C3" s="198">
        <f>Grace!G4</f>
        <v>2000</v>
      </c>
      <c r="D3" s="199">
        <f>'Personal Recieved'!D5+'Balance UGX'!M3</f>
        <v>250000</v>
      </c>
      <c r="E3" s="199">
        <f>GETPIVOTDATA("Sum of Spent  in national currency (UGX)",'Personal Costs'!$A$3,"Name","Grace")</f>
        <v>252000</v>
      </c>
      <c r="F3" s="199"/>
      <c r="G3" s="198"/>
      <c r="H3" s="200">
        <f>Grace!G37</f>
        <v>0</v>
      </c>
      <c r="I3" s="201">
        <f t="shared" ref="I3:I7" si="0">C3+D3-E3+F3-G3</f>
        <v>0</v>
      </c>
      <c r="J3" s="202">
        <f t="shared" ref="J3:J8" si="1">H3-I3</f>
        <v>0</v>
      </c>
      <c r="L3" s="98" t="s">
        <v>133</v>
      </c>
      <c r="M3" s="140">
        <f>GETPIVOTDATA("Spent  in national currency (UGX)",'Airtime summary'!$A$20,"Name","Grace")</f>
        <v>80000</v>
      </c>
    </row>
    <row r="4" spans="1:13" ht="15" x14ac:dyDescent="0.25">
      <c r="A4" s="98" t="s">
        <v>130</v>
      </c>
      <c r="B4" s="98" t="s">
        <v>124</v>
      </c>
      <c r="C4" s="198">
        <f>'i18'!G4</f>
        <v>2000</v>
      </c>
      <c r="D4" s="199">
        <f>'Personal Recieved'!D8+'Balance UGX'!M4</f>
        <v>1273000</v>
      </c>
      <c r="E4" s="199">
        <f>GETPIVOTDATA("Sum of Spent  in national currency (UGX)",'Personal Costs'!$A$3,"Name","i18")</f>
        <v>1274000</v>
      </c>
      <c r="F4" s="199"/>
      <c r="G4" s="198"/>
      <c r="H4" s="200">
        <f>'i18'!G189</f>
        <v>1000</v>
      </c>
      <c r="I4" s="201">
        <f t="shared" si="0"/>
        <v>1000</v>
      </c>
      <c r="J4" s="202">
        <f t="shared" si="1"/>
        <v>0</v>
      </c>
      <c r="L4" s="98" t="s">
        <v>130</v>
      </c>
      <c r="M4" s="140">
        <f>GETPIVOTDATA("Spent  in national currency (UGX)",'Airtime summary'!$A$21,"Name","i18")</f>
        <v>100000</v>
      </c>
    </row>
    <row r="5" spans="1:13" ht="15" x14ac:dyDescent="0.25">
      <c r="A5" s="98" t="s">
        <v>139</v>
      </c>
      <c r="B5" s="98" t="s">
        <v>124</v>
      </c>
      <c r="C5" s="198">
        <f>'i03'!G4</f>
        <v>0</v>
      </c>
      <c r="D5" s="199">
        <f>'Personal Recieved'!D6+'Balance UGX'!M5</f>
        <v>126000</v>
      </c>
      <c r="E5" s="199">
        <f>GETPIVOTDATA("Sum of Spent  in national currency (UGX)",'Personal Costs'!$A$3,"Name","i03")</f>
        <v>126000</v>
      </c>
      <c r="F5" s="199"/>
      <c r="G5" s="198"/>
      <c r="H5" s="200">
        <f>'i03'!G27</f>
        <v>0</v>
      </c>
      <c r="I5" s="201">
        <f t="shared" si="0"/>
        <v>0</v>
      </c>
      <c r="J5" s="202">
        <f t="shared" si="1"/>
        <v>0</v>
      </c>
      <c r="L5" s="98" t="s">
        <v>139</v>
      </c>
      <c r="M5" s="140">
        <v>0</v>
      </c>
    </row>
    <row r="6" spans="1:13" ht="15" x14ac:dyDescent="0.25">
      <c r="A6" s="98" t="s">
        <v>337</v>
      </c>
      <c r="B6" s="98" t="s">
        <v>124</v>
      </c>
      <c r="C6" s="198">
        <v>0</v>
      </c>
      <c r="D6" s="199">
        <f>'Personal Recieved'!D7</f>
        <v>448000</v>
      </c>
      <c r="E6" s="199">
        <f>GETPIVOTDATA("Sum of Spent  in national currency (UGX)",'Personal Costs'!$A$3,"Name","i1")</f>
        <v>448000</v>
      </c>
      <c r="F6" s="199"/>
      <c r="G6" s="198"/>
      <c r="H6" s="200">
        <f>'i1'!G61</f>
        <v>0</v>
      </c>
      <c r="I6" s="201">
        <f t="shared" si="0"/>
        <v>0</v>
      </c>
      <c r="J6" s="202">
        <f t="shared" si="1"/>
        <v>0</v>
      </c>
      <c r="L6" s="98" t="s">
        <v>337</v>
      </c>
      <c r="M6" s="140">
        <v>0</v>
      </c>
    </row>
    <row r="7" spans="1:13" ht="15" x14ac:dyDescent="0.25">
      <c r="A7" s="98" t="s">
        <v>329</v>
      </c>
      <c r="B7" s="98" t="s">
        <v>124</v>
      </c>
      <c r="C7" s="198">
        <v>0</v>
      </c>
      <c r="D7" s="199">
        <f>'Personal Recieved'!D10</f>
        <v>52000</v>
      </c>
      <c r="E7" s="199">
        <f>GETPIVOTDATA("Sum of Spent  in national currency (UGX)",'Personal Costs'!$A$3,"Name","i89")</f>
        <v>58000</v>
      </c>
      <c r="F7" s="199"/>
      <c r="G7" s="198"/>
      <c r="H7" s="200">
        <f>'i89'!G13</f>
        <v>-6000</v>
      </c>
      <c r="I7" s="201">
        <f t="shared" si="0"/>
        <v>-6000</v>
      </c>
      <c r="J7" s="202">
        <f t="shared" si="1"/>
        <v>0</v>
      </c>
      <c r="L7" s="98" t="s">
        <v>329</v>
      </c>
      <c r="M7" s="140">
        <v>0</v>
      </c>
    </row>
    <row r="8" spans="1:13" ht="15" x14ac:dyDescent="0.25">
      <c r="A8" s="98" t="s">
        <v>64</v>
      </c>
      <c r="B8" s="170"/>
      <c r="C8" s="198">
        <f>'Airtime summary'!G4</f>
        <v>0</v>
      </c>
      <c r="D8" s="199"/>
      <c r="E8" s="199"/>
      <c r="F8" s="199"/>
      <c r="G8" s="198"/>
      <c r="H8" s="200">
        <f>'Airtime summary'!G18</f>
        <v>0</v>
      </c>
      <c r="I8" s="201">
        <f>'Airtime summary'!G19</f>
        <v>0</v>
      </c>
      <c r="J8" s="202">
        <f t="shared" si="1"/>
        <v>0</v>
      </c>
      <c r="L8" s="182"/>
      <c r="M8" s="181"/>
    </row>
    <row r="9" spans="1:13" s="94" customFormat="1" ht="15" x14ac:dyDescent="0.25">
      <c r="A9" s="203"/>
      <c r="B9" s="204"/>
      <c r="C9" s="205"/>
      <c r="D9" s="205"/>
      <c r="E9" s="206"/>
      <c r="F9" s="281" t="s">
        <v>87</v>
      </c>
      <c r="G9" s="282" t="s">
        <v>72</v>
      </c>
      <c r="H9" s="205"/>
      <c r="I9" s="207"/>
      <c r="J9" s="202"/>
      <c r="L9"/>
      <c r="M9" s="250">
        <f>SUM(M2:M5)</f>
        <v>340000</v>
      </c>
    </row>
    <row r="10" spans="1:13" x14ac:dyDescent="0.2">
      <c r="A10" s="208" t="s">
        <v>74</v>
      </c>
      <c r="B10" s="209"/>
      <c r="C10" s="210">
        <f>SUM(C2:C9)</f>
        <v>-175200</v>
      </c>
      <c r="D10" s="210">
        <f>SUM(D2:D9)</f>
        <v>3794100</v>
      </c>
      <c r="E10" s="210">
        <f>SUM(E2:E9)</f>
        <v>3736100</v>
      </c>
      <c r="F10" s="209"/>
      <c r="G10" s="211"/>
      <c r="H10" s="212">
        <f>SUM(H2:H9)</f>
        <v>4167800</v>
      </c>
      <c r="I10" s="213">
        <f>SUM(I2:I9)</f>
        <v>4167800</v>
      </c>
      <c r="J10" s="214">
        <f>H10-I10</f>
        <v>0</v>
      </c>
    </row>
    <row r="11" spans="1:13" x14ac:dyDescent="0.2">
      <c r="A11" s="215"/>
      <c r="B11" s="216"/>
      <c r="C11" s="217"/>
      <c r="D11" s="218"/>
      <c r="E11" s="218"/>
      <c r="F11" s="218"/>
      <c r="G11" s="218"/>
      <c r="H11" s="217"/>
      <c r="I11" s="219"/>
      <c r="J11" s="202"/>
    </row>
    <row r="12" spans="1:13" x14ac:dyDescent="0.2">
      <c r="A12" s="220" t="s">
        <v>75</v>
      </c>
      <c r="B12" s="221"/>
      <c r="C12" s="222">
        <f>'Bank reconciliation UGX'!D14</f>
        <v>3657314</v>
      </c>
      <c r="D12" s="259">
        <f>'Bank reconciliation UGX'!D15</f>
        <v>23228800</v>
      </c>
      <c r="E12" s="222">
        <f>GETPIVOTDATA("Sum of Spent  in national currency (UGX)",'Personal Costs'!$A$3,"Name","Bank UGX")</f>
        <v>4000</v>
      </c>
      <c r="F12" s="222"/>
      <c r="G12" s="222">
        <f>'UGX-Operational Account'!D15+'UGX-Operational Account'!D24</f>
        <v>23227627</v>
      </c>
      <c r="H12" s="222">
        <f>'Bank reconciliation UGX'!D20</f>
        <v>3654487</v>
      </c>
      <c r="I12" s="223">
        <f>C12+D12-E12+F12-G12</f>
        <v>3654487</v>
      </c>
      <c r="J12" s="202">
        <f>H12-I12</f>
        <v>0</v>
      </c>
    </row>
    <row r="13" spans="1:13" x14ac:dyDescent="0.2">
      <c r="A13" s="220" t="s">
        <v>92</v>
      </c>
      <c r="B13" s="221"/>
      <c r="C13" s="222">
        <f>'UGX-Operational Account'!D14</f>
        <v>1957498</v>
      </c>
      <c r="D13" s="259">
        <v>0</v>
      </c>
      <c r="E13" s="222">
        <f>GETPIVOTDATA("Sum of Spent  in national currency (UGX)",'Personal Costs'!$A$3,"Name","Bank Opp")</f>
        <v>7594128</v>
      </c>
      <c r="F13" s="222">
        <f>'UGX-Operational Account'!D15+'UGX-Operational Account'!D24</f>
        <v>23227627</v>
      </c>
      <c r="G13" s="222">
        <f>'UGX-Operational Account'!E16+'UGX-Operational Account'!E18+'UGX-Operational Account'!E25</f>
        <v>9632000</v>
      </c>
      <c r="H13" s="222">
        <f>'UGX-Operational Account'!D29</f>
        <v>7958997</v>
      </c>
      <c r="I13" s="223">
        <f>C13+D13-E13+F13-G13</f>
        <v>7958997</v>
      </c>
      <c r="J13" s="202">
        <f>H13-I13</f>
        <v>0</v>
      </c>
    </row>
    <row r="14" spans="1:13" x14ac:dyDescent="0.2">
      <c r="A14" s="224" t="s">
        <v>76</v>
      </c>
      <c r="B14" s="225"/>
      <c r="C14" s="225">
        <f t="shared" ref="C14:I14" si="2">SUM(C12:C13)</f>
        <v>5614812</v>
      </c>
      <c r="D14" s="225">
        <f t="shared" si="2"/>
        <v>23228800</v>
      </c>
      <c r="E14" s="385">
        <f t="shared" si="2"/>
        <v>7598128</v>
      </c>
      <c r="F14" s="225">
        <f t="shared" si="2"/>
        <v>23227627</v>
      </c>
      <c r="G14" s="225">
        <f t="shared" si="2"/>
        <v>32859627</v>
      </c>
      <c r="H14" s="225">
        <f t="shared" si="2"/>
        <v>11613484</v>
      </c>
      <c r="I14" s="226">
        <f t="shared" si="2"/>
        <v>11613484</v>
      </c>
      <c r="J14" s="227">
        <f>H14-I14</f>
        <v>0</v>
      </c>
    </row>
    <row r="15" spans="1:13" x14ac:dyDescent="0.2">
      <c r="A15" s="228" t="s">
        <v>77</v>
      </c>
      <c r="B15" s="229"/>
      <c r="C15" s="229"/>
      <c r="D15" s="289"/>
      <c r="E15" s="384"/>
      <c r="F15" s="229"/>
      <c r="G15" s="229"/>
      <c r="H15" s="229"/>
      <c r="I15" s="230"/>
      <c r="J15" s="231"/>
    </row>
    <row r="16" spans="1:13" ht="13.5" thickBot="1" x14ac:dyDescent="0.25">
      <c r="A16" s="232"/>
      <c r="B16" s="233"/>
      <c r="C16" s="233"/>
      <c r="D16" s="233"/>
      <c r="E16" s="233"/>
      <c r="F16" s="233"/>
      <c r="G16" s="233"/>
      <c r="H16" s="233"/>
      <c r="I16" s="234"/>
      <c r="J16" s="202"/>
    </row>
    <row r="17" spans="1:11" ht="13.5" thickBot="1" x14ac:dyDescent="0.25">
      <c r="A17" s="235" t="s">
        <v>78</v>
      </c>
      <c r="B17" s="236"/>
      <c r="C17" s="236"/>
      <c r="D17" s="236"/>
      <c r="E17" s="236">
        <f>E10+E14</f>
        <v>11334228</v>
      </c>
      <c r="F17" s="236"/>
      <c r="G17" s="236"/>
      <c r="H17" s="236"/>
      <c r="I17" s="237"/>
      <c r="J17" s="238"/>
    </row>
    <row r="18" spans="1:11" x14ac:dyDescent="0.2">
      <c r="A18" s="239"/>
      <c r="B18" s="240"/>
      <c r="C18" s="240"/>
      <c r="D18" s="240"/>
      <c r="E18" s="240"/>
      <c r="F18" s="240"/>
      <c r="G18" s="240"/>
      <c r="H18" s="240"/>
      <c r="I18" s="241"/>
      <c r="J18" s="202"/>
    </row>
    <row r="19" spans="1:11" ht="15.75" x14ac:dyDescent="0.25">
      <c r="A19" s="242" t="s">
        <v>37</v>
      </c>
      <c r="B19" s="243"/>
      <c r="C19" s="244">
        <f>'UGX Cash Box February 24'!G3</f>
        <v>1412826</v>
      </c>
      <c r="D19" s="245">
        <f>'Personal Recieved'!C15</f>
        <v>112900</v>
      </c>
      <c r="E19" s="245">
        <f>GETPIVOTDATA("Sum of spent in national currency (Ugx)",'Personal Recieved'!$A$3)</f>
        <v>3907000</v>
      </c>
      <c r="F19" s="245">
        <f>'UGX-Operational Account'!E16+'UGX-Operational Account'!E25</f>
        <v>4632000</v>
      </c>
      <c r="G19" s="245">
        <v>0</v>
      </c>
      <c r="H19" s="245">
        <f>'UGX Cash Box February 24'!G91</f>
        <v>2250726</v>
      </c>
      <c r="I19" s="246">
        <f>C19+D19-E19+F19</f>
        <v>2250726</v>
      </c>
      <c r="J19" s="202">
        <f t="shared" ref="J19" si="3">H19-I19</f>
        <v>0</v>
      </c>
      <c r="K19" s="252"/>
    </row>
    <row r="20" spans="1:11" ht="16.5" thickBot="1" x14ac:dyDescent="0.3">
      <c r="A20" s="247"/>
      <c r="B20" s="248"/>
      <c r="C20" s="248"/>
      <c r="D20" s="248"/>
      <c r="E20" s="248"/>
      <c r="F20" s="248"/>
      <c r="G20" s="248"/>
      <c r="H20" s="248"/>
      <c r="I20" s="248"/>
      <c r="J20" s="383"/>
      <c r="K20" s="253"/>
    </row>
    <row r="21" spans="1:11" ht="15.75" x14ac:dyDescent="0.25">
      <c r="A21" s="183"/>
      <c r="B21" s="184"/>
      <c r="C21" s="184"/>
      <c r="D21" s="826" t="s">
        <v>38</v>
      </c>
      <c r="E21" s="826"/>
      <c r="F21" s="184"/>
      <c r="G21" s="184"/>
      <c r="H21" s="184"/>
      <c r="I21" s="255"/>
      <c r="J21" s="256"/>
      <c r="K21" s="254"/>
    </row>
    <row r="22" spans="1:11" ht="47.25" x14ac:dyDescent="0.25">
      <c r="A22" s="186"/>
      <c r="B22" s="187"/>
      <c r="C22" s="187" t="s">
        <v>444</v>
      </c>
      <c r="D22" s="187" t="s">
        <v>66</v>
      </c>
      <c r="E22" s="187" t="s">
        <v>67</v>
      </c>
      <c r="F22" s="187"/>
      <c r="G22" s="187"/>
      <c r="H22" s="187" t="s">
        <v>445</v>
      </c>
      <c r="I22" s="187" t="s">
        <v>68</v>
      </c>
      <c r="J22" s="188" t="s">
        <v>69</v>
      </c>
    </row>
    <row r="23" spans="1:11" ht="32.25" thickBot="1" x14ac:dyDescent="0.3">
      <c r="A23" s="189" t="s">
        <v>70</v>
      </c>
      <c r="B23" s="190"/>
      <c r="C23" s="190">
        <f>C19+C14+C10</f>
        <v>6852438</v>
      </c>
      <c r="D23" s="190">
        <f>D12</f>
        <v>23228800</v>
      </c>
      <c r="E23" s="190">
        <f>E17</f>
        <v>11334228</v>
      </c>
      <c r="F23" s="190"/>
      <c r="G23" s="190">
        <f>G2</f>
        <v>715000</v>
      </c>
      <c r="H23" s="190">
        <f>H19+H14+H10</f>
        <v>18032010</v>
      </c>
      <c r="I23" s="190">
        <f>C23+D23-E23</f>
        <v>18747010</v>
      </c>
      <c r="J23" s="191">
        <f>G23+H23-I23</f>
        <v>0</v>
      </c>
      <c r="K23" s="258"/>
    </row>
    <row r="25" spans="1:11" x14ac:dyDescent="0.25">
      <c r="K25" s="99"/>
    </row>
    <row r="27" spans="1:11" x14ac:dyDescent="0.25">
      <c r="G27" s="416"/>
    </row>
    <row r="184" spans="1:15" x14ac:dyDescent="0.25">
      <c r="A184" s="251"/>
      <c r="B184" s="251"/>
      <c r="C184" s="251"/>
      <c r="D184" s="251"/>
      <c r="E184" s="251"/>
      <c r="F184" s="251"/>
      <c r="G184" s="251"/>
      <c r="H184" s="251"/>
      <c r="I184" s="251"/>
      <c r="J184" s="251"/>
      <c r="K184" s="288"/>
      <c r="L184" s="288"/>
      <c r="M184" s="288"/>
      <c r="N184" s="288"/>
      <c r="O184" s="288"/>
    </row>
    <row r="185" spans="1:15" x14ac:dyDescent="0.25">
      <c r="A185" s="251"/>
      <c r="B185" s="251"/>
      <c r="C185" s="251"/>
      <c r="D185" s="251"/>
      <c r="E185" s="251"/>
      <c r="F185" s="251"/>
      <c r="G185" s="251"/>
      <c r="H185" s="251"/>
      <c r="I185" s="251"/>
      <c r="J185" s="251"/>
      <c r="K185" s="288"/>
      <c r="L185" s="288"/>
      <c r="M185" s="288"/>
      <c r="N185" s="288"/>
      <c r="O185" s="288"/>
    </row>
    <row r="186" spans="1:15" x14ac:dyDescent="0.25">
      <c r="A186" s="251"/>
      <c r="B186" s="251"/>
      <c r="C186" s="251"/>
      <c r="D186" s="251"/>
      <c r="E186" s="251"/>
      <c r="F186" s="251"/>
      <c r="G186" s="251"/>
      <c r="H186" s="251"/>
      <c r="I186" s="251"/>
      <c r="J186" s="251"/>
      <c r="K186" s="288"/>
      <c r="L186" s="288"/>
      <c r="M186" s="288"/>
      <c r="N186" s="288"/>
      <c r="O186" s="288"/>
    </row>
    <row r="187" spans="1:15" x14ac:dyDescent="0.25">
      <c r="A187" s="251"/>
      <c r="B187" s="251"/>
      <c r="C187" s="251"/>
      <c r="D187" s="251"/>
      <c r="E187" s="251"/>
      <c r="F187" s="251"/>
      <c r="G187" s="251"/>
      <c r="H187" s="251"/>
      <c r="I187" s="251"/>
      <c r="J187" s="251"/>
      <c r="K187" s="288"/>
      <c r="L187" s="288"/>
      <c r="M187" s="288"/>
      <c r="N187" s="288"/>
      <c r="O187" s="288"/>
    </row>
    <row r="188" spans="1:15" x14ac:dyDescent="0.25">
      <c r="A188" s="251"/>
      <c r="B188" s="251"/>
      <c r="C188" s="251"/>
      <c r="D188" s="251"/>
      <c r="E188" s="251"/>
      <c r="F188" s="251"/>
      <c r="G188" s="251"/>
      <c r="H188" s="251"/>
      <c r="I188" s="251"/>
      <c r="J188" s="251"/>
      <c r="K188" s="288"/>
      <c r="L188" s="288"/>
      <c r="M188" s="288"/>
      <c r="N188" s="288"/>
      <c r="O188" s="288"/>
    </row>
    <row r="189" spans="1:15" x14ac:dyDescent="0.25">
      <c r="A189" s="251"/>
      <c r="B189" s="251"/>
      <c r="C189" s="251"/>
      <c r="D189" s="251"/>
      <c r="E189" s="251"/>
      <c r="F189" s="251"/>
      <c r="G189" s="251"/>
      <c r="H189" s="251"/>
      <c r="I189" s="251"/>
      <c r="J189" s="251"/>
      <c r="K189" s="288"/>
      <c r="L189" s="288"/>
      <c r="M189" s="288"/>
      <c r="N189" s="288"/>
      <c r="O189" s="288"/>
    </row>
    <row r="190" spans="1:15" x14ac:dyDescent="0.25">
      <c r="A190" s="251"/>
      <c r="B190" s="251"/>
      <c r="C190" s="251"/>
      <c r="D190" s="251"/>
      <c r="E190" s="251"/>
      <c r="F190" s="251"/>
      <c r="G190" s="251"/>
      <c r="H190" s="251"/>
      <c r="I190" s="251"/>
      <c r="J190" s="251"/>
      <c r="K190" s="288"/>
      <c r="L190" s="288"/>
      <c r="M190" s="288"/>
      <c r="N190" s="288"/>
      <c r="O190" s="288"/>
    </row>
    <row r="191" spans="1:15" x14ac:dyDescent="0.25">
      <c r="A191" s="251"/>
      <c r="B191" s="251"/>
      <c r="C191" s="251"/>
      <c r="D191" s="251"/>
      <c r="E191" s="251"/>
      <c r="F191" s="251"/>
      <c r="G191" s="251"/>
      <c r="H191" s="251"/>
      <c r="I191" s="251"/>
      <c r="J191" s="251"/>
      <c r="K191" s="288"/>
      <c r="L191" s="288"/>
      <c r="M191" s="288"/>
      <c r="N191" s="288"/>
      <c r="O191" s="288"/>
    </row>
    <row r="192" spans="1:15" x14ac:dyDescent="0.25">
      <c r="A192" s="251"/>
      <c r="B192" s="251"/>
      <c r="C192" s="251"/>
      <c r="D192" s="251"/>
      <c r="E192" s="251"/>
      <c r="F192" s="251"/>
      <c r="G192" s="251"/>
      <c r="H192" s="251"/>
      <c r="I192" s="251"/>
      <c r="J192" s="251"/>
      <c r="K192" s="288"/>
      <c r="L192" s="288"/>
      <c r="M192" s="288"/>
      <c r="N192" s="288"/>
      <c r="O192" s="288"/>
    </row>
    <row r="193" spans="1:15" x14ac:dyDescent="0.25">
      <c r="A193" s="251"/>
      <c r="B193" s="251"/>
      <c r="C193" s="251"/>
      <c r="D193" s="251"/>
      <c r="E193" s="251"/>
      <c r="F193" s="251"/>
      <c r="G193" s="251"/>
      <c r="H193" s="251"/>
      <c r="I193" s="251"/>
      <c r="J193" s="251"/>
      <c r="K193" s="288"/>
      <c r="L193" s="288"/>
      <c r="M193" s="288"/>
      <c r="N193" s="288"/>
      <c r="O193" s="288"/>
    </row>
    <row r="194" spans="1:15" x14ac:dyDescent="0.25">
      <c r="A194" s="251"/>
      <c r="B194" s="251"/>
      <c r="C194" s="251"/>
      <c r="D194" s="251"/>
      <c r="E194" s="251"/>
      <c r="F194" s="251"/>
      <c r="G194" s="251"/>
      <c r="H194" s="251"/>
      <c r="I194" s="251"/>
      <c r="J194" s="251"/>
      <c r="K194" s="288"/>
      <c r="L194" s="288"/>
      <c r="M194" s="288"/>
      <c r="N194" s="288"/>
      <c r="O194" s="288"/>
    </row>
    <row r="195" spans="1:15" x14ac:dyDescent="0.25">
      <c r="A195" s="251"/>
      <c r="B195" s="251"/>
      <c r="C195" s="251"/>
      <c r="D195" s="251"/>
      <c r="E195" s="251"/>
      <c r="F195" s="251"/>
      <c r="G195" s="251"/>
      <c r="H195" s="251"/>
      <c r="I195" s="251"/>
      <c r="J195" s="251"/>
      <c r="K195" s="288"/>
      <c r="L195" s="288"/>
      <c r="M195" s="288"/>
      <c r="N195" s="288"/>
      <c r="O195" s="288"/>
    </row>
    <row r="196" spans="1:15" x14ac:dyDescent="0.25">
      <c r="A196" s="251"/>
      <c r="B196" s="251"/>
      <c r="C196" s="251"/>
      <c r="D196" s="251"/>
      <c r="E196" s="251"/>
      <c r="F196" s="251"/>
      <c r="G196" s="251"/>
      <c r="H196" s="251"/>
      <c r="I196" s="251"/>
      <c r="J196" s="251"/>
      <c r="K196" s="288"/>
      <c r="L196" s="288"/>
      <c r="M196" s="288"/>
      <c r="N196" s="288"/>
      <c r="O196" s="288"/>
    </row>
    <row r="197" spans="1:15" x14ac:dyDescent="0.25">
      <c r="A197" s="251"/>
      <c r="B197" s="251"/>
      <c r="C197" s="251"/>
      <c r="D197" s="251"/>
      <c r="E197" s="251"/>
      <c r="F197" s="251"/>
      <c r="G197" s="251"/>
      <c r="H197" s="251"/>
      <c r="I197" s="251"/>
      <c r="J197" s="251"/>
      <c r="K197" s="288"/>
      <c r="L197" s="288"/>
      <c r="M197" s="288"/>
      <c r="N197" s="288"/>
      <c r="O197" s="288"/>
    </row>
    <row r="198" spans="1:15" x14ac:dyDescent="0.25">
      <c r="A198" s="251"/>
      <c r="B198" s="251"/>
      <c r="C198" s="251"/>
      <c r="D198" s="251"/>
      <c r="E198" s="251"/>
      <c r="F198" s="251"/>
      <c r="G198" s="251"/>
      <c r="H198" s="251"/>
      <c r="I198" s="251"/>
      <c r="J198" s="251"/>
      <c r="K198" s="288"/>
      <c r="L198" s="288"/>
      <c r="M198" s="288"/>
      <c r="N198" s="288"/>
      <c r="O198" s="288"/>
    </row>
    <row r="199" spans="1:15" x14ac:dyDescent="0.25">
      <c r="A199" s="251"/>
      <c r="B199" s="251"/>
      <c r="C199" s="251"/>
      <c r="D199" s="251"/>
      <c r="E199" s="251"/>
      <c r="F199" s="251"/>
      <c r="G199" s="251"/>
      <c r="H199" s="251"/>
      <c r="I199" s="251"/>
      <c r="J199" s="251"/>
      <c r="K199" s="288"/>
      <c r="L199" s="288"/>
      <c r="M199" s="288"/>
      <c r="N199" s="288"/>
      <c r="O199" s="288"/>
    </row>
    <row r="200" spans="1:15" x14ac:dyDescent="0.25">
      <c r="A200" s="251"/>
      <c r="B200" s="251"/>
      <c r="C200" s="251"/>
      <c r="D200" s="251"/>
      <c r="E200" s="251"/>
      <c r="F200" s="251"/>
      <c r="G200" s="251"/>
      <c r="H200" s="251"/>
      <c r="I200" s="251"/>
      <c r="J200" s="251"/>
      <c r="K200" s="288"/>
      <c r="L200" s="288"/>
      <c r="M200" s="288"/>
      <c r="N200" s="288"/>
      <c r="O200" s="288"/>
    </row>
    <row r="201" spans="1:15" x14ac:dyDescent="0.25">
      <c r="A201" s="251"/>
      <c r="B201" s="251"/>
      <c r="C201" s="251"/>
      <c r="D201" s="251"/>
      <c r="E201" s="251"/>
      <c r="F201" s="251"/>
      <c r="G201" s="251"/>
      <c r="H201" s="251"/>
      <c r="I201" s="251"/>
      <c r="J201" s="251"/>
      <c r="K201" s="288"/>
      <c r="L201" s="288"/>
      <c r="M201" s="288"/>
      <c r="N201" s="288"/>
      <c r="O201" s="288"/>
    </row>
    <row r="202" spans="1:15" x14ac:dyDescent="0.25">
      <c r="A202" s="251"/>
      <c r="B202" s="251"/>
      <c r="C202" s="251"/>
      <c r="D202" s="251"/>
      <c r="E202" s="251"/>
      <c r="F202" s="251"/>
      <c r="G202" s="251"/>
      <c r="H202" s="251"/>
      <c r="I202" s="251"/>
      <c r="J202" s="251"/>
      <c r="K202" s="288"/>
      <c r="L202" s="288"/>
      <c r="M202" s="288"/>
      <c r="N202" s="288"/>
      <c r="O202" s="288"/>
    </row>
    <row r="203" spans="1:15" x14ac:dyDescent="0.25">
      <c r="A203" s="251"/>
      <c r="B203" s="251"/>
      <c r="C203" s="251"/>
      <c r="D203" s="251"/>
      <c r="E203" s="251"/>
      <c r="F203" s="251"/>
      <c r="G203" s="251"/>
      <c r="H203" s="251"/>
      <c r="I203" s="251"/>
      <c r="J203" s="251"/>
      <c r="K203" s="288"/>
      <c r="L203" s="288"/>
      <c r="M203" s="288"/>
      <c r="N203" s="288"/>
      <c r="O203" s="288"/>
    </row>
    <row r="204" spans="1:15" x14ac:dyDescent="0.25">
      <c r="A204" s="251"/>
      <c r="B204" s="251"/>
      <c r="C204" s="251"/>
      <c r="D204" s="251"/>
      <c r="E204" s="251"/>
      <c r="F204" s="251"/>
      <c r="G204" s="251"/>
      <c r="H204" s="251"/>
      <c r="I204" s="251"/>
      <c r="J204" s="251"/>
      <c r="K204" s="288"/>
      <c r="L204" s="288"/>
      <c r="M204" s="288"/>
      <c r="N204" s="288"/>
      <c r="O204" s="288"/>
    </row>
    <row r="205" spans="1:15" x14ac:dyDescent="0.25">
      <c r="A205" s="251"/>
      <c r="B205" s="251"/>
      <c r="C205" s="251"/>
      <c r="D205" s="251"/>
      <c r="E205" s="251"/>
      <c r="F205" s="251"/>
      <c r="G205" s="251"/>
      <c r="H205" s="251"/>
      <c r="I205" s="251"/>
      <c r="J205" s="251"/>
      <c r="K205" s="288"/>
      <c r="L205" s="288"/>
      <c r="M205" s="288"/>
      <c r="N205" s="288"/>
      <c r="O205" s="288"/>
    </row>
    <row r="206" spans="1:15" x14ac:dyDescent="0.25">
      <c r="A206" s="251"/>
      <c r="B206" s="251"/>
      <c r="C206" s="251"/>
      <c r="D206" s="251"/>
      <c r="E206" s="251"/>
      <c r="F206" s="251"/>
      <c r="G206" s="251"/>
      <c r="H206" s="251"/>
      <c r="I206" s="251"/>
      <c r="J206" s="251"/>
      <c r="K206" s="288"/>
      <c r="L206" s="288"/>
      <c r="M206" s="288"/>
      <c r="N206" s="288"/>
      <c r="O206" s="288"/>
    </row>
    <row r="207" spans="1:15" x14ac:dyDescent="0.25">
      <c r="A207" s="251"/>
      <c r="B207" s="251"/>
      <c r="C207" s="251"/>
      <c r="D207" s="251"/>
      <c r="E207" s="251"/>
      <c r="F207" s="251"/>
      <c r="G207" s="251"/>
      <c r="H207" s="251"/>
      <c r="I207" s="251"/>
      <c r="J207" s="251"/>
      <c r="K207" s="288"/>
      <c r="L207" s="288"/>
      <c r="M207" s="288"/>
      <c r="N207" s="288"/>
      <c r="O207" s="288"/>
    </row>
    <row r="208" spans="1:15" x14ac:dyDescent="0.25">
      <c r="A208" s="251"/>
      <c r="B208" s="251"/>
      <c r="C208" s="251"/>
      <c r="D208" s="251"/>
      <c r="E208" s="251"/>
      <c r="F208" s="251"/>
      <c r="G208" s="251"/>
      <c r="H208" s="251"/>
      <c r="I208" s="251"/>
      <c r="J208" s="251"/>
      <c r="K208" s="288"/>
      <c r="L208" s="288"/>
      <c r="M208" s="288"/>
      <c r="N208" s="288"/>
      <c r="O208" s="288"/>
    </row>
    <row r="209" spans="1:15" x14ac:dyDescent="0.25">
      <c r="A209" s="251"/>
      <c r="B209" s="251"/>
      <c r="C209" s="251"/>
      <c r="D209" s="251"/>
      <c r="E209" s="251"/>
      <c r="F209" s="251"/>
      <c r="G209" s="251"/>
      <c r="H209" s="251"/>
      <c r="I209" s="251"/>
      <c r="J209" s="251"/>
      <c r="K209" s="288"/>
      <c r="L209" s="288"/>
      <c r="M209" s="288"/>
      <c r="N209" s="288"/>
      <c r="O209" s="288"/>
    </row>
    <row r="210" spans="1:15" x14ac:dyDescent="0.25">
      <c r="A210" s="251"/>
      <c r="B210" s="251"/>
      <c r="C210" s="251"/>
      <c r="D210" s="251"/>
      <c r="E210" s="251"/>
      <c r="F210" s="251"/>
      <c r="G210" s="251"/>
      <c r="H210" s="251"/>
      <c r="I210" s="251"/>
      <c r="J210" s="251"/>
      <c r="K210" s="288"/>
      <c r="L210" s="288"/>
      <c r="M210" s="288"/>
      <c r="N210" s="288"/>
      <c r="O210" s="288"/>
    </row>
    <row r="211" spans="1:15" x14ac:dyDescent="0.25">
      <c r="A211" s="251"/>
      <c r="B211" s="251"/>
      <c r="C211" s="251"/>
      <c r="D211" s="251"/>
      <c r="E211" s="251"/>
      <c r="F211" s="251"/>
      <c r="G211" s="251"/>
      <c r="H211" s="251"/>
      <c r="I211" s="251"/>
      <c r="J211" s="251"/>
      <c r="K211" s="288"/>
      <c r="L211" s="288"/>
      <c r="M211" s="288"/>
      <c r="N211" s="288"/>
      <c r="O211" s="288"/>
    </row>
    <row r="212" spans="1:15" x14ac:dyDescent="0.25">
      <c r="A212" s="251"/>
      <c r="B212" s="251"/>
      <c r="C212" s="251"/>
      <c r="D212" s="251"/>
      <c r="E212" s="251"/>
      <c r="F212" s="251"/>
      <c r="G212" s="251"/>
      <c r="H212" s="251"/>
      <c r="I212" s="251"/>
      <c r="J212" s="251"/>
      <c r="K212" s="288"/>
      <c r="L212" s="288"/>
      <c r="M212" s="288"/>
      <c r="N212" s="288"/>
      <c r="O212" s="288"/>
    </row>
    <row r="213" spans="1:15" x14ac:dyDescent="0.25">
      <c r="A213" s="251"/>
      <c r="B213" s="251"/>
      <c r="C213" s="251"/>
      <c r="D213" s="251"/>
      <c r="E213" s="251"/>
      <c r="F213" s="251"/>
      <c r="G213" s="251"/>
      <c r="H213" s="251"/>
      <c r="I213" s="251"/>
      <c r="J213" s="251"/>
      <c r="K213" s="288"/>
      <c r="L213" s="288"/>
      <c r="M213" s="288"/>
      <c r="N213" s="288"/>
      <c r="O213" s="288"/>
    </row>
    <row r="214" spans="1:15" x14ac:dyDescent="0.25">
      <c r="A214" s="251"/>
      <c r="B214" s="251"/>
      <c r="C214" s="251"/>
      <c r="D214" s="251"/>
      <c r="E214" s="251"/>
      <c r="F214" s="251"/>
      <c r="G214" s="251"/>
      <c r="H214" s="251"/>
      <c r="I214" s="251"/>
      <c r="J214" s="251"/>
      <c r="K214" s="288"/>
      <c r="L214" s="288"/>
      <c r="M214" s="288"/>
      <c r="N214" s="288"/>
      <c r="O214" s="288"/>
    </row>
    <row r="215" spans="1:15" x14ac:dyDescent="0.25">
      <c r="A215" s="251"/>
      <c r="B215" s="251"/>
      <c r="C215" s="251"/>
      <c r="D215" s="251"/>
      <c r="E215" s="251"/>
      <c r="F215" s="251"/>
      <c r="G215" s="251"/>
      <c r="H215" s="251"/>
      <c r="I215" s="251"/>
      <c r="J215" s="251"/>
      <c r="K215" s="288"/>
      <c r="L215" s="288"/>
      <c r="M215" s="288"/>
      <c r="N215" s="288"/>
      <c r="O215" s="288"/>
    </row>
    <row r="216" spans="1:15" x14ac:dyDescent="0.25">
      <c r="A216" s="251"/>
      <c r="B216" s="251"/>
      <c r="C216" s="251"/>
      <c r="D216" s="251"/>
      <c r="E216" s="251"/>
      <c r="F216" s="251"/>
      <c r="G216" s="251"/>
      <c r="H216" s="251"/>
      <c r="I216" s="251"/>
      <c r="J216" s="251"/>
      <c r="K216" s="288"/>
      <c r="L216" s="288"/>
      <c r="M216" s="288"/>
      <c r="N216" s="288"/>
      <c r="O216" s="288"/>
    </row>
    <row r="217" spans="1:15" x14ac:dyDescent="0.25">
      <c r="A217" s="251"/>
      <c r="B217" s="251"/>
      <c r="C217" s="251"/>
      <c r="D217" s="251"/>
      <c r="E217" s="251"/>
      <c r="F217" s="251"/>
      <c r="G217" s="251"/>
      <c r="H217" s="251"/>
      <c r="I217" s="251"/>
      <c r="J217" s="251"/>
      <c r="K217" s="288"/>
      <c r="L217" s="288"/>
      <c r="M217" s="288"/>
      <c r="N217" s="288"/>
      <c r="O217" s="288"/>
    </row>
    <row r="218" spans="1:15" x14ac:dyDescent="0.25">
      <c r="A218" s="251"/>
      <c r="B218" s="251"/>
      <c r="C218" s="251"/>
      <c r="D218" s="251"/>
      <c r="E218" s="251"/>
      <c r="F218" s="251"/>
      <c r="G218" s="251"/>
      <c r="H218" s="251"/>
      <c r="I218" s="251"/>
      <c r="J218" s="251"/>
      <c r="K218" s="288"/>
      <c r="L218" s="288"/>
      <c r="M218" s="288"/>
      <c r="N218" s="288"/>
      <c r="O218" s="288"/>
    </row>
    <row r="219" spans="1:15" x14ac:dyDescent="0.25">
      <c r="A219" s="251"/>
      <c r="B219" s="251"/>
      <c r="C219" s="251"/>
      <c r="D219" s="251"/>
      <c r="E219" s="251"/>
      <c r="F219" s="251"/>
      <c r="G219" s="251"/>
      <c r="H219" s="251"/>
      <c r="I219" s="251"/>
      <c r="J219" s="251"/>
      <c r="K219" s="288"/>
      <c r="L219" s="288"/>
      <c r="M219" s="288"/>
      <c r="N219" s="288"/>
      <c r="O219" s="288"/>
    </row>
    <row r="220" spans="1:15" x14ac:dyDescent="0.25">
      <c r="A220" s="251"/>
      <c r="B220" s="251"/>
      <c r="C220" s="251"/>
      <c r="D220" s="251"/>
      <c r="E220" s="251"/>
      <c r="F220" s="251"/>
      <c r="G220" s="251"/>
      <c r="H220" s="251"/>
      <c r="I220" s="251"/>
      <c r="J220" s="251"/>
      <c r="K220" s="288"/>
      <c r="L220" s="288"/>
      <c r="M220" s="288"/>
      <c r="N220" s="288"/>
      <c r="O220" s="288"/>
    </row>
    <row r="221" spans="1:15" x14ac:dyDescent="0.25">
      <c r="A221" s="251"/>
      <c r="B221" s="251"/>
      <c r="C221" s="251"/>
      <c r="D221" s="251"/>
      <c r="E221" s="251"/>
      <c r="F221" s="251"/>
      <c r="G221" s="251"/>
      <c r="H221" s="251"/>
      <c r="I221" s="251"/>
      <c r="J221" s="251"/>
      <c r="K221" s="288"/>
      <c r="L221" s="288"/>
      <c r="M221" s="288"/>
      <c r="N221" s="288"/>
      <c r="O221" s="288"/>
    </row>
    <row r="222" spans="1:15" x14ac:dyDescent="0.25">
      <c r="A222" s="251"/>
      <c r="B222" s="251"/>
      <c r="C222" s="251"/>
      <c r="D222" s="251"/>
      <c r="E222" s="251"/>
      <c r="F222" s="251"/>
      <c r="G222" s="251"/>
      <c r="H222" s="251"/>
      <c r="I222" s="251"/>
      <c r="J222" s="251"/>
      <c r="K222" s="288"/>
      <c r="L222" s="288"/>
      <c r="M222" s="288"/>
      <c r="N222" s="288"/>
      <c r="O222" s="288"/>
    </row>
    <row r="223" spans="1:15" x14ac:dyDescent="0.25">
      <c r="A223" s="251"/>
      <c r="B223" s="251"/>
      <c r="C223" s="251"/>
      <c r="D223" s="251"/>
      <c r="E223" s="251"/>
      <c r="F223" s="251"/>
      <c r="G223" s="251"/>
      <c r="H223" s="251"/>
      <c r="I223" s="251"/>
      <c r="J223" s="251"/>
      <c r="K223" s="288"/>
      <c r="L223" s="288"/>
      <c r="M223" s="288"/>
      <c r="N223" s="288"/>
      <c r="O223" s="288"/>
    </row>
    <row r="224" spans="1:15" x14ac:dyDescent="0.25">
      <c r="A224" s="251"/>
      <c r="B224" s="251"/>
      <c r="C224" s="251"/>
      <c r="D224" s="251"/>
      <c r="E224" s="251"/>
      <c r="F224" s="251"/>
      <c r="G224" s="251"/>
      <c r="H224" s="251"/>
      <c r="I224" s="251"/>
      <c r="J224" s="251"/>
      <c r="K224" s="288"/>
      <c r="L224" s="288"/>
      <c r="M224" s="288"/>
      <c r="N224" s="288"/>
      <c r="O224" s="288"/>
    </row>
    <row r="225" spans="1:15" x14ac:dyDescent="0.25">
      <c r="A225" s="251"/>
      <c r="B225" s="251"/>
      <c r="C225" s="251"/>
      <c r="D225" s="251"/>
      <c r="E225" s="251"/>
      <c r="F225" s="251"/>
      <c r="G225" s="251"/>
      <c r="H225" s="251"/>
      <c r="I225" s="251"/>
      <c r="J225" s="251"/>
      <c r="K225" s="288"/>
      <c r="L225" s="288"/>
      <c r="M225" s="288"/>
      <c r="N225" s="288"/>
      <c r="O225" s="288"/>
    </row>
  </sheetData>
  <mergeCells count="1">
    <mergeCell ref="D21:E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16" workbookViewId="0">
      <selection activeCell="F28" sqref="F28"/>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92" t="s">
        <v>2</v>
      </c>
      <c r="B1" s="193" t="s">
        <v>8</v>
      </c>
      <c r="C1" s="193" t="s">
        <v>483</v>
      </c>
      <c r="D1" s="193" t="s">
        <v>34</v>
      </c>
      <c r="E1" s="194" t="s">
        <v>35</v>
      </c>
      <c r="F1" s="194" t="s">
        <v>71</v>
      </c>
      <c r="G1" s="195" t="s">
        <v>72</v>
      </c>
      <c r="H1" s="193" t="s">
        <v>443</v>
      </c>
      <c r="I1" s="196" t="s">
        <v>36</v>
      </c>
      <c r="J1" s="197" t="s">
        <v>73</v>
      </c>
      <c r="K1" s="93"/>
    </row>
    <row r="2" spans="1:11" x14ac:dyDescent="0.25">
      <c r="A2" s="98" t="s">
        <v>42</v>
      </c>
      <c r="B2" s="98" t="s">
        <v>14</v>
      </c>
      <c r="C2" s="198">
        <v>0</v>
      </c>
      <c r="D2" s="199">
        <v>0</v>
      </c>
      <c r="E2" s="199"/>
      <c r="F2" s="199"/>
      <c r="G2" s="198"/>
      <c r="H2" s="200">
        <v>0</v>
      </c>
      <c r="I2" s="201">
        <f>C2+D2-E2</f>
        <v>0</v>
      </c>
      <c r="J2" s="202">
        <f>H2-I2</f>
        <v>0</v>
      </c>
      <c r="K2" s="93" t="s">
        <v>15</v>
      </c>
    </row>
    <row r="3" spans="1:11" x14ac:dyDescent="0.25">
      <c r="A3" s="98" t="s">
        <v>133</v>
      </c>
      <c r="B3" s="98" t="s">
        <v>113</v>
      </c>
      <c r="C3" s="198">
        <v>0</v>
      </c>
      <c r="D3" s="199">
        <v>0</v>
      </c>
      <c r="E3" s="199"/>
      <c r="F3" s="199"/>
      <c r="G3" s="198"/>
      <c r="H3" s="200">
        <v>0</v>
      </c>
      <c r="I3" s="201">
        <f t="shared" ref="I3:I6" si="0">C3+D3-E3</f>
        <v>0</v>
      </c>
      <c r="J3" s="202">
        <f t="shared" ref="J3" si="1">H3-I3</f>
        <v>0</v>
      </c>
      <c r="K3" s="93"/>
    </row>
    <row r="4" spans="1:11" x14ac:dyDescent="0.25">
      <c r="A4" s="98" t="s">
        <v>130</v>
      </c>
      <c r="B4" s="98" t="s">
        <v>113</v>
      </c>
      <c r="C4" s="198">
        <v>0</v>
      </c>
      <c r="D4" s="199">
        <v>0</v>
      </c>
      <c r="E4" s="199"/>
      <c r="F4" s="199"/>
      <c r="G4" s="198"/>
      <c r="H4" s="200">
        <v>0</v>
      </c>
      <c r="I4" s="201">
        <f t="shared" si="0"/>
        <v>0</v>
      </c>
      <c r="J4" s="202">
        <f t="shared" ref="J4:J6" si="2">H4-I4</f>
        <v>0</v>
      </c>
      <c r="K4" s="93"/>
    </row>
    <row r="5" spans="1:11" x14ac:dyDescent="0.25">
      <c r="A5" s="98" t="s">
        <v>139</v>
      </c>
      <c r="B5" s="98" t="s">
        <v>124</v>
      </c>
      <c r="C5" s="198">
        <v>0</v>
      </c>
      <c r="D5" s="199">
        <v>0</v>
      </c>
      <c r="E5" s="199"/>
      <c r="F5" s="199"/>
      <c r="G5" s="198"/>
      <c r="H5" s="200">
        <v>0</v>
      </c>
      <c r="I5" s="201">
        <v>0</v>
      </c>
      <c r="J5" s="202">
        <f t="shared" si="2"/>
        <v>0</v>
      </c>
      <c r="K5" s="93"/>
    </row>
    <row r="6" spans="1:11" x14ac:dyDescent="0.25">
      <c r="A6" s="98" t="s">
        <v>64</v>
      </c>
      <c r="B6" s="170"/>
      <c r="C6" s="198">
        <v>0</v>
      </c>
      <c r="D6" s="199">
        <v>0</v>
      </c>
      <c r="E6" s="199"/>
      <c r="F6" s="199"/>
      <c r="G6" s="198"/>
      <c r="H6" s="200">
        <v>0</v>
      </c>
      <c r="I6" s="201">
        <f t="shared" si="0"/>
        <v>0</v>
      </c>
      <c r="J6" s="202">
        <f t="shared" si="2"/>
        <v>0</v>
      </c>
      <c r="K6" s="93"/>
    </row>
    <row r="7" spans="1:11" x14ac:dyDescent="0.25">
      <c r="A7" s="203"/>
      <c r="B7" s="204"/>
      <c r="C7" s="205"/>
      <c r="D7" s="205"/>
      <c r="E7" s="206"/>
      <c r="F7" s="206"/>
      <c r="G7" s="205"/>
      <c r="H7" s="205"/>
      <c r="I7" s="207"/>
      <c r="J7" s="202"/>
      <c r="K7" s="94"/>
    </row>
    <row r="8" spans="1:11" x14ac:dyDescent="0.25">
      <c r="A8" s="208" t="s">
        <v>74</v>
      </c>
      <c r="B8" s="209"/>
      <c r="C8" s="210">
        <f>SUM(C2:C7)</f>
        <v>0</v>
      </c>
      <c r="D8" s="210">
        <f>SUM(D2:D7)</f>
        <v>0</v>
      </c>
      <c r="E8" s="210">
        <f>SUM(E2:E7)</f>
        <v>0</v>
      </c>
      <c r="F8" s="209"/>
      <c r="G8" s="211"/>
      <c r="H8" s="212">
        <f>SUM(H2:H7)</f>
        <v>0</v>
      </c>
      <c r="I8" s="213">
        <f>SUM(I2:I7)</f>
        <v>0</v>
      </c>
      <c r="J8" s="214">
        <f>H8-I8</f>
        <v>0</v>
      </c>
      <c r="K8" s="93"/>
    </row>
    <row r="9" spans="1:11" x14ac:dyDescent="0.25">
      <c r="A9" s="215"/>
      <c r="B9" s="216"/>
      <c r="C9" s="217"/>
      <c r="D9" s="218"/>
      <c r="E9" s="218"/>
      <c r="F9" s="218"/>
      <c r="G9" s="218"/>
      <c r="H9" s="217"/>
      <c r="I9" s="219"/>
      <c r="J9" s="214"/>
      <c r="K9" s="93"/>
    </row>
    <row r="10" spans="1:11" x14ac:dyDescent="0.25">
      <c r="A10" s="220" t="s">
        <v>79</v>
      </c>
      <c r="B10" s="221"/>
      <c r="C10" s="222">
        <f>'Bank reconciliation USD'!D17</f>
        <v>14.74</v>
      </c>
      <c r="D10" s="222">
        <f>'Bank reconciliation USD'!D18</f>
        <v>6119</v>
      </c>
      <c r="E10" s="222">
        <f>GETPIVOTDATA("Sum of Spent in $",'Personal Costs'!$A$3,"Name","Bank USD")</f>
        <v>23.43</v>
      </c>
      <c r="F10" s="222"/>
      <c r="G10" s="222">
        <f>'Bank reconciliation USD'!E21</f>
        <v>6100</v>
      </c>
      <c r="H10" s="222">
        <f>'Bank reconciliation USD'!D22</f>
        <v>10.309999999999491</v>
      </c>
      <c r="I10" s="223">
        <f>C10+D10-E10+F10-G10</f>
        <v>10.309999999999491</v>
      </c>
      <c r="J10" s="202">
        <f t="shared" ref="J10:J11" si="3">H10-I10</f>
        <v>0</v>
      </c>
      <c r="K10" s="93"/>
    </row>
    <row r="11" spans="1:11" x14ac:dyDescent="0.25">
      <c r="A11" s="224" t="s">
        <v>76</v>
      </c>
      <c r="B11" s="225"/>
      <c r="C11" s="225">
        <f t="shared" ref="C11:I11" si="4">SUM(C10:C10)</f>
        <v>14.74</v>
      </c>
      <c r="D11" s="225">
        <f t="shared" si="4"/>
        <v>6119</v>
      </c>
      <c r="E11" s="225">
        <f t="shared" si="4"/>
        <v>23.43</v>
      </c>
      <c r="F11" s="225">
        <f t="shared" si="4"/>
        <v>0</v>
      </c>
      <c r="G11" s="225">
        <f t="shared" si="4"/>
        <v>6100</v>
      </c>
      <c r="H11" s="225">
        <f t="shared" si="4"/>
        <v>10.309999999999491</v>
      </c>
      <c r="I11" s="226">
        <f t="shared" si="4"/>
        <v>10.309999999999491</v>
      </c>
      <c r="J11" s="202">
        <f t="shared" si="3"/>
        <v>0</v>
      </c>
      <c r="K11" s="93"/>
    </row>
    <row r="12" spans="1:11" x14ac:dyDescent="0.25">
      <c r="A12" s="228" t="s">
        <v>77</v>
      </c>
      <c r="B12" s="229"/>
      <c r="C12" s="229"/>
      <c r="D12" s="229"/>
      <c r="E12" s="229"/>
      <c r="F12" s="229">
        <f>F11+F16</f>
        <v>0</v>
      </c>
      <c r="G12" s="229">
        <f>G11</f>
        <v>6100</v>
      </c>
      <c r="H12" s="229"/>
      <c r="I12" s="230"/>
      <c r="J12" s="231"/>
      <c r="K12" s="93"/>
    </row>
    <row r="13" spans="1:11" ht="15.75" thickBot="1" x14ac:dyDescent="0.3">
      <c r="A13" s="232"/>
      <c r="B13" s="233"/>
      <c r="C13" s="233"/>
      <c r="D13" s="233"/>
      <c r="E13" s="233"/>
      <c r="F13" s="233"/>
      <c r="G13" s="233"/>
      <c r="H13" s="233"/>
      <c r="I13" s="234"/>
      <c r="J13" s="202"/>
      <c r="K13" s="93"/>
    </row>
    <row r="14" spans="1:11" ht="15.75" thickBot="1" x14ac:dyDescent="0.3">
      <c r="A14" s="235" t="s">
        <v>78</v>
      </c>
      <c r="B14" s="236"/>
      <c r="C14" s="236"/>
      <c r="D14" s="236"/>
      <c r="E14" s="236">
        <f>E8+E11</f>
        <v>23.43</v>
      </c>
      <c r="F14" s="236"/>
      <c r="G14" s="236"/>
      <c r="H14" s="236"/>
      <c r="I14" s="237"/>
      <c r="J14" s="238"/>
      <c r="K14" s="93"/>
    </row>
    <row r="15" spans="1:11" ht="15.75" thickBot="1" x14ac:dyDescent="0.3">
      <c r="A15" s="239"/>
      <c r="B15" s="240"/>
      <c r="C15" s="240"/>
      <c r="D15" s="240"/>
      <c r="E15" s="240"/>
      <c r="F15" s="240"/>
      <c r="G15" s="240"/>
      <c r="H15" s="240"/>
      <c r="I15" s="241"/>
      <c r="J15" s="202"/>
      <c r="K15" s="93"/>
    </row>
    <row r="16" spans="1:11" ht="15.75" x14ac:dyDescent="0.25">
      <c r="A16" s="242" t="s">
        <v>37</v>
      </c>
      <c r="B16" s="243"/>
      <c r="C16" s="244">
        <f>'USD-cash box '!G4</f>
        <v>5</v>
      </c>
      <c r="D16" s="245">
        <v>0</v>
      </c>
      <c r="E16" s="245">
        <v>0</v>
      </c>
      <c r="F16" s="245">
        <v>0</v>
      </c>
      <c r="G16" s="245">
        <v>0</v>
      </c>
      <c r="H16" s="245">
        <f>'USD-cash box '!G5</f>
        <v>5</v>
      </c>
      <c r="I16" s="246">
        <f>C16+D16-E16+F16-G16</f>
        <v>5</v>
      </c>
      <c r="J16" s="202">
        <f t="shared" ref="J16" si="5">H16-I16</f>
        <v>0</v>
      </c>
      <c r="K16" s="185"/>
    </row>
    <row r="17" spans="1:11" ht="15" customHeight="1" thickBot="1" x14ac:dyDescent="0.3">
      <c r="A17" s="247"/>
      <c r="B17" s="248"/>
      <c r="C17" s="248"/>
      <c r="D17" s="248"/>
      <c r="E17" s="248"/>
      <c r="F17" s="248"/>
      <c r="G17" s="248"/>
      <c r="H17" s="248"/>
      <c r="I17" s="248"/>
      <c r="J17" s="249"/>
      <c r="K17" s="188" t="s">
        <v>69</v>
      </c>
    </row>
    <row r="18" spans="1:11" ht="16.5" thickBot="1" x14ac:dyDescent="0.3">
      <c r="A18" s="183"/>
      <c r="B18" s="184"/>
      <c r="C18" s="184"/>
      <c r="D18" s="826" t="s">
        <v>38</v>
      </c>
      <c r="E18" s="826"/>
      <c r="F18" s="184"/>
      <c r="G18" s="184"/>
      <c r="H18" s="184"/>
      <c r="I18" s="184"/>
      <c r="J18" s="185"/>
      <c r="K18" s="191">
        <f>I18-J18</f>
        <v>0</v>
      </c>
    </row>
    <row r="19" spans="1:11" ht="48" thickBot="1" x14ac:dyDescent="0.3">
      <c r="A19" s="186"/>
      <c r="B19" s="187"/>
      <c r="C19" s="187" t="s">
        <v>444</v>
      </c>
      <c r="D19" s="187" t="s">
        <v>82</v>
      </c>
      <c r="E19" s="187" t="s">
        <v>83</v>
      </c>
      <c r="F19" s="187"/>
      <c r="G19" s="187"/>
      <c r="H19" s="187" t="s">
        <v>445</v>
      </c>
      <c r="I19" s="187" t="s">
        <v>68</v>
      </c>
      <c r="J19" s="459" t="s">
        <v>69</v>
      </c>
      <c r="K19" s="93"/>
    </row>
    <row r="20" spans="1:11" ht="32.25" thickBot="1" x14ac:dyDescent="0.3">
      <c r="A20" s="302" t="s">
        <v>70</v>
      </c>
      <c r="B20" s="303"/>
      <c r="C20" s="303">
        <f>C16+C11+C8</f>
        <v>19.740000000000002</v>
      </c>
      <c r="D20" s="303">
        <f>D11</f>
        <v>6119</v>
      </c>
      <c r="E20" s="303">
        <f>E14</f>
        <v>23.43</v>
      </c>
      <c r="F20" s="303"/>
      <c r="G20" s="303">
        <f>G10</f>
        <v>6100</v>
      </c>
      <c r="H20" s="303">
        <f>H16+H11+H8</f>
        <v>15.309999999999491</v>
      </c>
      <c r="I20" s="458">
        <f>C20+D20-E20-G20</f>
        <v>15.309999999999491</v>
      </c>
      <c r="J20" s="461">
        <f>H20-I20</f>
        <v>0</v>
      </c>
      <c r="K20" s="93"/>
    </row>
    <row r="21" spans="1:11" x14ac:dyDescent="0.25">
      <c r="A21" s="304"/>
      <c r="B21" s="304"/>
      <c r="C21" s="304"/>
      <c r="D21" s="304"/>
      <c r="E21" s="304"/>
      <c r="F21" s="304"/>
      <c r="G21" s="304"/>
      <c r="H21" s="304"/>
      <c r="I21" s="305"/>
      <c r="J21" s="460"/>
    </row>
    <row r="22" spans="1:11" x14ac:dyDescent="0.25">
      <c r="A22" s="304"/>
      <c r="B22" s="304"/>
      <c r="C22" s="304"/>
      <c r="D22" s="304"/>
      <c r="E22" s="304"/>
      <c r="F22" s="304"/>
      <c r="G22" s="306"/>
      <c r="H22" s="306"/>
      <c r="I22" s="305"/>
      <c r="J22" s="100"/>
    </row>
    <row r="23" spans="1:11" x14ac:dyDescent="0.25">
      <c r="A23" s="306"/>
      <c r="B23" s="306"/>
      <c r="C23" s="304"/>
      <c r="D23" s="306"/>
      <c r="E23" s="306"/>
      <c r="F23" s="304"/>
      <c r="G23" s="304"/>
      <c r="H23" s="304"/>
      <c r="I23" s="305"/>
      <c r="J23" s="100"/>
    </row>
    <row r="24" spans="1:11" x14ac:dyDescent="0.25">
      <c r="A24" s="304"/>
      <c r="B24" s="304"/>
      <c r="C24" s="306"/>
      <c r="D24" s="304"/>
      <c r="E24" s="304"/>
      <c r="F24" s="306"/>
      <c r="G24" s="307"/>
      <c r="H24" s="307"/>
      <c r="I24" s="305"/>
      <c r="J24" s="100"/>
    </row>
    <row r="25" spans="1:11" x14ac:dyDescent="0.25">
      <c r="A25" s="307"/>
      <c r="B25" s="307"/>
      <c r="C25" s="307"/>
      <c r="D25" s="307"/>
      <c r="E25" s="307"/>
      <c r="F25" s="307"/>
      <c r="G25" s="307"/>
      <c r="H25" s="307"/>
      <c r="I25" s="308"/>
      <c r="J25" s="100"/>
    </row>
    <row r="26" spans="1:11" x14ac:dyDescent="0.25">
      <c r="A26" s="307"/>
      <c r="B26" s="307"/>
      <c r="C26" s="307"/>
      <c r="D26" s="309"/>
      <c r="E26" s="309"/>
      <c r="F26" s="310"/>
      <c r="G26" s="307"/>
      <c r="H26" s="307"/>
      <c r="I26" s="308"/>
      <c r="J26" s="100"/>
    </row>
    <row r="27" spans="1:11" x14ac:dyDescent="0.25">
      <c r="A27" s="307"/>
      <c r="B27" s="307"/>
      <c r="C27" s="307"/>
      <c r="D27" s="309"/>
      <c r="E27" s="309"/>
      <c r="F27" s="310"/>
      <c r="G27" s="307"/>
      <c r="H27" s="307"/>
      <c r="I27" s="308"/>
      <c r="J27" s="100"/>
    </row>
    <row r="28" spans="1:11" x14ac:dyDescent="0.25">
      <c r="A28" s="307"/>
      <c r="B28" s="307"/>
      <c r="C28" s="307"/>
      <c r="D28" s="309"/>
      <c r="E28" s="309"/>
      <c r="F28" s="310"/>
      <c r="G28" s="307"/>
      <c r="H28" s="307"/>
      <c r="I28" s="308"/>
      <c r="J28" s="100"/>
    </row>
    <row r="29" spans="1:11" x14ac:dyDescent="0.25">
      <c r="A29" s="311"/>
      <c r="B29" s="311"/>
      <c r="C29" s="311"/>
      <c r="D29" s="311"/>
      <c r="E29" s="311"/>
      <c r="F29" s="311"/>
      <c r="G29" s="311"/>
      <c r="H29" s="311"/>
      <c r="I29" s="100"/>
      <c r="J29" s="100"/>
    </row>
    <row r="30" spans="1:11" x14ac:dyDescent="0.25">
      <c r="A30" s="100"/>
      <c r="B30" s="100"/>
      <c r="C30" s="100"/>
      <c r="D30" s="100"/>
      <c r="E30" s="100"/>
      <c r="F30" s="100"/>
      <c r="G30" s="100"/>
      <c r="H30" s="100"/>
      <c r="I30" s="100"/>
      <c r="J30" s="100"/>
    </row>
    <row r="31" spans="1:11" x14ac:dyDescent="0.25">
      <c r="A31" s="100"/>
      <c r="B31" s="100"/>
      <c r="C31" s="100"/>
      <c r="D31" s="100"/>
      <c r="E31" s="100"/>
      <c r="F31" s="100"/>
      <c r="G31" s="100"/>
      <c r="H31" s="100"/>
      <c r="I31" s="100"/>
      <c r="J31" s="100"/>
    </row>
    <row r="32" spans="1:11" x14ac:dyDescent="0.25">
      <c r="A32" s="100"/>
      <c r="B32" s="100"/>
      <c r="C32" s="100"/>
      <c r="D32" s="100"/>
      <c r="E32" s="100"/>
      <c r="F32" s="100"/>
      <c r="G32" s="100"/>
      <c r="H32" s="100"/>
      <c r="I32" s="100"/>
      <c r="J32" s="100"/>
    </row>
    <row r="33" spans="1:10" x14ac:dyDescent="0.25">
      <c r="A33" s="100"/>
      <c r="B33" s="100"/>
      <c r="C33" s="100"/>
      <c r="D33" s="100"/>
      <c r="E33" s="100"/>
      <c r="F33" s="100"/>
      <c r="G33" s="100"/>
      <c r="H33" s="100"/>
      <c r="I33" s="100"/>
      <c r="J33" s="100"/>
    </row>
  </sheetData>
  <mergeCells count="1">
    <mergeCell ref="D18:E18"/>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opLeftCell="A16" zoomScale="125" workbookViewId="0">
      <selection activeCell="E21" sqref="E21"/>
    </sheetView>
  </sheetViews>
  <sheetFormatPr defaultColWidth="16" defaultRowHeight="12.75" x14ac:dyDescent="0.2"/>
  <cols>
    <col min="1" max="1" width="9.5703125" style="3" customWidth="1"/>
    <col min="2" max="2" width="5.7109375" style="3" customWidth="1"/>
    <col min="3" max="3" width="28.7109375" style="3" customWidth="1"/>
    <col min="4" max="4" width="9.5703125" style="20" customWidth="1"/>
    <col min="5" max="5" width="9.85546875" style="20" customWidth="1"/>
    <col min="6" max="6" width="3.710937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831"/>
      <c r="B1" s="831"/>
      <c r="C1" s="831"/>
      <c r="D1" s="831"/>
      <c r="E1" s="831"/>
      <c r="F1" s="831"/>
      <c r="G1" s="831"/>
      <c r="H1" s="831"/>
      <c r="I1" s="831"/>
      <c r="J1" s="831"/>
      <c r="K1" s="831"/>
    </row>
    <row r="2" spans="1:11" x14ac:dyDescent="0.2">
      <c r="A2" s="476"/>
      <c r="B2" s="476"/>
      <c r="C2" s="476"/>
      <c r="D2" s="477"/>
      <c r="E2" s="477"/>
      <c r="F2" s="476"/>
      <c r="G2" s="476"/>
      <c r="H2" s="476"/>
      <c r="I2" s="476"/>
      <c r="J2" s="477"/>
      <c r="K2" s="477"/>
    </row>
    <row r="3" spans="1:11" x14ac:dyDescent="0.2">
      <c r="A3" s="475" t="s">
        <v>16</v>
      </c>
      <c r="B3" s="474"/>
      <c r="C3" s="474"/>
      <c r="D3" s="478"/>
      <c r="E3" s="478"/>
      <c r="F3" s="474"/>
      <c r="G3" s="474"/>
      <c r="H3" s="474"/>
      <c r="I3" s="474"/>
      <c r="J3" s="478"/>
      <c r="K3" s="478"/>
    </row>
    <row r="4" spans="1:11" x14ac:dyDescent="0.2">
      <c r="A4" s="475" t="s">
        <v>19</v>
      </c>
      <c r="B4" s="475"/>
      <c r="C4" s="475" t="s">
        <v>18</v>
      </c>
      <c r="D4" s="479"/>
      <c r="E4" s="480"/>
      <c r="F4" s="475"/>
      <c r="G4" s="475"/>
      <c r="H4" s="475"/>
      <c r="I4" s="474"/>
      <c r="J4" s="478"/>
      <c r="K4" s="478"/>
    </row>
    <row r="5" spans="1:11" x14ac:dyDescent="0.2">
      <c r="A5" s="475" t="s">
        <v>81</v>
      </c>
      <c r="B5" s="475"/>
      <c r="C5" s="585" t="s">
        <v>202</v>
      </c>
      <c r="D5" s="480"/>
      <c r="E5" s="480"/>
      <c r="F5" s="475"/>
      <c r="G5" s="475"/>
      <c r="H5" s="475"/>
      <c r="I5" s="474"/>
      <c r="J5" s="478"/>
      <c r="K5" s="478"/>
    </row>
    <row r="6" spans="1:11" x14ac:dyDescent="0.2">
      <c r="A6" s="475"/>
      <c r="B6" s="475"/>
      <c r="C6" s="481">
        <v>2024</v>
      </c>
      <c r="D6" s="480"/>
      <c r="E6" s="480"/>
      <c r="F6" s="475"/>
      <c r="G6" s="475"/>
      <c r="H6" s="475"/>
      <c r="I6" s="474"/>
      <c r="J6" s="478"/>
      <c r="K6" s="478"/>
    </row>
    <row r="7" spans="1:11" x14ac:dyDescent="0.2">
      <c r="A7" s="474"/>
      <c r="B7" s="475"/>
      <c r="C7" s="475"/>
      <c r="D7" s="480"/>
      <c r="E7" s="480"/>
      <c r="F7" s="475"/>
      <c r="G7" s="475"/>
      <c r="H7" s="475"/>
      <c r="I7" s="832" t="s">
        <v>20</v>
      </c>
      <c r="J7" s="833"/>
      <c r="K7" s="834"/>
    </row>
    <row r="8" spans="1:11" x14ac:dyDescent="0.2">
      <c r="A8" s="474"/>
      <c r="B8" s="475"/>
      <c r="C8" s="475"/>
      <c r="D8" s="480"/>
      <c r="E8" s="480"/>
      <c r="F8" s="475"/>
      <c r="G8" s="475"/>
      <c r="H8" s="475"/>
      <c r="I8" s="482" t="s">
        <v>21</v>
      </c>
      <c r="J8" s="835" t="s">
        <v>31</v>
      </c>
      <c r="K8" s="836"/>
    </row>
    <row r="9" spans="1:11" ht="12.75" customHeight="1" x14ac:dyDescent="0.2">
      <c r="A9" s="475"/>
      <c r="B9" s="475"/>
      <c r="C9" s="475"/>
      <c r="D9" s="480"/>
      <c r="E9" s="480"/>
      <c r="F9" s="475"/>
      <c r="G9" s="475"/>
      <c r="H9" s="474"/>
      <c r="I9" s="482" t="s">
        <v>22</v>
      </c>
      <c r="J9" s="837" t="s">
        <v>32</v>
      </c>
      <c r="K9" s="838"/>
    </row>
    <row r="10" spans="1:11" ht="12.75" customHeight="1" x14ac:dyDescent="0.2">
      <c r="A10" s="827" t="s">
        <v>23</v>
      </c>
      <c r="B10" s="827"/>
      <c r="C10" s="827"/>
      <c r="D10" s="827"/>
      <c r="E10" s="827"/>
      <c r="F10" s="827"/>
      <c r="G10" s="827"/>
      <c r="H10" s="827"/>
      <c r="I10" s="483" t="s">
        <v>24</v>
      </c>
      <c r="J10" s="839" t="s">
        <v>33</v>
      </c>
      <c r="K10" s="840"/>
    </row>
    <row r="11" spans="1:11" ht="15.75" customHeight="1" x14ac:dyDescent="0.2">
      <c r="A11" s="827" t="s">
        <v>39</v>
      </c>
      <c r="B11" s="827"/>
      <c r="C11" s="827"/>
      <c r="D11" s="827"/>
      <c r="E11" s="827"/>
      <c r="F11" s="484"/>
      <c r="G11" s="485"/>
      <c r="H11" s="475"/>
      <c r="I11" s="474"/>
      <c r="J11" s="478"/>
      <c r="K11" s="478"/>
    </row>
    <row r="12" spans="1:11" x14ac:dyDescent="0.2">
      <c r="A12" s="474"/>
      <c r="B12" s="474"/>
      <c r="C12" s="474"/>
      <c r="D12" s="478"/>
      <c r="E12" s="478"/>
      <c r="F12" s="474"/>
      <c r="G12" s="474"/>
      <c r="H12" s="474"/>
      <c r="I12" s="474"/>
      <c r="J12" s="478"/>
      <c r="K12" s="478"/>
    </row>
    <row r="13" spans="1:11" ht="13.5" thickBot="1" x14ac:dyDescent="0.25">
      <c r="A13" s="474"/>
      <c r="B13" s="474"/>
      <c r="C13" s="474"/>
      <c r="D13" s="478"/>
      <c r="E13" s="478"/>
      <c r="F13" s="474"/>
      <c r="G13" s="474"/>
      <c r="H13" s="474"/>
      <c r="I13" s="474"/>
      <c r="J13" s="478"/>
      <c r="K13" s="478"/>
    </row>
    <row r="14" spans="1:11" ht="12.75" customHeight="1" thickBot="1" x14ac:dyDescent="0.25">
      <c r="A14" s="828" t="s">
        <v>25</v>
      </c>
      <c r="B14" s="829"/>
      <c r="C14" s="829"/>
      <c r="D14" s="829"/>
      <c r="E14" s="830"/>
      <c r="F14" s="484"/>
      <c r="G14" s="828" t="s">
        <v>20</v>
      </c>
      <c r="H14" s="829"/>
      <c r="I14" s="829"/>
      <c r="J14" s="829"/>
      <c r="K14" s="830"/>
    </row>
    <row r="15" spans="1:11" ht="13.5" thickBot="1" x14ac:dyDescent="0.25">
      <c r="A15" s="590"/>
      <c r="B15" s="591"/>
      <c r="C15" s="591"/>
      <c r="D15" s="592"/>
      <c r="E15" s="593"/>
      <c r="F15" s="474"/>
      <c r="G15" s="594"/>
      <c r="H15" s="595" t="s">
        <v>15</v>
      </c>
      <c r="I15" s="595" t="s">
        <v>15</v>
      </c>
      <c r="J15" s="596" t="s">
        <v>15</v>
      </c>
      <c r="K15" s="597" t="s">
        <v>15</v>
      </c>
    </row>
    <row r="16" spans="1:11" s="6" customFormat="1" ht="13.5" thickBot="1" x14ac:dyDescent="0.25">
      <c r="A16" s="486" t="s">
        <v>0</v>
      </c>
      <c r="B16" s="487" t="s">
        <v>26</v>
      </c>
      <c r="C16" s="487" t="s">
        <v>27</v>
      </c>
      <c r="D16" s="488" t="s">
        <v>28</v>
      </c>
      <c r="E16" s="489" t="s">
        <v>29</v>
      </c>
      <c r="F16" s="490"/>
      <c r="G16" s="601" t="s">
        <v>0</v>
      </c>
      <c r="H16" s="602" t="s">
        <v>26</v>
      </c>
      <c r="I16" s="602" t="s">
        <v>27</v>
      </c>
      <c r="J16" s="603" t="s">
        <v>28</v>
      </c>
      <c r="K16" s="604" t="s">
        <v>29</v>
      </c>
    </row>
    <row r="17" spans="1:11" ht="12.75" customHeight="1" x14ac:dyDescent="0.2">
      <c r="A17" s="491">
        <v>45323</v>
      </c>
      <c r="B17" s="525"/>
      <c r="C17" s="492" t="s">
        <v>63</v>
      </c>
      <c r="D17" s="493">
        <v>14.74</v>
      </c>
      <c r="E17" s="494"/>
      <c r="F17" s="473"/>
      <c r="G17" s="598">
        <v>45323</v>
      </c>
      <c r="H17" s="599"/>
      <c r="I17" s="599" t="s">
        <v>63</v>
      </c>
      <c r="J17" s="600"/>
      <c r="K17" s="746">
        <v>14.74</v>
      </c>
    </row>
    <row r="18" spans="1:11" ht="12.75" customHeight="1" x14ac:dyDescent="0.2">
      <c r="A18" s="588">
        <v>45323</v>
      </c>
      <c r="B18" s="586">
        <v>1</v>
      </c>
      <c r="C18" s="586" t="s">
        <v>203</v>
      </c>
      <c r="D18" s="587">
        <v>6119</v>
      </c>
      <c r="E18" s="589"/>
      <c r="F18" s="473"/>
      <c r="G18" s="588">
        <v>45323</v>
      </c>
      <c r="H18" s="586">
        <v>1</v>
      </c>
      <c r="I18" s="586" t="s">
        <v>203</v>
      </c>
      <c r="J18" s="605"/>
      <c r="K18" s="747">
        <v>6119</v>
      </c>
    </row>
    <row r="19" spans="1:11" ht="12.75" customHeight="1" x14ac:dyDescent="0.2">
      <c r="A19" s="588">
        <v>45323</v>
      </c>
      <c r="B19" s="586">
        <v>2</v>
      </c>
      <c r="C19" s="586" t="s">
        <v>204</v>
      </c>
      <c r="D19" s="587"/>
      <c r="E19" s="589">
        <v>15</v>
      </c>
      <c r="F19" s="473"/>
      <c r="G19" s="588">
        <v>45323</v>
      </c>
      <c r="H19" s="586">
        <v>2</v>
      </c>
      <c r="I19" s="586" t="s">
        <v>204</v>
      </c>
      <c r="J19" s="587">
        <v>15</v>
      </c>
      <c r="K19" s="747"/>
    </row>
    <row r="20" spans="1:11" ht="12.75" customHeight="1" x14ac:dyDescent="0.2">
      <c r="A20" s="588">
        <v>45323</v>
      </c>
      <c r="B20" s="586">
        <v>3</v>
      </c>
      <c r="C20" s="586" t="s">
        <v>141</v>
      </c>
      <c r="D20" s="587"/>
      <c r="E20" s="589">
        <v>8.43</v>
      </c>
      <c r="F20" s="473"/>
      <c r="G20" s="588">
        <v>45323</v>
      </c>
      <c r="H20" s="586">
        <v>3</v>
      </c>
      <c r="I20" s="586" t="s">
        <v>141</v>
      </c>
      <c r="J20" s="587">
        <v>8.43</v>
      </c>
      <c r="K20" s="747"/>
    </row>
    <row r="21" spans="1:11" ht="12.75" customHeight="1" thickBot="1" x14ac:dyDescent="0.25">
      <c r="A21" s="588">
        <v>45329</v>
      </c>
      <c r="B21" s="586">
        <v>4</v>
      </c>
      <c r="C21" s="586" t="s">
        <v>206</v>
      </c>
      <c r="D21" s="587"/>
      <c r="E21" s="589">
        <v>6100</v>
      </c>
      <c r="F21" s="473"/>
      <c r="G21" s="588">
        <v>45329</v>
      </c>
      <c r="H21" s="586">
        <v>4</v>
      </c>
      <c r="I21" s="586" t="s">
        <v>206</v>
      </c>
      <c r="J21" s="587">
        <v>6100</v>
      </c>
      <c r="K21" s="747"/>
    </row>
    <row r="22" spans="1:11" ht="12.75" customHeight="1" thickBot="1" x14ac:dyDescent="0.25">
      <c r="A22" s="495">
        <v>45564</v>
      </c>
      <c r="B22" s="629"/>
      <c r="C22" s="630" t="s">
        <v>47</v>
      </c>
      <c r="D22" s="496">
        <f>SUM(D17:D21)-SUM(E17:E21)</f>
        <v>10.309999999999491</v>
      </c>
      <c r="E22" s="497"/>
      <c r="F22" s="498"/>
      <c r="G22" s="495"/>
      <c r="H22" s="499"/>
      <c r="I22" s="500" t="s">
        <v>47</v>
      </c>
      <c r="J22" s="496"/>
      <c r="K22" s="497">
        <f>SUM(K17:K21)-SUM(J17:J21)</f>
        <v>10.309999999999491</v>
      </c>
    </row>
    <row r="23" spans="1:11" ht="12.75" customHeight="1" x14ac:dyDescent="0.2">
      <c r="A23" s="501"/>
      <c r="B23" s="502"/>
      <c r="C23" s="502"/>
      <c r="D23" s="503"/>
      <c r="E23" s="504">
        <v>3808</v>
      </c>
      <c r="F23" s="474"/>
      <c r="G23" s="501"/>
      <c r="H23" s="502"/>
      <c r="I23" s="502"/>
      <c r="J23" s="503"/>
      <c r="K23" s="504"/>
    </row>
    <row r="24" spans="1:11" ht="12.75" customHeight="1" x14ac:dyDescent="0.2">
      <c r="A24" s="373"/>
      <c r="B24" s="10"/>
      <c r="C24" s="10"/>
      <c r="D24" s="19"/>
      <c r="E24" s="19"/>
      <c r="F24" s="10"/>
      <c r="G24" s="373"/>
      <c r="H24" s="10"/>
      <c r="I24" s="10"/>
      <c r="J24" s="19"/>
      <c r="K24"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Data Analysis</vt:lpstr>
      <vt:lpstr>Personal Costs</vt:lpstr>
      <vt:lpstr>Total Expenses</vt:lpstr>
      <vt:lpstr>Personal Recieved</vt:lpstr>
      <vt:lpstr>UGX Cash Box February 24</vt:lpstr>
      <vt:lpstr>USD-cash box </vt:lpstr>
      <vt:lpstr>Balance UGX</vt:lpstr>
      <vt:lpstr>Balance USD</vt:lpstr>
      <vt:lpstr>Bank reconciliation USD</vt:lpstr>
      <vt:lpstr>Bank reconciliation UGX</vt:lpstr>
      <vt:lpstr>UGX-Operational Account</vt:lpstr>
      <vt:lpstr>January cashdesk closing</vt:lpstr>
      <vt:lpstr>Advances</vt:lpstr>
      <vt:lpstr>Lydia</vt:lpstr>
      <vt:lpstr>Grace</vt:lpstr>
      <vt:lpstr>i03</vt:lpstr>
      <vt:lpstr>i18</vt:lpstr>
      <vt:lpstr>i1</vt:lpstr>
      <vt:lpstr>i89</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2024-03-14T05:59:05Z</cp:lastPrinted>
  <dcterms:created xsi:type="dcterms:W3CDTF">2016-05-26T14:51:01Z</dcterms:created>
  <dcterms:modified xsi:type="dcterms:W3CDTF">2024-03-21T12:10:48Z</dcterms:modified>
</cp:coreProperties>
</file>