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4\Financial Reports\Monthly Reports\"/>
    </mc:Choice>
  </mc:AlternateContent>
  <bookViews>
    <workbookView xWindow="8370" yWindow="0" windowWidth="20490" windowHeight="7245" tabRatio="862" firstSheet="6" activeTab="11"/>
  </bookViews>
  <sheets>
    <sheet name="Data Analysis" sheetId="335" r:id="rId1"/>
    <sheet name="Personal Costs" sheetId="336" r:id="rId2"/>
    <sheet name="Total Expenses" sheetId="49" r:id="rId3"/>
    <sheet name="Personal Recieved" sheetId="332" r:id="rId4"/>
    <sheet name="UGX Cash Box January 24" sheetId="63" r:id="rId5"/>
    <sheet name="USD-cash box " sheetId="116" r:id="rId6"/>
    <sheet name="Balance UGX" sheetId="55" r:id="rId7"/>
    <sheet name="Balance USD" sheetId="143" r:id="rId8"/>
    <sheet name="Bank reconciliation USD" sheetId="52" r:id="rId9"/>
    <sheet name="Bank reconciliation UGX" sheetId="56" r:id="rId10"/>
    <sheet name="UGX-Operational Account" sheetId="221" r:id="rId11"/>
    <sheet name="January cashdesk closing" sheetId="176" r:id="rId12"/>
    <sheet name="Advances" sheetId="216" r:id="rId13"/>
    <sheet name="Lydia" sheetId="80" r:id="rId14"/>
    <sheet name="Grace" sheetId="319" r:id="rId15"/>
    <sheet name="i03" sheetId="323" r:id="rId16"/>
    <sheet name="i18" sheetId="299" r:id="rId17"/>
    <sheet name="Airtime summary" sheetId="194" r:id="rId18"/>
  </sheets>
  <definedNames>
    <definedName name="_xlnm._FilterDatabase" localSheetId="17" hidden="1">'Airtime summary'!$A$1:$N$21</definedName>
    <definedName name="_xlnm._FilterDatabase" localSheetId="14" hidden="1">Grace!$A$1:$N$4</definedName>
    <definedName name="_xlnm._FilterDatabase" localSheetId="15" hidden="1">'i03'!$A$1:$N$26</definedName>
    <definedName name="_xlnm._FilterDatabase" localSheetId="16" hidden="1">'i18'!$A$1:$N$102</definedName>
    <definedName name="_xlnm._FilterDatabase" localSheetId="13" hidden="1">Lydia!$A$1:$N$38</definedName>
    <definedName name="_xlnm._FilterDatabase" localSheetId="2" hidden="1">'Total Expenses'!$A$2:$N$257</definedName>
    <definedName name="_xlnm._FilterDatabase" localSheetId="4" hidden="1">'UGX Cash Box January 24'!$A$2:$N$72</definedName>
    <definedName name="_xlnm._FilterDatabase" localSheetId="5" hidden="1">'USD-cash box '!$A$3:$S$4</definedName>
  </definedNames>
  <calcPr calcId="152511"/>
  <pivotCaches>
    <pivotCache cacheId="0" r:id="rId19"/>
    <pivotCache cacheId="1" r:id="rId20"/>
    <pivotCache cacheId="2" r:id="rId21"/>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10" i="143" l="1"/>
  <c r="F17" i="55"/>
  <c r="G11" i="55"/>
  <c r="F11" i="55"/>
  <c r="G10" i="55"/>
  <c r="H6" i="55"/>
  <c r="F13" i="319"/>
  <c r="G13" i="319"/>
  <c r="G28" i="49"/>
  <c r="G29" i="49"/>
  <c r="G30" i="49"/>
  <c r="G31" i="49"/>
  <c r="G32" i="49"/>
  <c r="C3" i="55"/>
  <c r="G208" i="49"/>
  <c r="G255" i="49"/>
  <c r="G256" i="49"/>
  <c r="G247" i="49"/>
  <c r="G248" i="49"/>
  <c r="G249" i="49"/>
  <c r="G250" i="49"/>
  <c r="G251" i="49"/>
  <c r="G252" i="49"/>
  <c r="G253" i="49"/>
  <c r="G254" i="49"/>
  <c r="K22" i="221"/>
  <c r="E10" i="143"/>
  <c r="E17" i="55"/>
  <c r="E11" i="55"/>
  <c r="E10" i="55"/>
  <c r="E5" i="55"/>
  <c r="E4" i="55"/>
  <c r="E3" i="55"/>
  <c r="E2" i="55"/>
  <c r="M3" i="55"/>
  <c r="C12" i="332"/>
  <c r="D8" i="332"/>
  <c r="D7" i="332"/>
  <c r="D6" i="332"/>
  <c r="D5" i="332"/>
  <c r="D4" i="332"/>
  <c r="D17" i="55" l="1"/>
  <c r="D3" i="55"/>
  <c r="G246" i="49"/>
  <c r="G245" i="49"/>
  <c r="G244" i="49"/>
  <c r="G243" i="49"/>
  <c r="G242" i="49"/>
  <c r="G241" i="49"/>
  <c r="G240" i="49"/>
  <c r="G239" i="49"/>
  <c r="G238" i="49"/>
  <c r="G237" i="49"/>
  <c r="G236" i="49"/>
  <c r="G235" i="49"/>
  <c r="G234" i="49"/>
  <c r="G233" i="49"/>
  <c r="G232" i="49"/>
  <c r="G231" i="49"/>
  <c r="G230" i="49"/>
  <c r="G229" i="49"/>
  <c r="G228" i="49"/>
  <c r="G227" i="49"/>
  <c r="G226" i="49"/>
  <c r="G225" i="49"/>
  <c r="G224" i="49"/>
  <c r="G223" i="49"/>
  <c r="G222" i="49"/>
  <c r="G221" i="49"/>
  <c r="G220" i="49"/>
  <c r="G219" i="49"/>
  <c r="G218" i="49"/>
  <c r="G217" i="49"/>
  <c r="G216" i="49"/>
  <c r="G215" i="49"/>
  <c r="G214" i="49"/>
  <c r="G213" i="49"/>
  <c r="G212" i="49"/>
  <c r="G211" i="49"/>
  <c r="G210" i="49"/>
  <c r="G209" i="49"/>
  <c r="G187" i="49"/>
  <c r="G188" i="49"/>
  <c r="G86" i="49" l="1"/>
  <c r="G87" i="49"/>
  <c r="G88" i="49"/>
  <c r="G89" i="49"/>
  <c r="G90" i="49"/>
  <c r="G130" i="49"/>
  <c r="G131" i="49"/>
  <c r="G132" i="49"/>
  <c r="G133" i="49"/>
  <c r="G134" i="49"/>
  <c r="G71" i="49"/>
  <c r="G72" i="49"/>
  <c r="G73" i="49"/>
  <c r="G74" i="49"/>
  <c r="G75" i="49"/>
  <c r="G76" i="49"/>
  <c r="G77" i="49"/>
  <c r="G78" i="49"/>
  <c r="G79" i="49"/>
  <c r="G80" i="49"/>
  <c r="G81" i="49"/>
  <c r="G82" i="49"/>
  <c r="G83" i="49"/>
  <c r="G84" i="49"/>
  <c r="G61" i="49" l="1"/>
  <c r="G62" i="49"/>
  <c r="G63" i="49"/>
  <c r="G64" i="49"/>
  <c r="G65" i="49"/>
  <c r="G41" i="49"/>
  <c r="D18" i="56" l="1"/>
  <c r="E15" i="49"/>
  <c r="G14" i="49"/>
  <c r="G16" i="49"/>
  <c r="K21" i="52"/>
  <c r="D21" i="52"/>
  <c r="G26" i="49" l="1"/>
  <c r="G103" i="49"/>
  <c r="C5" i="55" l="1"/>
  <c r="F21" i="194"/>
  <c r="E21" i="194"/>
  <c r="E257" i="49"/>
  <c r="G193" i="49"/>
  <c r="G176" i="49"/>
  <c r="M5" i="55"/>
  <c r="D5" i="55" l="1"/>
  <c r="I5" i="55"/>
  <c r="G50" i="49"/>
  <c r="G51" i="49"/>
  <c r="G52" i="49"/>
  <c r="F121" i="323" l="1"/>
  <c r="E121" i="323"/>
  <c r="G5" i="323"/>
  <c r="G6" i="323" s="1"/>
  <c r="G7" i="323" s="1"/>
  <c r="G8" i="323" s="1"/>
  <c r="G9" i="323" s="1"/>
  <c r="G10" i="323" s="1"/>
  <c r="G11" i="323" s="1"/>
  <c r="G12" i="323" s="1"/>
  <c r="G13" i="323" s="1"/>
  <c r="G14" i="323" s="1"/>
  <c r="G15" i="323" s="1"/>
  <c r="G16" i="323" s="1"/>
  <c r="G17" i="323" s="1"/>
  <c r="G18" i="323" s="1"/>
  <c r="G19" i="323" s="1"/>
  <c r="G20" i="323" s="1"/>
  <c r="G21" i="323" s="1"/>
  <c r="G22" i="323" s="1"/>
  <c r="G23" i="323" s="1"/>
  <c r="G24" i="323" s="1"/>
  <c r="G25" i="323" s="1"/>
  <c r="G26" i="323" s="1"/>
  <c r="G27" i="323" s="1"/>
  <c r="G28" i="323" s="1"/>
  <c r="G29" i="323" s="1"/>
  <c r="G30" i="323" s="1"/>
  <c r="G31" i="323" s="1"/>
  <c r="G32" i="323" s="1"/>
  <c r="G33" i="323" s="1"/>
  <c r="G34" i="323" s="1"/>
  <c r="G35" i="323" s="1"/>
  <c r="G36" i="323" s="1"/>
  <c r="G37" i="323" l="1"/>
  <c r="G38" i="323" s="1"/>
  <c r="G39" i="323" s="1"/>
  <c r="G40" i="323" s="1"/>
  <c r="G41" i="323" s="1"/>
  <c r="G42" i="323" s="1"/>
  <c r="G43" i="323" s="1"/>
  <c r="G44" i="323" s="1"/>
  <c r="G45" i="323" s="1"/>
  <c r="G46" i="323" s="1"/>
  <c r="G47" i="323" s="1"/>
  <c r="G48" i="323" s="1"/>
  <c r="G49" i="323" s="1"/>
  <c r="G50" i="323" s="1"/>
  <c r="G51" i="323" s="1"/>
  <c r="G52" i="323" s="1"/>
  <c r="G53" i="323" s="1"/>
  <c r="G54" i="323" s="1"/>
  <c r="G55" i="323" s="1"/>
  <c r="G56" i="323" s="1"/>
  <c r="G57" i="323" s="1"/>
  <c r="G58" i="323" s="1"/>
  <c r="G59" i="323" s="1"/>
  <c r="G60" i="323" s="1"/>
  <c r="G61" i="323" s="1"/>
  <c r="G62" i="323" s="1"/>
  <c r="G63" i="323" s="1"/>
  <c r="G64" i="323" s="1"/>
  <c r="G65" i="323" s="1"/>
  <c r="G66" i="323" s="1"/>
  <c r="G67" i="323" s="1"/>
  <c r="G68" i="323" s="1"/>
  <c r="G69" i="323" s="1"/>
  <c r="G70" i="323" s="1"/>
  <c r="G71" i="323" s="1"/>
  <c r="G72" i="323" s="1"/>
  <c r="G73" i="323" s="1"/>
  <c r="G74" i="323" s="1"/>
  <c r="G75" i="323" s="1"/>
  <c r="G76" i="323" s="1"/>
  <c r="G77" i="323" s="1"/>
  <c r="G78" i="323" s="1"/>
  <c r="G79" i="323" s="1"/>
  <c r="G80" i="323" s="1"/>
  <c r="G81" i="323" s="1"/>
  <c r="G82" i="323" s="1"/>
  <c r="G83" i="323" s="1"/>
  <c r="G84" i="323" s="1"/>
  <c r="G85" i="323" s="1"/>
  <c r="G86" i="323" s="1"/>
  <c r="G87" i="323" s="1"/>
  <c r="G88" i="323" s="1"/>
  <c r="G89" i="323" s="1"/>
  <c r="G90" i="323" s="1"/>
  <c r="G91" i="323" s="1"/>
  <c r="G92" i="323" s="1"/>
  <c r="G93" i="323" s="1"/>
  <c r="G94" i="323" s="1"/>
  <c r="G95" i="323" s="1"/>
  <c r="G96" i="323" s="1"/>
  <c r="G97" i="323" s="1"/>
  <c r="G98" i="323" s="1"/>
  <c r="G99" i="323" s="1"/>
  <c r="G100" i="323" s="1"/>
  <c r="G101" i="323" s="1"/>
  <c r="G102" i="323" s="1"/>
  <c r="G103" i="323" s="1"/>
  <c r="G104" i="323" s="1"/>
  <c r="G105" i="323" s="1"/>
  <c r="G106" i="323" s="1"/>
  <c r="G107" i="323" s="1"/>
  <c r="G108" i="323" s="1"/>
  <c r="G109" i="323" s="1"/>
  <c r="G110" i="323" s="1"/>
  <c r="G111" i="323" s="1"/>
  <c r="G112" i="323" s="1"/>
  <c r="G113" i="323" s="1"/>
  <c r="G114" i="323" s="1"/>
  <c r="G115" i="323" s="1"/>
  <c r="G116" i="323" s="1"/>
  <c r="G117" i="323" s="1"/>
  <c r="G118" i="323" s="1"/>
  <c r="G119" i="323" s="1"/>
  <c r="G120" i="323" s="1"/>
  <c r="G121" i="323"/>
  <c r="H5" i="55" s="1"/>
  <c r="J5" i="55" s="1"/>
  <c r="G68" i="49"/>
  <c r="G67" i="49"/>
  <c r="E6" i="176" l="1"/>
  <c r="E7" i="176"/>
  <c r="E8" i="176"/>
  <c r="E9" i="176"/>
  <c r="E10" i="176"/>
  <c r="E11" i="176"/>
  <c r="E14" i="176"/>
  <c r="E15" i="176"/>
  <c r="E16" i="176"/>
  <c r="E17" i="176"/>
  <c r="F78" i="80"/>
  <c r="E13" i="319"/>
  <c r="F103" i="299"/>
  <c r="E103" i="299"/>
  <c r="H3" i="55" l="1"/>
  <c r="G103" i="299"/>
  <c r="H4" i="55" s="1"/>
  <c r="G5" i="319" l="1"/>
  <c r="G6" i="319" s="1"/>
  <c r="G7" i="319" s="1"/>
  <c r="G8" i="319" s="1"/>
  <c r="G9" i="319" s="1"/>
  <c r="G10" i="319" s="1"/>
  <c r="G11" i="319" s="1"/>
  <c r="G12" i="319" s="1"/>
  <c r="G150" i="49" l="1"/>
  <c r="G9" i="49" l="1"/>
  <c r="G195" i="49" l="1"/>
  <c r="G196" i="49"/>
  <c r="G197" i="49"/>
  <c r="G198" i="49"/>
  <c r="G199" i="49"/>
  <c r="G200" i="49"/>
  <c r="G201" i="49"/>
  <c r="G202" i="49"/>
  <c r="G203" i="49"/>
  <c r="D10" i="55"/>
  <c r="G194" i="49"/>
  <c r="M2" i="55"/>
  <c r="D2" i="55" l="1"/>
  <c r="G10" i="49"/>
  <c r="G11" i="49"/>
  <c r="G12" i="49"/>
  <c r="G13" i="49"/>
  <c r="G17" i="49"/>
  <c r="G18" i="49"/>
  <c r="G19" i="49"/>
  <c r="G20" i="49"/>
  <c r="G21" i="49"/>
  <c r="G22" i="49"/>
  <c r="G23" i="49"/>
  <c r="G24" i="49"/>
  <c r="G25" i="49"/>
  <c r="G27" i="49"/>
  <c r="G33" i="49"/>
  <c r="G34" i="49"/>
  <c r="G35" i="49"/>
  <c r="G36" i="49"/>
  <c r="G37" i="49"/>
  <c r="G38" i="49"/>
  <c r="G39" i="49"/>
  <c r="G40" i="49"/>
  <c r="G42" i="49"/>
  <c r="G43" i="49"/>
  <c r="G44" i="49"/>
  <c r="G45" i="49"/>
  <c r="G46" i="49"/>
  <c r="G47" i="49"/>
  <c r="G48" i="49"/>
  <c r="G49" i="49"/>
  <c r="G53" i="49"/>
  <c r="G54" i="49"/>
  <c r="G55" i="49"/>
  <c r="G56" i="49"/>
  <c r="G57" i="49"/>
  <c r="G58" i="49"/>
  <c r="G59" i="49"/>
  <c r="G60" i="49"/>
  <c r="G66" i="49"/>
  <c r="G69" i="49"/>
  <c r="G70" i="49"/>
  <c r="G85" i="49"/>
  <c r="G91" i="49"/>
  <c r="G92" i="49"/>
  <c r="G93" i="49"/>
  <c r="G94" i="49"/>
  <c r="G95" i="49"/>
  <c r="G96" i="49"/>
  <c r="G97" i="49"/>
  <c r="G98" i="49"/>
  <c r="G99" i="49"/>
  <c r="G100" i="49"/>
  <c r="G101" i="49"/>
  <c r="G102" i="49"/>
  <c r="G104" i="49"/>
  <c r="G105" i="49"/>
  <c r="G106" i="49"/>
  <c r="G107" i="49"/>
  <c r="G108" i="49"/>
  <c r="G109" i="49"/>
  <c r="G110" i="49"/>
  <c r="G111" i="49"/>
  <c r="G112" i="49"/>
  <c r="G113" i="49"/>
  <c r="G114" i="49"/>
  <c r="G115" i="49"/>
  <c r="G116" i="49"/>
  <c r="G117" i="49"/>
  <c r="G118" i="49"/>
  <c r="G119" i="49"/>
  <c r="G120" i="49"/>
  <c r="G121" i="49"/>
  <c r="G122" i="49"/>
  <c r="G123" i="49"/>
  <c r="G124" i="49"/>
  <c r="G125" i="49"/>
  <c r="G126" i="49"/>
  <c r="G127" i="49"/>
  <c r="G128" i="49"/>
  <c r="G129" i="49"/>
  <c r="G135" i="49"/>
  <c r="G136" i="49"/>
  <c r="G137" i="49"/>
  <c r="G138" i="49"/>
  <c r="G139" i="49"/>
  <c r="G140" i="49"/>
  <c r="G141" i="49"/>
  <c r="G142" i="49"/>
  <c r="G143" i="49"/>
  <c r="G144" i="49"/>
  <c r="G145" i="49"/>
  <c r="G146" i="49"/>
  <c r="G147" i="49"/>
  <c r="G148" i="49"/>
  <c r="G149" i="49"/>
  <c r="G151" i="49"/>
  <c r="G152" i="49"/>
  <c r="G153" i="49"/>
  <c r="G154" i="49"/>
  <c r="G155" i="49"/>
  <c r="G156" i="49"/>
  <c r="G157" i="49"/>
  <c r="G158" i="49"/>
  <c r="G159" i="49"/>
  <c r="G160" i="49"/>
  <c r="G161" i="49"/>
  <c r="G162" i="49"/>
  <c r="G163" i="49"/>
  <c r="G164" i="49"/>
  <c r="G165" i="49"/>
  <c r="G166" i="49"/>
  <c r="G167" i="49"/>
  <c r="G168" i="49"/>
  <c r="G169" i="49"/>
  <c r="G170" i="49"/>
  <c r="G171" i="49"/>
  <c r="G172" i="49"/>
  <c r="G173" i="49"/>
  <c r="G174" i="49"/>
  <c r="G175" i="49"/>
  <c r="G177" i="49"/>
  <c r="G178" i="49"/>
  <c r="G179" i="49"/>
  <c r="G180" i="49"/>
  <c r="G181" i="49"/>
  <c r="G182" i="49"/>
  <c r="G183" i="49"/>
  <c r="G184" i="49"/>
  <c r="G185" i="49"/>
  <c r="G186" i="49"/>
  <c r="G189" i="49"/>
  <c r="G190" i="49"/>
  <c r="G191" i="49"/>
  <c r="G192" i="49"/>
  <c r="G204" i="49"/>
  <c r="G205" i="49"/>
  <c r="G206" i="49"/>
  <c r="G207" i="49"/>
  <c r="G4" i="49"/>
  <c r="G3" i="49"/>
  <c r="C4" i="55" l="1"/>
  <c r="E78" i="80"/>
  <c r="G78" i="80" l="1"/>
  <c r="H2" i="55" s="1"/>
  <c r="J5" i="143" l="1"/>
  <c r="F72" i="63"/>
  <c r="E72" i="63"/>
  <c r="M4" i="55"/>
  <c r="D4" i="55" l="1"/>
  <c r="I4" i="55"/>
  <c r="I3" i="55"/>
  <c r="D22" i="221" l="1"/>
  <c r="G5" i="299" l="1"/>
  <c r="G6" i="299" s="1"/>
  <c r="G7" i="299" s="1"/>
  <c r="G8" i="299" s="1"/>
  <c r="G9" i="299" s="1"/>
  <c r="G10" i="299" s="1"/>
  <c r="G11" i="299" s="1"/>
  <c r="G12" i="299" s="1"/>
  <c r="G13" i="299" s="1"/>
  <c r="G14" i="299" s="1"/>
  <c r="G15" i="299" s="1"/>
  <c r="G16" i="299" s="1"/>
  <c r="G17" i="299" s="1"/>
  <c r="G18" i="299" l="1"/>
  <c r="G19" i="299" s="1"/>
  <c r="G20" i="299" s="1"/>
  <c r="G21" i="299" s="1"/>
  <c r="G22" i="299" s="1"/>
  <c r="G23" i="299" s="1"/>
  <c r="G24" i="299" s="1"/>
  <c r="G25" i="299" s="1"/>
  <c r="G26" i="299" s="1"/>
  <c r="G27" i="299" s="1"/>
  <c r="G28" i="299" s="1"/>
  <c r="G29" i="299" s="1"/>
  <c r="G30" i="299" s="1"/>
  <c r="G31" i="299" s="1"/>
  <c r="G32" i="299" s="1"/>
  <c r="G33" i="299" s="1"/>
  <c r="J3" i="55"/>
  <c r="G34" i="299" l="1"/>
  <c r="G35" i="299" s="1"/>
  <c r="G36" i="299" s="1"/>
  <c r="G37" i="299" s="1"/>
  <c r="G38" i="299" s="1"/>
  <c r="G39" i="299" s="1"/>
  <c r="G40" i="299" s="1"/>
  <c r="G8" i="49"/>
  <c r="G41" i="299" l="1"/>
  <c r="G42" i="299" s="1"/>
  <c r="G43" i="299" s="1"/>
  <c r="G44" i="299" s="1"/>
  <c r="G45" i="299" s="1"/>
  <c r="G46" i="299" s="1"/>
  <c r="G47" i="299" s="1"/>
  <c r="G48" i="299" s="1"/>
  <c r="G49" i="299" s="1"/>
  <c r="G50" i="299" s="1"/>
  <c r="G7" i="49"/>
  <c r="G51" i="299" l="1"/>
  <c r="G52" i="299" s="1"/>
  <c r="G53" i="299" s="1"/>
  <c r="G54" i="299" s="1"/>
  <c r="G55" i="299" s="1"/>
  <c r="G56" i="299" s="1"/>
  <c r="G57" i="299" s="1"/>
  <c r="G58" i="299" s="1"/>
  <c r="G59" i="299" s="1"/>
  <c r="G60" i="299" s="1"/>
  <c r="G61" i="299" s="1"/>
  <c r="G62" i="299" s="1"/>
  <c r="G63" i="299" s="1"/>
  <c r="G64" i="299" s="1"/>
  <c r="G65" i="299" s="1"/>
  <c r="G66" i="299" s="1"/>
  <c r="G67" i="299" s="1"/>
  <c r="G68" i="299" s="1"/>
  <c r="G69" i="299" s="1"/>
  <c r="C17" i="55"/>
  <c r="G70" i="299" l="1"/>
  <c r="G71" i="299" s="1"/>
  <c r="G72" i="299" s="1"/>
  <c r="G73" i="299" s="1"/>
  <c r="G74" i="299" s="1"/>
  <c r="G75" i="299" s="1"/>
  <c r="I17" i="55"/>
  <c r="G76" i="299" l="1"/>
  <c r="G77" i="299" s="1"/>
  <c r="G78" i="299" s="1"/>
  <c r="G79" i="299" s="1"/>
  <c r="G80" i="299" s="1"/>
  <c r="G81" i="299" s="1"/>
  <c r="G82" i="299" s="1"/>
  <c r="G83" i="299" s="1"/>
  <c r="G84" i="299" s="1"/>
  <c r="G85" i="299" s="1"/>
  <c r="G86" i="299" s="1"/>
  <c r="J4" i="55"/>
  <c r="G87" i="299" l="1"/>
  <c r="G88" i="299" s="1"/>
  <c r="G89" i="299" s="1"/>
  <c r="G90" i="299" s="1"/>
  <c r="G91" i="299" s="1"/>
  <c r="G92" i="299" s="1"/>
  <c r="G93" i="299" s="1"/>
  <c r="G94" i="299" s="1"/>
  <c r="G95" i="299" s="1"/>
  <c r="G96" i="299" s="1"/>
  <c r="G97" i="299" s="1"/>
  <c r="G98" i="299" s="1"/>
  <c r="G99" i="299" s="1"/>
  <c r="G100" i="299" s="1"/>
  <c r="G101" i="299" s="1"/>
  <c r="G102" i="299" s="1"/>
  <c r="G5" i="49"/>
  <c r="G6" i="49"/>
  <c r="G257" i="49" l="1"/>
  <c r="D21" i="55" l="1"/>
  <c r="G21" i="194" l="1"/>
  <c r="I6" i="55" s="1"/>
  <c r="K18" i="56"/>
  <c r="G4" i="63" l="1"/>
  <c r="G5" i="63" s="1"/>
  <c r="G6" i="63" s="1"/>
  <c r="G7" i="63" s="1"/>
  <c r="G8" i="63" s="1"/>
  <c r="G9" i="63" l="1"/>
  <c r="G10" i="63" s="1"/>
  <c r="G11" i="63" s="1"/>
  <c r="G12" i="63" s="1"/>
  <c r="G13" i="63" s="1"/>
  <c r="G14" i="63" l="1"/>
  <c r="G15" i="63" s="1"/>
  <c r="G16" i="63" s="1"/>
  <c r="G17" i="63" s="1"/>
  <c r="G18" i="63" s="1"/>
  <c r="G19" i="63" s="1"/>
  <c r="G20" i="63" s="1"/>
  <c r="G21" i="63" s="1"/>
  <c r="G22" i="63" s="1"/>
  <c r="G23" i="63" s="1"/>
  <c r="G24" i="63" s="1"/>
  <c r="G25" i="63" l="1"/>
  <c r="G26" i="63" s="1"/>
  <c r="G27" i="63" l="1"/>
  <c r="G28" i="63" s="1"/>
  <c r="G29" i="63" s="1"/>
  <c r="C2" i="55"/>
  <c r="I2" i="55" s="1"/>
  <c r="G30" i="63" l="1"/>
  <c r="G31" i="63" s="1"/>
  <c r="G32" i="63" s="1"/>
  <c r="G33" i="63" l="1"/>
  <c r="G34" i="63" s="1"/>
  <c r="G5" i="80"/>
  <c r="G6" i="80" s="1"/>
  <c r="G7" i="80" s="1"/>
  <c r="F12" i="55"/>
  <c r="H10" i="143"/>
  <c r="C10" i="143"/>
  <c r="C11" i="143" s="1"/>
  <c r="G5" i="194"/>
  <c r="C11" i="55"/>
  <c r="I11" i="55" s="1"/>
  <c r="H11" i="55"/>
  <c r="G20" i="143"/>
  <c r="I3" i="143"/>
  <c r="J3" i="143" s="1"/>
  <c r="I4" i="143"/>
  <c r="J4" i="143" s="1"/>
  <c r="I6" i="143"/>
  <c r="J6" i="143" s="1"/>
  <c r="I2" i="143"/>
  <c r="J2" i="143" s="1"/>
  <c r="C10" i="55"/>
  <c r="C16" i="143"/>
  <c r="I16" i="143" s="1"/>
  <c r="F5" i="116"/>
  <c r="E5" i="116"/>
  <c r="G5" i="116"/>
  <c r="H16" i="143"/>
  <c r="K40" i="216"/>
  <c r="L40" i="216"/>
  <c r="J40" i="216"/>
  <c r="I40" i="216"/>
  <c r="H10" i="55"/>
  <c r="C6" i="55"/>
  <c r="C8" i="143"/>
  <c r="E8" i="143"/>
  <c r="H8" i="143"/>
  <c r="K18" i="143"/>
  <c r="F11" i="143"/>
  <c r="F12" i="143" s="1"/>
  <c r="K10" i="176"/>
  <c r="K9" i="176"/>
  <c r="K20" i="176"/>
  <c r="K22" i="176"/>
  <c r="K23" i="176"/>
  <c r="K24" i="176"/>
  <c r="K6" i="176"/>
  <c r="K7" i="176"/>
  <c r="K8" i="176"/>
  <c r="M39" i="216"/>
  <c r="M40" i="216"/>
  <c r="D8" i="143"/>
  <c r="D12" i="55"/>
  <c r="G11" i="143"/>
  <c r="G12" i="143" s="1"/>
  <c r="D11" i="143"/>
  <c r="D20" i="143" s="1"/>
  <c r="G8" i="80" l="1"/>
  <c r="G9" i="80" s="1"/>
  <c r="G10" i="80" s="1"/>
  <c r="G11" i="80" s="1"/>
  <c r="G12" i="80" s="1"/>
  <c r="G13" i="80" s="1"/>
  <c r="G14" i="80" s="1"/>
  <c r="G15" i="80" s="1"/>
  <c r="G16" i="80" s="1"/>
  <c r="G35" i="63"/>
  <c r="I8" i="143"/>
  <c r="G6" i="194"/>
  <c r="G7" i="194" s="1"/>
  <c r="G8" i="194" s="1"/>
  <c r="G9" i="194" s="1"/>
  <c r="G10" i="194" s="1"/>
  <c r="G11" i="194" s="1"/>
  <c r="M7" i="55"/>
  <c r="J16" i="143"/>
  <c r="J8" i="143"/>
  <c r="E20" i="176"/>
  <c r="E22" i="176" s="1"/>
  <c r="C20" i="143"/>
  <c r="I10" i="143"/>
  <c r="I11" i="143" s="1"/>
  <c r="E11" i="143"/>
  <c r="E14" i="143" s="1"/>
  <c r="E20" i="143" s="1"/>
  <c r="E8" i="55"/>
  <c r="E12" i="55"/>
  <c r="J11" i="55"/>
  <c r="I10" i="55"/>
  <c r="J10" i="55" s="1"/>
  <c r="C8" i="55"/>
  <c r="G72" i="63"/>
  <c r="G12" i="55"/>
  <c r="H12" i="55"/>
  <c r="C12" i="55"/>
  <c r="H11" i="143"/>
  <c r="I20" i="143" l="1"/>
  <c r="G36" i="63"/>
  <c r="G17" i="80"/>
  <c r="G18" i="80" s="1"/>
  <c r="G19" i="80" s="1"/>
  <c r="G20" i="80" s="1"/>
  <c r="G21" i="80" s="1"/>
  <c r="G22" i="80" s="1"/>
  <c r="G23" i="80" s="1"/>
  <c r="G24" i="80" s="1"/>
  <c r="G25" i="80" s="1"/>
  <c r="G26" i="80" s="1"/>
  <c r="G27" i="80" s="1"/>
  <c r="E15" i="55"/>
  <c r="E21" i="55" s="1"/>
  <c r="G12" i="194"/>
  <c r="G13" i="194" s="1"/>
  <c r="G14" i="194" s="1"/>
  <c r="E23" i="176"/>
  <c r="E24" i="176" s="1"/>
  <c r="H17" i="55"/>
  <c r="D8" i="55"/>
  <c r="J10" i="143"/>
  <c r="I8" i="55"/>
  <c r="I12" i="55"/>
  <c r="J12" i="55" s="1"/>
  <c r="C21" i="55"/>
  <c r="H20" i="143"/>
  <c r="J11" i="143"/>
  <c r="G28" i="80" l="1"/>
  <c r="G29" i="80" s="1"/>
  <c r="G30" i="80" s="1"/>
  <c r="G31" i="80" s="1"/>
  <c r="G32" i="80" s="1"/>
  <c r="G33" i="80" s="1"/>
  <c r="G15" i="194"/>
  <c r="G16" i="194" s="1"/>
  <c r="G17" i="194" s="1"/>
  <c r="G18" i="194" s="1"/>
  <c r="G19" i="194" s="1"/>
  <c r="G20" i="194" s="1"/>
  <c r="G37" i="63"/>
  <c r="I21" i="55"/>
  <c r="J17" i="55"/>
  <c r="J20" i="143"/>
  <c r="G38" i="63" l="1"/>
  <c r="G39" i="63" s="1"/>
  <c r="G40" i="63" s="1"/>
  <c r="G41" i="63" s="1"/>
  <c r="G34" i="80"/>
  <c r="G35" i="80" s="1"/>
  <c r="G36" i="80" s="1"/>
  <c r="G37" i="80" s="1"/>
  <c r="G38" i="80" s="1"/>
  <c r="G39" i="80" s="1"/>
  <c r="G40" i="80" s="1"/>
  <c r="G41" i="80" s="1"/>
  <c r="G42" i="80" s="1"/>
  <c r="G43" i="80" s="1"/>
  <c r="G44" i="80" s="1"/>
  <c r="G45" i="80" s="1"/>
  <c r="G46" i="80" s="1"/>
  <c r="G47" i="80" s="1"/>
  <c r="G48" i="80" s="1"/>
  <c r="G49" i="80" s="1"/>
  <c r="G50" i="80" s="1"/>
  <c r="G51" i="80" s="1"/>
  <c r="G52" i="80" s="1"/>
  <c r="G53" i="80" s="1"/>
  <c r="G54" i="80" s="1"/>
  <c r="G55" i="80" s="1"/>
  <c r="G56" i="80" s="1"/>
  <c r="G42" i="63" l="1"/>
  <c r="G57" i="80"/>
  <c r="G58" i="80" s="1"/>
  <c r="G59" i="80" s="1"/>
  <c r="G60" i="80" s="1"/>
  <c r="G61" i="80" s="1"/>
  <c r="G62" i="80" l="1"/>
  <c r="G63" i="80" s="1"/>
  <c r="G64" i="80" s="1"/>
  <c r="G65" i="80" s="1"/>
  <c r="G66" i="80" s="1"/>
  <c r="G67" i="80" s="1"/>
  <c r="G68" i="80" s="1"/>
  <c r="G43" i="63"/>
  <c r="G44" i="63" s="1"/>
  <c r="G45" i="63" s="1"/>
  <c r="J6" i="55"/>
  <c r="J2" i="55"/>
  <c r="G46" i="63" l="1"/>
  <c r="G47" i="63" s="1"/>
  <c r="G48" i="63" s="1"/>
  <c r="G49" i="63" s="1"/>
  <c r="G50" i="63" s="1"/>
  <c r="G51" i="63" s="1"/>
  <c r="G52" i="63" s="1"/>
  <c r="G69" i="80"/>
  <c r="G70" i="80" s="1"/>
  <c r="G71" i="80" s="1"/>
  <c r="G72" i="80" s="1"/>
  <c r="G73" i="80" s="1"/>
  <c r="G74" i="80" s="1"/>
  <c r="G75" i="80" s="1"/>
  <c r="G76" i="80" s="1"/>
  <c r="G77" i="80" s="1"/>
  <c r="H8" i="55"/>
  <c r="H21" i="55" s="1"/>
  <c r="J21" i="55" s="1"/>
  <c r="G53" i="63" l="1"/>
  <c r="J8" i="55"/>
  <c r="G54" i="63" l="1"/>
  <c r="G55" i="63" s="1"/>
  <c r="G56" i="63" s="1"/>
  <c r="G57" i="63" s="1"/>
  <c r="G58" i="63" s="1"/>
  <c r="G59" i="63" s="1"/>
  <c r="G60" i="63" s="1"/>
  <c r="G61" i="63" s="1"/>
  <c r="G62" i="63" s="1"/>
  <c r="G63" i="63" l="1"/>
  <c r="G64" i="63" l="1"/>
  <c r="G65" i="63" s="1"/>
  <c r="G66" i="63" s="1"/>
  <c r="G67" i="63" s="1"/>
  <c r="G68" i="63" s="1"/>
  <c r="G69" i="63" s="1"/>
  <c r="G70" i="63" s="1"/>
  <c r="G71" i="63" s="1"/>
</calcChain>
</file>

<file path=xl/sharedStrings.xml><?xml version="1.0" encoding="utf-8"?>
<sst xmlns="http://schemas.openxmlformats.org/spreadsheetml/2006/main" count="5669" uniqueCount="411">
  <si>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</si>
  <si>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</si>
  <si>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</si>
  <si>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</si>
  <si>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</si>
  <si>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</si>
  <si>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</si>
  <si>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</si>
  <si>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</si>
  <si>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</si>
  <si>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</si>
  <si>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</si>
  <si>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</si>
  <si>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</si>
  <si>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</si>
  <si>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</si>
  <si>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</si>
  <si>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</si>
  <si>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</si>
  <si>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</si>
  <si>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</si>
  <si>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</si>
  <si>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</si>
  <si>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</si>
  <si>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</si>
  <si>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</si>
  <si>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</si>
  <si>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</si>
  <si>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</si>
  <si>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</si>
  <si>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</si>
  <si>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</si>
  <si>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</si>
  <si>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</si>
  <si>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</si>
  <si>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</si>
  <si>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</si>
  <si>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</si>
  <si>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</si>
  <si>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</si>
  <si>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</si>
  <si>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</si>
  <si>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</si>
  <si>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</si>
  <si>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</si>
  <si>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</si>
  <si>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</si>
  <si>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</si>
  <si>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</si>
  <si>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</si>
  <si>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</si>
  <si>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</si>
  <si>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</si>
  <si>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</si>
  <si>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</si>
  <si>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</si>
  <si>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</si>
  <si>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</si>
  <si>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</si>
  <si>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</si>
  <si>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</si>
  <si>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</si>
  <si>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</si>
  <si>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</si>
  <si>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</si>
  <si>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</si>
  <si>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</si>
  <si>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</si>
  <si>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</si>
  <si>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</si>
  <si>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</si>
  <si>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</si>
  <si>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</si>
  <si>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</si>
  <si>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</si>
  <si>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</si>
  <si>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</si>
  <si>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</si>
  <si>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</si>
  <si>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</si>
  <si>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</si>
  <si>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</si>
  <si>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</si>
  <si>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</si>
  <si>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</si>
  <si>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</si>
  <si>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</si>
  <si>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</si>
  <si>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</si>
  <si>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</si>
  <si>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</si>
  <si>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</si>
  <si>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</si>
  <si>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</si>
  <si>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</si>
  <si>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</si>
  <si>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</si>
  <si>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</si>
  <si>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</si>
  <si>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</si>
  <si>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</si>
  <si>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</si>
  <si>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</si>
  <si>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</si>
  <si>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</si>
  <si>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</si>
  <si>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</si>
  <si>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</si>
  <si>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</si>
  <si>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</si>
  <si>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</si>
  <si>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</si>
  <si>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</si>
  <si>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</si>
  <si>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</si>
  <si>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</si>
  <si>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</si>
  <si>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</si>
  <si>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</si>
  <si>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</si>
  <si>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Personal balance Legal</t>
  </si>
  <si>
    <t>Reimbursement to the project</t>
  </si>
  <si>
    <t>Office Materials</t>
  </si>
  <si>
    <t>Bank Fees</t>
  </si>
  <si>
    <t>Investigations</t>
  </si>
  <si>
    <t>Sum of spent in national currency (Ugx)</t>
  </si>
  <si>
    <t>Sum of Received</t>
  </si>
  <si>
    <t>Bank UGX</t>
  </si>
  <si>
    <t>Personal balance i18</t>
  </si>
  <si>
    <t>Trust Building</t>
  </si>
  <si>
    <t>i18</t>
  </si>
  <si>
    <t>home/office</t>
  </si>
  <si>
    <t>office/home</t>
  </si>
  <si>
    <t>Bank Opp</t>
  </si>
  <si>
    <t>Airtime for Lydia</t>
  </si>
  <si>
    <t>Airtime for i18</t>
  </si>
  <si>
    <t>Transfer from the UGX Account</t>
  </si>
  <si>
    <t>Grace</t>
  </si>
  <si>
    <t>Airtime for Grace</t>
  </si>
  <si>
    <t>EAGLE</t>
  </si>
  <si>
    <t>Internet</t>
  </si>
  <si>
    <t>Personnel</t>
  </si>
  <si>
    <t>Bank charges</t>
  </si>
  <si>
    <t>Transfer charges</t>
  </si>
  <si>
    <t>AVAAZ</t>
  </si>
  <si>
    <t>i03</t>
  </si>
  <si>
    <t>Personal balance i03</t>
  </si>
  <si>
    <t>Airtime for i03</t>
  </si>
  <si>
    <t>nakawa/home</t>
  </si>
  <si>
    <t>Reimbursement to Grace</t>
  </si>
  <si>
    <t>muyenga/home</t>
  </si>
  <si>
    <t>FINANCIAL POSITION AT 1/12/2023</t>
  </si>
  <si>
    <t>FINANCIAL POSITION AT 31/12/2023</t>
  </si>
  <si>
    <t>Mission Budget for 1day</t>
  </si>
  <si>
    <t>Withdraw charges</t>
  </si>
  <si>
    <t>Transfer Charges</t>
  </si>
  <si>
    <t>Jan_i03_V1</t>
  </si>
  <si>
    <t>home/muyenga</t>
  </si>
  <si>
    <t>Trust  Building</t>
  </si>
  <si>
    <t>MM sending charges</t>
  </si>
  <si>
    <t>Jan_i03_V2</t>
  </si>
  <si>
    <t>home/owino</t>
  </si>
  <si>
    <t>owino/nakawa</t>
  </si>
  <si>
    <t>JANUARY Cash Box 2024</t>
  </si>
  <si>
    <t>Jan_i03_V3</t>
  </si>
  <si>
    <t>home/seeta</t>
  </si>
  <si>
    <t>seeta/mukono</t>
  </si>
  <si>
    <t>mukono/home</t>
  </si>
  <si>
    <t>Balance from previous month (Dec) 23</t>
  </si>
  <si>
    <t>MM withdraw charges</t>
  </si>
  <si>
    <t>Jan_i18_V1</t>
  </si>
  <si>
    <t>home/namayiba</t>
  </si>
  <si>
    <t>namayiba/owino</t>
  </si>
  <si>
    <t>owino/kabalagala</t>
  </si>
  <si>
    <t>kabalagala/home</t>
  </si>
  <si>
    <t>Jan_i03_V4</t>
  </si>
  <si>
    <t>home/nabusugwe</t>
  </si>
  <si>
    <t>nabusugwe/home</t>
  </si>
  <si>
    <t>Jan_i03_V5</t>
  </si>
  <si>
    <t>Jan_i18_V2</t>
  </si>
  <si>
    <t>Balance from previous month Dec 23</t>
  </si>
  <si>
    <t>Jan_L_V1</t>
  </si>
  <si>
    <t>Office/FIA</t>
  </si>
  <si>
    <t>FIA/URSB</t>
  </si>
  <si>
    <t>URSB/Office</t>
  </si>
  <si>
    <t>Jan_i18_V3</t>
  </si>
  <si>
    <t>Jan_i03_V6</t>
  </si>
  <si>
    <t>Office/bugolobi</t>
  </si>
  <si>
    <t>bugolobi/church house</t>
  </si>
  <si>
    <t>church house/office</t>
  </si>
  <si>
    <t>Jan_L_V2</t>
  </si>
  <si>
    <t>01.01.24 Balance and advance</t>
  </si>
  <si>
    <t>31.01.2024  Balance and advance</t>
  </si>
  <si>
    <t>January</t>
  </si>
  <si>
    <t>Jan_i03_V7</t>
  </si>
  <si>
    <t>Jan_i18_V4</t>
  </si>
  <si>
    <t>Transfer to the UGX Account</t>
  </si>
  <si>
    <t>January/February Rent</t>
  </si>
  <si>
    <t>Bank transfer charges</t>
  </si>
  <si>
    <t>January/February 2 months rent:Inv  SP/EAGLE/01/24</t>
  </si>
  <si>
    <t>Rent &amp; Utilities</t>
  </si>
  <si>
    <t>Bank USD</t>
  </si>
  <si>
    <t>Jan_L_R1</t>
  </si>
  <si>
    <t>Bank Charges</t>
  </si>
  <si>
    <t>Jan_BS_1</t>
  </si>
  <si>
    <t xml:space="preserve">January </t>
  </si>
  <si>
    <t>Transfer from the USD Account</t>
  </si>
  <si>
    <t>Transfer to the Operational Account</t>
  </si>
  <si>
    <t>Jan_BS_2</t>
  </si>
  <si>
    <t>Jan_L_V3</t>
  </si>
  <si>
    <t>office/bank</t>
  </si>
  <si>
    <t>bank/office</t>
  </si>
  <si>
    <t>Cash withdraw chq:317</t>
  </si>
  <si>
    <t>Jan_BS_3</t>
  </si>
  <si>
    <t>Cash Withdraw: chq 317</t>
  </si>
  <si>
    <t>Internal transfer</t>
  </si>
  <si>
    <t>Jan_L_R2</t>
  </si>
  <si>
    <t>January internet subscription</t>
  </si>
  <si>
    <t>Jan_Inv_2</t>
  </si>
  <si>
    <t>Jan_L_R3</t>
  </si>
  <si>
    <t>Jan_Inv_3</t>
  </si>
  <si>
    <t>Jan_Inv_4</t>
  </si>
  <si>
    <t>December garbagge collection:Globe clean</t>
  </si>
  <si>
    <t>Jan_L_R4</t>
  </si>
  <si>
    <t>December water bill</t>
  </si>
  <si>
    <t>Transfer Fees</t>
  </si>
  <si>
    <t>Piao tilet papers</t>
  </si>
  <si>
    <t>Neputune Toilet paper</t>
  </si>
  <si>
    <t>Jan_L_V4</t>
  </si>
  <si>
    <t>Jan_L_V5</t>
  </si>
  <si>
    <t>Jan_L_V7</t>
  </si>
  <si>
    <t>Jan_L_R5</t>
  </si>
  <si>
    <t>Jan_L_R6</t>
  </si>
  <si>
    <t>3 bottles of vim</t>
  </si>
  <si>
    <t>Magic white washing detergent</t>
  </si>
  <si>
    <t>20ltrs liquid soap</t>
  </si>
  <si>
    <t>4pcs of compound brooms</t>
  </si>
  <si>
    <t>Jan_L_R7</t>
  </si>
  <si>
    <t>Jan_L_R8</t>
  </si>
  <si>
    <t>Jan_L_V6</t>
  </si>
  <si>
    <t>Jan_L_V8</t>
  </si>
  <si>
    <t>Jan_L_V6  5 &amp; 6</t>
  </si>
  <si>
    <t>2 kgs of sugar</t>
  </si>
  <si>
    <t>2 bottles of jumbo water</t>
  </si>
  <si>
    <t>2pcs kitchen rolls</t>
  </si>
  <si>
    <t>Eurotop kitchen roll</t>
  </si>
  <si>
    <t>Fay servieties</t>
  </si>
  <si>
    <t>6 pcs office crème powder</t>
  </si>
  <si>
    <t>2kgs of sugar</t>
  </si>
  <si>
    <t>Tropical Heat cloves</t>
  </si>
  <si>
    <t>Jan_L_R9</t>
  </si>
  <si>
    <t>Balance from December 2023</t>
  </si>
  <si>
    <t>Jan_L_R10</t>
  </si>
  <si>
    <t>Jan_L_V9</t>
  </si>
  <si>
    <t xml:space="preserve">Jan_L_V6 </t>
  </si>
  <si>
    <t>office/aristock</t>
  </si>
  <si>
    <t>aristock/oasis mall</t>
  </si>
  <si>
    <t>oasis M/offi e</t>
  </si>
  <si>
    <t>office/capital shoppers</t>
  </si>
  <si>
    <t>capital shoppers/home</t>
  </si>
  <si>
    <t>5 diaries @19,900</t>
  </si>
  <si>
    <t>5 office diaries@19,900</t>
  </si>
  <si>
    <t>Jan_i18_V6</t>
  </si>
  <si>
    <t>Jan_i18_V7</t>
  </si>
  <si>
    <t>office/owino</t>
  </si>
  <si>
    <t>owino/kawempe</t>
  </si>
  <si>
    <t>kawempe/kalerwe</t>
  </si>
  <si>
    <t>kalerwe/katwe</t>
  </si>
  <si>
    <t>katwe/home</t>
  </si>
  <si>
    <t>Jan_i03_V8</t>
  </si>
  <si>
    <t>Reimbursement to the  project</t>
  </si>
  <si>
    <t>Jan_i03_V9</t>
  </si>
  <si>
    <t>office/luzira</t>
  </si>
  <si>
    <t>luzira/kamuli</t>
  </si>
  <si>
    <t>kamuli/kasaganti</t>
  </si>
  <si>
    <t>kasaganti/home</t>
  </si>
  <si>
    <t>Jan_i18_V8</t>
  </si>
  <si>
    <t>Jan_i03_V10</t>
  </si>
  <si>
    <t>Jan_i03_V11</t>
  </si>
  <si>
    <t>office/nakasero</t>
  </si>
  <si>
    <t>nakasero/namasuba</t>
  </si>
  <si>
    <t>namasuba/kyambogo</t>
  </si>
  <si>
    <t>kyambogo/home</t>
  </si>
  <si>
    <t>Jan_i18_V9</t>
  </si>
  <si>
    <t>office/bakuli</t>
  </si>
  <si>
    <t>bakuli/namugoona</t>
  </si>
  <si>
    <t>namugoona/bwaise</t>
  </si>
  <si>
    <t>bwaise/nansana</t>
  </si>
  <si>
    <t>nansana/home</t>
  </si>
  <si>
    <t>Jan_Inv_5</t>
  </si>
  <si>
    <t>Compound cleaning and maintenance</t>
  </si>
  <si>
    <t>Jan_L_R11</t>
  </si>
  <si>
    <t>old/old taxi park</t>
  </si>
  <si>
    <t>old taxi park/namayiba</t>
  </si>
  <si>
    <t>namayiba/muyenga</t>
  </si>
  <si>
    <t>muyenga/kabalagala</t>
  </si>
  <si>
    <t>Jan_i18_V10</t>
  </si>
  <si>
    <t>Jan_i03_V12</t>
  </si>
  <si>
    <t>office/nsambya</t>
  </si>
  <si>
    <t>nsambya/kabalagala</t>
  </si>
  <si>
    <t>kabalagala/bunga</t>
  </si>
  <si>
    <t>bunga/gaba</t>
  </si>
  <si>
    <t>gaba/home</t>
  </si>
  <si>
    <t>Jan_L_V10</t>
  </si>
  <si>
    <t>court/xtreme detergents</t>
  </si>
  <si>
    <t>xtreme detergents/bugolobi (water suppliers)</t>
  </si>
  <si>
    <t>Bugolobi/office -boda 1</t>
  </si>
  <si>
    <t>bugolobi/office- Lydia</t>
  </si>
  <si>
    <t>Prepid electricity</t>
  </si>
  <si>
    <t>Jan_L_R12</t>
  </si>
  <si>
    <t>Jan_i03_V13</t>
  </si>
  <si>
    <t>office/bweyogerere</t>
  </si>
  <si>
    <t>bewyogerere/seeta</t>
  </si>
  <si>
    <t>office/kibuye</t>
  </si>
  <si>
    <t>kibuye/kirombe</t>
  </si>
  <si>
    <t>kirombe/buziga</t>
  </si>
  <si>
    <t>buziga/home</t>
  </si>
  <si>
    <t>Jan_i18_V11</t>
  </si>
  <si>
    <t>Jan_G</t>
  </si>
  <si>
    <t>Repairs to Grace's phone wifi fibre</t>
  </si>
  <si>
    <t>Team Building</t>
  </si>
  <si>
    <t>Service to office laptop</t>
  </si>
  <si>
    <t>Jan_G_R1</t>
  </si>
  <si>
    <t>Jan_G_R2</t>
  </si>
  <si>
    <t>Jan_G_V1</t>
  </si>
  <si>
    <t>Mission budget for 1 day</t>
  </si>
  <si>
    <t>Jan_i03_V14</t>
  </si>
  <si>
    <t>office/kabz hotel</t>
  </si>
  <si>
    <t>kabz/office</t>
  </si>
  <si>
    <t>Jan_i18_V12</t>
  </si>
  <si>
    <t>office/Kabz hotel</t>
  </si>
  <si>
    <t>Jan_i18_V13</t>
  </si>
  <si>
    <t>office/Arua park</t>
  </si>
  <si>
    <t>Arua park/Kawempe</t>
  </si>
  <si>
    <t>Kawempe/Matugga</t>
  </si>
  <si>
    <t>matugga/kagooma</t>
  </si>
  <si>
    <t>kagooma/home</t>
  </si>
  <si>
    <t>Jan_i03_V15</t>
  </si>
  <si>
    <t>office/nasser</t>
  </si>
  <si>
    <t>nasser/zana</t>
  </si>
  <si>
    <t>zana/kajjansi</t>
  </si>
  <si>
    <t>kajjansu/home</t>
  </si>
  <si>
    <t>Jan_Inv_6</t>
  </si>
  <si>
    <t>January 24 water bill</t>
  </si>
  <si>
    <t>Jan_L_R13</t>
  </si>
  <si>
    <t>Jan_G_V2</t>
  </si>
  <si>
    <t>office/kabs</t>
  </si>
  <si>
    <t>kabs/office</t>
  </si>
  <si>
    <t>Jan_L_V11</t>
  </si>
  <si>
    <t>office/phelib advocates</t>
  </si>
  <si>
    <t>phelib/oasis mall</t>
  </si>
  <si>
    <t>oasis mall/office</t>
  </si>
  <si>
    <t>Jan_L_R14</t>
  </si>
  <si>
    <t>Jan_L_V12</t>
  </si>
  <si>
    <t>Lydia's  Jan salary chq: 319</t>
  </si>
  <si>
    <t>Grace's Jan salary: chq 320</t>
  </si>
  <si>
    <t>Lydia's January salary: chq 319</t>
  </si>
  <si>
    <t>Jan_BS_4</t>
  </si>
  <si>
    <t>Reimbursement to i03</t>
  </si>
  <si>
    <t>Jan_i03_V16</t>
  </si>
  <si>
    <t>office/katwe</t>
  </si>
  <si>
    <t>katwe/Kibuye</t>
  </si>
  <si>
    <t>kibuyeNajanakumbi</t>
  </si>
  <si>
    <t>Najanakumbi/Makindye</t>
  </si>
  <si>
    <t>Makindye/Home</t>
  </si>
  <si>
    <t>Jan_i18_V14</t>
  </si>
  <si>
    <t>office/bukasa</t>
  </si>
  <si>
    <t>bukasa/muyenga</t>
  </si>
  <si>
    <t>muyenga/bunga</t>
  </si>
  <si>
    <t>Jan_L_V13</t>
  </si>
  <si>
    <t>Peninah's January salary</t>
  </si>
  <si>
    <t>Jan_L_V14</t>
  </si>
  <si>
    <t>1 kg of sugar for office</t>
  </si>
  <si>
    <t>Jan_L_R15</t>
  </si>
  <si>
    <t>Jan_L_R16</t>
  </si>
  <si>
    <t>Jan_i18_V15</t>
  </si>
  <si>
    <t>owino/seguku</t>
  </si>
  <si>
    <t>seguku/zana</t>
  </si>
  <si>
    <t>kajjansi/home</t>
  </si>
  <si>
    <t>Jan_i03_V17</t>
  </si>
  <si>
    <t>office/old tax park</t>
  </si>
  <si>
    <t>old tax prk/lugogo</t>
  </si>
  <si>
    <t>lugogo/kyambogo</t>
  </si>
  <si>
    <t>Grace's January salary</t>
  </si>
  <si>
    <t>Jan_L_R17</t>
  </si>
  <si>
    <t>Jan_BS_5</t>
  </si>
  <si>
    <t>EAGLE UGANDA FINANCIAL REPORT JANUARY 2024</t>
  </si>
  <si>
    <t>Cashbox  -2024 USD</t>
  </si>
  <si>
    <t>Cash Box Dec 2023</t>
  </si>
  <si>
    <t>FINANCIAL POSITION AT 1/01/2024</t>
  </si>
  <si>
    <t>FINANCIAL POSITION AT 31/01/2024</t>
  </si>
  <si>
    <t>home/kibuye</t>
  </si>
  <si>
    <t>kibuye/home</t>
  </si>
  <si>
    <t>01-01 2024</t>
  </si>
  <si>
    <t>Balance from previous mont(Dec) 23</t>
  </si>
  <si>
    <t>Cash Box December 2023</t>
  </si>
  <si>
    <t>1.01.2024  Balance and advance</t>
  </si>
  <si>
    <t>List Of advanced salaries EAGLE Uganda 2024</t>
  </si>
  <si>
    <t>List Of Personal Financial Report Balances salaries EAGLE Uganda 2024</t>
  </si>
  <si>
    <t>Jan_i18_V5</t>
  </si>
  <si>
    <t>Jan_L_V4-5</t>
  </si>
  <si>
    <t>Jan_L_R18</t>
  </si>
  <si>
    <t>Jan_L_R19</t>
  </si>
  <si>
    <t>Jan_L_R20</t>
  </si>
  <si>
    <t>Jan_L_V14-i</t>
  </si>
  <si>
    <t>Jan_L_V15</t>
  </si>
  <si>
    <t>Jan_L-V15</t>
  </si>
  <si>
    <t>Jan_L_R21</t>
  </si>
  <si>
    <t>Jan_L_R22</t>
  </si>
  <si>
    <t>Jan_L_R23</t>
  </si>
  <si>
    <t>Janauary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</si>
</sst>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b/>
      <sz val="9"/>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i/>
      <sz val="9"/>
      <color theme="3" tint="-0.499984740745262"/>
      <name val="Calibri"/>
      <family val="2"/>
      <scheme val="minor"/>
    </font>
    <font>
      <b/>
      <sz val="11"/>
      <color rgb="FF000000"/>
      <name val="Calibri"/>
      <family val="2"/>
      <scheme val="minor"/>
    </font>
    <font>
      <b/>
      <sz val="11"/>
      <color rgb="FFFF0000"/>
      <name val="Calibri"/>
      <family val="2"/>
      <scheme val="minor"/>
    </font>
    <font>
      <b/>
      <sz val="11"/>
      <color rgb="FFFF0000"/>
      <name val="Calibri"/>
      <family val="2"/>
      <charset val="238"/>
      <scheme val="minor"/>
    </font>
    <font>
      <b/>
      <sz val="11"/>
      <color indexed="8"/>
      <name val="Calibri"/>
      <family val="2"/>
      <scheme val="minor"/>
    </font>
  </fonts>
  <fills count="24">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
      <patternFill patternType="solid">
        <fgColor rgb="FFFFC000"/>
        <bgColor indexed="64"/>
      </patternFill>
    </fill>
  </fills>
  <borders count="5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style="thin">
        <color auto="1"/>
      </left>
      <right style="thin">
        <color auto="1"/>
      </right>
      <top/>
      <bottom style="medium">
        <color auto="1"/>
      </bottom>
      <diagonal/>
    </border>
    <border>
      <left/>
      <right style="thin">
        <color auto="1"/>
      </right>
      <top style="medium">
        <color indexed="64"/>
      </top>
      <bottom style="thin">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indexed="64"/>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74">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14" fontId="0" fillId="0" borderId="11" xfId="0" applyNumberFormat="1" applyBorder="1" applyAlignment="1">
      <alignment horizontal="left" vertical="center" wrapText="1"/>
    </xf>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4" fontId="1" fillId="0" borderId="19" xfId="0" applyNumberFormat="1" applyFont="1" applyBorder="1" applyAlignment="1">
      <alignment horizontal="left" vertical="center" wrapText="1"/>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62" fillId="0" borderId="12" xfId="0" applyFont="1" applyBorder="1" applyAlignment="1">
      <alignment vertical="center"/>
    </xf>
    <xf numFmtId="0" fontId="62" fillId="0" borderId="13" xfId="0" applyFont="1" applyBorder="1" applyAlignment="1">
      <alignment vertical="center"/>
    </xf>
    <xf numFmtId="49" fontId="61" fillId="0" borderId="0" xfId="0" applyNumberFormat="1"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3" fontId="60" fillId="0" borderId="0" xfId="0" applyNumberFormat="1" applyFont="1"/>
    <xf numFmtId="0" fontId="59"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3" fontId="16"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0" fillId="6" borderId="19" xfId="0" applyNumberFormat="1" applyFont="1" applyFill="1" applyBorder="1" applyAlignment="1">
      <alignment horizontal="left" vertical="center"/>
    </xf>
    <xf numFmtId="0" fontId="60" fillId="6" borderId="19" xfId="0" applyFont="1" applyFill="1" applyBorder="1" applyAlignment="1">
      <alignment horizontal="center" vertical="center" wrapText="1"/>
    </xf>
    <xf numFmtId="0" fontId="62" fillId="6" borderId="19" xfId="0" applyFont="1" applyFill="1" applyBorder="1" applyAlignment="1">
      <alignment vertical="center"/>
    </xf>
    <xf numFmtId="3" fontId="63" fillId="6" borderId="19" xfId="0" applyNumberFormat="1" applyFont="1" applyFill="1" applyBorder="1" applyAlignment="1">
      <alignment vertical="center"/>
    </xf>
    <xf numFmtId="0" fontId="14" fillId="6" borderId="19" xfId="0" applyFont="1" applyFill="1" applyBorder="1"/>
    <xf numFmtId="0" fontId="63" fillId="6" borderId="19" xfId="0" applyFont="1" applyFill="1" applyBorder="1" applyAlignment="1">
      <alignment horizontal="center" vertical="center"/>
    </xf>
    <xf numFmtId="14" fontId="61" fillId="6" borderId="19" xfId="0" applyNumberFormat="1" applyFont="1" applyFill="1" applyBorder="1" applyAlignment="1">
      <alignment horizontal="left" vertical="center"/>
    </xf>
    <xf numFmtId="0" fontId="61" fillId="6" borderId="19" xfId="0" applyFont="1" applyFill="1" applyBorder="1" applyAlignment="1">
      <alignment vertical="center"/>
    </xf>
    <xf numFmtId="3" fontId="61"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59" fillId="6" borderId="19" xfId="0" applyNumberFormat="1" applyFont="1" applyFill="1" applyBorder="1" applyAlignment="1">
      <alignment vertical="center"/>
    </xf>
    <xf numFmtId="3" fontId="62" fillId="6" borderId="19" xfId="0" applyNumberFormat="1" applyFont="1" applyFill="1" applyBorder="1" applyAlignment="1">
      <alignment vertical="center"/>
    </xf>
    <xf numFmtId="0" fontId="62" fillId="6" borderId="19" xfId="0" applyFont="1" applyFill="1" applyBorder="1"/>
    <xf numFmtId="0" fontId="64" fillId="6" borderId="19" xfId="0" applyFont="1" applyFill="1" applyBorder="1" applyAlignment="1">
      <alignment vertical="center"/>
    </xf>
    <xf numFmtId="14" fontId="61" fillId="6" borderId="19" xfId="0" applyNumberFormat="1" applyFont="1" applyFill="1" applyBorder="1" applyAlignment="1">
      <alignment horizontal="center" vertical="center"/>
    </xf>
    <xf numFmtId="3" fontId="66" fillId="6" borderId="19" xfId="0" applyNumberFormat="1" applyFont="1" applyFill="1" applyBorder="1" applyAlignment="1">
      <alignment vertical="center"/>
    </xf>
    <xf numFmtId="0" fontId="65" fillId="6" borderId="19" xfId="0" applyFont="1" applyFill="1" applyBorder="1" applyAlignment="1">
      <alignment vertical="center"/>
    </xf>
    <xf numFmtId="14" fontId="65" fillId="6" borderId="19" xfId="0" applyNumberFormat="1" applyFont="1" applyFill="1" applyBorder="1" applyAlignment="1">
      <alignment horizontal="center" vertical="center"/>
    </xf>
    <xf numFmtId="0" fontId="24" fillId="6" borderId="19" xfId="0" applyFont="1" applyFill="1" applyBorder="1"/>
    <xf numFmtId="0" fontId="60" fillId="6" borderId="19" xfId="0" applyFont="1" applyFill="1" applyBorder="1"/>
    <xf numFmtId="0" fontId="59" fillId="6" borderId="19" xfId="0" applyFont="1" applyFill="1" applyBorder="1" applyAlignment="1">
      <alignment horizontal="center"/>
    </xf>
    <xf numFmtId="3" fontId="59" fillId="6" borderId="19" xfId="0" applyNumberFormat="1" applyFont="1" applyFill="1" applyBorder="1"/>
    <xf numFmtId="3" fontId="60" fillId="6" borderId="19" xfId="0" applyNumberFormat="1" applyFont="1" applyFill="1" applyBorder="1"/>
    <xf numFmtId="14" fontId="60" fillId="6" borderId="19" xfId="0" applyNumberFormat="1" applyFont="1" applyFill="1" applyBorder="1"/>
    <xf numFmtId="14" fontId="14" fillId="0" borderId="19" xfId="0" applyNumberFormat="1" applyFont="1" applyBorder="1" applyAlignment="1">
      <alignment horizontal="center" vertical="center"/>
    </xf>
    <xf numFmtId="3" fontId="15" fillId="7" borderId="14" xfId="0" applyNumberFormat="1" applyFont="1" applyFill="1" applyBorder="1" applyAlignment="1">
      <alignment vertical="center"/>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60" fillId="0" borderId="0" xfId="0" applyFont="1" applyBorder="1"/>
    <xf numFmtId="3" fontId="60" fillId="0" borderId="0" xfId="0" applyNumberFormat="1" applyFont="1" applyBorder="1"/>
    <xf numFmtId="0" fontId="59"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2" applyNumberFormat="1"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165" fontId="0" fillId="0" borderId="0" xfId="0" applyNumberFormat="1" applyAlignment="1">
      <alignment horizontal="righ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0" fillId="6" borderId="19" xfId="0" applyNumberFormat="1" applyFont="1" applyFill="1" applyBorder="1" applyAlignment="1">
      <alignment wrapText="1"/>
    </xf>
    <xf numFmtId="165" fontId="41" fillId="0" borderId="44" xfId="0" applyNumberFormat="1" applyFont="1" applyBorder="1" applyAlignment="1">
      <alignment horizontal="right" vertical="center" wrapText="1"/>
    </xf>
    <xf numFmtId="165" fontId="41" fillId="0" borderId="45"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3" fontId="42" fillId="22" borderId="19" xfId="1" applyNumberFormat="1" applyFont="1" applyFill="1" applyBorder="1" applyAlignment="1">
      <alignment horizontal="left" wrapText="1"/>
    </xf>
    <xf numFmtId="14" fontId="41" fillId="0" borderId="19" xfId="0" applyNumberFormat="1" applyFont="1" applyBorder="1" applyAlignment="1">
      <alignment horizontal="left" vertical="center" wrapText="1"/>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0" xfId="0" applyFont="1" applyAlignment="1">
      <alignment horizontal="center" vertical="center"/>
    </xf>
    <xf numFmtId="165" fontId="72" fillId="0" borderId="0" xfId="0" applyNumberFormat="1" applyFont="1" applyAlignment="1">
      <alignment horizontal="center" vertical="center"/>
    </xf>
    <xf numFmtId="165" fontId="70" fillId="0" borderId="0" xfId="0" applyNumberFormat="1" applyFont="1" applyAlignment="1">
      <alignment vertical="center"/>
    </xf>
    <xf numFmtId="165" fontId="71" fillId="0" borderId="0" xfId="0" applyNumberFormat="1" applyFont="1" applyAlignment="1">
      <alignment horizontal="right" vertical="center"/>
    </xf>
    <xf numFmtId="165" fontId="71" fillId="0" borderId="0" xfId="0" applyNumberFormat="1" applyFont="1" applyAlignment="1">
      <alignment vertical="center"/>
    </xf>
    <xf numFmtId="0" fontId="71" fillId="0" borderId="0" xfId="0" applyFont="1" applyAlignment="1">
      <alignment horizontal="left" vertical="center"/>
    </xf>
    <xf numFmtId="0" fontId="70" fillId="0" borderId="12" xfId="0" applyFont="1" applyBorder="1" applyAlignment="1">
      <alignment vertical="center"/>
    </xf>
    <xf numFmtId="0" fontId="70" fillId="0" borderId="13" xfId="0" applyFont="1" applyBorder="1" applyAlignment="1">
      <alignment vertical="center"/>
    </xf>
    <xf numFmtId="0" fontId="71" fillId="0" borderId="0" xfId="0" applyFont="1" applyAlignment="1">
      <alignment horizontal="center" vertical="center"/>
    </xf>
    <xf numFmtId="49" fontId="71" fillId="0" borderId="0" xfId="0" applyNumberFormat="1" applyFont="1" applyAlignment="1">
      <alignment vertical="center"/>
    </xf>
    <xf numFmtId="0" fontId="71" fillId="11" borderId="34" xfId="0" applyFont="1" applyFill="1" applyBorder="1" applyAlignment="1">
      <alignment horizontal="center" vertical="center"/>
    </xf>
    <xf numFmtId="0" fontId="71" fillId="11" borderId="16" xfId="0" applyFont="1" applyFill="1" applyBorder="1" applyAlignment="1">
      <alignment horizontal="center" vertical="center"/>
    </xf>
    <xf numFmtId="165" fontId="71" fillId="11" borderId="16" xfId="0" applyNumberFormat="1" applyFont="1" applyFill="1" applyBorder="1" applyAlignment="1">
      <alignment horizontal="center" vertical="center"/>
    </xf>
    <xf numFmtId="165" fontId="71" fillId="11" borderId="35" xfId="0" applyNumberFormat="1" applyFont="1" applyFill="1" applyBorder="1" applyAlignment="1">
      <alignment horizontal="center" vertical="center"/>
    </xf>
    <xf numFmtId="0" fontId="70" fillId="0" borderId="0" xfId="0" applyFont="1" applyAlignment="1">
      <alignment horizontal="center" vertical="center"/>
    </xf>
    <xf numFmtId="14" fontId="69" fillId="0" borderId="31" xfId="0" applyNumberFormat="1" applyFont="1" applyBorder="1" applyAlignment="1">
      <alignment horizontal="center" vertical="center"/>
    </xf>
    <xf numFmtId="0" fontId="69" fillId="0" borderId="17" xfId="0" applyFont="1" applyBorder="1" applyAlignment="1">
      <alignment vertical="center"/>
    </xf>
    <xf numFmtId="165" fontId="69" fillId="0" borderId="17" xfId="0" applyNumberFormat="1" applyFont="1" applyBorder="1" applyAlignment="1">
      <alignment vertical="center"/>
    </xf>
    <xf numFmtId="165" fontId="69" fillId="0" borderId="39" xfId="0" applyNumberFormat="1" applyFont="1" applyBorder="1" applyAlignment="1">
      <alignment vertical="center"/>
    </xf>
    <xf numFmtId="14" fontId="68" fillId="0" borderId="18" xfId="0" applyNumberFormat="1" applyFont="1" applyBorder="1" applyAlignment="1">
      <alignment horizontal="center" vertical="center"/>
    </xf>
    <xf numFmtId="40" fontId="68" fillId="0" borderId="29" xfId="0" applyNumberFormat="1" applyFont="1" applyBorder="1" applyAlignment="1">
      <alignment vertical="center"/>
    </xf>
    <xf numFmtId="165" fontId="68" fillId="0" borderId="27" xfId="0" applyNumberFormat="1" applyFont="1" applyBorder="1" applyAlignment="1">
      <alignment vertical="center"/>
    </xf>
    <xf numFmtId="0" fontId="69" fillId="0" borderId="46" xfId="0" applyFont="1" applyBorder="1" applyAlignment="1">
      <alignment vertical="center"/>
    </xf>
    <xf numFmtId="0" fontId="69" fillId="0" borderId="15" xfId="0" applyFont="1" applyBorder="1" applyAlignment="1">
      <alignment vertical="center"/>
    </xf>
    <xf numFmtId="0" fontId="73" fillId="0" borderId="15" xfId="0" applyFont="1" applyBorder="1" applyAlignment="1">
      <alignment vertical="center"/>
    </xf>
    <xf numFmtId="0" fontId="70" fillId="0" borderId="36" xfId="0" applyFont="1" applyBorder="1" applyAlignment="1">
      <alignment vertical="center"/>
    </xf>
    <xf numFmtId="0" fontId="70" fillId="0" borderId="5" xfId="0" applyFont="1" applyBorder="1" applyAlignment="1">
      <alignment vertical="center"/>
    </xf>
    <xf numFmtId="165" fontId="70" fillId="0" borderId="5" xfId="0" applyNumberFormat="1" applyFont="1" applyBorder="1" applyAlignment="1">
      <alignment vertical="center"/>
    </xf>
    <xf numFmtId="165" fontId="70" fillId="0" borderId="30" xfId="0" applyNumberFormat="1" applyFont="1" applyBorder="1" applyAlignment="1">
      <alignment vertical="center"/>
    </xf>
    <xf numFmtId="164" fontId="74" fillId="6" borderId="19" xfId="2" applyFont="1" applyFill="1" applyBorder="1" applyAlignment="1">
      <alignment horizontal="right" wrapText="1"/>
    </xf>
    <xf numFmtId="0" fontId="16" fillId="0" borderId="0" xfId="0" applyFont="1"/>
    <xf numFmtId="0" fontId="61" fillId="6" borderId="0" xfId="0" applyFont="1" applyFill="1" applyAlignment="1">
      <alignment horizontal="center" vertical="center"/>
    </xf>
    <xf numFmtId="0" fontId="61" fillId="11" borderId="19" xfId="0" applyFont="1" applyFill="1" applyBorder="1" applyAlignment="1">
      <alignment vertical="center"/>
    </xf>
    <xf numFmtId="0" fontId="61" fillId="11" borderId="14" xfId="0" applyFont="1" applyFill="1" applyBorder="1" applyAlignment="1">
      <alignment vertical="center"/>
    </xf>
    <xf numFmtId="0" fontId="62" fillId="6" borderId="0" xfId="0" applyFont="1" applyFill="1" applyAlignment="1">
      <alignment vertical="center"/>
    </xf>
    <xf numFmtId="0" fontId="61" fillId="11" borderId="41" xfId="0" applyFont="1" applyFill="1" applyBorder="1" applyAlignment="1">
      <alignment vertical="center"/>
    </xf>
    <xf numFmtId="0" fontId="61" fillId="11" borderId="51" xfId="0" applyFont="1" applyFill="1" applyBorder="1" applyAlignment="1">
      <alignment vertical="center"/>
    </xf>
    <xf numFmtId="0" fontId="61" fillId="11" borderId="21" xfId="0" applyFont="1" applyFill="1" applyBorder="1" applyAlignment="1">
      <alignment vertical="center"/>
    </xf>
    <xf numFmtId="0" fontId="61" fillId="11" borderId="22" xfId="0" applyFont="1" applyFill="1" applyBorder="1" applyAlignment="1">
      <alignment vertical="center"/>
    </xf>
    <xf numFmtId="0" fontId="62" fillId="6" borderId="0" xfId="0" applyFont="1" applyFill="1" applyAlignment="1">
      <alignment horizontal="center" vertical="center"/>
    </xf>
    <xf numFmtId="0" fontId="61" fillId="11" borderId="42" xfId="0" applyFont="1" applyFill="1" applyBorder="1" applyAlignment="1">
      <alignment horizontal="center" vertical="center"/>
    </xf>
    <xf numFmtId="0" fontId="61" fillId="11" borderId="9" xfId="0" applyFont="1" applyFill="1" applyBorder="1" applyAlignment="1">
      <alignment horizontal="center" vertical="center"/>
    </xf>
    <xf numFmtId="0" fontId="16" fillId="0" borderId="14" xfId="0" applyFont="1" applyBorder="1" applyAlignment="1">
      <alignment vertical="center"/>
    </xf>
    <xf numFmtId="14" fontId="16" fillId="0" borderId="42" xfId="0" applyNumberFormat="1" applyFont="1" applyBorder="1" applyAlignment="1">
      <alignment horizontal="left" vertical="center"/>
    </xf>
    <xf numFmtId="0" fontId="16" fillId="0" borderId="9" xfId="0" applyFont="1" applyBorder="1" applyAlignment="1">
      <alignment horizontal="center" vertical="center"/>
    </xf>
    <xf numFmtId="164" fontId="16" fillId="0" borderId="14" xfId="2" applyFont="1" applyBorder="1" applyAlignment="1">
      <alignment horizontal="right" wrapText="1"/>
    </xf>
    <xf numFmtId="3" fontId="16" fillId="0" borderId="14" xfId="0" applyNumberFormat="1" applyFont="1" applyBorder="1" applyAlignment="1">
      <alignment vertical="center"/>
    </xf>
    <xf numFmtId="164" fontId="16" fillId="7" borderId="14" xfId="2" applyFont="1" applyFill="1" applyBorder="1" applyAlignment="1">
      <alignment vertical="center"/>
    </xf>
    <xf numFmtId="3" fontId="62" fillId="6" borderId="0" xfId="0" applyNumberFormat="1" applyFont="1" applyFill="1" applyAlignment="1">
      <alignment vertical="center"/>
    </xf>
    <xf numFmtId="14" fontId="15" fillId="7" borderId="43" xfId="0" applyNumberFormat="1" applyFont="1" applyFill="1" applyBorder="1" applyAlignment="1">
      <alignment horizontal="left" vertical="center"/>
    </xf>
    <xf numFmtId="0" fontId="16" fillId="7" borderId="40" xfId="0" applyFont="1" applyFill="1" applyBorder="1" applyAlignment="1">
      <alignment vertical="center"/>
    </xf>
    <xf numFmtId="0" fontId="15" fillId="7" borderId="25" xfId="0" applyFont="1" applyFill="1" applyBorder="1" applyAlignment="1">
      <alignment vertical="center"/>
    </xf>
    <xf numFmtId="3" fontId="15" fillId="7" borderId="25" xfId="0" applyNumberFormat="1" applyFont="1" applyFill="1" applyBorder="1" applyAlignment="1">
      <alignment vertical="center"/>
    </xf>
    <xf numFmtId="3" fontId="15" fillId="7" borderId="26" xfId="0" applyNumberFormat="1" applyFont="1" applyFill="1" applyBorder="1" applyAlignment="1">
      <alignment horizontal="right" vertical="center" wrapText="1"/>
    </xf>
    <xf numFmtId="0" fontId="16" fillId="0" borderId="25" xfId="0" applyFont="1" applyBorder="1" applyAlignment="1">
      <alignment vertical="center"/>
    </xf>
    <xf numFmtId="0" fontId="16" fillId="0" borderId="49" xfId="0" applyFont="1" applyBorder="1" applyAlignment="1">
      <alignment vertical="center"/>
    </xf>
    <xf numFmtId="0" fontId="16" fillId="0" borderId="48" xfId="0" applyFont="1" applyBorder="1" applyAlignment="1">
      <alignment vertical="center"/>
    </xf>
    <xf numFmtId="0" fontId="16" fillId="0" borderId="50" xfId="0" applyFont="1" applyBorder="1" applyAlignment="1">
      <alignment vertical="center"/>
    </xf>
    <xf numFmtId="3" fontId="16" fillId="0" borderId="47" xfId="0" applyNumberFormat="1" applyFont="1" applyBorder="1" applyAlignment="1">
      <alignment horizontal="right" vertical="center" wrapText="1"/>
    </xf>
    <xf numFmtId="0" fontId="16" fillId="0" borderId="0" xfId="0" applyFont="1" applyAlignment="1">
      <alignment horizontal="right" vertical="center" wrapText="1"/>
    </xf>
    <xf numFmtId="3" fontId="62" fillId="0" borderId="0" xfId="0" applyNumberFormat="1" applyFont="1" applyAlignment="1">
      <alignment vertical="center"/>
    </xf>
    <xf numFmtId="14" fontId="15" fillId="7" borderId="49" xfId="0" applyNumberFormat="1" applyFont="1" applyFill="1" applyBorder="1" applyAlignment="1">
      <alignment horizontal="left" vertical="center"/>
    </xf>
    <xf numFmtId="0" fontId="61" fillId="11" borderId="9" xfId="0" applyFont="1" applyFill="1" applyBorder="1" applyAlignment="1">
      <alignment vertical="center"/>
    </xf>
    <xf numFmtId="0" fontId="16" fillId="7" borderId="9" xfId="0" applyFont="1" applyFill="1" applyBorder="1" applyAlignment="1">
      <alignment vertical="center"/>
    </xf>
    <xf numFmtId="0" fontId="16" fillId="0" borderId="52" xfId="0" applyFont="1" applyBorder="1" applyAlignment="1">
      <alignment vertical="center"/>
    </xf>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164" fontId="41" fillId="22" borderId="19" xfId="2" applyFont="1" applyFill="1" applyBorder="1" applyAlignment="1">
      <alignment horizontal="righ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1" fillId="0" borderId="0" xfId="0" applyFont="1" applyAlignment="1">
      <alignment horizontal="left" vertical="center" wrapText="1"/>
    </xf>
    <xf numFmtId="0" fontId="41" fillId="22" borderId="19" xfId="0" applyFont="1" applyFill="1" applyBorder="1" applyAlignment="1">
      <alignment horizontal="left"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0" fillId="6" borderId="19" xfId="1" applyNumberFormat="1" applyFont="1" applyFill="1" applyBorder="1" applyAlignment="1">
      <alignment horizontal="left" wrapText="1"/>
    </xf>
    <xf numFmtId="14" fontId="3" fillId="0" borderId="19" xfId="0" applyNumberFormat="1" applyFont="1" applyBorder="1" applyAlignment="1">
      <alignment horizontal="left" vertical="center"/>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4" fontId="69" fillId="0" borderId="17" xfId="0" applyNumberFormat="1" applyFont="1" applyBorder="1" applyAlignment="1">
      <alignment vertical="center"/>
    </xf>
    <xf numFmtId="165" fontId="4" fillId="6" borderId="16" xfId="2" applyNumberFormat="1" applyFont="1" applyFill="1" applyBorder="1" applyAlignment="1">
      <alignment horizontal="right" wrapText="1"/>
    </xf>
    <xf numFmtId="165" fontId="0" fillId="6" borderId="19" xfId="0" applyNumberFormat="1" applyFont="1" applyFill="1" applyBorder="1" applyAlignment="1">
      <alignment horizontal="right" vertical="center"/>
    </xf>
    <xf numFmtId="165" fontId="0" fillId="0" borderId="19" xfId="0" applyNumberFormat="1" applyBorder="1" applyAlignment="1">
      <alignment horizontal="right" vertical="center"/>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5" xfId="2" applyFont="1" applyFill="1" applyBorder="1" applyAlignment="1">
      <alignment horizontal="right" wrapText="1"/>
    </xf>
    <xf numFmtId="165" fontId="0" fillId="0" borderId="19" xfId="0" applyNumberFormat="1" applyBorder="1" applyAlignment="1">
      <alignment horizontal="left" vertical="center"/>
    </xf>
    <xf numFmtId="165" fontId="0" fillId="6" borderId="9" xfId="40" applyNumberFormat="1" applyFont="1" applyFill="1" applyBorder="1" applyAlignment="1">
      <alignment horizontal="left" wrapText="1"/>
    </xf>
    <xf numFmtId="3" fontId="41" fillId="22" borderId="11" xfId="1" applyNumberFormat="1" applyFont="1" applyFill="1" applyBorder="1" applyAlignment="1">
      <alignment horizontal="left" vertical="center" wrapText="1"/>
    </xf>
    <xf numFmtId="0" fontId="19" fillId="6" borderId="19" xfId="0" applyFont="1" applyFill="1" applyBorder="1" applyAlignment="1">
      <alignment horizontal="left" wrapText="1"/>
    </xf>
    <xf numFmtId="164" fontId="41" fillId="22" borderId="16" xfId="2" applyFont="1" applyFill="1" applyBorder="1" applyAlignment="1">
      <alignment horizontal="righ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0" fontId="0" fillId="0" borderId="6" xfId="0" applyBorder="1" applyAlignment="1">
      <alignment horizontal="left" vertical="center"/>
    </xf>
    <xf numFmtId="0" fontId="0" fillId="0" borderId="9" xfId="0" applyBorder="1" applyAlignment="1">
      <alignment horizontal="left" vertical="center"/>
    </xf>
    <xf numFmtId="165" fontId="4" fillId="6" borderId="9" xfId="40" applyNumberFormat="1" applyFont="1" applyFill="1" applyBorder="1" applyAlignment="1">
      <alignment horizontal="left" vertical="center" wrapText="1"/>
    </xf>
    <xf numFmtId="165" fontId="0" fillId="0" borderId="3" xfId="0" applyNumberFormat="1" applyBorder="1" applyAlignment="1">
      <alignment horizontal="left" vertical="center"/>
    </xf>
    <xf numFmtId="17" fontId="61" fillId="0" borderId="0" xfId="0" applyNumberFormat="1" applyFont="1" applyAlignment="1">
      <alignment vertical="center"/>
    </xf>
    <xf numFmtId="4" fontId="19"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vertical="center"/>
    </xf>
    <xf numFmtId="0" fontId="41" fillId="22" borderId="6" xfId="0" applyFont="1" applyFill="1" applyBorder="1" applyAlignment="1">
      <alignment horizontal="left" vertical="center" wrapText="1"/>
    </xf>
    <xf numFmtId="4" fontId="4" fillId="6" borderId="16" xfId="1" applyNumberFormat="1" applyFont="1" applyFill="1" applyBorder="1" applyAlignment="1">
      <alignment horizontal="right" wrapText="1"/>
    </xf>
    <xf numFmtId="3" fontId="3" fillId="0" borderId="19" xfId="0" applyNumberFormat="1" applyFont="1" applyBorder="1" applyAlignment="1">
      <alignment horizontal="left" vertical="top"/>
    </xf>
    <xf numFmtId="164" fontId="9" fillId="0" borderId="17" xfId="2" applyFont="1" applyBorder="1" applyAlignment="1">
      <alignment horizontal="right" wrapText="1"/>
    </xf>
    <xf numFmtId="164" fontId="41" fillId="0" borderId="18" xfId="2" applyFont="1" applyBorder="1" applyAlignment="1">
      <alignment horizontal="right" vertical="center" wrapText="1"/>
    </xf>
    <xf numFmtId="164" fontId="41" fillId="0" borderId="15" xfId="2" applyFont="1" applyBorder="1" applyAlignment="1">
      <alignment horizontal="right" vertical="center" wrapText="1"/>
    </xf>
    <xf numFmtId="164" fontId="41" fillId="6" borderId="27" xfId="2" applyFont="1" applyFill="1" applyBorder="1" applyAlignment="1">
      <alignment horizontal="right" wrapText="1"/>
    </xf>
    <xf numFmtId="165" fontId="0" fillId="0" borderId="3" xfId="0" applyNumberFormat="1" applyBorder="1" applyAlignment="1">
      <alignment horizontal="right" vertical="center"/>
    </xf>
    <xf numFmtId="165" fontId="41" fillId="6" borderId="27" xfId="2" applyNumberFormat="1" applyFont="1" applyFill="1" applyBorder="1" applyAlignment="1">
      <alignment horizontal="right" vertical="center" wrapText="1"/>
    </xf>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17" fontId="15" fillId="0" borderId="0" xfId="0" applyNumberFormat="1" applyFont="1" applyAlignment="1">
      <alignment horizontal="left" vertical="center"/>
    </xf>
    <xf numFmtId="0" fontId="15" fillId="0" borderId="0" xfId="0" applyFont="1" applyAlignment="1">
      <alignment horizontal="left" vertical="center"/>
    </xf>
    <xf numFmtId="0" fontId="16" fillId="0" borderId="12" xfId="0" applyFont="1" applyBorder="1" applyAlignment="1">
      <alignment vertical="center"/>
    </xf>
    <xf numFmtId="0" fontId="16" fillId="0" borderId="13" xfId="0" applyFont="1" applyBorder="1" applyAlignment="1">
      <alignment vertical="center"/>
    </xf>
    <xf numFmtId="0" fontId="15" fillId="0" borderId="0" xfId="0" applyFont="1" applyAlignment="1">
      <alignment horizontal="center" vertical="center"/>
    </xf>
    <xf numFmtId="49" fontId="15" fillId="0" borderId="0" xfId="0" applyNumberFormat="1" applyFont="1" applyAlignment="1">
      <alignment vertical="center"/>
    </xf>
    <xf numFmtId="165" fontId="41" fillId="22" borderId="19" xfId="40" applyNumberFormat="1" applyFont="1" applyFill="1" applyBorder="1" applyAlignment="1">
      <alignment horizontal="left" wrapText="1"/>
    </xf>
    <xf numFmtId="0" fontId="0" fillId="6" borderId="19" xfId="0" applyFill="1" applyBorder="1" applyAlignment="1">
      <alignment horizontal="left" vertical="center"/>
    </xf>
    <xf numFmtId="0" fontId="0" fillId="6" borderId="6" xfId="0" applyFill="1" applyBorder="1" applyAlignment="1">
      <alignment horizontal="left" vertical="center"/>
    </xf>
    <xf numFmtId="165" fontId="41" fillId="6" borderId="18" xfId="0"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wrapText="1"/>
    </xf>
    <xf numFmtId="165" fontId="41" fillId="6" borderId="27" xfId="0" applyNumberFormat="1" applyFont="1" applyFill="1" applyBorder="1" applyAlignment="1">
      <alignment horizontal="right" vertical="center" wrapText="1"/>
    </xf>
    <xf numFmtId="165" fontId="0" fillId="6" borderId="3" xfId="0" applyNumberFormat="1" applyFill="1" applyBorder="1" applyAlignment="1">
      <alignment horizontal="right" vertical="center" wrapText="1"/>
    </xf>
    <xf numFmtId="165" fontId="0" fillId="6" borderId="3" xfId="0" applyNumberFormat="1" applyFill="1" applyBorder="1" applyAlignment="1">
      <alignment horizontal="left" vertical="center"/>
    </xf>
    <xf numFmtId="165" fontId="0" fillId="6" borderId="19" xfId="0" applyNumberFormat="1" applyFill="1" applyBorder="1" applyAlignment="1">
      <alignment horizontal="right" vertical="center" wrapText="1"/>
    </xf>
    <xf numFmtId="165" fontId="0" fillId="6" borderId="19" xfId="0" applyNumberFormat="1" applyFill="1" applyBorder="1" applyAlignment="1">
      <alignment horizontal="left" vertical="center"/>
    </xf>
    <xf numFmtId="165" fontId="0" fillId="6" borderId="0" xfId="0" applyNumberFormat="1" applyFill="1" applyAlignment="1">
      <alignment horizontal="right" vertical="center" wrapText="1"/>
    </xf>
    <xf numFmtId="165" fontId="0" fillId="6" borderId="0" xfId="0" applyNumberFormat="1" applyFill="1" applyAlignment="1">
      <alignment horizontal="left" vertical="center"/>
    </xf>
    <xf numFmtId="0" fontId="0" fillId="6" borderId="0" xfId="0" applyFill="1" applyAlignment="1">
      <alignment horizontal="left" vertical="center" wrapText="1"/>
    </xf>
    <xf numFmtId="3" fontId="19" fillId="6" borderId="19" xfId="1" applyNumberFormat="1" applyFont="1" applyFill="1" applyBorder="1" applyAlignment="1">
      <alignment horizontal="left" vertical="center"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vertical="center"/>
    </xf>
    <xf numFmtId="3" fontId="0" fillId="6" borderId="0" xfId="0" applyNumberFormat="1" applyFont="1" applyFill="1" applyAlignment="1">
      <alignment horizontal="left" vertical="center" wrapText="1"/>
    </xf>
    <xf numFmtId="165" fontId="0" fillId="6" borderId="19" xfId="40" applyNumberFormat="1" applyFont="1" applyFill="1" applyBorder="1" applyAlignment="1">
      <alignment horizontal="left" vertical="center" wrapText="1"/>
    </xf>
    <xf numFmtId="165" fontId="19" fillId="6" borderId="19" xfId="40" applyNumberFormat="1" applyFont="1" applyFill="1" applyBorder="1" applyAlignment="1">
      <alignment horizontal="left" wrapText="1"/>
    </xf>
    <xf numFmtId="0" fontId="19" fillId="6" borderId="19" xfId="0" applyFont="1" applyFill="1" applyBorder="1" applyAlignment="1">
      <alignment horizontal="left"/>
    </xf>
    <xf numFmtId="165" fontId="19" fillId="6" borderId="19" xfId="2" applyNumberFormat="1" applyFont="1" applyFill="1" applyBorder="1" applyAlignment="1">
      <alignment horizontal="right" vertical="center" wrapText="1"/>
    </xf>
    <xf numFmtId="165" fontId="41" fillId="22" borderId="9" xfId="40" applyNumberFormat="1" applyFont="1" applyFill="1" applyBorder="1" applyAlignment="1">
      <alignment horizontal="left" wrapText="1"/>
    </xf>
    <xf numFmtId="168" fontId="0" fillId="0" borderId="0" xfId="2" applyNumberFormat="1" applyFont="1" applyAlignment="1">
      <alignment horizontal="right" wrapText="1"/>
    </xf>
    <xf numFmtId="164" fontId="75" fillId="6" borderId="27" xfId="2" applyFont="1" applyFill="1" applyBorder="1" applyAlignment="1">
      <alignment horizontal="right" wrapText="1"/>
    </xf>
    <xf numFmtId="14" fontId="14" fillId="0" borderId="19" xfId="0" applyNumberFormat="1" applyFont="1" applyBorder="1" applyAlignment="1">
      <alignment horizontal="left" vertical="center"/>
    </xf>
    <xf numFmtId="168" fontId="0" fillId="0" borderId="0" xfId="0" applyNumberFormat="1"/>
    <xf numFmtId="164" fontId="76" fillId="0" borderId="17" xfId="2" applyFont="1" applyBorder="1" applyAlignment="1">
      <alignment horizontal="right" wrapText="1"/>
    </xf>
    <xf numFmtId="165" fontId="19" fillId="6" borderId="19" xfId="1" applyNumberFormat="1" applyFont="1" applyFill="1" applyBorder="1" applyAlignment="1">
      <alignment horizontal="left" vertical="center" wrapText="1"/>
    </xf>
    <xf numFmtId="17" fontId="71" fillId="0" borderId="0" xfId="0" applyNumberFormat="1" applyFont="1" applyAlignment="1">
      <alignment horizontal="left" vertical="center"/>
    </xf>
    <xf numFmtId="0" fontId="69" fillId="0" borderId="19" xfId="0" applyFont="1" applyBorder="1" applyAlignment="1">
      <alignment vertical="center"/>
    </xf>
    <xf numFmtId="165" fontId="69" fillId="0" borderId="19" xfId="0" applyNumberFormat="1" applyFont="1" applyBorder="1" applyAlignment="1">
      <alignment vertical="center"/>
    </xf>
    <xf numFmtId="14" fontId="69" fillId="0" borderId="23" xfId="0" applyNumberFormat="1" applyFont="1" applyBorder="1" applyAlignment="1">
      <alignment horizontal="center" vertical="center"/>
    </xf>
    <xf numFmtId="165" fontId="69" fillId="0" borderId="14" xfId="0" applyNumberFormat="1" applyFont="1" applyBorder="1" applyAlignment="1">
      <alignment vertical="center"/>
    </xf>
    <xf numFmtId="0" fontId="71" fillId="11" borderId="53" xfId="0" applyFont="1" applyFill="1" applyBorder="1" applyAlignment="1">
      <alignment vertical="center"/>
    </xf>
    <xf numFmtId="0" fontId="71" fillId="11" borderId="3" xfId="0" applyFont="1" applyFill="1" applyBorder="1" applyAlignment="1">
      <alignment vertical="center"/>
    </xf>
    <xf numFmtId="165" fontId="71" fillId="11" borderId="3" xfId="0" applyNumberFormat="1" applyFont="1" applyFill="1" applyBorder="1" applyAlignment="1">
      <alignment vertical="center"/>
    </xf>
    <xf numFmtId="165" fontId="71" fillId="11" borderId="54" xfId="0" applyNumberFormat="1" applyFont="1" applyFill="1" applyBorder="1" applyAlignment="1">
      <alignment vertical="center"/>
    </xf>
    <xf numFmtId="0" fontId="71" fillId="11" borderId="36" xfId="0" applyFont="1" applyFill="1" applyBorder="1" applyAlignment="1">
      <alignment vertical="center"/>
    </xf>
    <xf numFmtId="0" fontId="71" fillId="11" borderId="5" xfId="0" applyFont="1" applyFill="1" applyBorder="1" applyAlignment="1">
      <alignment vertical="center"/>
    </xf>
    <xf numFmtId="165" fontId="71" fillId="11" borderId="5" xfId="0" applyNumberFormat="1" applyFont="1" applyFill="1" applyBorder="1" applyAlignment="1">
      <alignment vertical="center"/>
    </xf>
    <xf numFmtId="165" fontId="71" fillId="11" borderId="30" xfId="0" applyNumberFormat="1" applyFont="1" applyFill="1" applyBorder="1" applyAlignment="1">
      <alignment vertical="center"/>
    </xf>
    <xf numFmtId="14" fontId="69" fillId="0" borderId="53" xfId="0" applyNumberFormat="1" applyFont="1" applyBorder="1" applyAlignment="1">
      <alignment horizontal="center" vertical="center"/>
    </xf>
    <xf numFmtId="0" fontId="69" fillId="0" borderId="3" xfId="0" applyFont="1" applyBorder="1" applyAlignment="1">
      <alignment vertical="center"/>
    </xf>
    <xf numFmtId="165" fontId="69" fillId="0" borderId="3" xfId="0" applyNumberFormat="1" applyFont="1" applyBorder="1" applyAlignment="1">
      <alignment vertical="center"/>
    </xf>
    <xf numFmtId="165" fontId="69" fillId="0" borderId="54" xfId="0" applyNumberFormat="1" applyFont="1" applyBorder="1" applyAlignment="1">
      <alignment vertical="center"/>
    </xf>
    <xf numFmtId="0" fontId="71" fillId="11" borderId="18" xfId="0" applyFont="1" applyFill="1" applyBorder="1" applyAlignment="1">
      <alignment horizontal="center" vertical="center"/>
    </xf>
    <xf numFmtId="0" fontId="71" fillId="11" borderId="15" xfId="0" applyFont="1" applyFill="1" applyBorder="1" applyAlignment="1">
      <alignment horizontal="center" vertical="center"/>
    </xf>
    <xf numFmtId="165" fontId="71" fillId="11" borderId="15" xfId="0" applyNumberFormat="1" applyFont="1" applyFill="1" applyBorder="1" applyAlignment="1">
      <alignment horizontal="center" vertical="center"/>
    </xf>
    <xf numFmtId="165" fontId="71" fillId="11" borderId="27" xfId="0" applyNumberFormat="1" applyFont="1" applyFill="1" applyBorder="1" applyAlignment="1">
      <alignment horizontal="center" vertical="center"/>
    </xf>
    <xf numFmtId="165" fontId="14" fillId="0" borderId="19" xfId="0" applyNumberFormat="1" applyFont="1" applyBorder="1"/>
    <xf numFmtId="14" fontId="4" fillId="22"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xf>
    <xf numFmtId="4" fontId="0" fillId="6" borderId="19" xfId="0" applyNumberFormat="1" applyFont="1" applyFill="1" applyBorder="1" applyAlignment="1">
      <alignment horizontal="left" wrapText="1"/>
    </xf>
    <xf numFmtId="0" fontId="77" fillId="22" borderId="19" xfId="0" applyFont="1" applyFill="1" applyBorder="1" applyAlignment="1">
      <alignment horizontal="left" vertical="center" wrapText="1"/>
    </xf>
    <xf numFmtId="4" fontId="42" fillId="22" borderId="19" xfId="0" applyNumberFormat="1" applyFont="1" applyFill="1" applyBorder="1" applyAlignment="1">
      <alignment horizontal="left" vertical="center" wrapText="1"/>
    </xf>
    <xf numFmtId="3" fontId="0" fillId="22" borderId="19" xfId="1" applyNumberFormat="1" applyFont="1" applyFill="1" applyBorder="1" applyAlignment="1">
      <alignment horizontal="left" vertical="center" wrapText="1"/>
    </xf>
    <xf numFmtId="165" fontId="0" fillId="22" borderId="19" xfId="1" applyNumberFormat="1" applyFont="1" applyFill="1" applyBorder="1" applyAlignment="1">
      <alignment horizontal="left" vertical="center" wrapText="1"/>
    </xf>
    <xf numFmtId="164" fontId="4" fillId="22" borderId="19" xfId="2" applyFont="1" applyFill="1" applyBorder="1" applyAlignment="1">
      <alignment horizontal="right" vertical="center" wrapText="1"/>
    </xf>
    <xf numFmtId="165" fontId="4" fillId="22" borderId="19" xfId="40" applyNumberFormat="1" applyFont="1" applyFill="1" applyBorder="1" applyAlignment="1">
      <alignment horizontal="left" vertical="center" wrapText="1"/>
    </xf>
    <xf numFmtId="0" fontId="0" fillId="22" borderId="19" xfId="0" applyFont="1" applyFill="1" applyBorder="1" applyAlignment="1">
      <alignment horizontal="left" vertical="center"/>
    </xf>
    <xf numFmtId="3" fontId="4" fillId="22" borderId="19" xfId="1" applyNumberFormat="1" applyFont="1" applyFill="1" applyBorder="1" applyAlignment="1">
      <alignment horizontal="left" vertical="center" wrapText="1"/>
    </xf>
    <xf numFmtId="164" fontId="42" fillId="22" borderId="19" xfId="2" applyFont="1" applyFill="1" applyBorder="1" applyAlignment="1">
      <alignment horizontal="right" vertical="center" wrapText="1"/>
    </xf>
    <xf numFmtId="3" fontId="19" fillId="22" borderId="11" xfId="1" applyNumberFormat="1" applyFont="1" applyFill="1" applyBorder="1" applyAlignment="1">
      <alignment horizontal="left" wrapText="1"/>
    </xf>
    <xf numFmtId="4" fontId="0" fillId="22" borderId="19" xfId="0" applyNumberFormat="1" applyFont="1" applyFill="1" applyBorder="1" applyAlignment="1">
      <alignment horizontal="left" vertical="center" wrapText="1"/>
    </xf>
    <xf numFmtId="164" fontId="42" fillId="22" borderId="19" xfId="2" applyFont="1" applyFill="1" applyBorder="1" applyAlignment="1">
      <alignment horizontal="right" wrapText="1"/>
    </xf>
    <xf numFmtId="165" fontId="42" fillId="22" borderId="19" xfId="40" applyNumberFormat="1" applyFont="1" applyFill="1" applyBorder="1" applyAlignment="1">
      <alignment horizontal="left" wrapText="1"/>
    </xf>
    <xf numFmtId="0" fontId="42" fillId="22" borderId="19" xfId="0" applyFont="1" applyFill="1" applyBorder="1" applyAlignment="1">
      <alignment horizontal="left"/>
    </xf>
    <xf numFmtId="0" fontId="42" fillId="22" borderId="19" xfId="0" applyFont="1" applyFill="1" applyBorder="1" applyAlignment="1">
      <alignment horizontal="left" wrapText="1"/>
    </xf>
    <xf numFmtId="14" fontId="9" fillId="6" borderId="31" xfId="1" applyNumberFormat="1" applyFont="1" applyFill="1" applyBorder="1" applyAlignment="1">
      <alignment horizontal="left" wrapText="1"/>
    </xf>
    <xf numFmtId="3" fontId="9" fillId="6" borderId="17" xfId="1" applyNumberFormat="1" applyFont="1" applyFill="1" applyBorder="1" applyAlignment="1">
      <alignment horizontal="left" wrapText="1"/>
    </xf>
    <xf numFmtId="165" fontId="9" fillId="6" borderId="17" xfId="1" applyNumberFormat="1" applyFont="1" applyFill="1" applyBorder="1" applyAlignment="1">
      <alignment horizontal="left" wrapText="1"/>
    </xf>
    <xf numFmtId="165" fontId="9" fillId="6" borderId="17" xfId="2" applyNumberFormat="1" applyFont="1" applyFill="1" applyBorder="1" applyAlignment="1">
      <alignment horizontal="center"/>
    </xf>
    <xf numFmtId="165" fontId="9" fillId="6" borderId="17" xfId="2" applyNumberFormat="1" applyFont="1" applyFill="1" applyBorder="1" applyAlignment="1">
      <alignment horizontal="right" wrapText="1"/>
    </xf>
    <xf numFmtId="165" fontId="9" fillId="6" borderId="17" xfId="40" applyNumberFormat="1" applyFont="1" applyFill="1" applyBorder="1" applyAlignment="1">
      <alignment horizontal="left" vertical="center" wrapText="1"/>
    </xf>
    <xf numFmtId="165" fontId="9" fillId="6" borderId="37" xfId="40" applyNumberFormat="1" applyFont="1" applyFill="1" applyBorder="1" applyAlignment="1">
      <alignment horizontal="left" vertical="center" wrapText="1"/>
    </xf>
    <xf numFmtId="3" fontId="9" fillId="6" borderId="38" xfId="1" applyNumberFormat="1" applyFont="1" applyFill="1" applyBorder="1" applyAlignment="1">
      <alignment horizontal="left" vertical="center" wrapText="1"/>
    </xf>
    <xf numFmtId="3" fontId="9" fillId="6" borderId="31" xfId="1" applyNumberFormat="1" applyFont="1" applyFill="1" applyBorder="1" applyAlignment="1">
      <alignment horizontal="left" vertical="center" wrapText="1"/>
    </xf>
    <xf numFmtId="3" fontId="9" fillId="6" borderId="17" xfId="1" applyNumberFormat="1" applyFont="1" applyFill="1" applyBorder="1" applyAlignment="1">
      <alignment horizontal="left" vertical="center" wrapText="1"/>
    </xf>
    <xf numFmtId="3" fontId="9" fillId="6" borderId="17" xfId="0" applyNumberFormat="1" applyFont="1" applyFill="1" applyBorder="1" applyAlignment="1">
      <alignment horizontal="left" vertical="center" wrapText="1"/>
    </xf>
    <xf numFmtId="4" fontId="9" fillId="6" borderId="39" xfId="0" applyNumberFormat="1" applyFont="1" applyFill="1" applyBorder="1" applyAlignment="1">
      <alignment horizontal="left" vertical="center" wrapText="1"/>
    </xf>
    <xf numFmtId="0" fontId="41" fillId="6" borderId="19" xfId="0" applyFont="1" applyFill="1" applyBorder="1" applyAlignment="1">
      <alignment horizontal="left" vertical="center"/>
    </xf>
    <xf numFmtId="0" fontId="41" fillId="6" borderId="19" xfId="0" applyFont="1" applyFill="1" applyBorder="1" applyAlignment="1">
      <alignment horizontal="left" vertical="center" wrapText="1"/>
    </xf>
    <xf numFmtId="165" fontId="41" fillId="22" borderId="19" xfId="2" applyNumberFormat="1" applyFont="1" applyFill="1" applyBorder="1" applyAlignment="1">
      <alignment horizontal="right" wrapText="1"/>
    </xf>
    <xf numFmtId="3" fontId="0" fillId="6" borderId="11" xfId="1" applyNumberFormat="1" applyFont="1" applyFill="1" applyBorder="1" applyAlignment="1">
      <alignment horizontal="left" vertical="center" wrapText="1"/>
    </xf>
    <xf numFmtId="165" fontId="1" fillId="0" borderId="19" xfId="0" applyNumberFormat="1" applyFont="1" applyBorder="1" applyAlignment="1">
      <alignment horizontal="left" vertical="center"/>
    </xf>
    <xf numFmtId="3" fontId="1" fillId="0" borderId="19" xfId="0" applyNumberFormat="1" applyFont="1" applyBorder="1" applyAlignment="1">
      <alignment horizontal="left" vertical="center"/>
    </xf>
    <xf numFmtId="165" fontId="41" fillId="22" borderId="11" xfId="1" applyNumberFormat="1" applyFont="1" applyFill="1" applyBorder="1" applyAlignment="1">
      <alignment horizontal="left" vertical="center" wrapText="1"/>
    </xf>
    <xf numFmtId="14" fontId="4" fillId="6" borderId="6" xfId="1" applyNumberFormat="1" applyFont="1" applyFill="1" applyBorder="1" applyAlignment="1">
      <alignment horizontal="left" vertical="center" wrapText="1"/>
    </xf>
    <xf numFmtId="165" fontId="41" fillId="0" borderId="44" xfId="0" applyNumberFormat="1" applyFont="1" applyBorder="1" applyAlignment="1">
      <alignment horizontal="right" vertical="center"/>
    </xf>
    <xf numFmtId="165" fontId="41" fillId="0" borderId="55" xfId="0" applyNumberFormat="1" applyFont="1" applyBorder="1" applyAlignment="1">
      <alignment horizontal="right" vertical="center"/>
    </xf>
    <xf numFmtId="165" fontId="41" fillId="0" borderId="45" xfId="0" applyNumberFormat="1" applyFont="1" applyBorder="1" applyAlignment="1">
      <alignment horizontal="right" vertical="center"/>
    </xf>
    <xf numFmtId="164" fontId="0" fillId="0" borderId="0" xfId="2" applyFont="1" applyAlignment="1">
      <alignment horizontal="right" wrapText="1"/>
    </xf>
    <xf numFmtId="0" fontId="0" fillId="0" borderId="0" xfId="0" applyNumberFormat="1" applyAlignment="1">
      <alignment horizontal="right" wrapText="1"/>
    </xf>
    <xf numFmtId="164" fontId="41" fillId="0" borderId="0" xfId="2" applyFont="1" applyAlignment="1">
      <alignment horizontal="right" wrapText="1"/>
    </xf>
    <xf numFmtId="165" fontId="41" fillId="6" borderId="19" xfId="1" applyNumberFormat="1" applyFont="1" applyFill="1" applyBorder="1" applyAlignment="1">
      <alignment horizontal="left" vertical="center" wrapText="1"/>
    </xf>
    <xf numFmtId="164" fontId="41" fillId="6" borderId="19" xfId="2" applyFont="1" applyFill="1" applyBorder="1" applyAlignment="1">
      <alignment horizontal="right" vertical="center" wrapText="1"/>
    </xf>
    <xf numFmtId="0" fontId="69" fillId="0" borderId="29" xfId="0" applyFont="1" applyBorder="1" applyAlignment="1">
      <alignment vertical="center"/>
    </xf>
    <xf numFmtId="0" fontId="73" fillId="0" borderId="18" xfId="0" applyFont="1" applyBorder="1" applyAlignment="1">
      <alignment vertical="center"/>
    </xf>
    <xf numFmtId="165" fontId="3" fillId="6" borderId="19" xfId="0" applyNumberFormat="1" applyFont="1" applyFill="1" applyBorder="1" applyAlignment="1">
      <alignment horizontal="right" vertical="center" wrapText="1"/>
    </xf>
    <xf numFmtId="165" fontId="3" fillId="6" borderId="16" xfId="0" applyNumberFormat="1" applyFont="1" applyFill="1" applyBorder="1" applyAlignment="1">
      <alignment horizontal="right" vertical="center"/>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0" fontId="71" fillId="0" borderId="0" xfId="0" applyFont="1" applyAlignment="1">
      <alignment horizontal="center" vertical="center"/>
    </xf>
    <xf numFmtId="0" fontId="71" fillId="11" borderId="18" xfId="0" applyFont="1" applyFill="1" applyBorder="1" applyAlignment="1">
      <alignment horizontal="center" vertical="center"/>
    </xf>
    <xf numFmtId="0" fontId="71" fillId="11" borderId="15" xfId="0" applyFont="1" applyFill="1" applyBorder="1" applyAlignment="1">
      <alignment horizontal="center" vertical="center"/>
    </xf>
    <xf numFmtId="0" fontId="71" fillId="11" borderId="27" xfId="0" applyFont="1" applyFill="1" applyBorder="1" applyAlignment="1">
      <alignment horizontal="center" vertical="center"/>
    </xf>
    <xf numFmtId="0" fontId="21" fillId="0" borderId="0" xfId="0" applyFont="1" applyAlignment="1">
      <alignment horizontal="center" vertical="center"/>
    </xf>
    <xf numFmtId="0" fontId="71" fillId="0" borderId="6"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165" fontId="70" fillId="0" borderId="10" xfId="0" applyNumberFormat="1" applyFont="1" applyBorder="1" applyAlignment="1">
      <alignment horizontal="left" vertical="center"/>
    </xf>
    <xf numFmtId="165" fontId="70" fillId="0" borderId="11" xfId="0" applyNumberFormat="1" applyFont="1" applyBorder="1" applyAlignment="1">
      <alignment horizontal="left" vertical="center"/>
    </xf>
    <xf numFmtId="165" fontId="70" fillId="0" borderId="0" xfId="0" applyNumberFormat="1" applyFont="1" applyAlignment="1">
      <alignment horizontal="left" vertical="center"/>
    </xf>
    <xf numFmtId="165" fontId="70" fillId="0" borderId="7" xfId="0" applyNumberFormat="1" applyFont="1" applyBorder="1" applyAlignment="1">
      <alignment horizontal="left" vertical="center"/>
    </xf>
    <xf numFmtId="165" fontId="70" fillId="0" borderId="4" xfId="0" applyNumberFormat="1" applyFont="1" applyBorder="1" applyAlignment="1">
      <alignment horizontal="center" vertical="center" wrapText="1"/>
    </xf>
    <xf numFmtId="165" fontId="70" fillId="0" borderId="2" xfId="0" applyNumberFormat="1" applyFont="1" applyBorder="1" applyAlignment="1">
      <alignment horizontal="center" vertical="center" wrapText="1"/>
    </xf>
    <xf numFmtId="0" fontId="61" fillId="11" borderId="31" xfId="0" applyFont="1" applyFill="1" applyBorder="1" applyAlignment="1">
      <alignment horizontal="center" vertical="center"/>
    </xf>
    <xf numFmtId="0" fontId="61" fillId="11" borderId="17" xfId="0" applyFont="1" applyFill="1" applyBorder="1" applyAlignment="1">
      <alignment horizontal="center" vertical="center"/>
    </xf>
    <xf numFmtId="0" fontId="61" fillId="11" borderId="39" xfId="0" applyFont="1" applyFill="1" applyBorder="1" applyAlignment="1">
      <alignment horizontal="center" vertical="center"/>
    </xf>
    <xf numFmtId="0" fontId="61" fillId="0" borderId="0" xfId="0" applyFont="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61" fillId="0" borderId="6" xfId="0" applyFont="1" applyBorder="1" applyAlignment="1">
      <alignment horizontal="center" vertical="center"/>
    </xf>
    <xf numFmtId="0" fontId="61" fillId="0" borderId="8" xfId="0" applyFont="1" applyBorder="1" applyAlignment="1">
      <alignment horizontal="center" vertical="center"/>
    </xf>
    <xf numFmtId="0" fontId="61" fillId="0" borderId="9" xfId="0" applyFont="1" applyBorder="1" applyAlignment="1">
      <alignment horizontal="center" vertical="center"/>
    </xf>
    <xf numFmtId="0" fontId="62" fillId="0" borderId="10" xfId="0" applyFont="1" applyBorder="1" applyAlignment="1">
      <alignment horizontal="left" vertical="center"/>
    </xf>
    <xf numFmtId="0" fontId="62" fillId="0" borderId="11" xfId="0" applyFont="1" applyBorder="1" applyAlignment="1">
      <alignment horizontal="left" vertical="center"/>
    </xf>
    <xf numFmtId="49" fontId="62" fillId="0" borderId="0" xfId="0" applyNumberFormat="1" applyFont="1" applyAlignment="1">
      <alignment horizontal="left" vertical="center"/>
    </xf>
    <xf numFmtId="49" fontId="62" fillId="0" borderId="7" xfId="0" applyNumberFormat="1" applyFont="1" applyBorder="1" applyAlignment="1">
      <alignment horizontal="left" vertical="center"/>
    </xf>
    <xf numFmtId="0" fontId="62" fillId="0" borderId="4" xfId="0" applyFont="1" applyBorder="1" applyAlignment="1">
      <alignment horizontal="center" vertical="center" wrapText="1"/>
    </xf>
    <xf numFmtId="0" fontId="62" fillId="0" borderId="2" xfId="0" applyFont="1" applyBorder="1" applyAlignment="1">
      <alignment horizontal="center" vertical="center" wrapText="1"/>
    </xf>
    <xf numFmtId="0" fontId="15" fillId="0" borderId="0" xfId="0" applyFont="1" applyAlignment="1">
      <alignment horizontal="center" vertical="center"/>
    </xf>
    <xf numFmtId="0" fontId="61" fillId="11" borderId="20"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49" fontId="17" fillId="0" borderId="0" xfId="0" applyNumberFormat="1" applyFont="1" applyAlignment="1">
      <alignment horizontal="left" vertical="center"/>
    </xf>
    <xf numFmtId="49" fontId="17" fillId="0" borderId="7" xfId="0" applyNumberFormat="1" applyFont="1" applyBorder="1" applyAlignment="1">
      <alignment horizontal="left" vertical="center"/>
    </xf>
    <xf numFmtId="0" fontId="17" fillId="0" borderId="4" xfId="0" applyFont="1" applyBorder="1" applyAlignment="1">
      <alignment horizontal="left" vertical="center" wrapText="1"/>
    </xf>
    <xf numFmtId="0" fontId="17" fillId="0" borderId="2" xfId="0" applyFont="1" applyBorder="1" applyAlignment="1">
      <alignment horizontal="left" vertical="center" wrapText="1"/>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4" fontId="4" fillId="8" borderId="19" xfId="1" applyNumberFormat="1" applyFont="1" applyFill="1" applyBorder="1" applyAlignment="1">
      <alignment horizontal="right" wrapText="1"/>
    </xf>
    <xf numFmtId="3" fontId="19" fillId="23" borderId="11" xfId="1" applyNumberFormat="1" applyFont="1" applyFill="1" applyBorder="1" applyAlignment="1">
      <alignment horizontal="left"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9">
    <dxf>
      <numFmt numFmtId="168" formatCode="_-* #,##0\ _€_-;\-* #,##0\ _€_-;_-* &quot;-&quot;??\ _€_-;_-@_-"/>
    </dxf>
    <dxf>
      <alignment wrapText="1" readingOrder="0"/>
    </dxf>
    <dxf>
      <alignment horizontal="right" readingOrder="0"/>
    </dxf>
    <dxf>
      <numFmt numFmtId="164" formatCode="_-* #,##0.00\ _€_-;\-* #,##0.00\ _€_-;_-* &quot;-&quot;??\ _€_-;_-@_-"/>
    </dxf>
    <dxf>
      <alignment wrapText="1" readingOrder="0"/>
    </dxf>
    <dxf>
      <alignment horizontal="right" readingOrder="0"/>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pivotCacheDefinition" Target="pivotCache/pivotCacheDefinition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23</xdr:row>
      <xdr:rowOff>0</xdr:rowOff>
    </xdr:from>
    <xdr:to>
      <xdr:col>8</xdr:col>
      <xdr:colOff>190500</xdr:colOff>
      <xdr:row>24</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23</xdr:row>
      <xdr:rowOff>0</xdr:rowOff>
    </xdr:from>
    <xdr:to>
      <xdr:col>8</xdr:col>
      <xdr:colOff>190500</xdr:colOff>
      <xdr:row>24</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23</xdr:row>
      <xdr:rowOff>0</xdr:rowOff>
    </xdr:from>
    <xdr:to>
      <xdr:col>8</xdr:col>
      <xdr:colOff>190500</xdr:colOff>
      <xdr:row>24</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23</xdr:row>
      <xdr:rowOff>0</xdr:rowOff>
    </xdr:from>
    <xdr:to>
      <xdr:col>8</xdr:col>
      <xdr:colOff>704850</xdr:colOff>
      <xdr:row>24</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23</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23</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24</xdr:row>
      <xdr:rowOff>0</xdr:rowOff>
    </xdr:from>
    <xdr:to>
      <xdr:col>7</xdr:col>
      <xdr:colOff>190500</xdr:colOff>
      <xdr:row>25</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24</xdr:row>
      <xdr:rowOff>0</xdr:rowOff>
    </xdr:from>
    <xdr:to>
      <xdr:col>7</xdr:col>
      <xdr:colOff>190500</xdr:colOff>
      <xdr:row>25</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24</xdr:row>
      <xdr:rowOff>0</xdr:rowOff>
    </xdr:from>
    <xdr:to>
      <xdr:col>7</xdr:col>
      <xdr:colOff>190500</xdr:colOff>
      <xdr:row>25</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24</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24</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24</xdr:row>
      <xdr:rowOff>0</xdr:rowOff>
    </xdr:from>
    <xdr:to>
      <xdr:col>8</xdr:col>
      <xdr:colOff>190500</xdr:colOff>
      <xdr:row>25</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24</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24</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35</xdr:row>
      <xdr:rowOff>0</xdr:rowOff>
    </xdr:from>
    <xdr:to>
      <xdr:col>7</xdr:col>
      <xdr:colOff>190500</xdr:colOff>
      <xdr:row>36</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35</xdr:row>
      <xdr:rowOff>0</xdr:rowOff>
    </xdr:from>
    <xdr:to>
      <xdr:col>8</xdr:col>
      <xdr:colOff>19050</xdr:colOff>
      <xdr:row>36</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38</xdr:row>
      <xdr:rowOff>0</xdr:rowOff>
    </xdr:from>
    <xdr:to>
      <xdr:col>7</xdr:col>
      <xdr:colOff>190500</xdr:colOff>
      <xdr:row>39</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38</xdr:row>
      <xdr:rowOff>0</xdr:rowOff>
    </xdr:from>
    <xdr:to>
      <xdr:col>8</xdr:col>
      <xdr:colOff>19050</xdr:colOff>
      <xdr:row>39</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38</xdr:row>
      <xdr:rowOff>0</xdr:rowOff>
    </xdr:from>
    <xdr:to>
      <xdr:col>7</xdr:col>
      <xdr:colOff>190500</xdr:colOff>
      <xdr:row>39</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38</xdr:row>
      <xdr:rowOff>0</xdr:rowOff>
    </xdr:from>
    <xdr:to>
      <xdr:col>8</xdr:col>
      <xdr:colOff>19050</xdr:colOff>
      <xdr:row>39</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38</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38</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35</xdr:row>
      <xdr:rowOff>0</xdr:rowOff>
    </xdr:from>
    <xdr:to>
      <xdr:col>8</xdr:col>
      <xdr:colOff>190500</xdr:colOff>
      <xdr:row>36</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35</xdr:row>
      <xdr:rowOff>0</xdr:rowOff>
    </xdr:from>
    <xdr:to>
      <xdr:col>8</xdr:col>
      <xdr:colOff>704850</xdr:colOff>
      <xdr:row>36</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38</xdr:row>
      <xdr:rowOff>0</xdr:rowOff>
    </xdr:from>
    <xdr:to>
      <xdr:col>8</xdr:col>
      <xdr:colOff>190500</xdr:colOff>
      <xdr:row>39</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38</xdr:row>
      <xdr:rowOff>0</xdr:rowOff>
    </xdr:from>
    <xdr:to>
      <xdr:col>8</xdr:col>
      <xdr:colOff>704850</xdr:colOff>
      <xdr:row>39</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38</xdr:row>
      <xdr:rowOff>0</xdr:rowOff>
    </xdr:from>
    <xdr:to>
      <xdr:col>8</xdr:col>
      <xdr:colOff>190500</xdr:colOff>
      <xdr:row>39</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38</xdr:row>
      <xdr:rowOff>0</xdr:rowOff>
    </xdr:from>
    <xdr:to>
      <xdr:col>8</xdr:col>
      <xdr:colOff>704850</xdr:colOff>
      <xdr:row>39</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38</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38</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332.76125891204" createdVersion="5" refreshedVersion="5" minRefreshableVersion="3" recordCount="254">
  <cacheSource type="worksheet">
    <worksheetSource ref="A2:H256" sheet="Total Expenses"/>
  </cacheSource>
  <cacheFields count="8">
    <cacheField name="Date" numFmtId="14">
      <sharedItems containsSemiMixedTypes="0" containsNonDate="0" containsDate="1" containsString="0" minDate="2024-01-02T00:00:00" maxDate="2024-02-01T00:00:00"/>
    </cacheField>
    <cacheField name="Details" numFmtId="0">
      <sharedItems/>
    </cacheField>
    <cacheField name="Type of expenses " numFmtId="0">
      <sharedItems count="12">
        <s v="Transfer Fees"/>
        <s v="Transport"/>
        <s v="Trust Building"/>
        <s v="Rent &amp; Utilities"/>
        <s v="Bank Fees"/>
        <s v="Telephone"/>
        <s v="Internet"/>
        <s v="Office Materials"/>
        <s v="Services"/>
        <s v="Personnel"/>
        <s v="Trust  Building" u="1"/>
        <s v="Transfer Charges" u="1"/>
      </sharedItems>
    </cacheField>
    <cacheField name="Department" numFmtId="0">
      <sharedItems containsBlank="1" count="6">
        <s v="Office"/>
        <s v="Investigations"/>
        <s v="Management"/>
        <s v="Legal"/>
        <m/>
        <s v="Team Building"/>
      </sharedItems>
    </cacheField>
    <cacheField name="Spent  in national currency (UGX)" numFmtId="0">
      <sharedItems containsSemiMixedTypes="0" containsString="0" containsNumber="1" minValue="500" maxValue="9115200"/>
    </cacheField>
    <cacheField name="Exchange Rate $" numFmtId="4">
      <sharedItems containsSemiMixedTypes="0" containsString="0" containsNumber="1" containsInteger="1" minValue="3476" maxValue="3798"/>
    </cacheField>
    <cacheField name="Spent in $" numFmtId="165">
      <sharedItems containsSemiMixedTypes="0" containsString="0" containsNumber="1" minValue="0.13347570742124934" maxValue="2400"/>
    </cacheField>
    <cacheField name="Name" numFmtId="0">
      <sharedItems count="7">
        <s v="i03"/>
        <s v="Bank USD"/>
        <s v="i18"/>
        <s v="Lydia"/>
        <s v="Bank UGX"/>
        <s v="Bank Opp"/>
        <s v="Grace"/>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332.761259837964" createdVersion="5" refreshedVersion="5" minRefreshableVersion="3" recordCount="69">
  <cacheSource type="worksheet">
    <worksheetSource ref="A2:H71" sheet="UGX Cash Box January 24"/>
  </cacheSource>
  <cacheFields count="8">
    <cacheField name="Date" numFmtId="14">
      <sharedItems containsSemiMixedTypes="0" containsNonDate="0" containsDate="1" containsString="0" minDate="2024-01-01T00:00:00" maxDate="2024-02-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164">
      <sharedItems containsString="0" containsBlank="1" containsNumber="1" containsInteger="1" minValue="7000" maxValue="319000"/>
    </cacheField>
    <cacheField name="Received" numFmtId="164">
      <sharedItems containsString="0" containsBlank="1" containsNumber="1" containsInteger="1" minValue="1000" maxValue="4197000"/>
    </cacheField>
    <cacheField name="Balance" numFmtId="164">
      <sharedItems containsSemiMixedTypes="0" containsString="0" containsNumber="1" containsInteger="1" minValue="163526" maxValue="4360526"/>
    </cacheField>
    <cacheField name="Name" numFmtId="14">
      <sharedItems containsBlank="1" count="6">
        <m/>
        <s v="i03"/>
        <s v="i18"/>
        <s v="Lydia"/>
        <s v="Grace"/>
        <s v="Airtime"/>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332.761260185187" createdVersion="5" refreshedVersion="5" minRefreshableVersion="3" recordCount="17">
  <cacheSource type="worksheet">
    <worksheetSource ref="A3:H20" sheet="Airtime summary"/>
  </cacheSource>
  <cacheFields count="8">
    <cacheField name="Date" numFmtId="14">
      <sharedItems containsSemiMixedTypes="0" containsNonDate="0" containsDate="1" containsString="0" minDate="2024-01-01T00:00:00" maxDate="2024-01-30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40000"/>
    </cacheField>
    <cacheField name="Received" numFmtId="164">
      <sharedItems containsString="0" containsBlank="1" containsNumber="1" containsInteger="1" minValue="90000" maxValue="280000"/>
    </cacheField>
    <cacheField name="Balance" numFmtId="164">
      <sharedItems containsSemiMixedTypes="0" containsString="0" containsNumber="1" containsInteger="1" minValue="-20000" maxValue="260000"/>
    </cacheField>
    <cacheField name="Name" numFmtId="165">
      <sharedItems containsBlank="1" count="14">
        <m/>
        <s v="Lydia"/>
        <s v="Grace"/>
        <s v="i18"/>
        <s v="i03"/>
        <s v="i19" u="1"/>
        <s v="i97" u="1"/>
        <s v="i79" u="1"/>
        <s v="Jolly" u="1"/>
        <s v="Jane" u="1"/>
        <s v="Akello" u="1"/>
        <s v="i12" u="1"/>
        <s v="i53" u="1"/>
        <s v="Deborah"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54">
  <r>
    <d v="2024-01-02T00:00:00"/>
    <s v="Withdraw charges"/>
    <x v="0"/>
    <x v="0"/>
    <n v="500"/>
    <n v="3746"/>
    <n v="0.13347570742124934"/>
    <x v="0"/>
  </r>
  <r>
    <d v="2024-01-02T00:00:00"/>
    <s v="Withdraw charges"/>
    <x v="0"/>
    <x v="0"/>
    <n v="500"/>
    <n v="3746"/>
    <n v="0.13347570742124934"/>
    <x v="0"/>
  </r>
  <r>
    <d v="2024-01-02T00:00:00"/>
    <s v="Local Transport"/>
    <x v="1"/>
    <x v="1"/>
    <n v="19000"/>
    <n v="3746"/>
    <n v="5.0720768820074742"/>
    <x v="0"/>
  </r>
  <r>
    <d v="2024-01-02T00:00:00"/>
    <s v="Local Transport"/>
    <x v="1"/>
    <x v="1"/>
    <n v="20000"/>
    <n v="3746"/>
    <n v="5.3390282968499729"/>
    <x v="0"/>
  </r>
  <r>
    <d v="2024-01-02T00:00:00"/>
    <s v="Trust Building"/>
    <x v="2"/>
    <x v="1"/>
    <n v="5000"/>
    <n v="3746"/>
    <n v="1.3347570742124932"/>
    <x v="0"/>
  </r>
  <r>
    <d v="2024-01-03T00:00:00"/>
    <s v="MM sending charges"/>
    <x v="0"/>
    <x v="0"/>
    <n v="500"/>
    <n v="3746"/>
    <n v="0.13347570742124934"/>
    <x v="0"/>
  </r>
  <r>
    <d v="2024-01-03T00:00:00"/>
    <s v="Withdraw charges"/>
    <x v="0"/>
    <x v="0"/>
    <n v="500"/>
    <n v="3746"/>
    <n v="0.13347570742124934"/>
    <x v="0"/>
  </r>
  <r>
    <d v="2024-01-03T00:00:00"/>
    <s v="Local Transport"/>
    <x v="1"/>
    <x v="1"/>
    <n v="14000"/>
    <n v="3746"/>
    <n v="3.7373198077949814"/>
    <x v="0"/>
  </r>
  <r>
    <d v="2024-01-03T00:00:00"/>
    <s v="Local Transport"/>
    <x v="1"/>
    <x v="1"/>
    <n v="10000"/>
    <n v="3746"/>
    <n v="2.6695141484249865"/>
    <x v="0"/>
  </r>
  <r>
    <d v="2024-01-03T00:00:00"/>
    <s v="Local Transport"/>
    <x v="1"/>
    <x v="1"/>
    <n v="12000"/>
    <n v="3746"/>
    <n v="3.2034169781099839"/>
    <x v="0"/>
  </r>
  <r>
    <d v="2024-01-03T00:00:00"/>
    <s v="Trust Building"/>
    <x v="2"/>
    <x v="1"/>
    <n v="5000"/>
    <n v="3746"/>
    <n v="1.3347570742124932"/>
    <x v="0"/>
  </r>
  <r>
    <d v="2024-01-03T00:00:00"/>
    <s v="January/February 2 months rent:Inv  SP/EAGLE/01/24"/>
    <x v="3"/>
    <x v="0"/>
    <n v="9115200"/>
    <n v="3798"/>
    <n v="2400"/>
    <x v="1"/>
  </r>
  <r>
    <d v="2024-01-03T00:00:00"/>
    <s v="Bank Charges"/>
    <x v="4"/>
    <x v="0"/>
    <n v="2164.8599999999997"/>
    <n v="3798"/>
    <n v="0.56999999999999995"/>
    <x v="1"/>
  </r>
  <r>
    <d v="2024-01-09T00:00:00"/>
    <s v="Transfer charges"/>
    <x v="0"/>
    <x v="0"/>
    <n v="500"/>
    <n v="3746"/>
    <n v="0.13347570742124934"/>
    <x v="0"/>
  </r>
  <r>
    <d v="2024-01-09T00:00:00"/>
    <s v="Local Transport"/>
    <x v="1"/>
    <x v="1"/>
    <n v="16000"/>
    <n v="3746"/>
    <n v="4.2712226374799789"/>
    <x v="0"/>
  </r>
  <r>
    <d v="2024-01-09T00:00:00"/>
    <s v="Local Transport"/>
    <x v="1"/>
    <x v="1"/>
    <n v="9000"/>
    <n v="3746"/>
    <n v="2.4025627335824882"/>
    <x v="0"/>
  </r>
  <r>
    <d v="2024-01-09T00:00:00"/>
    <s v="Local Transport"/>
    <x v="1"/>
    <x v="1"/>
    <n v="18000"/>
    <n v="3746"/>
    <n v="4.8051254671649763"/>
    <x v="0"/>
  </r>
  <r>
    <d v="2024-01-09T00:00:00"/>
    <s v="Trust Building"/>
    <x v="2"/>
    <x v="1"/>
    <n v="5000"/>
    <n v="3746"/>
    <n v="1.3347570742124932"/>
    <x v="0"/>
  </r>
  <r>
    <d v="2024-01-10T00:00:00"/>
    <s v="MM withdraw charges"/>
    <x v="0"/>
    <x v="0"/>
    <n v="500"/>
    <n v="3746"/>
    <n v="0.13347570742124934"/>
    <x v="2"/>
  </r>
  <r>
    <d v="2024-01-10T00:00:00"/>
    <s v="Local Transport"/>
    <x v="1"/>
    <x v="1"/>
    <n v="10000"/>
    <n v="3746"/>
    <n v="2.6695141484249865"/>
    <x v="2"/>
  </r>
  <r>
    <d v="2024-01-10T00:00:00"/>
    <s v="Local Transport"/>
    <x v="1"/>
    <x v="1"/>
    <n v="7000"/>
    <n v="3746"/>
    <n v="1.8686599038974907"/>
    <x v="2"/>
  </r>
  <r>
    <d v="2024-01-10T00:00:00"/>
    <s v="Local Transport"/>
    <x v="1"/>
    <x v="1"/>
    <n v="7000"/>
    <n v="3746"/>
    <n v="1.8686599038974907"/>
    <x v="2"/>
  </r>
  <r>
    <d v="2024-01-10T00:00:00"/>
    <s v="Local Transport"/>
    <x v="1"/>
    <x v="1"/>
    <n v="7000"/>
    <n v="3746"/>
    <n v="1.8686599038974907"/>
    <x v="2"/>
  </r>
  <r>
    <d v="2024-01-10T00:00:00"/>
    <s v="MM sending charges"/>
    <x v="0"/>
    <x v="0"/>
    <n v="500"/>
    <n v="3476"/>
    <n v="0.14384349827387802"/>
    <x v="0"/>
  </r>
  <r>
    <d v="2024-01-10T00:00:00"/>
    <s v="MM withdraw charges"/>
    <x v="0"/>
    <x v="0"/>
    <n v="500"/>
    <n v="3746"/>
    <n v="0.13347570742124934"/>
    <x v="0"/>
  </r>
  <r>
    <d v="2024-01-10T00:00:00"/>
    <s v="Local Transport"/>
    <x v="1"/>
    <x v="1"/>
    <n v="15000"/>
    <n v="3746"/>
    <n v="4.0042712226374801"/>
    <x v="0"/>
  </r>
  <r>
    <d v="2024-01-10T00:00:00"/>
    <s v="Local Transport"/>
    <x v="1"/>
    <x v="1"/>
    <n v="15000"/>
    <n v="3746"/>
    <n v="4.0042712226374801"/>
    <x v="0"/>
  </r>
  <r>
    <d v="2024-01-10T00:00:00"/>
    <s v="Trust Building"/>
    <x v="2"/>
    <x v="1"/>
    <n v="5000"/>
    <n v="3746"/>
    <n v="1.3347570742124932"/>
    <x v="0"/>
  </r>
  <r>
    <d v="2024-01-12T00:00:00"/>
    <s v="Local Transport"/>
    <x v="1"/>
    <x v="1"/>
    <n v="500"/>
    <n v="3746"/>
    <n v="0.13347570742124934"/>
    <x v="0"/>
  </r>
  <r>
    <d v="2024-01-12T00:00:00"/>
    <s v="Local Transport"/>
    <x v="1"/>
    <x v="1"/>
    <n v="10000"/>
    <n v="3746"/>
    <n v="2.6695141484249865"/>
    <x v="0"/>
  </r>
  <r>
    <d v="2024-01-12T00:00:00"/>
    <s v="Local Transport"/>
    <x v="1"/>
    <x v="1"/>
    <n v="10000"/>
    <n v="3746"/>
    <n v="2.6695141484249865"/>
    <x v="0"/>
  </r>
  <r>
    <d v="2024-01-12T00:00:00"/>
    <s v="Trust Building"/>
    <x v="2"/>
    <x v="1"/>
    <n v="4000"/>
    <n v="3746"/>
    <n v="1.0678056593699947"/>
    <x v="0"/>
  </r>
  <r>
    <d v="2024-01-12T00:00:00"/>
    <s v="Trust Building"/>
    <x v="2"/>
    <x v="1"/>
    <n v="1000"/>
    <n v="3746"/>
    <n v="0.26695141484249868"/>
    <x v="0"/>
  </r>
  <r>
    <d v="2024-01-12T00:00:00"/>
    <s v="Local Transport"/>
    <x v="1"/>
    <x v="1"/>
    <n v="500"/>
    <n v="3746"/>
    <n v="0.13347570742124934"/>
    <x v="2"/>
  </r>
  <r>
    <d v="2024-01-12T00:00:00"/>
    <s v="Local Transport"/>
    <x v="1"/>
    <x v="1"/>
    <n v="10000"/>
    <n v="3746"/>
    <n v="2.6695141484249865"/>
    <x v="2"/>
  </r>
  <r>
    <d v="2024-01-12T00:00:00"/>
    <s v="Local Transport"/>
    <x v="1"/>
    <x v="1"/>
    <n v="8000"/>
    <n v="3746"/>
    <n v="2.1356113187399894"/>
    <x v="2"/>
  </r>
  <r>
    <d v="2024-01-12T00:00:00"/>
    <s v="Local Transport"/>
    <x v="1"/>
    <x v="1"/>
    <n v="9000"/>
    <n v="3746"/>
    <n v="2.4025627335824882"/>
    <x v="2"/>
  </r>
  <r>
    <d v="2024-01-12T00:00:00"/>
    <s v="Trust Building"/>
    <x v="2"/>
    <x v="1"/>
    <n v="5000"/>
    <n v="3746"/>
    <n v="1.3347570742124932"/>
    <x v="2"/>
  </r>
  <r>
    <d v="2024-01-15T00:00:00"/>
    <s v="Airtime for Lydia"/>
    <x v="5"/>
    <x v="2"/>
    <n v="20000"/>
    <n v="3746"/>
    <n v="5.3390282968499729"/>
    <x v="3"/>
  </r>
  <r>
    <d v="2024-01-16T00:00:00"/>
    <s v="Local Transport"/>
    <x v="1"/>
    <x v="2"/>
    <n v="5000"/>
    <n v="3746"/>
    <n v="1.3347570742124932"/>
    <x v="3"/>
  </r>
  <r>
    <d v="2024-01-16T00:00:00"/>
    <s v="Local Transport"/>
    <x v="1"/>
    <x v="2"/>
    <n v="2000"/>
    <n v="3746"/>
    <n v="0.53390282968499736"/>
    <x v="3"/>
  </r>
  <r>
    <d v="2024-01-16T00:00:00"/>
    <s v="Local Transport"/>
    <x v="1"/>
    <x v="2"/>
    <n v="7000"/>
    <n v="3746"/>
    <n v="1.8686599038974907"/>
    <x v="3"/>
  </r>
  <r>
    <d v="2024-01-16T00:00:00"/>
    <s v="Local Transport"/>
    <x v="1"/>
    <x v="1"/>
    <n v="8000"/>
    <n v="3746"/>
    <n v="2.1356113187399894"/>
    <x v="2"/>
  </r>
  <r>
    <d v="2024-01-16T00:00:00"/>
    <s v="Local Transport"/>
    <x v="1"/>
    <x v="1"/>
    <n v="9000"/>
    <n v="3746"/>
    <n v="2.4025627335824882"/>
    <x v="2"/>
  </r>
  <r>
    <d v="2024-01-16T00:00:00"/>
    <s v="Local Transport"/>
    <x v="1"/>
    <x v="1"/>
    <n v="11000"/>
    <n v="3746"/>
    <n v="2.9364655632674852"/>
    <x v="0"/>
  </r>
  <r>
    <d v="2024-01-16T00:00:00"/>
    <s v="Local Transport"/>
    <x v="1"/>
    <x v="1"/>
    <n v="10000"/>
    <n v="3746"/>
    <n v="2.6695141484249865"/>
    <x v="0"/>
  </r>
  <r>
    <d v="2024-01-17T00:00:00"/>
    <s v="Local Transport"/>
    <x v="1"/>
    <x v="2"/>
    <n v="4500"/>
    <n v="3746"/>
    <n v="1.2012813667912441"/>
    <x v="3"/>
  </r>
  <r>
    <d v="2024-01-17T00:00:00"/>
    <s v="Local Transport"/>
    <x v="1"/>
    <x v="2"/>
    <n v="4500"/>
    <n v="3746"/>
    <n v="1.2012813667912441"/>
    <x v="3"/>
  </r>
  <r>
    <d v="2024-01-17T00:00:00"/>
    <s v="Local Transport"/>
    <x v="1"/>
    <x v="2"/>
    <n v="7000"/>
    <n v="3746"/>
    <n v="1.8686599038974907"/>
    <x v="3"/>
  </r>
  <r>
    <d v="2024-01-17T00:00:00"/>
    <s v="Local Transport"/>
    <x v="1"/>
    <x v="1"/>
    <n v="10000"/>
    <n v="3746"/>
    <n v="2.6695141484249865"/>
    <x v="0"/>
  </r>
  <r>
    <d v="2024-01-17T00:00:00"/>
    <s v="Local Transport"/>
    <x v="1"/>
    <x v="1"/>
    <n v="10000"/>
    <n v="3746"/>
    <n v="2.6695141484249865"/>
    <x v="0"/>
  </r>
  <r>
    <d v="2024-01-17T00:00:00"/>
    <s v="Local Transport"/>
    <x v="1"/>
    <x v="1"/>
    <n v="8000"/>
    <n v="3746"/>
    <n v="2.1356113187399894"/>
    <x v="2"/>
  </r>
  <r>
    <d v="2024-01-17T00:00:00"/>
    <s v="Local Transport"/>
    <x v="1"/>
    <x v="1"/>
    <n v="9000"/>
    <n v="3746"/>
    <n v="2.4025627335824882"/>
    <x v="2"/>
  </r>
  <r>
    <d v="2024-01-17T00:00:00"/>
    <s v="Bank Charges"/>
    <x v="4"/>
    <x v="0"/>
    <n v="2000"/>
    <n v="3746"/>
    <n v="0.53390282968499736"/>
    <x v="4"/>
  </r>
  <r>
    <d v="2024-01-18T00:00:00"/>
    <s v="Local Transport"/>
    <x v="1"/>
    <x v="2"/>
    <n v="5000"/>
    <n v="3746"/>
    <n v="1.3347570742124932"/>
    <x v="3"/>
  </r>
  <r>
    <d v="2024-01-18T00:00:00"/>
    <s v="Local Transport"/>
    <x v="1"/>
    <x v="2"/>
    <n v="5000"/>
    <n v="3746"/>
    <n v="1.3347570742124932"/>
    <x v="3"/>
  </r>
  <r>
    <d v="2024-01-18T00:00:00"/>
    <s v="Bank Charges"/>
    <x v="4"/>
    <x v="0"/>
    <n v="20000"/>
    <n v="3746"/>
    <n v="5.3390282968499729"/>
    <x v="5"/>
  </r>
  <r>
    <d v="2024-01-18T00:00:00"/>
    <s v="January internet subscription"/>
    <x v="6"/>
    <x v="0"/>
    <n v="319000"/>
    <n v="3746"/>
    <n v="85.157501334757072"/>
    <x v="3"/>
  </r>
  <r>
    <d v="2024-01-18T00:00:00"/>
    <s v="Local Transport"/>
    <x v="1"/>
    <x v="1"/>
    <n v="8000"/>
    <n v="3746"/>
    <n v="2.1356113187399894"/>
    <x v="2"/>
  </r>
  <r>
    <d v="2024-01-18T00:00:00"/>
    <s v="Local Transport"/>
    <x v="1"/>
    <x v="1"/>
    <n v="8000"/>
    <n v="3746"/>
    <n v="2.1356113187399894"/>
    <x v="2"/>
  </r>
  <r>
    <d v="2024-01-18T00:00:00"/>
    <s v="Local Transport"/>
    <x v="1"/>
    <x v="1"/>
    <n v="10000"/>
    <n v="3798"/>
    <n v="2.6329647182727753"/>
    <x v="0"/>
  </r>
  <r>
    <d v="2024-01-18T00:00:00"/>
    <s v="Local Transport"/>
    <x v="1"/>
    <x v="1"/>
    <n v="10000"/>
    <n v="3798"/>
    <n v="2.6329647182727753"/>
    <x v="0"/>
  </r>
  <r>
    <d v="2024-01-19T00:00:00"/>
    <s v="December garbagge collection:Globe clean"/>
    <x v="3"/>
    <x v="0"/>
    <n v="50000"/>
    <n v="3798"/>
    <n v="13.164823591363875"/>
    <x v="3"/>
  </r>
  <r>
    <d v="2024-01-19T00:00:00"/>
    <s v="Local Transport"/>
    <x v="1"/>
    <x v="2"/>
    <n v="7000"/>
    <n v="3798"/>
    <n v="1.8430753027909426"/>
    <x v="3"/>
  </r>
  <r>
    <d v="2024-01-19T00:00:00"/>
    <s v="Local Transport"/>
    <x v="1"/>
    <x v="2"/>
    <n v="4000"/>
    <n v="3798"/>
    <n v="1.05318588730911"/>
    <x v="3"/>
  </r>
  <r>
    <d v="2024-01-19T00:00:00"/>
    <s v="Local Transport"/>
    <x v="1"/>
    <x v="2"/>
    <n v="5000"/>
    <n v="3798"/>
    <n v="1.3164823591363877"/>
    <x v="3"/>
  </r>
  <r>
    <d v="2024-01-19T00:00:00"/>
    <s v="5 diaries @19,900"/>
    <x v="7"/>
    <x v="0"/>
    <n v="99500"/>
    <n v="3798"/>
    <n v="26.197998946814113"/>
    <x v="3"/>
  </r>
  <r>
    <d v="2024-01-19T00:00:00"/>
    <s v="Local Transport"/>
    <x v="1"/>
    <x v="1"/>
    <n v="8000"/>
    <n v="3798"/>
    <n v="2.10637177461822"/>
    <x v="2"/>
  </r>
  <r>
    <d v="2024-01-19T00:00:00"/>
    <s v="Local Transport"/>
    <x v="1"/>
    <x v="1"/>
    <n v="9000"/>
    <n v="3798"/>
    <n v="2.3696682464454977"/>
    <x v="2"/>
  </r>
  <r>
    <d v="2024-01-19T00:00:00"/>
    <s v="Local Transport"/>
    <x v="1"/>
    <x v="1"/>
    <n v="9000"/>
    <n v="3798"/>
    <n v="2.3696682464454977"/>
    <x v="2"/>
  </r>
  <r>
    <d v="2024-01-19T00:00:00"/>
    <s v="Local Transport"/>
    <x v="1"/>
    <x v="1"/>
    <n v="9000"/>
    <n v="3798"/>
    <n v="2.3696682464454977"/>
    <x v="2"/>
  </r>
  <r>
    <d v="2024-01-19T00:00:00"/>
    <s v="Local Transport"/>
    <x v="1"/>
    <x v="1"/>
    <n v="8000"/>
    <n v="3798"/>
    <n v="2.10637177461822"/>
    <x v="2"/>
  </r>
  <r>
    <d v="2024-01-19T00:00:00"/>
    <s v="Local Transport"/>
    <x v="1"/>
    <x v="1"/>
    <n v="7000"/>
    <n v="3798"/>
    <n v="1.8430753027909426"/>
    <x v="2"/>
  </r>
  <r>
    <d v="2024-01-19T00:00:00"/>
    <s v="Trust Building"/>
    <x v="2"/>
    <x v="1"/>
    <n v="5000"/>
    <n v="3746"/>
    <n v="1.3347570742124932"/>
    <x v="2"/>
  </r>
  <r>
    <d v="2024-01-19T00:00:00"/>
    <s v="Trust Building"/>
    <x v="2"/>
    <x v="1"/>
    <n v="5000"/>
    <n v="3798"/>
    <n v="1.3164823591363877"/>
    <x v="2"/>
  </r>
  <r>
    <d v="2024-01-19T00:00:00"/>
    <s v="Local Transport"/>
    <x v="1"/>
    <x v="1"/>
    <n v="10000"/>
    <n v="3798"/>
    <n v="2.6329647182727753"/>
    <x v="0"/>
  </r>
  <r>
    <d v="2024-01-19T00:00:00"/>
    <s v="Local Transport"/>
    <x v="1"/>
    <x v="1"/>
    <n v="9000"/>
    <n v="3798"/>
    <n v="2.3696682464454977"/>
    <x v="0"/>
  </r>
  <r>
    <d v="2024-01-19T00:00:00"/>
    <s v="Local Transport"/>
    <x v="1"/>
    <x v="1"/>
    <n v="12000"/>
    <n v="3798"/>
    <n v="3.1595576619273302"/>
    <x v="0"/>
  </r>
  <r>
    <d v="2024-01-19T00:00:00"/>
    <s v="Local Transport"/>
    <x v="1"/>
    <x v="1"/>
    <n v="14000"/>
    <n v="3798"/>
    <n v="3.6861506055818851"/>
    <x v="0"/>
  </r>
  <r>
    <d v="2024-01-19T00:00:00"/>
    <s v="Local Transport"/>
    <x v="1"/>
    <x v="1"/>
    <n v="9000"/>
    <n v="3798"/>
    <n v="2.3696682464454977"/>
    <x v="0"/>
  </r>
  <r>
    <d v="2024-01-19T00:00:00"/>
    <s v="Trust Building"/>
    <x v="2"/>
    <x v="1"/>
    <n v="3000"/>
    <n v="3798"/>
    <n v="0.78988941548183256"/>
    <x v="0"/>
  </r>
  <r>
    <d v="2024-01-19T00:00:00"/>
    <s v="Trust Building"/>
    <x v="2"/>
    <x v="1"/>
    <n v="2000"/>
    <n v="3798"/>
    <n v="0.526592943654555"/>
    <x v="0"/>
  </r>
  <r>
    <d v="2024-01-19T00:00:00"/>
    <s v="Trust Building"/>
    <x v="2"/>
    <x v="1"/>
    <n v="5000"/>
    <n v="3798"/>
    <n v="1.3164823591363877"/>
    <x v="0"/>
  </r>
  <r>
    <d v="2024-01-19T00:00:00"/>
    <s v="Airtime for Lydia"/>
    <x v="5"/>
    <x v="2"/>
    <n v="40000"/>
    <n v="3798"/>
    <n v="10.531858873091101"/>
    <x v="3"/>
  </r>
  <r>
    <d v="2024-01-19T00:00:00"/>
    <s v="Airtime for Grace"/>
    <x v="5"/>
    <x v="3"/>
    <n v="20000"/>
    <n v="3798"/>
    <n v="5.2659294365455507"/>
    <x v="6"/>
  </r>
  <r>
    <d v="2024-01-19T00:00:00"/>
    <s v="Airtime for i18"/>
    <x v="5"/>
    <x v="1"/>
    <n v="25000"/>
    <n v="3798"/>
    <n v="6.5824117956819377"/>
    <x v="2"/>
  </r>
  <r>
    <d v="2024-01-19T00:00:00"/>
    <s v="Airtime for i03"/>
    <x v="5"/>
    <x v="1"/>
    <n v="25000"/>
    <n v="3798"/>
    <n v="6.5824117956819377"/>
    <x v="0"/>
  </r>
  <r>
    <d v="2024-01-20T00:00:00"/>
    <s v="December water bill"/>
    <x v="3"/>
    <x v="0"/>
    <n v="110000"/>
    <n v="3798"/>
    <n v="28.962611901000528"/>
    <x v="3"/>
  </r>
  <r>
    <d v="2024-01-20T00:00:00"/>
    <s v="Transfer charges"/>
    <x v="0"/>
    <x v="4"/>
    <n v="3300"/>
    <n v="3798"/>
    <n v="0.86887835703001581"/>
    <x v="3"/>
  </r>
  <r>
    <d v="2024-01-20T00:00:00"/>
    <s v="Piao tilet papers"/>
    <x v="7"/>
    <x v="0"/>
    <n v="17000"/>
    <n v="3798"/>
    <n v="4.4760400210637181"/>
    <x v="3"/>
  </r>
  <r>
    <d v="2024-01-20T00:00:00"/>
    <s v="Neputune Toilet paper"/>
    <x v="7"/>
    <x v="0"/>
    <n v="13000"/>
    <n v="3798"/>
    <n v="3.4228541337546079"/>
    <x v="3"/>
  </r>
  <r>
    <d v="2024-01-20T00:00:00"/>
    <s v="3 bottles of vim"/>
    <x v="7"/>
    <x v="0"/>
    <n v="24000"/>
    <n v="3798"/>
    <n v="6.3191153238546605"/>
    <x v="3"/>
  </r>
  <r>
    <d v="2024-01-20T00:00:00"/>
    <s v="Magic white washing detergent"/>
    <x v="7"/>
    <x v="0"/>
    <n v="15000"/>
    <n v="3798"/>
    <n v="3.9494470774091628"/>
    <x v="3"/>
  </r>
  <r>
    <d v="2024-01-20T00:00:00"/>
    <s v="20ltrs liquid soap"/>
    <x v="7"/>
    <x v="0"/>
    <n v="35000"/>
    <n v="3798"/>
    <n v="9.2153765139547126"/>
    <x v="3"/>
  </r>
  <r>
    <d v="2024-01-20T00:00:00"/>
    <s v="4pcs of compound brooms"/>
    <x v="7"/>
    <x v="0"/>
    <n v="10000"/>
    <n v="3798"/>
    <n v="2.6329647182727753"/>
    <x v="3"/>
  </r>
  <r>
    <d v="2024-01-20T00:00:00"/>
    <s v="2 kgs of sugar"/>
    <x v="7"/>
    <x v="0"/>
    <n v="14000"/>
    <n v="3798"/>
    <n v="3.6861506055818851"/>
    <x v="3"/>
  </r>
  <r>
    <d v="2024-01-20T00:00:00"/>
    <s v="2 bottles of jumbo water"/>
    <x v="7"/>
    <x v="0"/>
    <n v="22000"/>
    <n v="3798"/>
    <n v="5.7925223802001051"/>
    <x v="3"/>
  </r>
  <r>
    <d v="2024-01-20T00:00:00"/>
    <s v="2pcs kitchen rolls"/>
    <x v="7"/>
    <x v="0"/>
    <n v="20000"/>
    <n v="3798"/>
    <n v="5.2659294365455507"/>
    <x v="3"/>
  </r>
  <r>
    <d v="2024-01-20T00:00:00"/>
    <s v="Eurotop kitchen roll"/>
    <x v="7"/>
    <x v="0"/>
    <n v="14500"/>
    <n v="3798"/>
    <n v="3.8177988414955242"/>
    <x v="3"/>
  </r>
  <r>
    <d v="2024-01-20T00:00:00"/>
    <s v="Fay servieties"/>
    <x v="7"/>
    <x v="0"/>
    <n v="3600"/>
    <n v="3798"/>
    <n v="0.94786729857819907"/>
    <x v="3"/>
  </r>
  <r>
    <d v="2024-01-20T00:00:00"/>
    <s v="6 pcs office crème powder"/>
    <x v="7"/>
    <x v="0"/>
    <n v="72000"/>
    <n v="3798"/>
    <n v="18.957345971563981"/>
    <x v="3"/>
  </r>
  <r>
    <d v="2024-01-20T00:00:00"/>
    <s v="2kgs of sugar"/>
    <x v="7"/>
    <x v="0"/>
    <n v="12800"/>
    <n v="3798"/>
    <n v="3.3701948393891521"/>
    <x v="3"/>
  </r>
  <r>
    <d v="2024-01-20T00:00:00"/>
    <s v="Tropical Heat cloves"/>
    <x v="7"/>
    <x v="0"/>
    <n v="14500"/>
    <n v="3798"/>
    <n v="3.8177988414955242"/>
    <x v="3"/>
  </r>
  <r>
    <d v="2024-01-20T00:00:00"/>
    <s v="Tropical Heat cloves"/>
    <x v="7"/>
    <x v="0"/>
    <n v="14500"/>
    <n v="3798"/>
    <n v="3.8177988414955242"/>
    <x v="3"/>
  </r>
  <r>
    <d v="2024-01-20T00:00:00"/>
    <s v="Tropical Heat cloves"/>
    <x v="7"/>
    <x v="0"/>
    <n v="7300"/>
    <n v="3798"/>
    <n v="1.9220642443391258"/>
    <x v="3"/>
  </r>
  <r>
    <d v="2024-01-20T00:00:00"/>
    <s v="Local Transport"/>
    <x v="1"/>
    <x v="2"/>
    <n v="3000"/>
    <n v="3798"/>
    <n v="0.78988941548183256"/>
    <x v="3"/>
  </r>
  <r>
    <d v="2024-01-20T00:00:00"/>
    <s v="Local Transport"/>
    <x v="1"/>
    <x v="2"/>
    <n v="3000"/>
    <n v="3798"/>
    <n v="0.78988941548183256"/>
    <x v="3"/>
  </r>
  <r>
    <d v="2024-01-20T00:00:00"/>
    <s v="Local Transport"/>
    <x v="1"/>
    <x v="1"/>
    <n v="8000"/>
    <n v="3798"/>
    <n v="2.10637177461822"/>
    <x v="2"/>
  </r>
  <r>
    <d v="2024-01-20T00:00:00"/>
    <s v="Local Transport"/>
    <x v="1"/>
    <x v="1"/>
    <n v="8000"/>
    <n v="3798"/>
    <n v="2.10637177461822"/>
    <x v="2"/>
  </r>
  <r>
    <d v="2024-01-20T00:00:00"/>
    <s v="Local Transport"/>
    <x v="1"/>
    <x v="1"/>
    <n v="10000"/>
    <n v="3798"/>
    <n v="2.6329647182727753"/>
    <x v="0"/>
  </r>
  <r>
    <d v="2024-01-20T00:00:00"/>
    <s v="Local Transport"/>
    <x v="1"/>
    <x v="1"/>
    <n v="10000"/>
    <n v="3798"/>
    <n v="2.6329647182727753"/>
    <x v="0"/>
  </r>
  <r>
    <d v="2024-01-22T00:00:00"/>
    <s v="Local Transport"/>
    <x v="1"/>
    <x v="1"/>
    <n v="10000"/>
    <n v="3798"/>
    <n v="2.6329647182727753"/>
    <x v="0"/>
  </r>
  <r>
    <d v="2024-01-22T00:00:00"/>
    <s v="Local Transport"/>
    <x v="1"/>
    <x v="1"/>
    <n v="9000"/>
    <n v="3798"/>
    <n v="2.3696682464454977"/>
    <x v="0"/>
  </r>
  <r>
    <d v="2024-01-22T00:00:00"/>
    <s v="Local Transport"/>
    <x v="1"/>
    <x v="1"/>
    <n v="9000"/>
    <n v="3798"/>
    <n v="2.3696682464454977"/>
    <x v="0"/>
  </r>
  <r>
    <d v="2024-01-22T00:00:00"/>
    <s v="Local Transport"/>
    <x v="1"/>
    <x v="1"/>
    <n v="15000"/>
    <n v="3798"/>
    <n v="3.9494470774091628"/>
    <x v="0"/>
  </r>
  <r>
    <d v="2024-01-22T00:00:00"/>
    <s v="Local Transport"/>
    <x v="1"/>
    <x v="1"/>
    <n v="10000"/>
    <n v="3798"/>
    <n v="2.6329647182727753"/>
    <x v="0"/>
  </r>
  <r>
    <d v="2024-01-22T00:00:00"/>
    <s v="Trust Building"/>
    <x v="2"/>
    <x v="1"/>
    <n v="4000"/>
    <n v="3798"/>
    <n v="1.05318588730911"/>
    <x v="0"/>
  </r>
  <r>
    <d v="2024-01-22T00:00:00"/>
    <s v="Trust Building"/>
    <x v="2"/>
    <x v="1"/>
    <n v="6000"/>
    <n v="3798"/>
    <n v="1.5797788309636651"/>
    <x v="0"/>
  </r>
  <r>
    <d v="2024-01-22T00:00:00"/>
    <s v="Local Transport"/>
    <x v="1"/>
    <x v="1"/>
    <n v="8000"/>
    <n v="3798"/>
    <n v="2.10637177461822"/>
    <x v="2"/>
  </r>
  <r>
    <d v="2024-01-22T00:00:00"/>
    <s v="Local Transport"/>
    <x v="1"/>
    <x v="1"/>
    <n v="9000"/>
    <n v="3798"/>
    <n v="2.3696682464454977"/>
    <x v="2"/>
  </r>
  <r>
    <d v="2024-01-22T00:00:00"/>
    <s v="Local Transport"/>
    <x v="1"/>
    <x v="1"/>
    <n v="8000"/>
    <n v="3798"/>
    <n v="2.10637177461822"/>
    <x v="2"/>
  </r>
  <r>
    <d v="2024-01-22T00:00:00"/>
    <s v="Local Transport"/>
    <x v="1"/>
    <x v="1"/>
    <n v="9000"/>
    <n v="3798"/>
    <n v="2.3696682464454977"/>
    <x v="2"/>
  </r>
  <r>
    <d v="2024-01-22T00:00:00"/>
    <s v="Local Transport"/>
    <x v="1"/>
    <x v="1"/>
    <n v="7000"/>
    <n v="3798"/>
    <n v="1.8430753027909426"/>
    <x v="2"/>
  </r>
  <r>
    <d v="2024-01-22T00:00:00"/>
    <s v="Local Transport"/>
    <x v="1"/>
    <x v="1"/>
    <n v="10000"/>
    <n v="3798"/>
    <n v="2.6329647182727753"/>
    <x v="2"/>
  </r>
  <r>
    <d v="2024-01-22T00:00:00"/>
    <s v="Trust Building"/>
    <x v="2"/>
    <x v="1"/>
    <n v="5000"/>
    <n v="3798"/>
    <n v="1.3164823591363877"/>
    <x v="2"/>
  </r>
  <r>
    <d v="2024-01-22T00:00:00"/>
    <s v="Trust Building"/>
    <x v="2"/>
    <x v="1"/>
    <n v="5000"/>
    <n v="3798"/>
    <n v="1.3164823591363877"/>
    <x v="2"/>
  </r>
  <r>
    <d v="2024-01-22T00:00:00"/>
    <s v="Compound cleaning and maintenance"/>
    <x v="8"/>
    <x v="0"/>
    <n v="70000"/>
    <n v="3798"/>
    <n v="18.430753027909425"/>
    <x v="3"/>
  </r>
  <r>
    <d v="2024-01-22T00:00:00"/>
    <s v="Airtime for Lydia"/>
    <x v="5"/>
    <x v="2"/>
    <n v="40000"/>
    <n v="3798"/>
    <n v="10.531858873091101"/>
    <x v="3"/>
  </r>
  <r>
    <d v="2024-01-22T00:00:00"/>
    <s v="Airtime for Grace"/>
    <x v="5"/>
    <x v="3"/>
    <n v="20000"/>
    <n v="3798"/>
    <n v="5.2659294365455507"/>
    <x v="6"/>
  </r>
  <r>
    <d v="2024-01-22T00:00:00"/>
    <s v="Airtime for i18"/>
    <x v="5"/>
    <x v="1"/>
    <n v="25000"/>
    <n v="3798"/>
    <n v="6.5824117956819377"/>
    <x v="2"/>
  </r>
  <r>
    <d v="2024-01-22T00:00:00"/>
    <s v="Airtime for i03"/>
    <x v="5"/>
    <x v="1"/>
    <n v="25000"/>
    <n v="3798"/>
    <n v="6.5824117956819377"/>
    <x v="0"/>
  </r>
  <r>
    <d v="2024-01-23T00:00:00"/>
    <s v="Local Transport"/>
    <x v="1"/>
    <x v="1"/>
    <n v="8000"/>
    <n v="3798"/>
    <n v="2.10637177461822"/>
    <x v="2"/>
  </r>
  <r>
    <d v="2024-01-23T00:00:00"/>
    <s v="Local Transport"/>
    <x v="1"/>
    <x v="1"/>
    <n v="9000"/>
    <n v="3798"/>
    <n v="2.3696682464454977"/>
    <x v="2"/>
  </r>
  <r>
    <d v="2024-01-23T00:00:00"/>
    <s v="Local Transport"/>
    <x v="1"/>
    <x v="1"/>
    <n v="5000"/>
    <n v="3798"/>
    <n v="1.3164823591363877"/>
    <x v="2"/>
  </r>
  <r>
    <d v="2024-01-23T00:00:00"/>
    <s v="Local Transport"/>
    <x v="1"/>
    <x v="1"/>
    <n v="9000"/>
    <n v="3798"/>
    <n v="2.3696682464454977"/>
    <x v="2"/>
  </r>
  <r>
    <d v="2024-01-23T00:00:00"/>
    <s v="Local Transport"/>
    <x v="1"/>
    <x v="1"/>
    <n v="7000"/>
    <n v="3798"/>
    <n v="1.8430753027909426"/>
    <x v="2"/>
  </r>
  <r>
    <d v="2024-01-23T00:00:00"/>
    <s v="Local Transport"/>
    <x v="1"/>
    <x v="1"/>
    <n v="8000"/>
    <n v="3798"/>
    <n v="2.10637177461822"/>
    <x v="2"/>
  </r>
  <r>
    <d v="2024-01-23T00:00:00"/>
    <s v="Trust Building"/>
    <x v="2"/>
    <x v="1"/>
    <n v="8000"/>
    <n v="3798"/>
    <n v="2.10637177461822"/>
    <x v="2"/>
  </r>
  <r>
    <d v="2024-01-23T00:00:00"/>
    <s v="Trust Building"/>
    <x v="2"/>
    <x v="1"/>
    <n v="3000"/>
    <n v="3798"/>
    <n v="0.78988941548183256"/>
    <x v="2"/>
  </r>
  <r>
    <d v="2024-01-23T00:00:00"/>
    <s v="Local Transport"/>
    <x v="1"/>
    <x v="1"/>
    <n v="10000"/>
    <n v="3798"/>
    <n v="2.6329647182727753"/>
    <x v="0"/>
  </r>
  <r>
    <d v="2024-01-23T00:00:00"/>
    <s v="Local Transport"/>
    <x v="1"/>
    <x v="1"/>
    <n v="9000"/>
    <n v="3798"/>
    <n v="2.3696682464454977"/>
    <x v="0"/>
  </r>
  <r>
    <d v="2024-01-23T00:00:00"/>
    <s v="Local Transport"/>
    <x v="1"/>
    <x v="1"/>
    <n v="7000"/>
    <n v="3798"/>
    <n v="1.8430753027909426"/>
    <x v="0"/>
  </r>
  <r>
    <d v="2024-01-23T00:00:00"/>
    <s v="Local Transport"/>
    <x v="1"/>
    <x v="1"/>
    <n v="9000"/>
    <n v="3798"/>
    <n v="2.3696682464454977"/>
    <x v="0"/>
  </r>
  <r>
    <d v="2024-01-23T00:00:00"/>
    <s v="Local Transport"/>
    <x v="1"/>
    <x v="1"/>
    <n v="9000"/>
    <n v="3798"/>
    <n v="2.3696682464454977"/>
    <x v="0"/>
  </r>
  <r>
    <d v="2024-01-23T00:00:00"/>
    <s v="Local Transport"/>
    <x v="1"/>
    <x v="1"/>
    <n v="17000"/>
    <n v="3798"/>
    <n v="4.4760400210637181"/>
    <x v="0"/>
  </r>
  <r>
    <d v="2024-01-23T00:00:00"/>
    <s v="Trust Building"/>
    <x v="2"/>
    <x v="1"/>
    <n v="2000"/>
    <n v="3798"/>
    <n v="0.526592943654555"/>
    <x v="0"/>
  </r>
  <r>
    <d v="2024-01-23T00:00:00"/>
    <s v="Trust Building"/>
    <x v="2"/>
    <x v="1"/>
    <n v="2000"/>
    <n v="3798"/>
    <n v="0.526592943654555"/>
    <x v="0"/>
  </r>
  <r>
    <d v="2024-01-23T00:00:00"/>
    <s v="Trust Building"/>
    <x v="2"/>
    <x v="1"/>
    <n v="6000"/>
    <n v="3798"/>
    <n v="1.5797788309636651"/>
    <x v="0"/>
  </r>
  <r>
    <d v="2024-01-24T00:00:00"/>
    <s v="Local Transport"/>
    <x v="1"/>
    <x v="2"/>
    <n v="2000"/>
    <n v="3798"/>
    <n v="0.526592943654555"/>
    <x v="3"/>
  </r>
  <r>
    <d v="2024-01-24T00:00:00"/>
    <s v="Local Transport"/>
    <x v="1"/>
    <x v="2"/>
    <n v="4000"/>
    <n v="3798"/>
    <n v="1.05318588730911"/>
    <x v="3"/>
  </r>
  <r>
    <d v="2024-01-24T00:00:00"/>
    <s v="Local Transport"/>
    <x v="1"/>
    <x v="2"/>
    <n v="2000"/>
    <n v="3798"/>
    <n v="0.526592943654555"/>
    <x v="3"/>
  </r>
  <r>
    <d v="2024-01-24T00:00:00"/>
    <s v="Local Transport"/>
    <x v="1"/>
    <x v="2"/>
    <n v="2000"/>
    <n v="3798"/>
    <n v="0.526592943654555"/>
    <x v="3"/>
  </r>
  <r>
    <d v="2024-01-24T00:00:00"/>
    <s v="Prepid electricity"/>
    <x v="3"/>
    <x v="0"/>
    <n v="195000"/>
    <n v="3798"/>
    <n v="51.342812006319114"/>
    <x v="3"/>
  </r>
  <r>
    <d v="2024-01-24T00:00:00"/>
    <s v="Transfer charges"/>
    <x v="0"/>
    <x v="0"/>
    <n v="5000"/>
    <n v="3798"/>
    <n v="1.3164823591363877"/>
    <x v="3"/>
  </r>
  <r>
    <d v="2024-01-24T00:00:00"/>
    <s v="Local Transport"/>
    <x v="1"/>
    <x v="1"/>
    <n v="10000"/>
    <n v="3798"/>
    <n v="2.6329647182727753"/>
    <x v="0"/>
  </r>
  <r>
    <d v="2024-01-24T00:00:00"/>
    <s v="Local Transport"/>
    <x v="1"/>
    <x v="1"/>
    <n v="12000"/>
    <n v="3798"/>
    <n v="3.1595576619273302"/>
    <x v="0"/>
  </r>
  <r>
    <d v="2024-01-24T00:00:00"/>
    <s v="Local Transport"/>
    <x v="1"/>
    <x v="1"/>
    <n v="8000"/>
    <n v="3798"/>
    <n v="2.10637177461822"/>
    <x v="0"/>
  </r>
  <r>
    <d v="2024-01-24T00:00:00"/>
    <s v="Local Transport"/>
    <x v="1"/>
    <x v="1"/>
    <n v="8000"/>
    <n v="3798"/>
    <n v="2.10637177461822"/>
    <x v="0"/>
  </r>
  <r>
    <d v="2024-01-24T00:00:00"/>
    <s v="Local Transport"/>
    <x v="1"/>
    <x v="1"/>
    <n v="15000"/>
    <n v="3798"/>
    <n v="3.9494470774091628"/>
    <x v="0"/>
  </r>
  <r>
    <d v="2024-01-24T00:00:00"/>
    <s v="Trust Building"/>
    <x v="2"/>
    <x v="1"/>
    <n v="3000"/>
    <n v="3798"/>
    <n v="0.78988941548183256"/>
    <x v="0"/>
  </r>
  <r>
    <d v="2024-01-24T00:00:00"/>
    <s v="Trust Building"/>
    <x v="2"/>
    <x v="1"/>
    <n v="2000"/>
    <n v="3798"/>
    <n v="0.526592943654555"/>
    <x v="0"/>
  </r>
  <r>
    <d v="2024-01-24T00:00:00"/>
    <s v="Trust Building"/>
    <x v="2"/>
    <x v="1"/>
    <n v="5000"/>
    <n v="3798"/>
    <n v="1.3164823591363877"/>
    <x v="0"/>
  </r>
  <r>
    <d v="2024-01-24T00:00:00"/>
    <s v="Local Transport"/>
    <x v="1"/>
    <x v="1"/>
    <n v="8000"/>
    <n v="3798"/>
    <n v="2.10637177461822"/>
    <x v="2"/>
  </r>
  <r>
    <d v="2024-01-24T00:00:00"/>
    <s v="Local Transport"/>
    <x v="1"/>
    <x v="1"/>
    <n v="10000"/>
    <n v="3798"/>
    <n v="2.6329647182727753"/>
    <x v="2"/>
  </r>
  <r>
    <d v="2024-01-24T00:00:00"/>
    <s v="Local Transport"/>
    <x v="1"/>
    <x v="1"/>
    <n v="9000"/>
    <n v="3798"/>
    <n v="2.3696682464454977"/>
    <x v="2"/>
  </r>
  <r>
    <d v="2024-01-24T00:00:00"/>
    <s v="Local Transport"/>
    <x v="1"/>
    <x v="1"/>
    <n v="8000"/>
    <n v="3798"/>
    <n v="2.10637177461822"/>
    <x v="2"/>
  </r>
  <r>
    <d v="2024-01-24T00:00:00"/>
    <s v="Local Transport"/>
    <x v="1"/>
    <x v="1"/>
    <n v="7000"/>
    <n v="3798"/>
    <n v="1.8430753027909426"/>
    <x v="2"/>
  </r>
  <r>
    <d v="2024-01-24T00:00:00"/>
    <s v="Local Transport"/>
    <x v="1"/>
    <x v="1"/>
    <n v="9000"/>
    <n v="3798"/>
    <n v="2.3696682464454977"/>
    <x v="2"/>
  </r>
  <r>
    <d v="2024-01-24T00:00:00"/>
    <s v="Trust Building"/>
    <x v="2"/>
    <x v="1"/>
    <n v="4000"/>
    <n v="3798"/>
    <n v="1.05318588730911"/>
    <x v="2"/>
  </r>
  <r>
    <d v="2024-01-24T00:00:00"/>
    <s v="Trust Building"/>
    <x v="2"/>
    <x v="1"/>
    <n v="6000"/>
    <n v="3798"/>
    <n v="1.5797788309636651"/>
    <x v="2"/>
  </r>
  <r>
    <d v="2024-01-24T00:00:00"/>
    <s v="Repairs to Grace's phone wifi fibre"/>
    <x v="9"/>
    <x v="5"/>
    <n v="30000"/>
    <n v="3798"/>
    <n v="7.8988941548183256"/>
    <x v="6"/>
  </r>
  <r>
    <d v="2024-01-24T00:00:00"/>
    <s v="Service to office laptop"/>
    <x v="8"/>
    <x v="0"/>
    <n v="10000"/>
    <n v="3798"/>
    <n v="2.6329647182727753"/>
    <x v="6"/>
  </r>
  <r>
    <d v="2024-01-24T00:00:00"/>
    <s v="Local Transport"/>
    <x v="1"/>
    <x v="3"/>
    <n v="5000"/>
    <n v="3798"/>
    <n v="1.3164823591363877"/>
    <x v="6"/>
  </r>
  <r>
    <d v="2024-01-24T00:00:00"/>
    <s v="Local Transport"/>
    <x v="1"/>
    <x v="3"/>
    <n v="5000"/>
    <n v="3798"/>
    <n v="1.3164823591363877"/>
    <x v="6"/>
  </r>
  <r>
    <d v="2024-01-25T00:00:00"/>
    <s v="Local Transport"/>
    <x v="1"/>
    <x v="3"/>
    <n v="19000"/>
    <n v="3798"/>
    <n v="5.0026329647182726"/>
    <x v="6"/>
  </r>
  <r>
    <d v="2024-01-25T00:00:00"/>
    <s v="Local Transport"/>
    <x v="1"/>
    <x v="3"/>
    <n v="19000"/>
    <n v="3798"/>
    <n v="5.0026329647182726"/>
    <x v="6"/>
  </r>
  <r>
    <d v="2024-01-25T00:00:00"/>
    <s v="Local Transport"/>
    <x v="1"/>
    <x v="1"/>
    <n v="10000"/>
    <n v="3798"/>
    <n v="2.6329647182727753"/>
    <x v="0"/>
  </r>
  <r>
    <d v="2024-01-25T00:00:00"/>
    <s v="Local Transport"/>
    <x v="1"/>
    <x v="1"/>
    <n v="18000"/>
    <n v="3798"/>
    <n v="4.7393364928909953"/>
    <x v="0"/>
  </r>
  <r>
    <d v="2024-01-25T00:00:00"/>
    <s v="Local Transport"/>
    <x v="1"/>
    <x v="1"/>
    <n v="17000"/>
    <n v="3798"/>
    <n v="4.4760400210637181"/>
    <x v="0"/>
  </r>
  <r>
    <d v="2024-01-25T00:00:00"/>
    <s v="Local Transport"/>
    <x v="1"/>
    <x v="1"/>
    <n v="10000"/>
    <n v="3798"/>
    <n v="2.6329647182727753"/>
    <x v="0"/>
  </r>
  <r>
    <d v="2024-01-25T00:00:00"/>
    <s v="Local Transport"/>
    <x v="1"/>
    <x v="1"/>
    <n v="8000"/>
    <n v="3798"/>
    <n v="2.10637177461822"/>
    <x v="2"/>
  </r>
  <r>
    <d v="2024-01-25T00:00:00"/>
    <s v="Local Transport"/>
    <x v="1"/>
    <x v="1"/>
    <n v="18000"/>
    <n v="3798"/>
    <n v="4.7393364928909953"/>
    <x v="2"/>
  </r>
  <r>
    <d v="2024-01-25T00:00:00"/>
    <s v="Local Transport"/>
    <x v="1"/>
    <x v="1"/>
    <n v="18000"/>
    <n v="3798"/>
    <n v="4.7393364928909953"/>
    <x v="2"/>
  </r>
  <r>
    <d v="2024-01-25T00:00:00"/>
    <s v="Local Transport"/>
    <x v="1"/>
    <x v="1"/>
    <n v="8000"/>
    <n v="3798"/>
    <n v="2.10637177461822"/>
    <x v="2"/>
  </r>
  <r>
    <d v="2024-01-26T00:00:00"/>
    <s v="Airtime for i18"/>
    <x v="5"/>
    <x v="1"/>
    <n v="20000"/>
    <n v="3798"/>
    <n v="5.2659294365455507"/>
    <x v="2"/>
  </r>
  <r>
    <d v="2024-01-29T00:00:00"/>
    <s v="Local Transport"/>
    <x v="1"/>
    <x v="1"/>
    <n v="8000"/>
    <n v="3798"/>
    <n v="2.10637177461822"/>
    <x v="2"/>
  </r>
  <r>
    <d v="2024-01-29T00:00:00"/>
    <s v="Local Transport"/>
    <x v="1"/>
    <x v="1"/>
    <n v="7000"/>
    <n v="3798"/>
    <n v="1.8430753027909426"/>
    <x v="2"/>
  </r>
  <r>
    <d v="2024-01-29T00:00:00"/>
    <s v="Local Transport"/>
    <x v="1"/>
    <x v="1"/>
    <n v="7000"/>
    <n v="3798"/>
    <n v="1.8430753027909426"/>
    <x v="2"/>
  </r>
  <r>
    <d v="2024-01-29T00:00:00"/>
    <s v="Local Transport"/>
    <x v="1"/>
    <x v="1"/>
    <n v="8000"/>
    <n v="3798"/>
    <n v="2.10637177461822"/>
    <x v="2"/>
  </r>
  <r>
    <d v="2024-01-29T00:00:00"/>
    <s v="Local Transport"/>
    <x v="1"/>
    <x v="1"/>
    <n v="7000"/>
    <n v="3798"/>
    <n v="1.8430753027909426"/>
    <x v="2"/>
  </r>
  <r>
    <d v="2024-01-29T00:00:00"/>
    <s v="Local Transport"/>
    <x v="1"/>
    <x v="1"/>
    <n v="10000"/>
    <n v="3798"/>
    <n v="2.6329647182727753"/>
    <x v="2"/>
  </r>
  <r>
    <d v="2024-01-29T00:00:00"/>
    <s v="Trust Building"/>
    <x v="2"/>
    <x v="1"/>
    <n v="6000"/>
    <n v="3798"/>
    <n v="1.5797788309636651"/>
    <x v="2"/>
  </r>
  <r>
    <d v="2024-01-29T00:00:00"/>
    <s v="Trust Building"/>
    <x v="2"/>
    <x v="1"/>
    <n v="4000"/>
    <n v="3798"/>
    <n v="1.05318588730911"/>
    <x v="2"/>
  </r>
  <r>
    <d v="2024-01-29T00:00:00"/>
    <s v="Local Transport"/>
    <x v="1"/>
    <x v="1"/>
    <n v="10000"/>
    <n v="3798"/>
    <n v="2.6329647182727753"/>
    <x v="0"/>
  </r>
  <r>
    <d v="2024-01-29T00:00:00"/>
    <s v="Local Transport"/>
    <x v="1"/>
    <x v="1"/>
    <n v="9000"/>
    <n v="3798"/>
    <n v="2.3696682464454977"/>
    <x v="0"/>
  </r>
  <r>
    <d v="2024-01-29T00:00:00"/>
    <s v="Local Transport"/>
    <x v="1"/>
    <x v="1"/>
    <n v="9000"/>
    <n v="3798"/>
    <n v="2.3696682464454977"/>
    <x v="0"/>
  </r>
  <r>
    <d v="2024-01-29T00:00:00"/>
    <s v="Local Transport"/>
    <x v="1"/>
    <x v="1"/>
    <n v="8000"/>
    <n v="3798"/>
    <n v="2.10637177461822"/>
    <x v="0"/>
  </r>
  <r>
    <d v="2024-01-29T00:00:00"/>
    <s v="Local Transport"/>
    <x v="1"/>
    <x v="1"/>
    <n v="16000"/>
    <n v="3798"/>
    <n v="4.21274354923644"/>
    <x v="0"/>
  </r>
  <r>
    <d v="2024-01-29T00:00:00"/>
    <s v="Trust Building"/>
    <x v="2"/>
    <x v="1"/>
    <n v="2000"/>
    <n v="3798"/>
    <n v="0.526592943654555"/>
    <x v="0"/>
  </r>
  <r>
    <d v="2024-01-29T00:00:00"/>
    <s v="Trust Building"/>
    <x v="2"/>
    <x v="1"/>
    <n v="2000"/>
    <n v="3798"/>
    <n v="0.526592943654555"/>
    <x v="0"/>
  </r>
  <r>
    <d v="2024-01-29T00:00:00"/>
    <s v="Trust Building"/>
    <x v="2"/>
    <x v="1"/>
    <n v="6000"/>
    <n v="3798"/>
    <n v="1.5797788309636651"/>
    <x v="0"/>
  </r>
  <r>
    <d v="2024-01-29T00:00:00"/>
    <s v="January 24 water bill"/>
    <x v="3"/>
    <x v="0"/>
    <n v="38500"/>
    <n v="3798"/>
    <n v="10.136914165350184"/>
    <x v="3"/>
  </r>
  <r>
    <d v="2024-01-29T00:00:00"/>
    <s v="Transfer Fees"/>
    <x v="0"/>
    <x v="0"/>
    <n v="2500"/>
    <n v="3798"/>
    <n v="0.65824117956819383"/>
    <x v="3"/>
  </r>
  <r>
    <d v="2024-01-29T00:00:00"/>
    <s v="Local Transport"/>
    <x v="1"/>
    <x v="2"/>
    <n v="7000"/>
    <n v="3798"/>
    <n v="1.8430753027909426"/>
    <x v="3"/>
  </r>
  <r>
    <d v="2024-01-29T00:00:00"/>
    <s v="Local Transport"/>
    <x v="1"/>
    <x v="2"/>
    <n v="5000"/>
    <n v="3798"/>
    <n v="1.3164823591363877"/>
    <x v="3"/>
  </r>
  <r>
    <d v="2024-01-29T00:00:00"/>
    <s v="Local Transport"/>
    <x v="1"/>
    <x v="2"/>
    <n v="6000"/>
    <n v="3798"/>
    <n v="1.5797788309636651"/>
    <x v="3"/>
  </r>
  <r>
    <d v="2024-01-29T00:00:00"/>
    <s v="Airtime for Lydia"/>
    <x v="5"/>
    <x v="2"/>
    <n v="40000"/>
    <n v="3798"/>
    <n v="10.531858873091101"/>
    <x v="3"/>
  </r>
  <r>
    <d v="2024-01-29T00:00:00"/>
    <s v="Airtime for Grace"/>
    <x v="5"/>
    <x v="3"/>
    <n v="20000"/>
    <n v="3798"/>
    <n v="5.2659294365455507"/>
    <x v="6"/>
  </r>
  <r>
    <d v="2024-01-29T00:00:00"/>
    <s v="Airtime for i18"/>
    <x v="5"/>
    <x v="1"/>
    <n v="25000"/>
    <n v="3798"/>
    <n v="6.5824117956819377"/>
    <x v="2"/>
  </r>
  <r>
    <d v="2024-01-29T00:00:00"/>
    <s v="Airtime for i03"/>
    <x v="5"/>
    <x v="1"/>
    <n v="25000"/>
    <n v="3798"/>
    <n v="6.5824117956819377"/>
    <x v="0"/>
  </r>
  <r>
    <d v="2024-01-29T00:00:00"/>
    <s v="Lydia's January salary: chq 319"/>
    <x v="9"/>
    <x v="2"/>
    <n v="3348000"/>
    <n v="3746"/>
    <n v="893.75333689268552"/>
    <x v="5"/>
  </r>
  <r>
    <d v="2024-01-29T00:00:00"/>
    <s v="Bank Charges"/>
    <x v="4"/>
    <x v="0"/>
    <n v="3000"/>
    <n v="3746"/>
    <n v="0.80085424452749598"/>
    <x v="5"/>
  </r>
  <r>
    <d v="2024-01-30T00:00:00"/>
    <s v="Local Transport"/>
    <x v="1"/>
    <x v="1"/>
    <n v="8000"/>
    <n v="3746"/>
    <n v="2.1356113187399894"/>
    <x v="2"/>
  </r>
  <r>
    <d v="2024-01-30T00:00:00"/>
    <s v="Local Transport"/>
    <x v="1"/>
    <x v="1"/>
    <n v="10000"/>
    <n v="3746"/>
    <n v="2.6695141484249865"/>
    <x v="2"/>
  </r>
  <r>
    <d v="2024-01-30T00:00:00"/>
    <s v="Local Transport"/>
    <x v="1"/>
    <x v="1"/>
    <n v="6000"/>
    <n v="3746"/>
    <n v="1.601708489054992"/>
    <x v="2"/>
  </r>
  <r>
    <d v="2024-01-30T00:00:00"/>
    <s v="Local Transport"/>
    <x v="1"/>
    <x v="1"/>
    <n v="7000"/>
    <n v="3746"/>
    <n v="1.8686599038974907"/>
    <x v="2"/>
  </r>
  <r>
    <d v="2024-01-30T00:00:00"/>
    <s v="Local Transport"/>
    <x v="1"/>
    <x v="1"/>
    <n v="8000"/>
    <n v="3746"/>
    <n v="2.1356113187399894"/>
    <x v="2"/>
  </r>
  <r>
    <d v="2024-01-30T00:00:00"/>
    <s v="Local Transport"/>
    <x v="1"/>
    <x v="1"/>
    <n v="7000"/>
    <n v="3746"/>
    <n v="1.8686599038974907"/>
    <x v="2"/>
  </r>
  <r>
    <d v="2024-01-30T00:00:00"/>
    <s v="Trust Building"/>
    <x v="2"/>
    <x v="1"/>
    <n v="5000"/>
    <n v="3746"/>
    <n v="1.3347570742124932"/>
    <x v="2"/>
  </r>
  <r>
    <d v="2024-01-30T00:00:00"/>
    <s v="Trust Building"/>
    <x v="2"/>
    <x v="1"/>
    <n v="5000"/>
    <n v="3746"/>
    <n v="1.3347570742124932"/>
    <x v="2"/>
  </r>
  <r>
    <d v="2024-01-30T00:00:00"/>
    <s v="Local Transport"/>
    <x v="1"/>
    <x v="1"/>
    <n v="10000"/>
    <n v="3746"/>
    <n v="2.6695141484249865"/>
    <x v="0"/>
  </r>
  <r>
    <d v="2024-01-30T00:00:00"/>
    <s v="Local Transport"/>
    <x v="1"/>
    <x v="1"/>
    <n v="9000"/>
    <n v="3746"/>
    <n v="2.4025627335824882"/>
    <x v="0"/>
  </r>
  <r>
    <d v="2024-01-30T00:00:00"/>
    <s v="Local Transport"/>
    <x v="1"/>
    <x v="1"/>
    <n v="6000"/>
    <n v="3746"/>
    <n v="1.601708489054992"/>
    <x v="0"/>
  </r>
  <r>
    <d v="2024-01-30T00:00:00"/>
    <s v="Local Transport"/>
    <x v="1"/>
    <x v="1"/>
    <n v="8000"/>
    <n v="3746"/>
    <n v="2.1356113187399894"/>
    <x v="0"/>
  </r>
  <r>
    <d v="2024-01-30T00:00:00"/>
    <s v="Local Transport"/>
    <x v="1"/>
    <x v="1"/>
    <n v="10000"/>
    <n v="3746"/>
    <n v="2.6695141484249865"/>
    <x v="0"/>
  </r>
  <r>
    <d v="2024-01-30T00:00:00"/>
    <s v="Local Transport"/>
    <x v="1"/>
    <x v="1"/>
    <n v="13000"/>
    <n v="3746"/>
    <n v="3.4703683929524827"/>
    <x v="0"/>
  </r>
  <r>
    <d v="2024-01-30T00:00:00"/>
    <s v="Trust Building"/>
    <x v="2"/>
    <x v="1"/>
    <n v="2000"/>
    <n v="3746"/>
    <n v="0.53390282968499736"/>
    <x v="0"/>
  </r>
  <r>
    <d v="2024-01-30T00:00:00"/>
    <s v="Trust Building"/>
    <x v="2"/>
    <x v="1"/>
    <n v="4000"/>
    <n v="3746"/>
    <n v="1.0678056593699947"/>
    <x v="0"/>
  </r>
  <r>
    <d v="2024-01-30T00:00:00"/>
    <s v="Trust Building"/>
    <x v="2"/>
    <x v="1"/>
    <n v="4000"/>
    <n v="3746"/>
    <n v="1.0678056593699947"/>
    <x v="0"/>
  </r>
  <r>
    <d v="2024-01-30T00:00:00"/>
    <s v="Peninah's January salary"/>
    <x v="8"/>
    <x v="0"/>
    <n v="200000"/>
    <n v="3746"/>
    <n v="53.390282968499733"/>
    <x v="3"/>
  </r>
  <r>
    <d v="2024-01-30T00:00:00"/>
    <s v="1 kg of sugar for office"/>
    <x v="7"/>
    <x v="0"/>
    <n v="6500"/>
    <n v="3746"/>
    <n v="1.7351841964762413"/>
    <x v="3"/>
  </r>
  <r>
    <d v="2024-01-31T00:00:00"/>
    <s v="Local Transport"/>
    <x v="1"/>
    <x v="2"/>
    <n v="8000"/>
    <n v="3746"/>
    <n v="2.1356113187399894"/>
    <x v="3"/>
  </r>
  <r>
    <d v="2024-01-31T00:00:00"/>
    <s v="Local Transport"/>
    <x v="1"/>
    <x v="2"/>
    <n v="5000"/>
    <n v="3746"/>
    <n v="1.3347570742124932"/>
    <x v="3"/>
  </r>
  <r>
    <d v="2024-01-31T00:00:00"/>
    <s v="Local Transport"/>
    <x v="1"/>
    <x v="2"/>
    <n v="4000"/>
    <n v="3746"/>
    <n v="1.0678056593699947"/>
    <x v="3"/>
  </r>
  <r>
    <d v="2024-01-31T00:00:00"/>
    <s v="2 kgs of sugar"/>
    <x v="7"/>
    <x v="0"/>
    <n v="11800"/>
    <n v="3746"/>
    <n v="3.1500266951414844"/>
    <x v="3"/>
  </r>
  <r>
    <d v="2024-01-31T00:00:00"/>
    <s v="2 kgs of sugar"/>
    <x v="7"/>
    <x v="0"/>
    <n v="11800"/>
    <n v="3746"/>
    <n v="3.1500266951414844"/>
    <x v="3"/>
  </r>
  <r>
    <d v="2024-01-31T00:00:00"/>
    <s v="Local Transport"/>
    <x v="1"/>
    <x v="1"/>
    <n v="8000"/>
    <n v="3746"/>
    <n v="2.1356113187399894"/>
    <x v="2"/>
  </r>
  <r>
    <d v="2024-01-31T00:00:00"/>
    <s v="Local Transport"/>
    <x v="1"/>
    <x v="1"/>
    <n v="7000"/>
    <n v="3746"/>
    <n v="1.8686599038974907"/>
    <x v="2"/>
  </r>
  <r>
    <d v="2024-01-31T00:00:00"/>
    <s v="Local Transport"/>
    <x v="1"/>
    <x v="1"/>
    <n v="11000"/>
    <n v="3746"/>
    <n v="2.9364655632674852"/>
    <x v="2"/>
  </r>
  <r>
    <d v="2024-01-31T00:00:00"/>
    <s v="Local Transport"/>
    <x v="1"/>
    <x v="1"/>
    <n v="8000"/>
    <n v="3746"/>
    <n v="2.1356113187399894"/>
    <x v="2"/>
  </r>
  <r>
    <d v="2024-01-31T00:00:00"/>
    <s v="Local Transport"/>
    <x v="1"/>
    <x v="1"/>
    <n v="7000"/>
    <n v="3746"/>
    <n v="1.8686599038974907"/>
    <x v="2"/>
  </r>
  <r>
    <d v="2024-01-31T00:00:00"/>
    <s v="Local Transport"/>
    <x v="1"/>
    <x v="1"/>
    <n v="7000"/>
    <n v="3746"/>
    <n v="1.8686599038974907"/>
    <x v="2"/>
  </r>
  <r>
    <d v="2024-01-31T00:00:00"/>
    <s v="Trust Building"/>
    <x v="2"/>
    <x v="1"/>
    <n v="4000"/>
    <n v="3746"/>
    <n v="1.0678056593699947"/>
    <x v="2"/>
  </r>
  <r>
    <d v="2024-01-31T00:00:00"/>
    <s v="Trust Building"/>
    <x v="2"/>
    <x v="1"/>
    <n v="4000"/>
    <n v="3746"/>
    <n v="1.0678056593699947"/>
    <x v="2"/>
  </r>
  <r>
    <d v="2024-01-31T00:00:00"/>
    <s v="Trust Building"/>
    <x v="2"/>
    <x v="1"/>
    <n v="2000"/>
    <n v="3746"/>
    <n v="0.53390282968499736"/>
    <x v="2"/>
  </r>
  <r>
    <d v="2024-01-31T00:00:00"/>
    <s v="Local Transport"/>
    <x v="1"/>
    <x v="1"/>
    <n v="10000"/>
    <n v="3746"/>
    <n v="2.6695141484249865"/>
    <x v="0"/>
  </r>
  <r>
    <d v="2024-01-31T00:00:00"/>
    <s v="Local Transport"/>
    <x v="1"/>
    <x v="1"/>
    <n v="9000"/>
    <n v="3746"/>
    <n v="2.4025627335824882"/>
    <x v="0"/>
  </r>
  <r>
    <d v="2024-01-31T00:00:00"/>
    <s v="Local Transport"/>
    <x v="1"/>
    <x v="1"/>
    <n v="7000"/>
    <n v="3746"/>
    <n v="1.8686599038974907"/>
    <x v="0"/>
  </r>
  <r>
    <d v="2024-01-31T00:00:00"/>
    <s v="Local Transport"/>
    <x v="1"/>
    <x v="1"/>
    <n v="10000"/>
    <n v="3746"/>
    <n v="2.6695141484249865"/>
    <x v="0"/>
  </r>
  <r>
    <d v="2024-01-31T00:00:00"/>
    <s v="Local Transport"/>
    <x v="1"/>
    <x v="1"/>
    <n v="9000"/>
    <n v="3746"/>
    <n v="2.4025627335824882"/>
    <x v="0"/>
  </r>
  <r>
    <d v="2024-01-31T00:00:00"/>
    <s v="Trust Building"/>
    <x v="2"/>
    <x v="1"/>
    <n v="5000"/>
    <n v="3746"/>
    <n v="1.3347570742124932"/>
    <x v="0"/>
  </r>
  <r>
    <d v="2024-01-31T00:00:00"/>
    <s v="Trust Building"/>
    <x v="2"/>
    <x v="1"/>
    <n v="5000"/>
    <n v="3746"/>
    <n v="1.3347570742124932"/>
    <x v="0"/>
  </r>
  <r>
    <d v="2024-01-31T00:00:00"/>
    <s v="Grace's January salary"/>
    <x v="9"/>
    <x v="3"/>
    <n v="1500000"/>
    <n v="3746"/>
    <n v="400.427122263748"/>
    <x v="5"/>
  </r>
  <r>
    <d v="2024-01-31T00:00:00"/>
    <s v="Bank Charges"/>
    <x v="4"/>
    <x v="0"/>
    <n v="3000"/>
    <n v="3746"/>
    <n v="0.80085424452749598"/>
    <x v="5"/>
  </r>
</pivotCacheRecords>
</file>

<file path=xl/pivotCache/pivotCacheRecords2.xml><?xml version="1.0" encoding="utf-8"?>
<pivotCacheRecords xmlns="http://schemas.openxmlformats.org/spreadsheetml/2006/main" xmlns:r="http://schemas.openxmlformats.org/officeDocument/2006/relationships" count="69">
  <r>
    <d v="2024-01-01T00:00:00"/>
    <s v="Cash Box December 2023"/>
    <m/>
    <m/>
    <m/>
    <m/>
    <n v="545526"/>
    <x v="0"/>
  </r>
  <r>
    <d v="2024-01-02T00:00:00"/>
    <s v="Mission Budget for 1 day"/>
    <s v="Advance"/>
    <s v="Investigations"/>
    <n v="49000"/>
    <m/>
    <n v="496526"/>
    <x v="1"/>
  </r>
  <r>
    <d v="2024-01-03T00:00:00"/>
    <s v="Mission Budget for 1 day"/>
    <s v="Advance"/>
    <s v="Investigations"/>
    <n v="42000"/>
    <m/>
    <n v="454526"/>
    <x v="1"/>
  </r>
  <r>
    <d v="2024-01-09T00:00:00"/>
    <s v="Mission Budget for 1 day"/>
    <s v="Advance"/>
    <s v="Investigations"/>
    <n v="48500"/>
    <m/>
    <n v="406026"/>
    <x v="1"/>
  </r>
  <r>
    <d v="2024-01-10T00:00:00"/>
    <s v="Mission Budget for 1 day"/>
    <s v="Advance"/>
    <s v="Investigations"/>
    <n v="38500"/>
    <m/>
    <n v="367526"/>
    <x v="2"/>
  </r>
  <r>
    <d v="2024-01-10T00:00:00"/>
    <s v="Mission Budget for 1 day"/>
    <s v="Advance"/>
    <s v="Investigations"/>
    <n v="36000"/>
    <m/>
    <n v="331526"/>
    <x v="1"/>
  </r>
  <r>
    <d v="2024-01-12T00:00:00"/>
    <s v="Mission Budget for 1 day"/>
    <s v="Advance"/>
    <s v="Investigations"/>
    <n v="25500"/>
    <m/>
    <n v="306026"/>
    <x v="1"/>
  </r>
  <r>
    <d v="2024-01-12T00:00:00"/>
    <s v="Mission Budget for 1 day"/>
    <s v="Advance"/>
    <s v="Investigations"/>
    <n v="33500"/>
    <m/>
    <n v="272526"/>
    <x v="2"/>
  </r>
  <r>
    <d v="2024-01-16T00:00:00"/>
    <s v="Mission Budget for 1 day"/>
    <s v="Advance"/>
    <s v="Management"/>
    <n v="14000"/>
    <m/>
    <n v="258526"/>
    <x v="3"/>
  </r>
  <r>
    <d v="2024-01-16T00:00:00"/>
    <s v="Mission Budget for 1 day"/>
    <s v="Advance"/>
    <s v="Investigations"/>
    <n v="17000"/>
    <m/>
    <n v="241526"/>
    <x v="2"/>
  </r>
  <r>
    <d v="2024-01-16T00:00:00"/>
    <s v="Mission Budget for 1 day"/>
    <s v="Advance"/>
    <s v="Investigations"/>
    <n v="21000"/>
    <m/>
    <n v="220526"/>
    <x v="1"/>
  </r>
  <r>
    <d v="2024-01-16T00:00:00"/>
    <s v="Reimbursement to the project"/>
    <s v="Advance"/>
    <s v="Investigations"/>
    <m/>
    <n v="1000"/>
    <n v="221526"/>
    <x v="1"/>
  </r>
  <r>
    <d v="2024-01-16T00:00:00"/>
    <s v="Reimbursement to the project"/>
    <s v="Advance"/>
    <s v="Investigations"/>
    <m/>
    <n v="12000"/>
    <n v="233526"/>
    <x v="2"/>
  </r>
  <r>
    <d v="2024-01-17T00:00:00"/>
    <s v="Mission Budget for 1 day"/>
    <s v="Advance"/>
    <s v="Investigations"/>
    <n v="14000"/>
    <m/>
    <n v="219526"/>
    <x v="3"/>
  </r>
  <r>
    <d v="2024-01-17T00:00:00"/>
    <s v="Mission Budget for 1 day"/>
    <s v="Advance"/>
    <s v="Investigations"/>
    <n v="20000"/>
    <m/>
    <n v="199526"/>
    <x v="1"/>
  </r>
  <r>
    <d v="2024-01-17T00:00:00"/>
    <s v="Mission Budget for 1 day"/>
    <s v="Advance"/>
    <s v="Investigations"/>
    <n v="17000"/>
    <m/>
    <n v="182526"/>
    <x v="2"/>
  </r>
  <r>
    <d v="2024-01-17T00:00:00"/>
    <s v="Reimbursement to Grace"/>
    <s v="Advance"/>
    <s v="Legal"/>
    <n v="7000"/>
    <m/>
    <n v="175526"/>
    <x v="4"/>
  </r>
  <r>
    <d v="2024-01-18T00:00:00"/>
    <s v="Mission Budget for 1 day"/>
    <s v="Advance"/>
    <s v="Management"/>
    <n v="12000"/>
    <m/>
    <n v="163526"/>
    <x v="3"/>
  </r>
  <r>
    <d v="2024-01-18T00:00:00"/>
    <s v="Cash Withdraw: chq 317"/>
    <s v="Internal transfer"/>
    <m/>
    <m/>
    <n v="4197000"/>
    <n v="4360526"/>
    <x v="0"/>
  </r>
  <r>
    <d v="2024-01-18T00:00:00"/>
    <s v="Mission Budget for 1 day"/>
    <s v="Advance"/>
    <s v="Management"/>
    <n v="319000"/>
    <m/>
    <n v="4041526"/>
    <x v="3"/>
  </r>
  <r>
    <d v="2024-01-19T00:00:00"/>
    <s v="Mission Budget for 1 day"/>
    <s v="Advance"/>
    <s v="Management"/>
    <n v="50000"/>
    <m/>
    <n v="3991526"/>
    <x v="3"/>
  </r>
  <r>
    <d v="2024-01-19T00:00:00"/>
    <s v="Mission Budget for 1 day"/>
    <s v="Advance"/>
    <s v="Management"/>
    <n v="113000"/>
    <m/>
    <n v="3878526"/>
    <x v="3"/>
  </r>
  <r>
    <d v="2024-01-19T00:00:00"/>
    <s v="Mission Budget for 1 day"/>
    <s v="Advance"/>
    <s v="Management"/>
    <n v="40000"/>
    <m/>
    <n v="3838526"/>
    <x v="3"/>
  </r>
  <r>
    <d v="2024-01-19T00:00:00"/>
    <s v="Mission Budget for 1 day"/>
    <s v="Advance"/>
    <s v="Management"/>
    <n v="110000"/>
    <m/>
    <n v="3728526"/>
    <x v="3"/>
  </r>
  <r>
    <d v="2024-01-19T00:00:00"/>
    <s v="Mission Budget for 1 day"/>
    <s v="Advance"/>
    <s v="Management"/>
    <n v="198000"/>
    <m/>
    <n v="3530526"/>
    <x v="3"/>
  </r>
  <r>
    <d v="2024-01-19T00:00:00"/>
    <s v="Mission Budget for 1 day"/>
    <s v="Advance"/>
    <s v="Management"/>
    <n v="280000"/>
    <m/>
    <n v="3250526"/>
    <x v="5"/>
  </r>
  <r>
    <d v="2024-01-19T00:00:00"/>
    <s v="Mission Budget for 1 day"/>
    <s v="Advance"/>
    <s v="Management"/>
    <n v="20000"/>
    <m/>
    <n v="3230526"/>
    <x v="3"/>
  </r>
  <r>
    <d v="2024-01-19T00:00:00"/>
    <s v="Mission Budget for 1 day"/>
    <s v="Advance"/>
    <s v="Management"/>
    <n v="100000"/>
    <m/>
    <n v="3130526"/>
    <x v="3"/>
  </r>
  <r>
    <d v="2024-01-19T00:00:00"/>
    <s v="Mission Budget for 1 day"/>
    <s v="Advance"/>
    <s v="Investigations"/>
    <n v="63000"/>
    <m/>
    <n v="3067526"/>
    <x v="2"/>
  </r>
  <r>
    <d v="2024-01-19T00:00:00"/>
    <s v="Mission Budget for 1 day"/>
    <s v="Advance"/>
    <s v="Investigations"/>
    <n v="65000"/>
    <m/>
    <n v="3002526"/>
    <x v="1"/>
  </r>
  <r>
    <d v="2024-01-20T00:00:00"/>
    <s v="Reimbursement to the project"/>
    <s v="Advance"/>
    <s v="Management"/>
    <m/>
    <n v="46500"/>
    <n v="3049026"/>
    <x v="3"/>
  </r>
  <r>
    <d v="2024-01-20T00:00:00"/>
    <s v="Mission Budget for 1 day"/>
    <s v="Advance"/>
    <s v="Investigations"/>
    <n v="32000"/>
    <m/>
    <n v="3017026"/>
    <x v="2"/>
  </r>
  <r>
    <d v="2024-01-20T00:00:00"/>
    <s v="Mission Budget for 1 day"/>
    <s v="Advance"/>
    <s v="Investigations"/>
    <n v="40000"/>
    <m/>
    <n v="2977026"/>
    <x v="1"/>
  </r>
  <r>
    <d v="2024-01-20T00:00:00"/>
    <s v="Reimbursement to the project"/>
    <s v="Advance"/>
    <s v="Management"/>
    <m/>
    <n v="2800"/>
    <n v="2979826"/>
    <x v="3"/>
  </r>
  <r>
    <d v="2024-01-20T00:00:00"/>
    <s v="Reimbursement to the project"/>
    <s v="Advance"/>
    <s v="Investigations"/>
    <m/>
    <n v="3000"/>
    <n v="2982826"/>
    <x v="2"/>
  </r>
  <r>
    <d v="2024-01-20T00:00:00"/>
    <s v="Reimbursement to the project"/>
    <s v="Advance"/>
    <s v="Investigations"/>
    <m/>
    <n v="1000"/>
    <n v="2983826"/>
    <x v="1"/>
  </r>
  <r>
    <d v="2024-01-22T00:00:00"/>
    <s v="Mission Budget for 1 day"/>
    <s v="Advance"/>
    <s v="Investigations"/>
    <n v="64000"/>
    <m/>
    <n v="2919826"/>
    <x v="1"/>
  </r>
  <r>
    <d v="2024-01-22T00:00:00"/>
    <s v="Mission Budget for 1 day"/>
    <s v="Advance"/>
    <s v="Investigations"/>
    <n v="62000"/>
    <m/>
    <n v="2857826"/>
    <x v="2"/>
  </r>
  <r>
    <d v="2024-01-22T00:00:00"/>
    <s v="Mission Budget for 1 day"/>
    <s v="Advance"/>
    <s v="Management"/>
    <n v="70000"/>
    <m/>
    <n v="2787826"/>
    <x v="3"/>
  </r>
  <r>
    <d v="2024-01-23T00:00:00"/>
    <s v="Reimbursement to the project"/>
    <s v="Advance"/>
    <s v="Investigations"/>
    <m/>
    <n v="1000"/>
    <n v="2788826"/>
    <x v="1"/>
  </r>
  <r>
    <d v="2024-01-23T00:00:00"/>
    <s v="Reimbursement to the project"/>
    <s v="Advance"/>
    <s v="Investigations"/>
    <m/>
    <n v="1000"/>
    <n v="2789826"/>
    <x v="2"/>
  </r>
  <r>
    <d v="2024-01-23T00:00:00"/>
    <s v="Mission Budget for 1 day"/>
    <s v="Advance"/>
    <s v="Investigations"/>
    <n v="60000"/>
    <m/>
    <n v="2729826"/>
    <x v="2"/>
  </r>
  <r>
    <d v="2024-01-23T00:00:00"/>
    <s v="Mission Budget for 1 day"/>
    <s v="Advance"/>
    <s v="Investigations"/>
    <n v="71000"/>
    <m/>
    <n v="2658826"/>
    <x v="1"/>
  </r>
  <r>
    <d v="2024-01-24T00:00:00"/>
    <s v="Reimbursement to the project"/>
    <s v="Advance"/>
    <s v="Investigations"/>
    <m/>
    <n v="3000"/>
    <n v="2661826"/>
    <x v="2"/>
  </r>
  <r>
    <d v="2024-01-24T00:00:00"/>
    <s v="Mission Budget for 1 day"/>
    <s v="Advance"/>
    <s v="Investigations"/>
    <n v="8000"/>
    <m/>
    <n v="2653826"/>
    <x v="3"/>
  </r>
  <r>
    <d v="2024-01-24T00:00:00"/>
    <s v="Mission Budget for 1 day"/>
    <s v="Advance"/>
    <s v="Management"/>
    <n v="200000"/>
    <m/>
    <n v="2453826"/>
    <x v="3"/>
  </r>
  <r>
    <d v="2024-01-24T00:00:00"/>
    <s v="Mission Budget for 1 day"/>
    <s v="Advance"/>
    <s v="Investigations"/>
    <n v="65000"/>
    <m/>
    <n v="2388826"/>
    <x v="1"/>
  </r>
  <r>
    <d v="2024-01-24T00:00:00"/>
    <s v="Mission Budget for 1 day"/>
    <s v="Advance"/>
    <s v="Investigations"/>
    <n v="63000"/>
    <m/>
    <n v="2325826"/>
    <x v="2"/>
  </r>
  <r>
    <d v="2024-01-24T00:00:00"/>
    <s v="Mission Budget for 1 day"/>
    <s v="Advance"/>
    <s v="Legal"/>
    <n v="30000"/>
    <m/>
    <n v="2295826"/>
    <x v="4"/>
  </r>
  <r>
    <d v="2024-01-24T00:00:00"/>
    <s v="Mission Budget for 1 day"/>
    <s v="Advance"/>
    <s v="Legal"/>
    <n v="10000"/>
    <m/>
    <n v="2285826"/>
    <x v="4"/>
  </r>
  <r>
    <d v="2024-01-25T00:00:00"/>
    <s v="Reimbursement to the project"/>
    <s v="Advance"/>
    <s v="Investigations"/>
    <m/>
    <n v="2000"/>
    <n v="2287826"/>
    <x v="1"/>
  </r>
  <r>
    <d v="2024-01-25T00:00:00"/>
    <s v="Reimbursement to the project"/>
    <s v="Advance"/>
    <s v="Investigations"/>
    <m/>
    <n v="2000"/>
    <n v="2289826"/>
    <x v="2"/>
  </r>
  <r>
    <d v="2024-01-25T00:00:00"/>
    <s v="Mission Budget for 1 day"/>
    <s v="Advance"/>
    <s v="Legal"/>
    <n v="50000"/>
    <m/>
    <n v="2239826"/>
    <x v="4"/>
  </r>
  <r>
    <d v="2024-01-25T00:00:00"/>
    <s v="Mission Budget for 1 day"/>
    <s v="Advance"/>
    <s v="Investigations"/>
    <n v="56000"/>
    <m/>
    <n v="2183826"/>
    <x v="1"/>
  </r>
  <r>
    <d v="2024-01-25T00:00:00"/>
    <s v="Mission Budget for 1 day"/>
    <s v="Advance"/>
    <s v="Investigations"/>
    <n v="52000"/>
    <m/>
    <n v="2131826"/>
    <x v="2"/>
  </r>
  <r>
    <d v="2024-01-29T00:00:00"/>
    <s v="Mission Budget for 1 day"/>
    <s v="Advance"/>
    <s v="Investigations"/>
    <n v="58000"/>
    <m/>
    <n v="2073826"/>
    <x v="2"/>
  </r>
  <r>
    <d v="2024-01-29T00:00:00"/>
    <s v="Mission Budget for 1 day"/>
    <s v="Advance"/>
    <s v="Investigations"/>
    <n v="62000"/>
    <m/>
    <n v="2011826"/>
    <x v="1"/>
  </r>
  <r>
    <d v="2024-01-29T00:00:00"/>
    <s v="Mission Budget for 1 day"/>
    <s v="Advance"/>
    <s v="Management"/>
    <n v="41000"/>
    <m/>
    <n v="1970826"/>
    <x v="3"/>
  </r>
  <r>
    <d v="2024-01-29T00:00:00"/>
    <s v="Mission Budget for 1 day"/>
    <s v="Advance"/>
    <s v="Management"/>
    <n v="16000"/>
    <m/>
    <n v="1954826"/>
    <x v="3"/>
  </r>
  <r>
    <d v="2024-01-29T00:00:00"/>
    <s v="Mission Budget for 1 day"/>
    <s v="Advance"/>
    <s v="Management"/>
    <n v="90000"/>
    <m/>
    <n v="1864826"/>
    <x v="5"/>
  </r>
  <r>
    <d v="2024-01-29T00:00:00"/>
    <s v="Reimbursement to the project"/>
    <s v="Advance"/>
    <s v="Investigations"/>
    <m/>
    <n v="1000"/>
    <n v="1865826"/>
    <x v="1"/>
  </r>
  <r>
    <d v="2024-01-30T00:00:00"/>
    <s v="Reimbursement to the project"/>
    <s v="Advance"/>
    <s v="Investigations"/>
    <m/>
    <n v="1000"/>
    <n v="1866826"/>
    <x v="2"/>
  </r>
  <r>
    <d v="2024-01-30T00:00:00"/>
    <s v="Mission Budget for 1 day"/>
    <s v="Advance"/>
    <s v="Investigations"/>
    <n v="56000"/>
    <m/>
    <n v="1810826"/>
    <x v="2"/>
  </r>
  <r>
    <d v="2024-01-30T00:00:00"/>
    <s v="Mission Budget for 1 day"/>
    <s v="Advance"/>
    <s v="Investigations"/>
    <n v="67000"/>
    <m/>
    <n v="1743826"/>
    <x v="1"/>
  </r>
  <r>
    <d v="2024-01-30T00:00:00"/>
    <s v="Mission Budget for 1 day"/>
    <s v="Advance"/>
    <s v="Management"/>
    <n v="200000"/>
    <m/>
    <n v="1543826"/>
    <x v="3"/>
  </r>
  <r>
    <d v="2024-01-31T00:00:00"/>
    <s v="Mission Budget for 1 day"/>
    <s v="Advance"/>
    <s v="Management"/>
    <n v="16000"/>
    <m/>
    <n v="1527826"/>
    <x v="3"/>
  </r>
  <r>
    <d v="2024-01-31T00:00:00"/>
    <s v="Mission Budget for 1 day"/>
    <s v="Advance"/>
    <s v="Investigations"/>
    <n v="60000"/>
    <m/>
    <n v="1467826"/>
    <x v="2"/>
  </r>
  <r>
    <d v="2024-01-31T00:00:00"/>
    <s v="Mission Budget for 1 day"/>
    <s v="Advance"/>
    <s v="Investigations"/>
    <n v="56000"/>
    <m/>
    <n v="1411826"/>
    <x v="1"/>
  </r>
  <r>
    <d v="2024-01-31T00:00:00"/>
    <s v="Reimbursement to the project"/>
    <s v="Advance"/>
    <s v="Investigations"/>
    <m/>
    <n v="1000"/>
    <n v="1412826"/>
    <x v="1"/>
  </r>
</pivotCacheRecords>
</file>

<file path=xl/pivotCache/pivotCacheRecords3.xml><?xml version="1.0" encoding="utf-8"?>
<pivotCacheRecords xmlns="http://schemas.openxmlformats.org/spreadsheetml/2006/main" xmlns:r="http://schemas.openxmlformats.org/officeDocument/2006/relationships" count="17">
  <r>
    <d v="2024-01-01T00:00:00"/>
    <s v="Balance from December 2023"/>
    <m/>
    <m/>
    <m/>
    <m/>
    <n v="0"/>
    <x v="0"/>
  </r>
  <r>
    <d v="2024-01-15T00:00:00"/>
    <s v="Airtime for Lydia"/>
    <s v="Telephone"/>
    <s v="Management"/>
    <n v="20000"/>
    <m/>
    <n v="-20000"/>
    <x v="1"/>
  </r>
  <r>
    <d v="2024-01-19T00:00:00"/>
    <s v="Mission Budget for 1 day"/>
    <s v="Advance"/>
    <s v="Management"/>
    <m/>
    <n v="280000"/>
    <n v="260000"/>
    <x v="0"/>
  </r>
  <r>
    <d v="2024-01-19T00:00:00"/>
    <s v="Airtime for Lydia"/>
    <s v="Telephone"/>
    <s v="Management"/>
    <n v="40000"/>
    <m/>
    <n v="220000"/>
    <x v="1"/>
  </r>
  <r>
    <d v="2024-01-19T00:00:00"/>
    <s v="Airtime for Grace"/>
    <s v="Telephone"/>
    <s v="Legal"/>
    <n v="20000"/>
    <m/>
    <n v="200000"/>
    <x v="2"/>
  </r>
  <r>
    <d v="2024-01-19T00:00:00"/>
    <s v="Airtime for i18"/>
    <s v="Telephone"/>
    <s v="Investigations"/>
    <n v="25000"/>
    <m/>
    <n v="175000"/>
    <x v="3"/>
  </r>
  <r>
    <d v="2024-01-19T00:00:00"/>
    <s v="Airtime for i03"/>
    <s v="Telephone"/>
    <s v="Investigations"/>
    <n v="25000"/>
    <m/>
    <n v="150000"/>
    <x v="4"/>
  </r>
  <r>
    <d v="2024-01-22T00:00:00"/>
    <s v="Airtime for Lydia"/>
    <s v="Telephone"/>
    <s v="Management"/>
    <n v="40000"/>
    <m/>
    <n v="110000"/>
    <x v="1"/>
  </r>
  <r>
    <d v="2024-01-22T00:00:00"/>
    <s v="Airtime for Grace"/>
    <s v="Telephone"/>
    <s v="Legal"/>
    <n v="20000"/>
    <m/>
    <n v="90000"/>
    <x v="2"/>
  </r>
  <r>
    <d v="2024-01-22T00:00:00"/>
    <s v="Airtime for i18"/>
    <s v="Telephone"/>
    <s v="Investigations"/>
    <n v="25000"/>
    <m/>
    <n v="65000"/>
    <x v="3"/>
  </r>
  <r>
    <d v="2024-01-22T00:00:00"/>
    <s v="Airtime for i03"/>
    <s v="Telephone"/>
    <s v="Investigations"/>
    <n v="25000"/>
    <m/>
    <n v="40000"/>
    <x v="4"/>
  </r>
  <r>
    <d v="2024-01-26T00:00:00"/>
    <s v="Airtime for i18"/>
    <s v="Telephone"/>
    <s v="Investigations"/>
    <n v="20000"/>
    <m/>
    <n v="20000"/>
    <x v="3"/>
  </r>
  <r>
    <d v="2024-01-29T00:00:00"/>
    <s v="Mission Budget for 1 day"/>
    <s v="Advance"/>
    <s v="Management"/>
    <m/>
    <n v="90000"/>
    <n v="110000"/>
    <x v="0"/>
  </r>
  <r>
    <d v="2024-01-29T00:00:00"/>
    <s v="Airtime for Lydia"/>
    <s v="Telephone"/>
    <s v="Management"/>
    <n v="40000"/>
    <m/>
    <n v="70000"/>
    <x v="1"/>
  </r>
  <r>
    <d v="2024-01-29T00:00:00"/>
    <s v="Airtime for Grace"/>
    <s v="Telephone"/>
    <s v="Legal"/>
    <n v="20000"/>
    <m/>
    <n v="50000"/>
    <x v="2"/>
  </r>
  <r>
    <d v="2024-01-29T00:00:00"/>
    <s v="Airtime for i18"/>
    <s v="Telephone"/>
    <s v="Investigations"/>
    <n v="25000"/>
    <m/>
    <n v="25000"/>
    <x v="3"/>
  </r>
  <r>
    <d v="2024-01-29T00:00:00"/>
    <s v="Airtime for i03"/>
    <s v="Telephone"/>
    <s v="Investigations"/>
    <n v="25000"/>
    <m/>
    <n v="0"/>
    <x v="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L11" firstHeaderRow="1" firstDataRow="2" firstDataCol="1"/>
  <pivotFields count="8">
    <pivotField numFmtId="14" showAll="0"/>
    <pivotField showAll="0"/>
    <pivotField axis="axisCol" showAll="0">
      <items count="13">
        <item x="4"/>
        <item x="6"/>
        <item x="7"/>
        <item x="9"/>
        <item x="3"/>
        <item x="8"/>
        <item x="5"/>
        <item m="1" x="11"/>
        <item x="0"/>
        <item x="1"/>
        <item m="1" x="10"/>
        <item x="2"/>
        <item t="default"/>
      </items>
    </pivotField>
    <pivotField axis="axisRow" showAll="0">
      <items count="7">
        <item x="1"/>
        <item x="3"/>
        <item x="2"/>
        <item x="0"/>
        <item x="5"/>
        <item x="4"/>
        <item t="default"/>
      </items>
    </pivotField>
    <pivotField dataField="1" showAll="0"/>
    <pivotField showAll="0"/>
    <pivotField numFmtId="165" showAll="0"/>
    <pivotField showAll="0"/>
  </pivotFields>
  <rowFields count="1">
    <field x="3"/>
  </rowFields>
  <rowItems count="7">
    <i>
      <x/>
    </i>
    <i>
      <x v="1"/>
    </i>
    <i>
      <x v="2"/>
    </i>
    <i>
      <x v="3"/>
    </i>
    <i>
      <x v="4"/>
    </i>
    <i>
      <x v="5"/>
    </i>
    <i t="grand">
      <x/>
    </i>
  </rowItems>
  <colFields count="1">
    <field x="2"/>
  </colFields>
  <colItems count="11">
    <i>
      <x/>
    </i>
    <i>
      <x v="1"/>
    </i>
    <i>
      <x v="2"/>
    </i>
    <i>
      <x v="3"/>
    </i>
    <i>
      <x v="4"/>
    </i>
    <i>
      <x v="5"/>
    </i>
    <i>
      <x v="6"/>
    </i>
    <i>
      <x v="8"/>
    </i>
    <i>
      <x v="9"/>
    </i>
    <i>
      <x v="11"/>
    </i>
    <i t="grand">
      <x/>
    </i>
  </colItems>
  <dataFields count="1">
    <dataField name="Sum of Spent  in national currency (UGX)" fld="4" baseField="0" baseItem="0" numFmtId="164"/>
  </dataFields>
  <formats count="3">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5"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showAll="0"/>
    <pivotField dataField="1" numFmtId="165" showAll="0"/>
    <pivotField axis="axisRow" showAll="0">
      <items count="8">
        <item x="5"/>
        <item x="4"/>
        <item x="1"/>
        <item x="6"/>
        <item x="0"/>
        <item x="2"/>
        <item x="3"/>
        <item t="default"/>
      </items>
    </pivotField>
  </pivotFields>
  <rowFields count="1">
    <field x="7"/>
  </rowFields>
  <rowItems count="8">
    <i>
      <x/>
    </i>
    <i>
      <x v="1"/>
    </i>
    <i>
      <x v="2"/>
    </i>
    <i>
      <x v="3"/>
    </i>
    <i>
      <x v="4"/>
    </i>
    <i>
      <x v="5"/>
    </i>
    <i>
      <x v="6"/>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7">
        <item x="5"/>
        <item x="4"/>
        <item x="1"/>
        <item x="2"/>
        <item x="3"/>
        <item x="0"/>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2">
    <format dxfId="2">
      <pivotArea outline="0" collapsedLevelsAreSubtotals="1" fieldPosition="0"/>
    </format>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2"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2:B28"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15">
        <item m="1" x="10"/>
        <item m="1" x="13"/>
        <item x="2"/>
        <item m="1" x="11"/>
        <item x="3"/>
        <item m="1" x="5"/>
        <item m="1" x="12"/>
        <item m="1" x="7"/>
        <item m="1" x="6"/>
        <item m="1" x="9"/>
        <item m="1" x="8"/>
        <item x="1"/>
        <item x="0"/>
        <item x="4"/>
        <item t="default"/>
      </items>
    </pivotField>
  </pivotFields>
  <rowFields count="1">
    <field x="7"/>
  </rowFields>
  <rowItems count="6">
    <i>
      <x v="2"/>
    </i>
    <i>
      <x v="4"/>
    </i>
    <i>
      <x v="11"/>
    </i>
    <i>
      <x v="12"/>
    </i>
    <i>
      <x v="13"/>
    </i>
    <i t="grand">
      <x/>
    </i>
  </rowItems>
  <colItems count="1">
    <i/>
  </colItems>
  <dataFields count="1">
    <dataField name="Sum of Spent  in national currency (UGX)" fld="4" baseField="7" baseItem="0" numFmtId="168"/>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1"/>
  <sheetViews>
    <sheetView topLeftCell="C1" workbookViewId="0">
      <selection activeCell="K16" sqref="K16"/>
    </sheetView>
  </sheetViews>
  <sheetFormatPr defaultRowHeight="15" x14ac:dyDescent="0.25"/>
  <cols>
    <col min="1" max="1" width="37.7109375" customWidth="1"/>
    <col min="2" max="2" width="16.28515625" bestFit="1" customWidth="1"/>
    <col min="3" max="3" width="11.85546875" bestFit="1" customWidth="1"/>
    <col min="4" max="4" width="15.42578125" bestFit="1" customWidth="1"/>
    <col min="5" max="5" width="13.5703125" bestFit="1" customWidth="1"/>
    <col min="6" max="6" width="14.85546875" bestFit="1" customWidth="1"/>
    <col min="7" max="7" width="11.85546875" customWidth="1"/>
    <col min="8" max="8" width="11.85546875" bestFit="1" customWidth="1"/>
    <col min="9" max="9" width="12.85546875" bestFit="1" customWidth="1"/>
    <col min="10" max="10" width="13.5703125" bestFit="1" customWidth="1"/>
    <col min="11" max="11" width="13.28515625" bestFit="1" customWidth="1"/>
    <col min="12" max="12" width="14.5703125" bestFit="1" customWidth="1"/>
    <col min="13" max="13" width="13.42578125" bestFit="1" customWidth="1"/>
    <col min="14" max="14" width="15.7109375" bestFit="1" customWidth="1"/>
  </cols>
  <sheetData>
    <row r="3" spans="1:12" x14ac:dyDescent="0.25">
      <c r="A3" s="419" t="s">
        <v>108</v>
      </c>
      <c r="B3" s="419" t="s">
        <v>119</v>
      </c>
    </row>
    <row r="4" spans="1:12" x14ac:dyDescent="0.25">
      <c r="A4" s="419" t="s">
        <v>105</v>
      </c>
      <c r="B4" t="s">
        <v>123</v>
      </c>
      <c r="C4" t="s">
        <v>140</v>
      </c>
      <c r="D4" t="s">
        <v>122</v>
      </c>
      <c r="E4" t="s">
        <v>141</v>
      </c>
      <c r="F4" t="s">
        <v>200</v>
      </c>
      <c r="G4" t="s">
        <v>118</v>
      </c>
      <c r="H4" t="s">
        <v>116</v>
      </c>
      <c r="I4" t="s">
        <v>225</v>
      </c>
      <c r="J4" t="s">
        <v>115</v>
      </c>
      <c r="K4" t="s">
        <v>129</v>
      </c>
      <c r="L4" t="s">
        <v>107</v>
      </c>
    </row>
    <row r="5" spans="1:12" x14ac:dyDescent="0.25">
      <c r="A5" s="176" t="s">
        <v>124</v>
      </c>
      <c r="B5" s="420"/>
      <c r="C5" s="420"/>
      <c r="D5" s="420"/>
      <c r="E5" s="420"/>
      <c r="F5" s="420"/>
      <c r="G5" s="420"/>
      <c r="H5" s="420">
        <v>170000</v>
      </c>
      <c r="I5" s="420"/>
      <c r="J5" s="420">
        <v>1194000</v>
      </c>
      <c r="K5" s="420">
        <v>171000</v>
      </c>
      <c r="L5" s="420">
        <v>1535000</v>
      </c>
    </row>
    <row r="6" spans="1:12" x14ac:dyDescent="0.25">
      <c r="A6" s="176" t="s">
        <v>113</v>
      </c>
      <c r="B6" s="420"/>
      <c r="C6" s="420"/>
      <c r="D6" s="420"/>
      <c r="E6" s="420">
        <v>1500000</v>
      </c>
      <c r="F6" s="420"/>
      <c r="G6" s="420"/>
      <c r="H6" s="420">
        <v>60000</v>
      </c>
      <c r="I6" s="420"/>
      <c r="J6" s="420">
        <v>48000</v>
      </c>
      <c r="K6" s="420"/>
      <c r="L6" s="420">
        <v>1608000</v>
      </c>
    </row>
    <row r="7" spans="1:12" x14ac:dyDescent="0.25">
      <c r="A7" s="176" t="s">
        <v>14</v>
      </c>
      <c r="B7" s="420"/>
      <c r="C7" s="420"/>
      <c r="D7" s="420"/>
      <c r="E7" s="420">
        <v>3348000</v>
      </c>
      <c r="F7" s="420"/>
      <c r="G7" s="420"/>
      <c r="H7" s="420">
        <v>140000</v>
      </c>
      <c r="I7" s="420"/>
      <c r="J7" s="420">
        <v>107000</v>
      </c>
      <c r="K7" s="420"/>
      <c r="L7" s="420">
        <v>3595000</v>
      </c>
    </row>
    <row r="8" spans="1:12" x14ac:dyDescent="0.25">
      <c r="A8" s="176" t="s">
        <v>80</v>
      </c>
      <c r="B8" s="420">
        <v>30164.86</v>
      </c>
      <c r="C8" s="420">
        <v>319000</v>
      </c>
      <c r="D8" s="420">
        <v>438800</v>
      </c>
      <c r="E8" s="420"/>
      <c r="F8" s="420">
        <v>9508700</v>
      </c>
      <c r="G8" s="420">
        <v>280000</v>
      </c>
      <c r="H8" s="420"/>
      <c r="I8" s="420">
        <v>11500</v>
      </c>
      <c r="J8" s="420"/>
      <c r="K8" s="420"/>
      <c r="L8" s="420">
        <v>10588164.859999999</v>
      </c>
    </row>
    <row r="9" spans="1:12" x14ac:dyDescent="0.25">
      <c r="A9" s="176" t="s">
        <v>320</v>
      </c>
      <c r="B9" s="420"/>
      <c r="C9" s="420"/>
      <c r="D9" s="420"/>
      <c r="E9" s="420">
        <v>30000</v>
      </c>
      <c r="F9" s="420"/>
      <c r="G9" s="420"/>
      <c r="H9" s="420"/>
      <c r="I9" s="420"/>
      <c r="J9" s="420"/>
      <c r="K9" s="420"/>
      <c r="L9" s="420">
        <v>30000</v>
      </c>
    </row>
    <row r="10" spans="1:12" x14ac:dyDescent="0.25">
      <c r="A10" s="176" t="s">
        <v>106</v>
      </c>
      <c r="B10" s="420"/>
      <c r="C10" s="420"/>
      <c r="D10" s="420"/>
      <c r="E10" s="420"/>
      <c r="F10" s="420"/>
      <c r="G10" s="420"/>
      <c r="H10" s="420"/>
      <c r="I10" s="420">
        <v>3300</v>
      </c>
      <c r="J10" s="420"/>
      <c r="K10" s="420"/>
      <c r="L10" s="420">
        <v>3300</v>
      </c>
    </row>
    <row r="11" spans="1:12" x14ac:dyDescent="0.25">
      <c r="A11" s="176" t="s">
        <v>107</v>
      </c>
      <c r="B11" s="420">
        <v>30164.86</v>
      </c>
      <c r="C11" s="420">
        <v>319000</v>
      </c>
      <c r="D11" s="420">
        <v>438800</v>
      </c>
      <c r="E11" s="420">
        <v>4878000</v>
      </c>
      <c r="F11" s="420">
        <v>9508700</v>
      </c>
      <c r="G11" s="420">
        <v>280000</v>
      </c>
      <c r="H11" s="420">
        <v>370000</v>
      </c>
      <c r="I11" s="420">
        <v>14800</v>
      </c>
      <c r="J11" s="420">
        <v>1349000</v>
      </c>
      <c r="K11" s="420">
        <v>171000</v>
      </c>
      <c r="L11" s="420">
        <v>17359464.859999999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zoomScale="125" workbookViewId="0">
      <selection activeCell="E24" sqref="E24"/>
    </sheetView>
  </sheetViews>
  <sheetFormatPr defaultColWidth="16" defaultRowHeight="12.75" x14ac:dyDescent="0.2"/>
  <cols>
    <col min="1" max="1" width="9.28515625" style="3" customWidth="1"/>
    <col min="2" max="2" width="8.425781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731"/>
      <c r="B1" s="731"/>
      <c r="C1" s="731"/>
      <c r="D1" s="731"/>
      <c r="E1" s="731"/>
      <c r="F1" s="731"/>
      <c r="G1" s="731"/>
      <c r="H1" s="731"/>
      <c r="I1" s="731"/>
      <c r="J1" s="731"/>
      <c r="K1" s="731"/>
    </row>
    <row r="2" spans="1:12" x14ac:dyDescent="0.2">
      <c r="A2" s="317"/>
      <c r="B2" s="317"/>
      <c r="C2" s="317"/>
      <c r="D2" s="317"/>
      <c r="E2" s="317"/>
      <c r="F2" s="317"/>
      <c r="G2" s="317"/>
      <c r="H2" s="317"/>
      <c r="I2" s="317"/>
      <c r="J2" s="317"/>
      <c r="K2" s="317"/>
      <c r="L2" s="523"/>
    </row>
    <row r="3" spans="1:12" x14ac:dyDescent="0.2">
      <c r="A3" s="319" t="s">
        <v>16</v>
      </c>
      <c r="B3" s="321"/>
      <c r="C3" s="321"/>
      <c r="D3" s="321"/>
      <c r="E3" s="321"/>
      <c r="F3" s="321"/>
      <c r="G3" s="321"/>
      <c r="H3" s="321"/>
      <c r="I3" s="321"/>
      <c r="J3" s="321"/>
      <c r="K3" s="321"/>
      <c r="L3" s="523"/>
    </row>
    <row r="4" spans="1:12" x14ac:dyDescent="0.2">
      <c r="A4" s="319" t="s">
        <v>19</v>
      </c>
      <c r="B4" s="319"/>
      <c r="C4" s="319" t="s">
        <v>18</v>
      </c>
      <c r="D4" s="320"/>
      <c r="E4" s="319"/>
      <c r="F4" s="319"/>
      <c r="G4" s="319"/>
      <c r="H4" s="319"/>
      <c r="I4" s="321"/>
      <c r="J4" s="321"/>
      <c r="K4" s="321"/>
      <c r="L4" s="523"/>
    </row>
    <row r="5" spans="1:12" x14ac:dyDescent="0.2">
      <c r="A5" s="319" t="s">
        <v>81</v>
      </c>
      <c r="B5" s="319"/>
      <c r="C5" s="600" t="s">
        <v>205</v>
      </c>
      <c r="D5" s="319"/>
      <c r="E5" s="319"/>
      <c r="F5" s="319"/>
      <c r="G5" s="319"/>
      <c r="H5" s="319"/>
      <c r="I5" s="321"/>
      <c r="J5" s="321"/>
      <c r="K5" s="321"/>
      <c r="L5" s="523"/>
    </row>
    <row r="6" spans="1:12" x14ac:dyDescent="0.2">
      <c r="A6" s="321"/>
      <c r="B6" s="319"/>
      <c r="C6" s="455">
        <v>2024</v>
      </c>
      <c r="D6" s="319"/>
      <c r="E6" s="319"/>
      <c r="F6" s="319"/>
      <c r="G6" s="319"/>
      <c r="H6" s="319"/>
      <c r="I6" s="747" t="s">
        <v>20</v>
      </c>
      <c r="J6" s="748"/>
      <c r="K6" s="749"/>
      <c r="L6" s="523"/>
    </row>
    <row r="7" spans="1:12" x14ac:dyDescent="0.2">
      <c r="A7" s="321"/>
      <c r="B7" s="319"/>
      <c r="C7" s="319"/>
      <c r="D7" s="319"/>
      <c r="E7" s="319"/>
      <c r="F7" s="319"/>
      <c r="G7" s="319"/>
      <c r="H7" s="319"/>
      <c r="I7" s="322" t="s">
        <v>21</v>
      </c>
      <c r="J7" s="750" t="s">
        <v>31</v>
      </c>
      <c r="K7" s="751"/>
      <c r="L7" s="523"/>
    </row>
    <row r="8" spans="1:12" ht="12.75" customHeight="1" x14ac:dyDescent="0.2">
      <c r="A8" s="319"/>
      <c r="B8" s="319"/>
      <c r="C8" s="319"/>
      <c r="D8" s="319"/>
      <c r="E8" s="319"/>
      <c r="F8" s="319"/>
      <c r="G8" s="319"/>
      <c r="H8" s="321"/>
      <c r="I8" s="322" t="s">
        <v>22</v>
      </c>
      <c r="J8" s="752" t="s">
        <v>46</v>
      </c>
      <c r="K8" s="753"/>
      <c r="L8" s="523"/>
    </row>
    <row r="9" spans="1:12" ht="12.75" customHeight="1" x14ac:dyDescent="0.2">
      <c r="A9" s="744" t="s">
        <v>23</v>
      </c>
      <c r="B9" s="744"/>
      <c r="C9" s="744"/>
      <c r="D9" s="744"/>
      <c r="E9" s="744"/>
      <c r="F9" s="744"/>
      <c r="G9" s="744"/>
      <c r="H9" s="744"/>
      <c r="I9" s="323" t="s">
        <v>24</v>
      </c>
      <c r="J9" s="754" t="s">
        <v>33</v>
      </c>
      <c r="K9" s="755"/>
      <c r="L9" s="523"/>
    </row>
    <row r="10" spans="1:12" ht="15.75" customHeight="1" thickBot="1" x14ac:dyDescent="0.25">
      <c r="A10" s="744" t="s">
        <v>30</v>
      </c>
      <c r="B10" s="744"/>
      <c r="C10" s="744"/>
      <c r="D10" s="744"/>
      <c r="E10" s="744"/>
      <c r="F10" s="524"/>
      <c r="G10" s="324"/>
      <c r="H10" s="319"/>
      <c r="I10" s="321"/>
      <c r="J10" s="321"/>
      <c r="K10" s="321"/>
      <c r="L10" s="523"/>
    </row>
    <row r="11" spans="1:12" ht="12.75" customHeight="1" thickBot="1" x14ac:dyDescent="0.25">
      <c r="A11" s="741" t="s">
        <v>25</v>
      </c>
      <c r="B11" s="745"/>
      <c r="C11" s="745"/>
      <c r="D11" s="745"/>
      <c r="E11" s="746"/>
      <c r="F11" s="524"/>
      <c r="G11" s="741" t="s">
        <v>20</v>
      </c>
      <c r="H11" s="742"/>
      <c r="I11" s="742"/>
      <c r="J11" s="742"/>
      <c r="K11" s="743"/>
      <c r="L11" s="523"/>
    </row>
    <row r="12" spans="1:12" x14ac:dyDescent="0.2">
      <c r="A12" s="528"/>
      <c r="B12" s="555"/>
      <c r="C12" s="525"/>
      <c r="D12" s="525"/>
      <c r="E12" s="526"/>
      <c r="F12" s="527"/>
      <c r="G12" s="528"/>
      <c r="H12" s="529" t="s">
        <v>15</v>
      </c>
      <c r="I12" s="530" t="s">
        <v>15</v>
      </c>
      <c r="J12" s="530" t="s">
        <v>15</v>
      </c>
      <c r="K12" s="531" t="s">
        <v>15</v>
      </c>
      <c r="L12" s="523"/>
    </row>
    <row r="13" spans="1:12" s="6" customFormat="1" x14ac:dyDescent="0.2">
      <c r="A13" s="533" t="s">
        <v>0</v>
      </c>
      <c r="B13" s="534" t="s">
        <v>26</v>
      </c>
      <c r="C13" s="329" t="s">
        <v>27</v>
      </c>
      <c r="D13" s="329" t="s">
        <v>28</v>
      </c>
      <c r="E13" s="330" t="s">
        <v>29</v>
      </c>
      <c r="F13" s="532"/>
      <c r="G13" s="533" t="s">
        <v>0</v>
      </c>
      <c r="H13" s="534" t="s">
        <v>26</v>
      </c>
      <c r="I13" s="329" t="s">
        <v>27</v>
      </c>
      <c r="J13" s="329" t="s">
        <v>28</v>
      </c>
      <c r="K13" s="330" t="s">
        <v>29</v>
      </c>
    </row>
    <row r="14" spans="1:12" ht="12.75" customHeight="1" x14ac:dyDescent="0.2">
      <c r="A14" s="536">
        <v>45292</v>
      </c>
      <c r="B14" s="537"/>
      <c r="C14" s="95" t="s">
        <v>47</v>
      </c>
      <c r="D14" s="343">
        <v>5591054</v>
      </c>
      <c r="E14" s="535"/>
      <c r="F14" s="527"/>
      <c r="G14" s="536">
        <v>45292</v>
      </c>
      <c r="H14" s="537"/>
      <c r="I14" s="95" t="s">
        <v>47</v>
      </c>
      <c r="J14" s="343"/>
      <c r="K14" s="538">
        <v>5591054</v>
      </c>
      <c r="L14" s="523"/>
    </row>
    <row r="15" spans="1:12" ht="12.75" customHeight="1" x14ac:dyDescent="0.2">
      <c r="A15" s="536">
        <v>45308</v>
      </c>
      <c r="B15" s="537">
        <v>1</v>
      </c>
      <c r="C15" s="95" t="s">
        <v>206</v>
      </c>
      <c r="D15" s="343">
        <v>9001260</v>
      </c>
      <c r="E15" s="539"/>
      <c r="F15" s="527"/>
      <c r="G15" s="536">
        <v>45308</v>
      </c>
      <c r="H15" s="537">
        <v>1</v>
      </c>
      <c r="I15" s="95" t="s">
        <v>206</v>
      </c>
      <c r="J15" s="343"/>
      <c r="K15" s="538">
        <v>9001260</v>
      </c>
      <c r="L15" s="523"/>
    </row>
    <row r="16" spans="1:12" ht="12.75" customHeight="1" x14ac:dyDescent="0.2">
      <c r="A16" s="536">
        <v>45308</v>
      </c>
      <c r="B16" s="537">
        <v>2</v>
      </c>
      <c r="C16" s="95" t="s">
        <v>207</v>
      </c>
      <c r="D16" s="343"/>
      <c r="E16" s="539">
        <v>10933000</v>
      </c>
      <c r="F16" s="527"/>
      <c r="G16" s="536">
        <v>45308</v>
      </c>
      <c r="H16" s="537">
        <v>2</v>
      </c>
      <c r="I16" s="95" t="s">
        <v>207</v>
      </c>
      <c r="J16" s="343">
        <v>10933000</v>
      </c>
      <c r="K16" s="538"/>
      <c r="L16" s="523"/>
    </row>
    <row r="17" spans="1:15" ht="12.75" customHeight="1" x14ac:dyDescent="0.2">
      <c r="A17" s="536">
        <v>45308</v>
      </c>
      <c r="B17" s="537">
        <v>3</v>
      </c>
      <c r="C17" s="95" t="s">
        <v>142</v>
      </c>
      <c r="D17" s="343"/>
      <c r="E17" s="539">
        <v>2000</v>
      </c>
      <c r="F17" s="527"/>
      <c r="G17" s="536">
        <v>45308</v>
      </c>
      <c r="H17" s="537">
        <v>3</v>
      </c>
      <c r="I17" s="95" t="s">
        <v>142</v>
      </c>
      <c r="J17" s="343">
        <v>2000</v>
      </c>
      <c r="K17" s="538"/>
      <c r="L17" s="523"/>
    </row>
    <row r="18" spans="1:15" ht="13.5" thickBot="1" x14ac:dyDescent="0.25">
      <c r="A18" s="542">
        <v>45322</v>
      </c>
      <c r="B18" s="556"/>
      <c r="C18" s="346" t="s">
        <v>63</v>
      </c>
      <c r="D18" s="347">
        <f>SUM(D14:D17)-SUM(E14:E17)</f>
        <v>3657314</v>
      </c>
      <c r="E18" s="540"/>
      <c r="F18" s="541"/>
      <c r="G18" s="554">
        <v>45322</v>
      </c>
      <c r="H18" s="543"/>
      <c r="I18" s="544" t="s">
        <v>63</v>
      </c>
      <c r="J18" s="545"/>
      <c r="K18" s="546">
        <f>SUM(K14:K17)-SUM(J14:J17)</f>
        <v>3657314</v>
      </c>
      <c r="L18" s="523"/>
    </row>
    <row r="19" spans="1:15" ht="13.5" thickBot="1" x14ac:dyDescent="0.25">
      <c r="A19" s="557"/>
      <c r="B19" s="547"/>
      <c r="C19" s="547"/>
      <c r="D19" s="547"/>
      <c r="E19" s="349"/>
      <c r="F19" s="541"/>
      <c r="G19" s="548"/>
      <c r="H19" s="549"/>
      <c r="I19" s="550"/>
      <c r="J19" s="550"/>
      <c r="K19" s="551"/>
      <c r="L19" s="523"/>
    </row>
    <row r="20" spans="1:15" x14ac:dyDescent="0.2">
      <c r="A20" s="5"/>
      <c r="B20" s="4"/>
      <c r="C20" s="4" t="s">
        <v>17</v>
      </c>
      <c r="D20" s="5"/>
      <c r="E20" s="5"/>
      <c r="F20" s="541"/>
      <c r="G20" s="5"/>
      <c r="H20" s="4"/>
      <c r="I20" s="4" t="s">
        <v>17</v>
      </c>
      <c r="J20" s="5"/>
      <c r="K20" s="552"/>
      <c r="L20" s="523"/>
    </row>
    <row r="21" spans="1:15" x14ac:dyDescent="0.2">
      <c r="A21" s="5"/>
      <c r="B21" s="4"/>
      <c r="C21" s="4"/>
      <c r="D21" s="5"/>
      <c r="E21" s="5"/>
      <c r="F21" s="553"/>
      <c r="G21" s="5"/>
      <c r="H21" s="4"/>
      <c r="I21" s="4"/>
      <c r="J21" s="5"/>
      <c r="K21" s="5"/>
      <c r="L21" s="523"/>
    </row>
    <row r="22" spans="1:15" x14ac:dyDescent="0.2">
      <c r="A22" s="7"/>
      <c r="B22" s="7"/>
      <c r="C22" s="350"/>
      <c r="D22" s="351"/>
      <c r="E22" s="8"/>
      <c r="F22" s="332"/>
      <c r="G22" s="7"/>
      <c r="H22" s="7"/>
      <c r="I22" s="350"/>
      <c r="J22" s="351"/>
      <c r="K22" s="8"/>
    </row>
    <row r="23" spans="1:15" x14ac:dyDescent="0.2">
      <c r="A23" s="7"/>
      <c r="B23" s="7"/>
      <c r="C23" s="352"/>
      <c r="D23" s="353"/>
      <c r="E23" s="8"/>
      <c r="F23" s="332"/>
      <c r="G23" s="7"/>
      <c r="H23" s="7"/>
      <c r="I23" s="352"/>
      <c r="J23" s="353"/>
      <c r="K23" s="8"/>
    </row>
    <row r="24" spans="1:15" x14ac:dyDescent="0.2">
      <c r="C24" s="354"/>
      <c r="D24" s="355"/>
      <c r="E24" s="153"/>
      <c r="F24" s="332"/>
      <c r="I24" s="354"/>
      <c r="J24" s="355"/>
      <c r="K24" s="153"/>
    </row>
    <row r="25" spans="1:15" x14ac:dyDescent="0.2">
      <c r="A25" s="424"/>
      <c r="B25" s="424"/>
      <c r="C25" s="424"/>
      <c r="D25" s="424"/>
      <c r="E25" s="424"/>
      <c r="F25" s="424"/>
      <c r="G25" s="424"/>
      <c r="H25" s="424"/>
      <c r="I25" s="424"/>
      <c r="J25" s="424"/>
      <c r="K25" s="424"/>
      <c r="L25" s="423"/>
      <c r="M25" s="423"/>
      <c r="N25" s="423"/>
      <c r="O25" s="423"/>
    </row>
    <row r="26" spans="1:15" x14ac:dyDescent="0.2">
      <c r="A26" s="424"/>
      <c r="B26" s="424"/>
      <c r="C26" s="426"/>
      <c r="D26" s="424"/>
      <c r="E26" s="424"/>
      <c r="F26" s="424"/>
      <c r="G26" s="424"/>
      <c r="H26" s="424"/>
      <c r="I26" s="424"/>
      <c r="J26" s="424"/>
      <c r="K26" s="424"/>
      <c r="L26" s="423"/>
      <c r="M26" s="423"/>
      <c r="N26" s="423"/>
      <c r="O26" s="423"/>
    </row>
    <row r="27" spans="1:15" x14ac:dyDescent="0.2">
      <c r="A27" s="424"/>
      <c r="B27" s="424"/>
      <c r="C27" s="424"/>
      <c r="D27" s="425"/>
      <c r="E27" s="424"/>
      <c r="F27" s="424"/>
      <c r="G27" s="424"/>
      <c r="H27" s="424"/>
      <c r="I27" s="424"/>
      <c r="J27" s="424"/>
      <c r="K27" s="424"/>
      <c r="L27" s="423"/>
      <c r="M27" s="423"/>
      <c r="N27" s="423"/>
      <c r="O27" s="423"/>
    </row>
    <row r="28" spans="1:15" x14ac:dyDescent="0.2">
      <c r="A28" s="424"/>
      <c r="B28" s="424"/>
      <c r="C28" s="424"/>
      <c r="D28" s="425"/>
      <c r="E28" s="424"/>
      <c r="F28" s="424"/>
      <c r="G28" s="424"/>
      <c r="H28" s="424"/>
      <c r="I28" s="424"/>
      <c r="J28" s="424"/>
      <c r="K28" s="424"/>
      <c r="L28" s="423"/>
      <c r="M28" s="423"/>
      <c r="N28" s="423"/>
      <c r="O28" s="423"/>
    </row>
    <row r="29" spans="1:15" x14ac:dyDescent="0.2">
      <c r="A29" s="423"/>
      <c r="B29" s="423"/>
      <c r="C29" s="428"/>
      <c r="D29" s="429"/>
      <c r="E29" s="423"/>
      <c r="F29" s="423"/>
      <c r="G29" s="423"/>
      <c r="H29" s="423"/>
      <c r="I29" s="423"/>
      <c r="J29" s="423"/>
      <c r="K29" s="423"/>
      <c r="L29" s="423"/>
      <c r="M29" s="423"/>
      <c r="N29" s="423"/>
      <c r="O29" s="423"/>
    </row>
    <row r="30" spans="1:15" x14ac:dyDescent="0.2">
      <c r="A30" s="423"/>
      <c r="B30" s="423"/>
      <c r="C30" s="423"/>
      <c r="D30" s="427"/>
      <c r="E30" s="423"/>
      <c r="F30" s="423"/>
      <c r="G30" s="423"/>
      <c r="H30" s="423"/>
      <c r="I30" s="423"/>
      <c r="J30" s="423"/>
      <c r="K30" s="423"/>
      <c r="L30" s="423"/>
      <c r="M30" s="423"/>
      <c r="N30" s="423"/>
      <c r="O30" s="423"/>
    </row>
    <row r="31" spans="1:15" x14ac:dyDescent="0.2">
      <c r="A31" s="423"/>
      <c r="B31" s="423"/>
      <c r="C31" s="423"/>
      <c r="D31" s="423"/>
      <c r="E31" s="423"/>
      <c r="F31" s="423"/>
      <c r="G31" s="423"/>
      <c r="H31" s="423"/>
      <c r="I31" s="423"/>
      <c r="J31" s="423"/>
      <c r="K31" s="423"/>
      <c r="L31" s="423"/>
      <c r="M31" s="423"/>
      <c r="N31" s="423"/>
      <c r="O31" s="423"/>
    </row>
    <row r="32" spans="1:15" x14ac:dyDescent="0.2">
      <c r="A32" s="423"/>
      <c r="B32" s="423"/>
      <c r="C32" s="423"/>
      <c r="D32" s="423"/>
      <c r="E32" s="423"/>
      <c r="F32" s="423"/>
      <c r="G32" s="423"/>
      <c r="H32" s="423"/>
      <c r="I32" s="423"/>
      <c r="J32" s="423"/>
      <c r="K32" s="423"/>
      <c r="L32" s="423"/>
      <c r="M32" s="423"/>
      <c r="N32" s="423"/>
      <c r="O32" s="423"/>
    </row>
    <row r="33" spans="1:15" x14ac:dyDescent="0.2">
      <c r="A33" s="423"/>
      <c r="B33" s="423"/>
      <c r="C33" s="423"/>
      <c r="D33" s="423"/>
      <c r="E33" s="423"/>
      <c r="F33" s="423"/>
      <c r="G33" s="423"/>
      <c r="H33" s="423"/>
      <c r="I33" s="423"/>
      <c r="J33" s="423"/>
      <c r="K33" s="423"/>
      <c r="L33" s="423"/>
      <c r="M33" s="423"/>
      <c r="N33" s="423"/>
      <c r="O33" s="423"/>
    </row>
    <row r="34" spans="1:15" x14ac:dyDescent="0.2">
      <c r="A34" s="423"/>
      <c r="B34" s="423"/>
      <c r="C34" s="423"/>
      <c r="D34" s="423"/>
      <c r="E34" s="423"/>
      <c r="F34" s="423"/>
      <c r="G34" s="423"/>
      <c r="H34" s="423"/>
      <c r="I34" s="423"/>
      <c r="J34" s="423"/>
      <c r="K34" s="423"/>
      <c r="L34" s="423"/>
      <c r="M34" s="423"/>
      <c r="N34" s="423"/>
      <c r="O34" s="423"/>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125" workbookViewId="0">
      <selection activeCell="C7" sqref="C7"/>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2"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1"/>
      <c r="B1" s="731"/>
      <c r="C1" s="731"/>
      <c r="D1" s="731"/>
      <c r="E1" s="731"/>
      <c r="F1" s="731"/>
      <c r="G1" s="731"/>
      <c r="H1" s="731"/>
      <c r="I1" s="731"/>
      <c r="J1" s="731"/>
      <c r="K1" s="731"/>
    </row>
    <row r="2" spans="1:11" x14ac:dyDescent="0.2">
      <c r="A2" s="317"/>
      <c r="B2" s="317"/>
      <c r="C2" s="317"/>
      <c r="D2" s="317"/>
      <c r="E2" s="317"/>
      <c r="F2" s="317"/>
      <c r="G2" s="317"/>
      <c r="H2" s="317"/>
      <c r="I2" s="317"/>
      <c r="J2" s="317"/>
      <c r="K2" s="317"/>
    </row>
    <row r="3" spans="1:11" x14ac:dyDescent="0.2">
      <c r="A3" s="612" t="s">
        <v>16</v>
      </c>
      <c r="B3" s="613"/>
      <c r="C3" s="613"/>
      <c r="D3" s="613"/>
      <c r="E3" s="613"/>
      <c r="F3" s="613"/>
      <c r="G3" s="613"/>
      <c r="H3" s="613"/>
      <c r="I3" s="613"/>
      <c r="J3" s="613"/>
      <c r="K3" s="613"/>
    </row>
    <row r="4" spans="1:11" x14ac:dyDescent="0.2">
      <c r="A4" s="4" t="s">
        <v>19</v>
      </c>
      <c r="B4" s="4"/>
      <c r="C4" s="4" t="s">
        <v>18</v>
      </c>
      <c r="D4" s="614"/>
      <c r="E4" s="4"/>
      <c r="F4" s="4"/>
      <c r="G4" s="4"/>
      <c r="H4" s="4"/>
      <c r="I4" s="613"/>
      <c r="J4" s="613"/>
      <c r="K4" s="613"/>
    </row>
    <row r="5" spans="1:11" x14ac:dyDescent="0.2">
      <c r="A5" s="4" t="s">
        <v>81</v>
      </c>
      <c r="B5" s="4"/>
      <c r="C5" s="615" t="s">
        <v>410</v>
      </c>
      <c r="D5" s="4"/>
      <c r="E5" s="4"/>
      <c r="F5" s="4"/>
      <c r="G5" s="4"/>
      <c r="H5" s="4"/>
      <c r="I5" s="613"/>
      <c r="J5" s="613"/>
      <c r="K5" s="613"/>
    </row>
    <row r="6" spans="1:11" x14ac:dyDescent="0.2">
      <c r="A6" s="5"/>
      <c r="B6" s="4"/>
      <c r="C6" s="616">
        <v>2024</v>
      </c>
      <c r="D6" s="4"/>
      <c r="E6" s="4"/>
      <c r="F6" s="4"/>
      <c r="G6" s="4"/>
      <c r="H6" s="4"/>
      <c r="I6" s="758" t="s">
        <v>20</v>
      </c>
      <c r="J6" s="759"/>
      <c r="K6" s="760"/>
    </row>
    <row r="7" spans="1:11" x14ac:dyDescent="0.2">
      <c r="A7" s="5"/>
      <c r="B7" s="4"/>
      <c r="C7" s="4"/>
      <c r="D7" s="4"/>
      <c r="E7" s="4"/>
      <c r="F7" s="4"/>
      <c r="G7" s="4"/>
      <c r="H7" s="4"/>
      <c r="I7" s="617" t="s">
        <v>21</v>
      </c>
      <c r="J7" s="761" t="s">
        <v>31</v>
      </c>
      <c r="K7" s="762"/>
    </row>
    <row r="8" spans="1:11" ht="12.75" customHeight="1" x14ac:dyDescent="0.2">
      <c r="A8" s="4"/>
      <c r="B8" s="4"/>
      <c r="C8" s="4"/>
      <c r="D8" s="4"/>
      <c r="E8" s="4"/>
      <c r="F8" s="4"/>
      <c r="G8" s="4"/>
      <c r="H8" s="613"/>
      <c r="I8" s="617" t="s">
        <v>22</v>
      </c>
      <c r="J8" s="763" t="s">
        <v>90</v>
      </c>
      <c r="K8" s="764"/>
    </row>
    <row r="9" spans="1:11" ht="12.75" customHeight="1" x14ac:dyDescent="0.2">
      <c r="A9" s="756" t="s">
        <v>23</v>
      </c>
      <c r="B9" s="756"/>
      <c r="C9" s="756"/>
      <c r="D9" s="756"/>
      <c r="E9" s="756"/>
      <c r="F9" s="756"/>
      <c r="G9" s="756"/>
      <c r="H9" s="756"/>
      <c r="I9" s="618" t="s">
        <v>24</v>
      </c>
      <c r="J9" s="765" t="s">
        <v>91</v>
      </c>
      <c r="K9" s="766"/>
    </row>
    <row r="10" spans="1:11" ht="15.75" customHeight="1" thickBot="1" x14ac:dyDescent="0.25">
      <c r="A10" s="756" t="s">
        <v>30</v>
      </c>
      <c r="B10" s="756"/>
      <c r="C10" s="756"/>
      <c r="D10" s="756"/>
      <c r="E10" s="756"/>
      <c r="F10" s="619"/>
      <c r="G10" s="620"/>
      <c r="H10" s="4"/>
      <c r="I10" s="613"/>
      <c r="J10" s="613"/>
      <c r="K10" s="613"/>
    </row>
    <row r="11" spans="1:11" ht="12.75" customHeight="1" x14ac:dyDescent="0.2">
      <c r="A11" s="757" t="s">
        <v>25</v>
      </c>
      <c r="B11" s="745"/>
      <c r="C11" s="745"/>
      <c r="D11" s="745"/>
      <c r="E11" s="746"/>
      <c r="F11" s="392"/>
      <c r="G11" s="757" t="s">
        <v>20</v>
      </c>
      <c r="H11" s="745"/>
      <c r="I11" s="745"/>
      <c r="J11" s="745"/>
      <c r="K11" s="746"/>
    </row>
    <row r="12" spans="1:11" x14ac:dyDescent="0.2">
      <c r="A12" s="325"/>
      <c r="B12" s="326"/>
      <c r="C12" s="326"/>
      <c r="D12" s="326"/>
      <c r="E12" s="327"/>
      <c r="F12" s="318"/>
      <c r="G12" s="325"/>
      <c r="H12" s="326" t="s">
        <v>15</v>
      </c>
      <c r="I12" s="326" t="s">
        <v>15</v>
      </c>
      <c r="J12" s="326" t="s">
        <v>15</v>
      </c>
      <c r="K12" s="327" t="s">
        <v>15</v>
      </c>
    </row>
    <row r="13" spans="1:11" s="6" customFormat="1" x14ac:dyDescent="0.2">
      <c r="A13" s="328" t="s">
        <v>0</v>
      </c>
      <c r="B13" s="329" t="s">
        <v>26</v>
      </c>
      <c r="C13" s="329" t="s">
        <v>27</v>
      </c>
      <c r="D13" s="329" t="s">
        <v>28</v>
      </c>
      <c r="E13" s="330" t="s">
        <v>29</v>
      </c>
      <c r="F13" s="331"/>
      <c r="G13" s="328" t="s">
        <v>0</v>
      </c>
      <c r="H13" s="329" t="s">
        <v>26</v>
      </c>
      <c r="I13" s="329" t="s">
        <v>27</v>
      </c>
      <c r="J13" s="329" t="s">
        <v>28</v>
      </c>
      <c r="K13" s="330" t="s">
        <v>29</v>
      </c>
    </row>
    <row r="14" spans="1:11" ht="12.75" customHeight="1" x14ac:dyDescent="0.2">
      <c r="A14" s="339">
        <v>45292</v>
      </c>
      <c r="B14" s="340"/>
      <c r="C14" s="10" t="s">
        <v>47</v>
      </c>
      <c r="D14" s="341">
        <v>95948</v>
      </c>
      <c r="E14" s="342"/>
      <c r="F14" s="318"/>
      <c r="G14" s="645">
        <v>45292</v>
      </c>
      <c r="H14" s="340"/>
      <c r="I14" s="10" t="s">
        <v>47</v>
      </c>
      <c r="J14" s="341"/>
      <c r="K14" s="559">
        <v>95948</v>
      </c>
    </row>
    <row r="15" spans="1:11" ht="12.75" customHeight="1" x14ac:dyDescent="0.25">
      <c r="A15" s="558">
        <v>45308</v>
      </c>
      <c r="B15" s="340">
        <v>1</v>
      </c>
      <c r="C15" s="10" t="s">
        <v>136</v>
      </c>
      <c r="D15" s="341">
        <v>10933000</v>
      </c>
      <c r="E15" s="559"/>
      <c r="F15" s="318"/>
      <c r="G15" s="558">
        <v>45308</v>
      </c>
      <c r="H15" s="340">
        <v>1</v>
      </c>
      <c r="I15" s="10" t="s">
        <v>136</v>
      </c>
      <c r="J15" s="341"/>
      <c r="K15" s="400">
        <v>10933000</v>
      </c>
    </row>
    <row r="16" spans="1:11" ht="12.75" customHeight="1" x14ac:dyDescent="0.25">
      <c r="A16" s="558">
        <v>45309</v>
      </c>
      <c r="B16" s="340">
        <v>2</v>
      </c>
      <c r="C16" s="10" t="s">
        <v>212</v>
      </c>
      <c r="D16" s="341"/>
      <c r="E16" s="559">
        <v>4197000</v>
      </c>
      <c r="F16" s="318"/>
      <c r="G16" s="558">
        <v>45309</v>
      </c>
      <c r="H16" s="340">
        <v>2</v>
      </c>
      <c r="I16" s="10" t="s">
        <v>212</v>
      </c>
      <c r="J16" s="341">
        <v>4197000</v>
      </c>
      <c r="K16" s="400"/>
    </row>
    <row r="17" spans="1:12" ht="12.75" customHeight="1" x14ac:dyDescent="0.25">
      <c r="A17" s="558">
        <v>45309</v>
      </c>
      <c r="B17" s="340">
        <v>3</v>
      </c>
      <c r="C17" s="10" t="s">
        <v>203</v>
      </c>
      <c r="D17" s="341"/>
      <c r="E17" s="560">
        <v>20000</v>
      </c>
      <c r="F17" s="318"/>
      <c r="G17" s="558">
        <v>45309</v>
      </c>
      <c r="H17" s="340">
        <v>3</v>
      </c>
      <c r="I17" s="10" t="s">
        <v>203</v>
      </c>
      <c r="J17" s="341">
        <v>20000</v>
      </c>
      <c r="K17" s="400"/>
    </row>
    <row r="18" spans="1:12" ht="12.75" customHeight="1" x14ac:dyDescent="0.2">
      <c r="A18" s="558">
        <v>45320</v>
      </c>
      <c r="B18" s="340">
        <v>4</v>
      </c>
      <c r="C18" s="10" t="s">
        <v>354</v>
      </c>
      <c r="D18" s="341"/>
      <c r="E18" s="560">
        <v>3348000</v>
      </c>
      <c r="F18" s="318"/>
      <c r="G18" s="558">
        <v>45320</v>
      </c>
      <c r="H18" s="340">
        <v>4</v>
      </c>
      <c r="I18" s="10" t="s">
        <v>354</v>
      </c>
      <c r="J18" s="341">
        <v>3348000</v>
      </c>
      <c r="K18" s="559"/>
    </row>
    <row r="19" spans="1:12" ht="12.75" customHeight="1" x14ac:dyDescent="0.2">
      <c r="A19" s="558">
        <v>45320</v>
      </c>
      <c r="B19" s="340">
        <v>5</v>
      </c>
      <c r="C19" s="10" t="s">
        <v>142</v>
      </c>
      <c r="D19" s="341"/>
      <c r="E19" s="559">
        <v>3000</v>
      </c>
      <c r="F19" s="318"/>
      <c r="G19" s="558">
        <v>45320</v>
      </c>
      <c r="H19" s="340">
        <v>5</v>
      </c>
      <c r="I19" s="10" t="s">
        <v>142</v>
      </c>
      <c r="J19" s="341">
        <v>3000</v>
      </c>
      <c r="K19" s="559"/>
    </row>
    <row r="20" spans="1:12" ht="12.75" customHeight="1" x14ac:dyDescent="0.2">
      <c r="A20" s="558">
        <v>45322</v>
      </c>
      <c r="B20" s="340">
        <v>6</v>
      </c>
      <c r="C20" s="95" t="s">
        <v>355</v>
      </c>
      <c r="D20" s="341"/>
      <c r="E20" s="559">
        <v>1500000</v>
      </c>
      <c r="F20" s="318"/>
      <c r="G20" s="558">
        <v>45322</v>
      </c>
      <c r="H20" s="340">
        <v>6</v>
      </c>
      <c r="I20" s="95" t="s">
        <v>355</v>
      </c>
      <c r="J20" s="341">
        <v>1500000</v>
      </c>
      <c r="K20" s="559"/>
    </row>
    <row r="21" spans="1:12" ht="12.75" customHeight="1" x14ac:dyDescent="0.2">
      <c r="A21" s="558">
        <v>45322</v>
      </c>
      <c r="B21" s="340">
        <v>7</v>
      </c>
      <c r="C21" s="95" t="s">
        <v>203</v>
      </c>
      <c r="D21" s="341"/>
      <c r="E21" s="559">
        <v>3000</v>
      </c>
      <c r="F21" s="318"/>
      <c r="G21" s="558">
        <v>45322</v>
      </c>
      <c r="H21" s="340">
        <v>7</v>
      </c>
      <c r="I21" s="95" t="s">
        <v>203</v>
      </c>
      <c r="J21" s="341">
        <v>3000</v>
      </c>
      <c r="K21" s="559"/>
    </row>
    <row r="22" spans="1:12" x14ac:dyDescent="0.2">
      <c r="A22" s="344">
        <v>45322</v>
      </c>
      <c r="B22" s="345"/>
      <c r="C22" s="346" t="s">
        <v>63</v>
      </c>
      <c r="D22" s="347">
        <f>SUM(D14:D21)-SUM(E14:E21)</f>
        <v>1957948</v>
      </c>
      <c r="E22" s="348"/>
      <c r="F22" s="332"/>
      <c r="G22" s="344">
        <v>45322</v>
      </c>
      <c r="H22" s="345"/>
      <c r="I22" s="346" t="s">
        <v>63</v>
      </c>
      <c r="J22" s="347"/>
      <c r="K22" s="382">
        <f>SUM(K14:K21)-SUM(J14:J21)</f>
        <v>1957948</v>
      </c>
    </row>
    <row r="23" spans="1:12" ht="13.5" thickBot="1" x14ac:dyDescent="0.25">
      <c r="A23" s="12"/>
      <c r="B23" s="13"/>
      <c r="C23" s="13"/>
      <c r="D23" s="13"/>
      <c r="E23" s="349"/>
      <c r="F23" s="332"/>
      <c r="G23" s="12"/>
      <c r="H23" s="13"/>
      <c r="I23" s="13"/>
      <c r="J23" s="13"/>
      <c r="K23" s="349"/>
    </row>
    <row r="24" spans="1:12" x14ac:dyDescent="0.2">
      <c r="A24" s="5"/>
      <c r="B24" s="4"/>
      <c r="C24" s="4" t="s">
        <v>17</v>
      </c>
      <c r="D24" s="5"/>
      <c r="E24" s="5"/>
      <c r="F24" s="332"/>
      <c r="G24" s="5"/>
      <c r="H24" s="4"/>
      <c r="I24" s="4" t="s">
        <v>17</v>
      </c>
      <c r="J24" s="5"/>
      <c r="K24" s="5"/>
    </row>
    <row r="25" spans="1:12" x14ac:dyDescent="0.2">
      <c r="A25" s="5"/>
      <c r="B25" s="4"/>
      <c r="C25" s="4"/>
      <c r="D25" s="5"/>
      <c r="E25" s="406"/>
      <c r="F25" s="332"/>
      <c r="G25" s="5"/>
      <c r="H25" s="4"/>
      <c r="I25" s="4"/>
      <c r="J25" s="5"/>
      <c r="K25" s="5"/>
    </row>
    <row r="26" spans="1:12" x14ac:dyDescent="0.2">
      <c r="A26" s="7"/>
      <c r="B26" s="7"/>
      <c r="C26" s="350"/>
      <c r="D26" s="351"/>
      <c r="E26" s="8"/>
      <c r="F26" s="332"/>
      <c r="G26" s="7"/>
      <c r="H26" s="7"/>
      <c r="I26" s="350"/>
      <c r="J26" s="351"/>
      <c r="K26" s="8"/>
    </row>
    <row r="27" spans="1:12" x14ac:dyDescent="0.2">
      <c r="A27" s="7"/>
      <c r="B27" s="7"/>
      <c r="C27" s="352"/>
      <c r="D27" s="353"/>
      <c r="E27" s="8"/>
      <c r="F27" s="332"/>
      <c r="G27" s="7"/>
      <c r="H27" s="7"/>
      <c r="I27" s="352"/>
      <c r="J27" s="353"/>
      <c r="K27" s="8"/>
    </row>
    <row r="28" spans="1:12" x14ac:dyDescent="0.2">
      <c r="C28" s="354"/>
      <c r="D28" s="355"/>
      <c r="E28" s="153"/>
      <c r="F28" s="332"/>
      <c r="I28" s="354"/>
      <c r="J28" s="355"/>
      <c r="K28" s="153"/>
    </row>
    <row r="29" spans="1:12" x14ac:dyDescent="0.2">
      <c r="C29" s="354"/>
      <c r="D29" s="355"/>
      <c r="F29" s="332"/>
      <c r="I29" s="354"/>
      <c r="J29" s="355"/>
    </row>
    <row r="30" spans="1:12" x14ac:dyDescent="0.2">
      <c r="A30" s="356"/>
      <c r="B30" s="357"/>
      <c r="C30" s="358"/>
      <c r="D30" s="359"/>
      <c r="E30" s="359"/>
      <c r="F30" s="359"/>
      <c r="G30" s="356"/>
      <c r="H30" s="357"/>
      <c r="I30" s="358"/>
      <c r="J30" s="359"/>
      <c r="K30" s="359"/>
      <c r="L30" s="360"/>
    </row>
    <row r="31" spans="1:12" x14ac:dyDescent="0.2">
      <c r="A31" s="356"/>
      <c r="B31" s="357"/>
      <c r="C31" s="358"/>
      <c r="D31" s="359"/>
      <c r="E31" s="359"/>
      <c r="F31" s="359"/>
      <c r="G31" s="356"/>
      <c r="H31" s="357"/>
      <c r="I31" s="358"/>
      <c r="J31" s="359"/>
      <c r="K31" s="359"/>
      <c r="L31" s="360"/>
    </row>
    <row r="32" spans="1:12" x14ac:dyDescent="0.2">
      <c r="A32" s="356"/>
      <c r="B32" s="361"/>
      <c r="C32" s="358"/>
      <c r="D32" s="359"/>
      <c r="E32" s="359"/>
      <c r="F32" s="359"/>
      <c r="G32" s="356"/>
      <c r="H32" s="361"/>
      <c r="I32" s="358"/>
      <c r="J32" s="359"/>
      <c r="K32" s="359"/>
      <c r="L32" s="360"/>
    </row>
    <row r="33" spans="1:12" x14ac:dyDescent="0.2">
      <c r="A33" s="356"/>
      <c r="B33" s="361"/>
      <c r="C33" s="358"/>
      <c r="D33" s="359"/>
      <c r="E33" s="359"/>
      <c r="F33" s="359"/>
      <c r="G33" s="356"/>
      <c r="H33" s="361"/>
      <c r="I33" s="358"/>
      <c r="J33" s="359"/>
      <c r="K33" s="359"/>
      <c r="L33" s="360"/>
    </row>
    <row r="34" spans="1:12" x14ac:dyDescent="0.2">
      <c r="A34" s="356"/>
      <c r="B34" s="361"/>
      <c r="C34" s="358"/>
      <c r="D34" s="359"/>
      <c r="E34" s="359"/>
      <c r="F34" s="359"/>
      <c r="G34" s="356"/>
      <c r="H34" s="361"/>
      <c r="I34" s="358"/>
      <c r="J34" s="359"/>
      <c r="K34" s="359"/>
      <c r="L34" s="360"/>
    </row>
    <row r="35" spans="1:12" x14ac:dyDescent="0.2">
      <c r="A35" s="362"/>
      <c r="B35" s="358"/>
      <c r="C35" s="363"/>
      <c r="D35" s="364"/>
      <c r="E35" s="358"/>
      <c r="F35" s="365"/>
      <c r="G35" s="362"/>
      <c r="H35" s="366"/>
      <c r="I35" s="363"/>
      <c r="J35" s="365"/>
      <c r="K35" s="367"/>
      <c r="L35" s="360"/>
    </row>
    <row r="36" spans="1:12" x14ac:dyDescent="0.2">
      <c r="A36" s="366"/>
      <c r="B36" s="366"/>
      <c r="C36" s="366"/>
      <c r="D36" s="366"/>
      <c r="E36" s="368"/>
      <c r="F36" s="366"/>
      <c r="G36" s="368"/>
      <c r="H36" s="366"/>
      <c r="I36" s="366"/>
      <c r="J36" s="366"/>
      <c r="K36" s="366"/>
      <c r="L36" s="360"/>
    </row>
    <row r="37" spans="1:12" x14ac:dyDescent="0.2">
      <c r="A37" s="358"/>
      <c r="B37" s="363"/>
      <c r="C37" s="363"/>
      <c r="D37" s="358"/>
      <c r="E37" s="358"/>
      <c r="F37" s="368"/>
      <c r="G37" s="363"/>
      <c r="H37" s="358"/>
      <c r="I37" s="363"/>
      <c r="J37" s="358"/>
      <c r="K37" s="369"/>
      <c r="L37" s="360"/>
    </row>
    <row r="38" spans="1:12" s="9" customFormat="1" x14ac:dyDescent="0.2">
      <c r="A38" s="370"/>
      <c r="B38" s="370"/>
      <c r="C38" s="371"/>
      <c r="D38" s="372"/>
      <c r="E38" s="373"/>
      <c r="F38" s="373"/>
      <c r="G38" s="373"/>
      <c r="H38" s="373"/>
      <c r="I38" s="374"/>
      <c r="J38" s="370"/>
      <c r="K38" s="370"/>
      <c r="L38" s="375"/>
    </row>
    <row r="39" spans="1:12" s="9" customFormat="1" x14ac:dyDescent="0.2">
      <c r="A39" s="376"/>
      <c r="B39" s="376"/>
      <c r="C39" s="377"/>
      <c r="D39" s="378"/>
      <c r="E39" s="379"/>
      <c r="F39" s="373"/>
      <c r="G39" s="376"/>
      <c r="H39" s="376"/>
      <c r="I39" s="376"/>
      <c r="J39" s="376"/>
      <c r="K39" s="376"/>
      <c r="L39" s="375"/>
    </row>
    <row r="40" spans="1:12" x14ac:dyDescent="0.2">
      <c r="A40" s="376"/>
      <c r="B40" s="376"/>
      <c r="C40" s="377"/>
      <c r="D40" s="378"/>
      <c r="E40" s="376"/>
      <c r="F40" s="376"/>
      <c r="G40" s="376"/>
      <c r="H40" s="376"/>
      <c r="I40" s="376"/>
      <c r="J40" s="376"/>
      <c r="K40" s="376"/>
      <c r="L40" s="360"/>
    </row>
    <row r="41" spans="1:12" x14ac:dyDescent="0.2">
      <c r="A41" s="376"/>
      <c r="B41" s="376"/>
      <c r="C41" s="377"/>
      <c r="D41" s="380"/>
      <c r="E41" s="379"/>
      <c r="F41" s="376"/>
      <c r="G41" s="376"/>
      <c r="H41" s="376"/>
      <c r="I41" s="376"/>
      <c r="J41" s="376"/>
      <c r="K41" s="376"/>
      <c r="L41" s="360"/>
    </row>
    <row r="42" spans="1:12" x14ac:dyDescent="0.2">
      <c r="A42" s="333"/>
      <c r="B42" s="333"/>
      <c r="C42" s="333"/>
      <c r="D42" s="334"/>
      <c r="E42" s="333"/>
      <c r="F42" s="333"/>
      <c r="G42" s="333"/>
      <c r="H42" s="333"/>
      <c r="I42" s="333"/>
      <c r="J42" s="333"/>
      <c r="K42" s="333"/>
    </row>
    <row r="43" spans="1:12" x14ac:dyDescent="0.2">
      <c r="A43" s="333"/>
      <c r="B43" s="333"/>
      <c r="C43" s="333"/>
      <c r="D43" s="333"/>
      <c r="E43" s="333"/>
      <c r="F43" s="333"/>
      <c r="G43" s="333"/>
      <c r="H43" s="333"/>
      <c r="I43" s="333"/>
      <c r="J43" s="333"/>
      <c r="K43" s="333"/>
    </row>
    <row r="44" spans="1:12" x14ac:dyDescent="0.2">
      <c r="A44" s="333"/>
      <c r="B44" s="333"/>
      <c r="C44" s="335"/>
      <c r="D44" s="333"/>
      <c r="E44" s="333"/>
      <c r="F44" s="333"/>
      <c r="G44" s="333"/>
      <c r="H44" s="333"/>
      <c r="I44" s="333"/>
      <c r="J44" s="333"/>
      <c r="K44" s="333"/>
    </row>
    <row r="45" spans="1:12" x14ac:dyDescent="0.2">
      <c r="A45" s="333"/>
      <c r="B45" s="333"/>
      <c r="C45" s="333"/>
      <c r="D45" s="334"/>
      <c r="E45" s="333"/>
      <c r="F45" s="333"/>
      <c r="G45" s="333"/>
      <c r="H45" s="333"/>
      <c r="I45" s="333"/>
      <c r="J45" s="333"/>
      <c r="K45" s="333"/>
    </row>
    <row r="46" spans="1:12" x14ac:dyDescent="0.2">
      <c r="A46" s="333"/>
      <c r="B46" s="333"/>
      <c r="C46" s="333"/>
      <c r="D46" s="334"/>
      <c r="E46" s="333"/>
      <c r="F46" s="333"/>
      <c r="G46" s="333"/>
      <c r="H46" s="333"/>
      <c r="I46" s="333"/>
      <c r="J46" s="333"/>
      <c r="K46" s="333"/>
    </row>
    <row r="47" spans="1:12" x14ac:dyDescent="0.2">
      <c r="C47" s="95"/>
      <c r="D47" s="11"/>
    </row>
    <row r="48" spans="1:12" x14ac:dyDescent="0.2">
      <c r="D48" s="153"/>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activeCell="G12" sqref="G1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103" t="s">
        <v>18</v>
      </c>
      <c r="F1" s="103"/>
      <c r="G1" s="103"/>
    </row>
    <row r="2" spans="1:11" ht="18.75" x14ac:dyDescent="0.3">
      <c r="E2" s="103" t="s">
        <v>50</v>
      </c>
      <c r="F2" s="103"/>
      <c r="G2" s="103"/>
    </row>
    <row r="3" spans="1:11" ht="18.75" x14ac:dyDescent="0.3">
      <c r="E3" s="152">
        <v>45322</v>
      </c>
      <c r="F3" s="103"/>
      <c r="G3" s="103"/>
    </row>
    <row r="4" spans="1:11" x14ac:dyDescent="0.25">
      <c r="C4" s="141" t="s">
        <v>59</v>
      </c>
      <c r="I4" s="141" t="s">
        <v>60</v>
      </c>
    </row>
    <row r="5" spans="1:11" x14ac:dyDescent="0.25">
      <c r="A5" s="104" t="s">
        <v>54</v>
      </c>
      <c r="B5" s="102"/>
      <c r="C5" s="102"/>
      <c r="D5" s="102"/>
      <c r="E5" s="102"/>
      <c r="G5" s="104" t="s">
        <v>54</v>
      </c>
      <c r="H5" s="102"/>
      <c r="I5" s="102"/>
      <c r="J5" s="102"/>
      <c r="K5" s="102"/>
    </row>
    <row r="6" spans="1:11" x14ac:dyDescent="0.25">
      <c r="A6" s="102"/>
      <c r="B6" s="102">
        <v>50000</v>
      </c>
      <c r="C6" s="102" t="s">
        <v>51</v>
      </c>
      <c r="D6" s="102">
        <v>10</v>
      </c>
      <c r="E6" s="105">
        <f>B6*D6</f>
        <v>500000</v>
      </c>
      <c r="G6" s="102"/>
      <c r="H6" s="102">
        <v>100</v>
      </c>
      <c r="I6" s="102" t="s">
        <v>51</v>
      </c>
      <c r="J6" s="102">
        <v>0</v>
      </c>
      <c r="K6" s="105">
        <f>H6*J6</f>
        <v>0</v>
      </c>
    </row>
    <row r="7" spans="1:11" x14ac:dyDescent="0.25">
      <c r="A7" s="102"/>
      <c r="B7" s="102">
        <v>20000</v>
      </c>
      <c r="C7" s="102" t="s">
        <v>51</v>
      </c>
      <c r="D7" s="102">
        <v>25</v>
      </c>
      <c r="E7" s="105">
        <f t="shared" ref="E7:E11" si="0">B7*D7</f>
        <v>500000</v>
      </c>
      <c r="G7" s="102"/>
      <c r="H7" s="102">
        <v>20</v>
      </c>
      <c r="I7" s="102" t="s">
        <v>51</v>
      </c>
      <c r="J7" s="102">
        <v>0</v>
      </c>
      <c r="K7" s="105">
        <f t="shared" ref="K7:K10" si="1">H7*J7</f>
        <v>0</v>
      </c>
    </row>
    <row r="8" spans="1:11" x14ac:dyDescent="0.25">
      <c r="A8" s="102"/>
      <c r="B8" s="102">
        <v>10000</v>
      </c>
      <c r="C8" s="102" t="s">
        <v>51</v>
      </c>
      <c r="D8" s="102">
        <v>26</v>
      </c>
      <c r="E8" s="105">
        <f t="shared" si="0"/>
        <v>260000</v>
      </c>
      <c r="G8" s="102"/>
      <c r="H8" s="102">
        <v>10</v>
      </c>
      <c r="I8" s="102" t="s">
        <v>51</v>
      </c>
      <c r="J8" s="102">
        <v>0</v>
      </c>
      <c r="K8" s="105">
        <f t="shared" si="1"/>
        <v>0</v>
      </c>
    </row>
    <row r="9" spans="1:11" x14ac:dyDescent="0.25">
      <c r="A9" s="102"/>
      <c r="B9" s="102">
        <v>5000</v>
      </c>
      <c r="C9" s="102" t="s">
        <v>51</v>
      </c>
      <c r="D9" s="102">
        <v>30</v>
      </c>
      <c r="E9" s="105">
        <f t="shared" si="0"/>
        <v>150000</v>
      </c>
      <c r="G9" s="102"/>
      <c r="H9" s="102">
        <v>5</v>
      </c>
      <c r="I9" s="102" t="s">
        <v>51</v>
      </c>
      <c r="J9" s="102">
        <v>1</v>
      </c>
      <c r="K9" s="105">
        <f t="shared" si="1"/>
        <v>5</v>
      </c>
    </row>
    <row r="10" spans="1:11" x14ac:dyDescent="0.25">
      <c r="A10" s="102"/>
      <c r="B10" s="102">
        <v>2000</v>
      </c>
      <c r="C10" s="102" t="s">
        <v>51</v>
      </c>
      <c r="D10" s="102"/>
      <c r="E10" s="105">
        <f t="shared" si="0"/>
        <v>0</v>
      </c>
      <c r="G10" s="102"/>
      <c r="H10" s="102">
        <v>1</v>
      </c>
      <c r="I10" s="102" t="s">
        <v>51</v>
      </c>
      <c r="J10" s="102"/>
      <c r="K10" s="105">
        <f t="shared" si="1"/>
        <v>0</v>
      </c>
    </row>
    <row r="11" spans="1:11" x14ac:dyDescent="0.25">
      <c r="A11" s="102"/>
      <c r="B11" s="102">
        <v>1000</v>
      </c>
      <c r="C11" s="102" t="s">
        <v>51</v>
      </c>
      <c r="D11" s="102">
        <v>2</v>
      </c>
      <c r="E11" s="105">
        <f t="shared" si="0"/>
        <v>2000</v>
      </c>
      <c r="G11" s="102"/>
      <c r="H11" s="102"/>
      <c r="I11" s="102"/>
      <c r="J11" s="102"/>
      <c r="K11" s="105"/>
    </row>
    <row r="12" spans="1:11" x14ac:dyDescent="0.25">
      <c r="A12" s="102"/>
      <c r="B12" s="102"/>
      <c r="C12" s="102"/>
      <c r="D12" s="102"/>
      <c r="E12" s="102"/>
      <c r="G12" s="102"/>
      <c r="H12" s="102"/>
      <c r="I12" s="102"/>
      <c r="J12" s="102"/>
      <c r="K12" s="102"/>
    </row>
    <row r="13" spans="1:11" x14ac:dyDescent="0.25">
      <c r="A13" s="107" t="s">
        <v>57</v>
      </c>
      <c r="B13" s="102"/>
      <c r="C13" s="102"/>
      <c r="D13" s="102"/>
      <c r="E13" s="102"/>
      <c r="G13" s="107"/>
      <c r="H13" s="102"/>
      <c r="I13" s="102"/>
      <c r="J13" s="102"/>
      <c r="K13" s="102"/>
    </row>
    <row r="14" spans="1:11" x14ac:dyDescent="0.25">
      <c r="A14" s="102"/>
      <c r="B14" s="102">
        <v>500</v>
      </c>
      <c r="C14" s="102" t="s">
        <v>51</v>
      </c>
      <c r="D14" s="102">
        <v>1</v>
      </c>
      <c r="E14" s="102">
        <f>B14*D14</f>
        <v>500</v>
      </c>
      <c r="G14" s="102"/>
      <c r="H14" s="102"/>
      <c r="I14" s="102"/>
      <c r="J14" s="102"/>
      <c r="K14" s="102"/>
    </row>
    <row r="15" spans="1:11" x14ac:dyDescent="0.25">
      <c r="A15" s="102"/>
      <c r="B15" s="102">
        <v>200</v>
      </c>
      <c r="C15" s="102" t="s">
        <v>51</v>
      </c>
      <c r="D15" s="102"/>
      <c r="E15" s="102">
        <f t="shared" ref="E15:E17" si="2">B15*D15</f>
        <v>0</v>
      </c>
      <c r="G15" s="102"/>
      <c r="H15" s="102"/>
      <c r="I15" s="102"/>
      <c r="J15" s="102"/>
      <c r="K15" s="102"/>
    </row>
    <row r="16" spans="1:11" x14ac:dyDescent="0.25">
      <c r="A16" s="102"/>
      <c r="B16" s="102">
        <v>100</v>
      </c>
      <c r="C16" s="102" t="s">
        <v>51</v>
      </c>
      <c r="D16" s="102">
        <v>3</v>
      </c>
      <c r="E16" s="102">
        <f t="shared" si="2"/>
        <v>300</v>
      </c>
      <c r="G16" s="102"/>
      <c r="H16" s="102"/>
      <c r="I16" s="102"/>
      <c r="J16" s="102"/>
      <c r="K16" s="102"/>
    </row>
    <row r="17" spans="1:11" x14ac:dyDescent="0.25">
      <c r="A17" s="102"/>
      <c r="B17" s="102">
        <v>50</v>
      </c>
      <c r="C17" s="102" t="s">
        <v>51</v>
      </c>
      <c r="D17" s="102"/>
      <c r="E17" s="102">
        <f t="shared" si="2"/>
        <v>0</v>
      </c>
      <c r="G17" s="102"/>
      <c r="H17" s="102"/>
      <c r="I17" s="102"/>
      <c r="J17" s="102"/>
      <c r="K17" s="102"/>
    </row>
    <row r="18" spans="1:11" x14ac:dyDescent="0.25">
      <c r="A18" s="102"/>
      <c r="B18" s="102"/>
      <c r="C18" s="102"/>
      <c r="D18" s="102"/>
      <c r="E18" s="102"/>
      <c r="G18" s="102"/>
      <c r="H18" s="102"/>
      <c r="I18" s="102"/>
      <c r="J18" s="102"/>
      <c r="K18" s="102"/>
    </row>
    <row r="19" spans="1:11" x14ac:dyDescent="0.25">
      <c r="A19" s="102"/>
      <c r="B19" s="102"/>
      <c r="C19" s="102"/>
      <c r="D19" s="102"/>
      <c r="E19" s="102"/>
      <c r="G19" s="102"/>
      <c r="H19" s="102"/>
      <c r="I19" s="102"/>
      <c r="J19" s="102"/>
      <c r="K19" s="102"/>
    </row>
    <row r="20" spans="1:11" x14ac:dyDescent="0.25">
      <c r="A20" s="102"/>
      <c r="B20" s="102"/>
      <c r="C20" s="102"/>
      <c r="D20" s="102"/>
      <c r="E20" s="106">
        <f>SUM(E6:E17)</f>
        <v>1412800</v>
      </c>
      <c r="G20" s="102"/>
      <c r="H20" s="102"/>
      <c r="I20" s="102"/>
      <c r="J20" s="102"/>
      <c r="K20" s="106">
        <f>SUM(K6:K17)</f>
        <v>5</v>
      </c>
    </row>
    <row r="21" spans="1:11" x14ac:dyDescent="0.25">
      <c r="A21" s="102"/>
      <c r="B21" s="102"/>
      <c r="C21" s="102"/>
      <c r="D21" s="102"/>
      <c r="E21" s="104"/>
      <c r="G21" s="102"/>
      <c r="H21" s="102"/>
      <c r="I21" s="102"/>
      <c r="J21" s="102"/>
      <c r="K21" s="104"/>
    </row>
    <row r="22" spans="1:11" x14ac:dyDescent="0.25">
      <c r="A22" s="102" t="s">
        <v>52</v>
      </c>
      <c r="B22" s="102"/>
      <c r="C22" s="102"/>
      <c r="D22" s="102"/>
      <c r="E22" s="106">
        <f>E20</f>
        <v>1412800</v>
      </c>
      <c r="G22" s="102" t="s">
        <v>52</v>
      </c>
      <c r="H22" s="102"/>
      <c r="I22" s="102"/>
      <c r="J22" s="102"/>
      <c r="K22" s="106">
        <f>K20</f>
        <v>5</v>
      </c>
    </row>
    <row r="23" spans="1:11" x14ac:dyDescent="0.25">
      <c r="A23" s="102" t="s">
        <v>40</v>
      </c>
      <c r="B23" s="102"/>
      <c r="C23" s="102"/>
      <c r="D23" s="102"/>
      <c r="E23" s="106">
        <f>'UGX Cash Box January 24'!G72</f>
        <v>1412826</v>
      </c>
      <c r="G23" s="102" t="s">
        <v>40</v>
      </c>
      <c r="H23" s="102"/>
      <c r="I23" s="102"/>
      <c r="J23" s="102"/>
      <c r="K23" s="106">
        <f>'USD-cash box '!G5</f>
        <v>5</v>
      </c>
    </row>
    <row r="24" spans="1:11" x14ac:dyDescent="0.25">
      <c r="A24" s="102" t="s">
        <v>53</v>
      </c>
      <c r="B24" s="102"/>
      <c r="C24" s="102"/>
      <c r="D24" s="102"/>
      <c r="E24" s="105">
        <f>E22-E23</f>
        <v>-26</v>
      </c>
      <c r="G24" s="102" t="s">
        <v>53</v>
      </c>
      <c r="H24" s="102"/>
      <c r="I24" s="102"/>
      <c r="J24" s="102"/>
      <c r="K24" s="105">
        <f>K22-K23</f>
        <v>0</v>
      </c>
    </row>
    <row r="26" spans="1:11" x14ac:dyDescent="0.25">
      <c r="A26" t="s">
        <v>55</v>
      </c>
      <c r="C26" t="s">
        <v>89</v>
      </c>
      <c r="G26" t="s">
        <v>55</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34" workbookViewId="0">
      <selection activeCell="D21" sqref="D21"/>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767" t="s">
        <v>397</v>
      </c>
      <c r="E1" s="767"/>
      <c r="F1" s="767"/>
      <c r="G1" s="767"/>
      <c r="H1" s="767"/>
      <c r="I1" s="767"/>
      <c r="J1" s="767"/>
    </row>
    <row r="2" spans="1:14" ht="15" customHeight="1" x14ac:dyDescent="0.25">
      <c r="D2" s="767"/>
      <c r="E2" s="767"/>
      <c r="F2" s="767"/>
      <c r="G2" s="767"/>
      <c r="H2" s="767"/>
      <c r="I2" s="767"/>
      <c r="J2" s="767"/>
    </row>
    <row r="4" spans="1:14" x14ac:dyDescent="0.25">
      <c r="A4" s="281"/>
      <c r="B4" s="266"/>
      <c r="C4" s="768"/>
      <c r="D4" s="768"/>
      <c r="E4" s="768"/>
      <c r="F4" s="768"/>
      <c r="G4" s="768"/>
      <c r="H4" s="768"/>
      <c r="I4" s="768"/>
      <c r="J4" s="768"/>
      <c r="K4" s="768"/>
      <c r="L4" s="768"/>
      <c r="M4" s="768"/>
      <c r="N4" s="769"/>
    </row>
    <row r="5" spans="1:14" x14ac:dyDescent="0.25">
      <c r="A5" s="282" t="s">
        <v>2</v>
      </c>
      <c r="B5" s="267"/>
      <c r="C5" s="268" t="s">
        <v>94</v>
      </c>
      <c r="D5" s="268" t="s">
        <v>95</v>
      </c>
      <c r="E5" s="268" t="s">
        <v>96</v>
      </c>
      <c r="F5" s="268" t="s">
        <v>97</v>
      </c>
      <c r="G5" s="268" t="s">
        <v>93</v>
      </c>
      <c r="H5" s="268" t="s">
        <v>98</v>
      </c>
      <c r="I5" s="268" t="s">
        <v>99</v>
      </c>
      <c r="J5" s="268" t="s">
        <v>100</v>
      </c>
      <c r="K5" s="268" t="s">
        <v>101</v>
      </c>
      <c r="L5" s="268" t="s">
        <v>102</v>
      </c>
      <c r="M5" s="268" t="s">
        <v>103</v>
      </c>
      <c r="N5" s="268" t="s">
        <v>104</v>
      </c>
    </row>
    <row r="6" spans="1:14" x14ac:dyDescent="0.25">
      <c r="A6" s="283"/>
      <c r="B6" s="269" t="s">
        <v>84</v>
      </c>
      <c r="C6" s="270"/>
      <c r="D6" s="271"/>
      <c r="E6" s="272"/>
      <c r="F6" s="271"/>
      <c r="G6" s="271"/>
      <c r="H6" s="271"/>
      <c r="I6" s="291"/>
      <c r="J6" s="271"/>
      <c r="K6" s="271"/>
      <c r="L6" s="271"/>
      <c r="M6" s="271"/>
      <c r="N6" s="271"/>
    </row>
    <row r="7" spans="1:14" x14ac:dyDescent="0.25">
      <c r="A7" s="284"/>
      <c r="B7" s="273" t="s">
        <v>85</v>
      </c>
      <c r="C7" s="274"/>
      <c r="D7" s="274"/>
      <c r="E7" s="274"/>
      <c r="F7" s="274"/>
      <c r="G7" s="274"/>
      <c r="H7" s="274"/>
      <c r="I7" s="274"/>
      <c r="J7" s="274"/>
      <c r="K7" s="274"/>
      <c r="L7" s="274"/>
      <c r="M7" s="274"/>
      <c r="N7" s="274"/>
    </row>
    <row r="8" spans="1:14" x14ac:dyDescent="0.25">
      <c r="A8" s="285"/>
      <c r="B8" s="275" t="s">
        <v>41</v>
      </c>
      <c r="C8" s="276"/>
      <c r="D8" s="277"/>
      <c r="E8" s="277"/>
      <c r="F8" s="277"/>
      <c r="G8" s="277"/>
      <c r="H8" s="277"/>
      <c r="I8" s="277"/>
      <c r="J8" s="277"/>
      <c r="K8" s="277"/>
      <c r="L8" s="277"/>
      <c r="M8" s="277"/>
      <c r="N8" s="277"/>
    </row>
    <row r="9" spans="1:14" x14ac:dyDescent="0.25">
      <c r="A9" s="282"/>
      <c r="B9" s="278" t="s">
        <v>84</v>
      </c>
      <c r="C9" s="279"/>
      <c r="D9" s="279"/>
      <c r="E9" s="280"/>
      <c r="F9" s="280"/>
      <c r="G9" s="279"/>
      <c r="H9" s="279"/>
      <c r="I9" s="280"/>
      <c r="J9" s="279"/>
      <c r="K9" s="279"/>
      <c r="L9" s="279"/>
      <c r="M9" s="279"/>
      <c r="N9" s="279"/>
    </row>
    <row r="10" spans="1:14" x14ac:dyDescent="0.25">
      <c r="A10" s="284"/>
      <c r="B10" s="273" t="s">
        <v>85</v>
      </c>
      <c r="C10" s="274"/>
      <c r="D10" s="274"/>
      <c r="E10" s="274"/>
      <c r="F10" s="274"/>
      <c r="G10" s="274"/>
      <c r="H10" s="274"/>
      <c r="I10" s="274"/>
      <c r="J10" s="274"/>
      <c r="K10" s="274"/>
      <c r="L10" s="274"/>
      <c r="M10" s="274"/>
      <c r="N10" s="274"/>
    </row>
    <row r="11" spans="1:14" x14ac:dyDescent="0.25">
      <c r="A11" s="285"/>
      <c r="B11" s="275" t="s">
        <v>41</v>
      </c>
      <c r="C11" s="277"/>
      <c r="D11" s="277"/>
      <c r="E11" s="277"/>
      <c r="F11" s="277"/>
      <c r="G11" s="277"/>
      <c r="H11" s="277"/>
      <c r="I11" s="277"/>
      <c r="J11" s="277"/>
      <c r="K11" s="277"/>
      <c r="L11" s="277"/>
      <c r="M11" s="277"/>
      <c r="N11" s="277"/>
    </row>
    <row r="12" spans="1:14" x14ac:dyDescent="0.25">
      <c r="A12" s="282"/>
      <c r="B12" s="278" t="s">
        <v>84</v>
      </c>
      <c r="C12" s="279"/>
      <c r="D12" s="279"/>
      <c r="E12" s="280"/>
      <c r="F12" s="280"/>
      <c r="G12" s="279"/>
      <c r="H12" s="279"/>
      <c r="I12" s="280"/>
      <c r="J12" s="279"/>
      <c r="K12" s="279"/>
      <c r="L12" s="279"/>
      <c r="M12" s="279"/>
      <c r="N12" s="279"/>
    </row>
    <row r="13" spans="1:14" x14ac:dyDescent="0.25">
      <c r="A13" s="284"/>
      <c r="B13" s="273" t="s">
        <v>85</v>
      </c>
      <c r="C13" s="274"/>
      <c r="D13" s="274"/>
      <c r="E13" s="274"/>
      <c r="F13" s="274"/>
      <c r="G13" s="274"/>
      <c r="H13" s="274"/>
      <c r="I13" s="274"/>
      <c r="J13" s="274"/>
      <c r="K13" s="274"/>
      <c r="L13" s="274"/>
      <c r="M13" s="274"/>
      <c r="N13" s="274"/>
    </row>
    <row r="14" spans="1:14" x14ac:dyDescent="0.25">
      <c r="A14" s="285"/>
      <c r="B14" s="275" t="s">
        <v>41</v>
      </c>
      <c r="C14" s="277"/>
      <c r="D14" s="277"/>
      <c r="E14" s="277"/>
      <c r="F14" s="277"/>
      <c r="G14" s="277"/>
      <c r="H14" s="277"/>
      <c r="I14" s="277"/>
      <c r="J14" s="277"/>
      <c r="K14" s="277"/>
      <c r="L14" s="277"/>
      <c r="M14" s="277"/>
      <c r="N14" s="277"/>
    </row>
    <row r="15" spans="1:14" x14ac:dyDescent="0.25">
      <c r="A15" s="282"/>
      <c r="B15" s="278" t="s">
        <v>84</v>
      </c>
      <c r="C15" s="279"/>
      <c r="D15" s="279"/>
      <c r="E15" s="280"/>
      <c r="F15" s="280"/>
      <c r="G15" s="279"/>
      <c r="H15" s="279"/>
      <c r="I15" s="280"/>
      <c r="J15" s="279"/>
      <c r="K15" s="279"/>
      <c r="L15" s="279"/>
      <c r="M15" s="279"/>
      <c r="N15" s="279"/>
    </row>
    <row r="16" spans="1:14" x14ac:dyDescent="0.25">
      <c r="A16" s="284"/>
      <c r="B16" s="273" t="s">
        <v>85</v>
      </c>
      <c r="C16" s="274"/>
      <c r="D16" s="274"/>
      <c r="E16" s="274"/>
      <c r="F16" s="274"/>
      <c r="G16" s="274"/>
      <c r="H16" s="274"/>
      <c r="I16" s="274"/>
      <c r="J16" s="274"/>
      <c r="K16" s="274"/>
      <c r="L16" s="274"/>
      <c r="M16" s="274"/>
      <c r="N16" s="274"/>
    </row>
    <row r="17" spans="1:14" x14ac:dyDescent="0.25">
      <c r="A17" s="285"/>
      <c r="B17" s="275" t="s">
        <v>41</v>
      </c>
      <c r="C17" s="277"/>
      <c r="D17" s="277"/>
      <c r="E17" s="277"/>
      <c r="F17" s="277"/>
      <c r="G17" s="277"/>
      <c r="H17" s="277"/>
      <c r="I17" s="277"/>
      <c r="J17" s="277"/>
      <c r="K17" s="277"/>
      <c r="L17" s="277"/>
      <c r="M17" s="277"/>
      <c r="N17" s="277"/>
    </row>
    <row r="18" spans="1:14" x14ac:dyDescent="0.25">
      <c r="A18" s="443"/>
      <c r="B18" s="443"/>
      <c r="C18" s="444"/>
      <c r="D18" s="444"/>
      <c r="E18" s="444"/>
      <c r="F18" s="444"/>
      <c r="G18" s="444"/>
      <c r="H18" s="444"/>
      <c r="I18" s="444"/>
      <c r="J18" s="444"/>
      <c r="K18" s="444"/>
      <c r="L18" s="444"/>
      <c r="M18" s="444"/>
      <c r="N18" s="444"/>
    </row>
    <row r="19" spans="1:14" x14ac:dyDescent="0.25">
      <c r="A19" s="443"/>
      <c r="B19" s="443"/>
      <c r="C19" s="444"/>
      <c r="D19" s="444"/>
      <c r="E19" s="444"/>
      <c r="F19" s="444"/>
      <c r="G19" s="444"/>
      <c r="H19" s="444"/>
      <c r="I19" s="444"/>
      <c r="J19" s="444"/>
      <c r="K19" s="444"/>
      <c r="L19" s="444"/>
      <c r="M19" s="444"/>
      <c r="N19" s="444"/>
    </row>
    <row r="20" spans="1:14" ht="15" customHeight="1" x14ac:dyDescent="0.25">
      <c r="C20" s="430"/>
      <c r="D20" s="431" t="s">
        <v>398</v>
      </c>
      <c r="E20" s="431"/>
      <c r="F20" s="431"/>
      <c r="G20" s="431"/>
      <c r="H20" s="431"/>
      <c r="I20" s="431"/>
      <c r="J20" s="431"/>
      <c r="K20" s="432"/>
    </row>
    <row r="21" spans="1:14" ht="15" customHeight="1" x14ac:dyDescent="0.25">
      <c r="C21" s="430"/>
      <c r="D21" s="431"/>
      <c r="E21" s="431"/>
      <c r="F21" s="431"/>
      <c r="G21" s="431"/>
      <c r="H21" s="431"/>
      <c r="I21" s="431"/>
      <c r="J21" s="431"/>
      <c r="K21" s="432"/>
    </row>
    <row r="23" spans="1:14" x14ac:dyDescent="0.25">
      <c r="A23" s="281"/>
      <c r="B23" s="266"/>
      <c r="C23" s="768"/>
      <c r="D23" s="768"/>
      <c r="E23" s="768"/>
      <c r="F23" s="768"/>
      <c r="G23" s="768"/>
      <c r="H23" s="768"/>
      <c r="I23" s="768"/>
      <c r="J23" s="768"/>
      <c r="K23" s="768"/>
      <c r="L23" s="768"/>
      <c r="M23" s="768"/>
      <c r="N23" s="769"/>
    </row>
    <row r="24" spans="1:14" x14ac:dyDescent="0.25">
      <c r="A24" s="282" t="s">
        <v>2</v>
      </c>
      <c r="B24" s="267"/>
      <c r="C24" s="268" t="s">
        <v>94</v>
      </c>
      <c r="D24" s="268" t="s">
        <v>95</v>
      </c>
      <c r="E24" s="268" t="s">
        <v>96</v>
      </c>
      <c r="F24" s="268" t="s">
        <v>97</v>
      </c>
      <c r="G24" s="268" t="s">
        <v>93</v>
      </c>
      <c r="H24" s="268" t="s">
        <v>98</v>
      </c>
      <c r="I24" s="268" t="s">
        <v>99</v>
      </c>
      <c r="J24" s="268" t="s">
        <v>100</v>
      </c>
      <c r="K24" s="268" t="s">
        <v>101</v>
      </c>
      <c r="L24" s="268" t="s">
        <v>102</v>
      </c>
      <c r="M24" s="268" t="s">
        <v>103</v>
      </c>
      <c r="N24" s="268" t="s">
        <v>104</v>
      </c>
    </row>
    <row r="25" spans="1:14" x14ac:dyDescent="0.25">
      <c r="A25" s="283"/>
      <c r="B25" s="269" t="s">
        <v>41</v>
      </c>
      <c r="C25" s="270"/>
      <c r="D25" s="271"/>
      <c r="E25" s="272"/>
      <c r="F25" s="271"/>
      <c r="G25" s="271"/>
      <c r="H25" s="271"/>
      <c r="I25" s="291"/>
      <c r="J25" s="271"/>
      <c r="K25" s="271"/>
      <c r="L25" s="271"/>
      <c r="M25" s="271"/>
      <c r="N25" s="271"/>
    </row>
    <row r="26" spans="1:14" x14ac:dyDescent="0.25">
      <c r="A26" s="284"/>
      <c r="B26" s="273" t="s">
        <v>85</v>
      </c>
      <c r="C26" s="274"/>
      <c r="D26" s="274"/>
      <c r="E26" s="274"/>
      <c r="F26" s="274"/>
      <c r="G26" s="274"/>
      <c r="H26" s="274"/>
      <c r="I26" s="274"/>
      <c r="J26" s="274"/>
      <c r="K26" s="274"/>
      <c r="L26" s="274"/>
      <c r="M26" s="274"/>
      <c r="N26" s="274"/>
    </row>
    <row r="27" spans="1:14" x14ac:dyDescent="0.25">
      <c r="A27" s="285"/>
      <c r="B27" s="275" t="s">
        <v>109</v>
      </c>
      <c r="C27" s="276"/>
      <c r="D27" s="277"/>
      <c r="E27" s="277"/>
      <c r="F27" s="277"/>
      <c r="G27" s="277"/>
      <c r="H27" s="277"/>
      <c r="I27" s="277"/>
      <c r="J27" s="277"/>
      <c r="K27" s="277"/>
      <c r="L27" s="277"/>
      <c r="M27" s="277"/>
      <c r="N27" s="277"/>
    </row>
    <row r="28" spans="1:14" x14ac:dyDescent="0.25">
      <c r="A28" s="282"/>
      <c r="B28" s="278" t="s">
        <v>41</v>
      </c>
      <c r="C28" s="279"/>
      <c r="D28" s="279"/>
      <c r="E28" s="280"/>
      <c r="F28" s="280"/>
      <c r="G28" s="279"/>
      <c r="H28" s="279"/>
      <c r="I28" s="280"/>
      <c r="J28" s="279"/>
      <c r="K28" s="279"/>
      <c r="L28" s="279"/>
      <c r="M28" s="279"/>
      <c r="N28" s="279"/>
    </row>
    <row r="29" spans="1:14" x14ac:dyDescent="0.25">
      <c r="A29" s="284"/>
      <c r="B29" s="273" t="s">
        <v>85</v>
      </c>
      <c r="C29" s="274"/>
      <c r="D29" s="274"/>
      <c r="E29" s="274"/>
      <c r="F29" s="274"/>
      <c r="G29" s="274"/>
      <c r="H29" s="274"/>
      <c r="I29" s="274"/>
      <c r="J29" s="274"/>
      <c r="K29" s="274"/>
      <c r="L29" s="274"/>
      <c r="M29" s="274"/>
      <c r="N29" s="274"/>
    </row>
    <row r="30" spans="1:14" x14ac:dyDescent="0.25">
      <c r="A30" s="285"/>
      <c r="B30" s="275" t="s">
        <v>109</v>
      </c>
      <c r="C30" s="277"/>
      <c r="D30" s="277"/>
      <c r="E30" s="277"/>
      <c r="F30" s="277"/>
      <c r="G30" s="277"/>
      <c r="H30" s="277"/>
      <c r="I30" s="277"/>
      <c r="J30" s="277"/>
      <c r="K30" s="277"/>
      <c r="L30" s="277"/>
      <c r="M30" s="277"/>
      <c r="N30" s="277"/>
    </row>
    <row r="31" spans="1:14" x14ac:dyDescent="0.25">
      <c r="A31" s="283"/>
      <c r="B31" s="269" t="s">
        <v>41</v>
      </c>
      <c r="C31" s="270"/>
      <c r="D31" s="271"/>
      <c r="E31" s="272"/>
      <c r="F31" s="271"/>
      <c r="G31" s="271"/>
      <c r="H31" s="271"/>
      <c r="I31" s="291"/>
      <c r="J31" s="271"/>
      <c r="K31" s="271"/>
      <c r="L31" s="271"/>
      <c r="M31" s="271"/>
      <c r="N31" s="271"/>
    </row>
    <row r="32" spans="1:14" x14ac:dyDescent="0.25">
      <c r="A32" s="284"/>
      <c r="B32" s="273" t="s">
        <v>85</v>
      </c>
      <c r="C32" s="274"/>
      <c r="D32" s="274"/>
      <c r="E32" s="274"/>
      <c r="F32" s="274"/>
      <c r="G32" s="274"/>
      <c r="H32" s="274"/>
      <c r="I32" s="274"/>
      <c r="J32" s="274"/>
      <c r="K32" s="274"/>
      <c r="L32" s="274"/>
      <c r="M32" s="274"/>
      <c r="N32" s="274"/>
    </row>
    <row r="33" spans="1:14" x14ac:dyDescent="0.25">
      <c r="A33" s="285"/>
      <c r="B33" s="275" t="s">
        <v>109</v>
      </c>
      <c r="C33" s="276"/>
      <c r="D33" s="277"/>
      <c r="E33" s="277"/>
      <c r="F33" s="277"/>
      <c r="G33" s="277"/>
      <c r="H33" s="277"/>
      <c r="I33" s="277"/>
      <c r="J33" s="277"/>
      <c r="K33" s="277"/>
      <c r="L33" s="277"/>
      <c r="M33" s="277"/>
      <c r="N33" s="277"/>
    </row>
    <row r="34" spans="1:14" x14ac:dyDescent="0.25">
      <c r="A34" s="282"/>
      <c r="B34" s="278" t="s">
        <v>41</v>
      </c>
      <c r="C34" s="279"/>
      <c r="D34" s="279"/>
      <c r="E34" s="280"/>
      <c r="F34" s="280"/>
      <c r="G34" s="279"/>
      <c r="H34" s="279"/>
      <c r="I34" s="280"/>
      <c r="J34" s="279"/>
      <c r="K34" s="279"/>
      <c r="L34" s="279"/>
      <c r="M34" s="279"/>
      <c r="N34" s="279"/>
    </row>
    <row r="35" spans="1:14" x14ac:dyDescent="0.25">
      <c r="A35" s="284"/>
      <c r="B35" s="273" t="s">
        <v>85</v>
      </c>
      <c r="C35" s="274"/>
      <c r="D35" s="274"/>
      <c r="E35" s="274"/>
      <c r="F35" s="274"/>
      <c r="G35" s="274"/>
      <c r="H35" s="274"/>
      <c r="I35" s="274"/>
      <c r="J35" s="274"/>
      <c r="K35" s="274"/>
      <c r="L35" s="274"/>
      <c r="M35" s="274"/>
      <c r="N35" s="274"/>
    </row>
    <row r="36" spans="1:14" x14ac:dyDescent="0.25">
      <c r="A36" s="285"/>
      <c r="B36" s="275" t="s">
        <v>109</v>
      </c>
      <c r="C36" s="277"/>
      <c r="D36" s="277"/>
      <c r="E36" s="277"/>
      <c r="F36" s="277"/>
      <c r="G36" s="277"/>
      <c r="H36" s="277"/>
      <c r="I36" s="277"/>
      <c r="J36" s="277"/>
      <c r="K36" s="277"/>
      <c r="L36" s="277"/>
      <c r="M36" s="277"/>
      <c r="N36" s="277"/>
    </row>
    <row r="37" spans="1:14" x14ac:dyDescent="0.25">
      <c r="A37" s="282"/>
      <c r="B37" s="278" t="s">
        <v>41</v>
      </c>
      <c r="C37" s="279"/>
      <c r="D37" s="279"/>
      <c r="E37" s="280"/>
      <c r="F37" s="280"/>
      <c r="G37" s="279"/>
      <c r="H37" s="279"/>
      <c r="I37" s="280"/>
      <c r="J37" s="279"/>
      <c r="K37" s="279"/>
      <c r="L37" s="279"/>
      <c r="M37" s="279"/>
      <c r="N37" s="279"/>
    </row>
    <row r="38" spans="1:14" x14ac:dyDescent="0.25">
      <c r="A38" s="284"/>
      <c r="B38" s="273" t="s">
        <v>85</v>
      </c>
      <c r="C38" s="274"/>
      <c r="D38" s="274"/>
      <c r="E38" s="274"/>
      <c r="F38" s="274"/>
      <c r="G38" s="274"/>
      <c r="H38" s="274"/>
      <c r="I38" s="274"/>
      <c r="J38" s="274"/>
      <c r="K38" s="274"/>
      <c r="L38" s="274"/>
      <c r="M38" s="274"/>
      <c r="N38" s="274"/>
    </row>
    <row r="39" spans="1:14" ht="15.75" thickBot="1" x14ac:dyDescent="0.3">
      <c r="A39" s="285"/>
      <c r="B39" s="275" t="s">
        <v>109</v>
      </c>
      <c r="C39" s="277"/>
      <c r="D39" s="277"/>
      <c r="E39" s="277"/>
      <c r="F39" s="277"/>
      <c r="G39" s="277"/>
      <c r="H39" s="434"/>
      <c r="I39" s="277"/>
      <c r="J39" s="277"/>
      <c r="K39" s="277"/>
      <c r="L39" s="277"/>
      <c r="M39" s="277">
        <f>M37-M38</f>
        <v>0</v>
      </c>
      <c r="N39" s="277"/>
    </row>
    <row r="40" spans="1:14" ht="15.75" thickBot="1" x14ac:dyDescent="0.3">
      <c r="H40" s="435"/>
      <c r="I40" s="435">
        <f>I27+I30+I33+I36+I39</f>
        <v>0</v>
      </c>
      <c r="J40" s="435">
        <f>J27+J30+J33+J36+J39</f>
        <v>0</v>
      </c>
      <c r="K40" s="435">
        <f>K27+K30+K33+K36+K39</f>
        <v>0</v>
      </c>
      <c r="L40" s="435">
        <f t="shared" ref="L40" si="0">L27+L30+L33+L36+L39</f>
        <v>0</v>
      </c>
      <c r="M40" s="435">
        <f>M27+M30+M33+M36+M39</f>
        <v>0</v>
      </c>
      <c r="N40" s="435"/>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7"/>
  <sheetViews>
    <sheetView topLeftCell="C66" zoomScale="117" zoomScaleNormal="117" workbookViewId="0">
      <selection activeCell="J79" sqref="J79"/>
    </sheetView>
  </sheetViews>
  <sheetFormatPr defaultColWidth="10.85546875" defaultRowHeight="15" x14ac:dyDescent="0.25"/>
  <cols>
    <col min="1" max="1" width="13.140625" style="18" customWidth="1"/>
    <col min="2" max="2" width="40.7109375" style="18" customWidth="1"/>
    <col min="3" max="3" width="18" style="18" customWidth="1"/>
    <col min="4" max="4" width="14.7109375" style="18" customWidth="1"/>
    <col min="5" max="6" width="18.85546875" style="305" bestFit="1" customWidth="1"/>
    <col min="7" max="7" width="18.7109375" style="305"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18" customHeight="1" x14ac:dyDescent="0.25">
      <c r="A1" s="770" t="s">
        <v>44</v>
      </c>
      <c r="B1" s="770"/>
      <c r="C1" s="770"/>
      <c r="D1" s="770"/>
      <c r="E1" s="770"/>
      <c r="F1" s="770"/>
      <c r="G1" s="770"/>
      <c r="H1" s="770"/>
      <c r="I1" s="770"/>
      <c r="J1" s="770"/>
      <c r="K1" s="770"/>
      <c r="L1" s="770"/>
      <c r="M1" s="770"/>
      <c r="N1" s="770"/>
    </row>
    <row r="2" spans="1:14" s="67" customFormat="1" ht="18.75" x14ac:dyDescent="0.25">
      <c r="A2" s="771" t="s">
        <v>48</v>
      </c>
      <c r="B2" s="771"/>
      <c r="C2" s="771"/>
      <c r="D2" s="771"/>
      <c r="E2" s="771"/>
      <c r="F2" s="771"/>
      <c r="G2" s="771"/>
      <c r="H2" s="771"/>
      <c r="I2" s="771"/>
      <c r="J2" s="771"/>
      <c r="K2" s="771"/>
      <c r="L2" s="771"/>
      <c r="M2" s="771"/>
      <c r="N2" s="771"/>
    </row>
    <row r="3" spans="1:14" s="67" customFormat="1" ht="27.75" customHeight="1" thickBot="1" x14ac:dyDescent="0.3">
      <c r="A3" s="147" t="s">
        <v>0</v>
      </c>
      <c r="B3" s="148" t="s">
        <v>5</v>
      </c>
      <c r="C3" s="148" t="s">
        <v>10</v>
      </c>
      <c r="D3" s="149" t="s">
        <v>8</v>
      </c>
      <c r="E3" s="149" t="s">
        <v>13</v>
      </c>
      <c r="F3" s="149" t="s">
        <v>34</v>
      </c>
      <c r="G3" s="149" t="s">
        <v>41</v>
      </c>
      <c r="H3" s="149" t="s">
        <v>2</v>
      </c>
      <c r="I3" s="149" t="s">
        <v>3</v>
      </c>
      <c r="J3" s="148" t="s">
        <v>9</v>
      </c>
      <c r="K3" s="148" t="s">
        <v>1</v>
      </c>
      <c r="L3" s="148" t="s">
        <v>4</v>
      </c>
      <c r="M3" s="148" t="s">
        <v>12</v>
      </c>
      <c r="N3" s="150" t="s">
        <v>11</v>
      </c>
    </row>
    <row r="4" spans="1:14" s="14" customFormat="1" ht="18" customHeight="1" x14ac:dyDescent="0.25">
      <c r="A4" s="407">
        <v>45292</v>
      </c>
      <c r="B4" s="408" t="s">
        <v>180</v>
      </c>
      <c r="C4" s="408"/>
      <c r="D4" s="445"/>
      <c r="E4" s="446"/>
      <c r="F4" s="446"/>
      <c r="G4" s="447">
        <v>-131800</v>
      </c>
      <c r="H4" s="448"/>
      <c r="I4" s="449"/>
      <c r="J4" s="450"/>
      <c r="K4" s="451" t="s">
        <v>144</v>
      </c>
      <c r="L4" s="183"/>
      <c r="M4" s="452"/>
      <c r="N4" s="453"/>
    </row>
    <row r="5" spans="1:14" s="14" customFormat="1" ht="13.5" customHeight="1" x14ac:dyDescent="0.25">
      <c r="A5" s="463">
        <v>45307</v>
      </c>
      <c r="B5" s="464" t="s">
        <v>112</v>
      </c>
      <c r="C5" s="464" t="s">
        <v>49</v>
      </c>
      <c r="D5" s="465" t="s">
        <v>14</v>
      </c>
      <c r="E5" s="466"/>
      <c r="F5" s="466">
        <v>14000</v>
      </c>
      <c r="G5" s="467">
        <f>G4-E5+F5</f>
        <v>-117800</v>
      </c>
      <c r="H5" s="468" t="s">
        <v>42</v>
      </c>
      <c r="I5" s="468" t="s">
        <v>18</v>
      </c>
      <c r="J5" s="488" t="s">
        <v>181</v>
      </c>
      <c r="K5" s="464" t="s">
        <v>144</v>
      </c>
      <c r="L5" s="464" t="s">
        <v>45</v>
      </c>
      <c r="M5" s="471"/>
      <c r="N5" s="470"/>
    </row>
    <row r="6" spans="1:14" s="14" customFormat="1" ht="13.5" customHeight="1" x14ac:dyDescent="0.25">
      <c r="A6" s="169">
        <v>45307</v>
      </c>
      <c r="B6" s="170" t="s">
        <v>114</v>
      </c>
      <c r="C6" s="170" t="s">
        <v>115</v>
      </c>
      <c r="D6" s="171" t="s">
        <v>14</v>
      </c>
      <c r="E6" s="151">
        <v>5000</v>
      </c>
      <c r="F6" s="151"/>
      <c r="G6" s="304">
        <f t="shared" ref="G6:G45" si="0">G5-E6+F6</f>
        <v>-122800</v>
      </c>
      <c r="H6" s="290" t="s">
        <v>42</v>
      </c>
      <c r="I6" s="290" t="s">
        <v>18</v>
      </c>
      <c r="J6" s="474" t="s">
        <v>181</v>
      </c>
      <c r="K6" s="386" t="s">
        <v>144</v>
      </c>
      <c r="L6" s="386" t="s">
        <v>45</v>
      </c>
      <c r="M6" s="151"/>
      <c r="N6" s="462" t="s">
        <v>182</v>
      </c>
    </row>
    <row r="7" spans="1:14" x14ac:dyDescent="0.25">
      <c r="A7" s="169">
        <v>45307</v>
      </c>
      <c r="B7" s="170" t="s">
        <v>114</v>
      </c>
      <c r="C7" s="170" t="s">
        <v>115</v>
      </c>
      <c r="D7" s="171" t="s">
        <v>14</v>
      </c>
      <c r="E7" s="151">
        <v>2000</v>
      </c>
      <c r="F7" s="151"/>
      <c r="G7" s="304">
        <f>G6-E7+F7</f>
        <v>-124800</v>
      </c>
      <c r="H7" s="290" t="s">
        <v>42</v>
      </c>
      <c r="I7" s="154" t="s">
        <v>18</v>
      </c>
      <c r="J7" s="474" t="s">
        <v>181</v>
      </c>
      <c r="K7" s="386" t="s">
        <v>144</v>
      </c>
      <c r="L7" s="154" t="s">
        <v>45</v>
      </c>
      <c r="M7" s="151"/>
      <c r="N7" s="462" t="s">
        <v>183</v>
      </c>
    </row>
    <row r="8" spans="1:14" x14ac:dyDescent="0.25">
      <c r="A8" s="169">
        <v>45307</v>
      </c>
      <c r="B8" s="170" t="s">
        <v>114</v>
      </c>
      <c r="C8" s="170" t="s">
        <v>115</v>
      </c>
      <c r="D8" s="171" t="s">
        <v>14</v>
      </c>
      <c r="E8" s="151">
        <v>7000</v>
      </c>
      <c r="F8" s="151"/>
      <c r="G8" s="304">
        <f t="shared" ref="G8:G9" si="1">G7-E8+F8</f>
        <v>-131800</v>
      </c>
      <c r="H8" s="290" t="s">
        <v>42</v>
      </c>
      <c r="I8" s="154" t="s">
        <v>18</v>
      </c>
      <c r="J8" s="474" t="s">
        <v>181</v>
      </c>
      <c r="K8" s="386" t="s">
        <v>144</v>
      </c>
      <c r="L8" s="154" t="s">
        <v>45</v>
      </c>
      <c r="M8" s="151"/>
      <c r="N8" s="462" t="s">
        <v>184</v>
      </c>
    </row>
    <row r="9" spans="1:14" x14ac:dyDescent="0.25">
      <c r="A9" s="463">
        <v>45308</v>
      </c>
      <c r="B9" s="464" t="s">
        <v>112</v>
      </c>
      <c r="C9" s="464" t="s">
        <v>49</v>
      </c>
      <c r="D9" s="465" t="s">
        <v>14</v>
      </c>
      <c r="E9" s="466"/>
      <c r="F9" s="466">
        <v>14000</v>
      </c>
      <c r="G9" s="467">
        <f t="shared" si="1"/>
        <v>-117800</v>
      </c>
      <c r="H9" s="468" t="s">
        <v>42</v>
      </c>
      <c r="I9" s="469" t="s">
        <v>18</v>
      </c>
      <c r="J9" s="488" t="s">
        <v>190</v>
      </c>
      <c r="K9" s="464" t="s">
        <v>144</v>
      </c>
      <c r="L9" s="469" t="s">
        <v>45</v>
      </c>
      <c r="M9" s="564"/>
      <c r="N9" s="470"/>
    </row>
    <row r="10" spans="1:14" x14ac:dyDescent="0.25">
      <c r="A10" s="486">
        <v>45308</v>
      </c>
      <c r="B10" s="170" t="s">
        <v>114</v>
      </c>
      <c r="C10" s="170" t="s">
        <v>115</v>
      </c>
      <c r="D10" s="171" t="s">
        <v>14</v>
      </c>
      <c r="E10" s="165">
        <v>4500</v>
      </c>
      <c r="F10" s="151"/>
      <c r="G10" s="304">
        <f t="shared" ref="G10:G19" si="2">G9-E10+F10</f>
        <v>-122300</v>
      </c>
      <c r="H10" s="290" t="s">
        <v>42</v>
      </c>
      <c r="I10" s="154" t="s">
        <v>18</v>
      </c>
      <c r="J10" s="474" t="s">
        <v>216</v>
      </c>
      <c r="K10" s="386" t="s">
        <v>144</v>
      </c>
      <c r="L10" s="154" t="s">
        <v>45</v>
      </c>
      <c r="M10" s="165"/>
      <c r="N10" s="462" t="s">
        <v>187</v>
      </c>
    </row>
    <row r="11" spans="1:14" x14ac:dyDescent="0.25">
      <c r="A11" s="486">
        <v>45308</v>
      </c>
      <c r="B11" s="170" t="s">
        <v>114</v>
      </c>
      <c r="C11" s="170" t="s">
        <v>115</v>
      </c>
      <c r="D11" s="171" t="s">
        <v>14</v>
      </c>
      <c r="E11" s="165">
        <v>4500</v>
      </c>
      <c r="F11" s="151"/>
      <c r="G11" s="304">
        <f t="shared" si="2"/>
        <v>-126800</v>
      </c>
      <c r="H11" s="290" t="s">
        <v>42</v>
      </c>
      <c r="I11" s="154" t="s">
        <v>18</v>
      </c>
      <c r="J11" s="474" t="s">
        <v>219</v>
      </c>
      <c r="K11" s="386" t="s">
        <v>144</v>
      </c>
      <c r="L11" s="154" t="s">
        <v>45</v>
      </c>
      <c r="M11" s="151"/>
      <c r="N11" s="462" t="s">
        <v>188</v>
      </c>
    </row>
    <row r="12" spans="1:14" x14ac:dyDescent="0.25">
      <c r="A12" s="486">
        <v>45308</v>
      </c>
      <c r="B12" s="170" t="s">
        <v>114</v>
      </c>
      <c r="C12" s="170" t="s">
        <v>115</v>
      </c>
      <c r="D12" s="171" t="s">
        <v>14</v>
      </c>
      <c r="E12" s="151">
        <v>7000</v>
      </c>
      <c r="F12" s="151"/>
      <c r="G12" s="304">
        <f t="shared" si="2"/>
        <v>-133800</v>
      </c>
      <c r="H12" s="290" t="s">
        <v>42</v>
      </c>
      <c r="I12" s="154" t="s">
        <v>18</v>
      </c>
      <c r="J12" s="474" t="s">
        <v>190</v>
      </c>
      <c r="K12" s="386" t="s">
        <v>144</v>
      </c>
      <c r="L12" s="154" t="s">
        <v>45</v>
      </c>
      <c r="M12" s="165"/>
      <c r="N12" s="462" t="s">
        <v>189</v>
      </c>
    </row>
    <row r="13" spans="1:14" x14ac:dyDescent="0.25">
      <c r="A13" s="463">
        <v>45309</v>
      </c>
      <c r="B13" s="464" t="s">
        <v>112</v>
      </c>
      <c r="C13" s="464" t="s">
        <v>49</v>
      </c>
      <c r="D13" s="465" t="s">
        <v>14</v>
      </c>
      <c r="E13" s="466"/>
      <c r="F13" s="466">
        <v>12000</v>
      </c>
      <c r="G13" s="467">
        <f t="shared" si="2"/>
        <v>-121800</v>
      </c>
      <c r="H13" s="468" t="s">
        <v>42</v>
      </c>
      <c r="I13" s="469" t="s">
        <v>18</v>
      </c>
      <c r="J13" s="488" t="s">
        <v>209</v>
      </c>
      <c r="K13" s="464" t="s">
        <v>144</v>
      </c>
      <c r="L13" s="469" t="s">
        <v>45</v>
      </c>
      <c r="M13" s="466"/>
      <c r="N13" s="470"/>
    </row>
    <row r="14" spans="1:14" ht="15" customHeight="1" x14ac:dyDescent="0.25">
      <c r="A14" s="169">
        <v>45309</v>
      </c>
      <c r="B14" s="170" t="s">
        <v>114</v>
      </c>
      <c r="C14" s="170" t="s">
        <v>115</v>
      </c>
      <c r="D14" s="171" t="s">
        <v>14</v>
      </c>
      <c r="E14" s="151">
        <v>5000</v>
      </c>
      <c r="F14" s="151"/>
      <c r="G14" s="304">
        <f t="shared" si="2"/>
        <v>-126800</v>
      </c>
      <c r="H14" s="290" t="s">
        <v>42</v>
      </c>
      <c r="I14" s="154" t="s">
        <v>18</v>
      </c>
      <c r="J14" s="474" t="s">
        <v>209</v>
      </c>
      <c r="K14" s="386" t="s">
        <v>144</v>
      </c>
      <c r="L14" s="154" t="s">
        <v>45</v>
      </c>
      <c r="M14" s="151"/>
      <c r="N14" s="462" t="s">
        <v>210</v>
      </c>
    </row>
    <row r="15" spans="1:14" ht="15.75" customHeight="1" x14ac:dyDescent="0.25">
      <c r="A15" s="169">
        <v>45309</v>
      </c>
      <c r="B15" s="170" t="s">
        <v>114</v>
      </c>
      <c r="C15" s="170" t="s">
        <v>115</v>
      </c>
      <c r="D15" s="171" t="s">
        <v>14</v>
      </c>
      <c r="E15" s="456">
        <v>5000</v>
      </c>
      <c r="F15" s="151"/>
      <c r="G15" s="304">
        <f t="shared" si="2"/>
        <v>-131800</v>
      </c>
      <c r="H15" s="290" t="s">
        <v>42</v>
      </c>
      <c r="I15" s="154" t="s">
        <v>18</v>
      </c>
      <c r="J15" s="474" t="s">
        <v>209</v>
      </c>
      <c r="K15" s="386" t="s">
        <v>144</v>
      </c>
      <c r="L15" s="154" t="s">
        <v>45</v>
      </c>
      <c r="M15" s="151"/>
      <c r="N15" s="462" t="s">
        <v>211</v>
      </c>
    </row>
    <row r="16" spans="1:14" ht="14.25" customHeight="1" x14ac:dyDescent="0.25">
      <c r="A16" s="463">
        <v>45309</v>
      </c>
      <c r="B16" s="464" t="s">
        <v>112</v>
      </c>
      <c r="C16" s="464" t="s">
        <v>49</v>
      </c>
      <c r="D16" s="465" t="s">
        <v>14</v>
      </c>
      <c r="E16" s="466"/>
      <c r="F16" s="566">
        <v>319000</v>
      </c>
      <c r="G16" s="467">
        <f t="shared" si="2"/>
        <v>187200</v>
      </c>
      <c r="H16" s="621" t="s">
        <v>42</v>
      </c>
      <c r="I16" s="567" t="s">
        <v>18</v>
      </c>
      <c r="J16" s="488" t="s">
        <v>218</v>
      </c>
      <c r="K16" s="568" t="s">
        <v>144</v>
      </c>
      <c r="L16" s="567" t="s">
        <v>45</v>
      </c>
      <c r="M16" s="466"/>
      <c r="N16" s="563"/>
    </row>
    <row r="17" spans="1:14" ht="14.25" customHeight="1" x14ac:dyDescent="0.25">
      <c r="A17" s="486">
        <v>45309</v>
      </c>
      <c r="B17" s="170" t="s">
        <v>217</v>
      </c>
      <c r="C17" s="170" t="s">
        <v>140</v>
      </c>
      <c r="D17" s="171" t="s">
        <v>80</v>
      </c>
      <c r="E17" s="157">
        <v>319000</v>
      </c>
      <c r="F17" s="160"/>
      <c r="G17" s="304">
        <f t="shared" si="2"/>
        <v>-131800</v>
      </c>
      <c r="H17" s="181" t="s">
        <v>42</v>
      </c>
      <c r="I17" s="178" t="s">
        <v>18</v>
      </c>
      <c r="J17" s="474" t="s">
        <v>231</v>
      </c>
      <c r="K17" s="574" t="s">
        <v>144</v>
      </c>
      <c r="L17" s="178" t="s">
        <v>45</v>
      </c>
      <c r="M17" s="151"/>
      <c r="N17" s="156"/>
    </row>
    <row r="18" spans="1:14" x14ac:dyDescent="0.25">
      <c r="A18" s="463">
        <v>45310</v>
      </c>
      <c r="B18" s="464" t="s">
        <v>112</v>
      </c>
      <c r="C18" s="464" t="s">
        <v>49</v>
      </c>
      <c r="D18" s="465" t="s">
        <v>14</v>
      </c>
      <c r="E18" s="466"/>
      <c r="F18" s="466">
        <v>50000</v>
      </c>
      <c r="G18" s="467">
        <f t="shared" si="2"/>
        <v>-81800</v>
      </c>
      <c r="H18" s="468" t="s">
        <v>42</v>
      </c>
      <c r="I18" s="469" t="s">
        <v>18</v>
      </c>
      <c r="J18" s="488" t="s">
        <v>220</v>
      </c>
      <c r="K18" s="464" t="s">
        <v>144</v>
      </c>
      <c r="L18" s="469" t="s">
        <v>45</v>
      </c>
      <c r="M18" s="466"/>
      <c r="N18" s="563"/>
    </row>
    <row r="19" spans="1:14" ht="16.5" customHeight="1" x14ac:dyDescent="0.25">
      <c r="A19" s="463">
        <v>45310</v>
      </c>
      <c r="B19" s="464" t="s">
        <v>112</v>
      </c>
      <c r="C19" s="464" t="s">
        <v>49</v>
      </c>
      <c r="D19" s="465" t="s">
        <v>14</v>
      </c>
      <c r="E19" s="466"/>
      <c r="F19" s="682">
        <v>113000</v>
      </c>
      <c r="G19" s="467">
        <f t="shared" si="2"/>
        <v>31200</v>
      </c>
      <c r="H19" s="468" t="s">
        <v>42</v>
      </c>
      <c r="I19" s="469" t="s">
        <v>18</v>
      </c>
      <c r="J19" s="488" t="s">
        <v>221</v>
      </c>
      <c r="K19" s="464" t="s">
        <v>144</v>
      </c>
      <c r="L19" s="469" t="s">
        <v>45</v>
      </c>
      <c r="M19" s="564"/>
      <c r="N19" s="563"/>
    </row>
    <row r="20" spans="1:14" ht="16.5" customHeight="1" x14ac:dyDescent="0.25">
      <c r="A20" s="169">
        <v>45310</v>
      </c>
      <c r="B20" s="170" t="s">
        <v>222</v>
      </c>
      <c r="C20" s="170" t="s">
        <v>200</v>
      </c>
      <c r="D20" s="171" t="s">
        <v>80</v>
      </c>
      <c r="E20" s="151">
        <v>50000</v>
      </c>
      <c r="F20" s="457"/>
      <c r="G20" s="304">
        <f t="shared" si="0"/>
        <v>-18800</v>
      </c>
      <c r="H20" s="290" t="s">
        <v>42</v>
      </c>
      <c r="I20" s="154" t="s">
        <v>18</v>
      </c>
      <c r="J20" s="474" t="s">
        <v>232</v>
      </c>
      <c r="K20" s="386" t="s">
        <v>144</v>
      </c>
      <c r="L20" s="154" t="s">
        <v>45</v>
      </c>
      <c r="M20" s="165"/>
      <c r="N20" s="156"/>
    </row>
    <row r="21" spans="1:14" ht="16.5" customHeight="1" x14ac:dyDescent="0.25">
      <c r="A21" s="463">
        <v>45310</v>
      </c>
      <c r="B21" s="464" t="s">
        <v>112</v>
      </c>
      <c r="C21" s="464" t="s">
        <v>49</v>
      </c>
      <c r="D21" s="465" t="s">
        <v>14</v>
      </c>
      <c r="E21" s="466"/>
      <c r="F21" s="682">
        <v>40000</v>
      </c>
      <c r="G21" s="467">
        <f t="shared" si="0"/>
        <v>21200</v>
      </c>
      <c r="H21" s="468" t="s">
        <v>42</v>
      </c>
      <c r="I21" s="469" t="s">
        <v>18</v>
      </c>
      <c r="J21" s="488" t="s">
        <v>228</v>
      </c>
      <c r="K21" s="464" t="s">
        <v>144</v>
      </c>
      <c r="L21" s="469" t="s">
        <v>45</v>
      </c>
      <c r="M21" s="564"/>
      <c r="N21" s="563"/>
    </row>
    <row r="22" spans="1:14" ht="15.75" customHeight="1" x14ac:dyDescent="0.25">
      <c r="A22" s="463">
        <v>45310</v>
      </c>
      <c r="B22" s="464" t="s">
        <v>112</v>
      </c>
      <c r="C22" s="464" t="s">
        <v>49</v>
      </c>
      <c r="D22" s="465" t="s">
        <v>14</v>
      </c>
      <c r="E22" s="564"/>
      <c r="F22" s="566">
        <v>110000</v>
      </c>
      <c r="G22" s="467">
        <f t="shared" si="0"/>
        <v>131200</v>
      </c>
      <c r="H22" s="468" t="s">
        <v>42</v>
      </c>
      <c r="I22" s="469" t="s">
        <v>18</v>
      </c>
      <c r="J22" s="488" t="s">
        <v>229</v>
      </c>
      <c r="K22" s="464" t="s">
        <v>144</v>
      </c>
      <c r="L22" s="469" t="s">
        <v>45</v>
      </c>
      <c r="M22" s="564"/>
      <c r="N22" s="563"/>
    </row>
    <row r="23" spans="1:14" ht="15.75" customHeight="1" x14ac:dyDescent="0.25">
      <c r="A23" s="463">
        <v>45310</v>
      </c>
      <c r="B23" s="464" t="s">
        <v>112</v>
      </c>
      <c r="C23" s="464" t="s">
        <v>49</v>
      </c>
      <c r="D23" s="465" t="s">
        <v>14</v>
      </c>
      <c r="E23" s="564"/>
      <c r="F23" s="566">
        <v>198000</v>
      </c>
      <c r="G23" s="467">
        <f t="shared" si="0"/>
        <v>329200</v>
      </c>
      <c r="H23" s="468" t="s">
        <v>42</v>
      </c>
      <c r="I23" s="469" t="s">
        <v>18</v>
      </c>
      <c r="J23" s="488" t="s">
        <v>239</v>
      </c>
      <c r="K23" s="464" t="s">
        <v>144</v>
      </c>
      <c r="L23" s="469" t="s">
        <v>45</v>
      </c>
      <c r="M23" s="564"/>
      <c r="N23" s="563"/>
    </row>
    <row r="24" spans="1:14" ht="13.5" customHeight="1" x14ac:dyDescent="0.25">
      <c r="A24" s="463">
        <v>45310</v>
      </c>
      <c r="B24" s="464" t="s">
        <v>112</v>
      </c>
      <c r="C24" s="464" t="s">
        <v>49</v>
      </c>
      <c r="D24" s="465" t="s">
        <v>14</v>
      </c>
      <c r="E24" s="564"/>
      <c r="F24" s="566">
        <v>20000</v>
      </c>
      <c r="G24" s="467">
        <f t="shared" si="0"/>
        <v>349200</v>
      </c>
      <c r="H24" s="468" t="s">
        <v>42</v>
      </c>
      <c r="I24" s="469" t="s">
        <v>18</v>
      </c>
      <c r="J24" s="565" t="s">
        <v>240</v>
      </c>
      <c r="K24" s="464" t="s">
        <v>144</v>
      </c>
      <c r="L24" s="469" t="s">
        <v>45</v>
      </c>
      <c r="M24" s="566"/>
      <c r="N24" s="563"/>
    </row>
    <row r="25" spans="1:14" ht="13.5" customHeight="1" x14ac:dyDescent="0.25">
      <c r="A25" s="169">
        <v>45310</v>
      </c>
      <c r="B25" s="170" t="s">
        <v>114</v>
      </c>
      <c r="C25" s="170" t="s">
        <v>115</v>
      </c>
      <c r="D25" s="171" t="s">
        <v>14</v>
      </c>
      <c r="E25" s="165">
        <v>7000</v>
      </c>
      <c r="F25" s="160"/>
      <c r="G25" s="304">
        <f t="shared" si="0"/>
        <v>342200</v>
      </c>
      <c r="H25" s="290" t="s">
        <v>42</v>
      </c>
      <c r="I25" s="154" t="s">
        <v>18</v>
      </c>
      <c r="J25" s="400" t="s">
        <v>240</v>
      </c>
      <c r="K25" s="386" t="s">
        <v>144</v>
      </c>
      <c r="L25" s="154" t="s">
        <v>45</v>
      </c>
      <c r="M25" s="160"/>
      <c r="N25" s="156" t="s">
        <v>255</v>
      </c>
    </row>
    <row r="26" spans="1:14" ht="13.5" customHeight="1" x14ac:dyDescent="0.25">
      <c r="A26" s="169">
        <v>45310</v>
      </c>
      <c r="B26" s="170" t="s">
        <v>114</v>
      </c>
      <c r="C26" s="170" t="s">
        <v>115</v>
      </c>
      <c r="D26" s="171" t="s">
        <v>14</v>
      </c>
      <c r="E26" s="165">
        <v>4000</v>
      </c>
      <c r="F26" s="160"/>
      <c r="G26" s="304">
        <f t="shared" si="0"/>
        <v>338200</v>
      </c>
      <c r="H26" s="290" t="s">
        <v>42</v>
      </c>
      <c r="I26" s="154" t="s">
        <v>18</v>
      </c>
      <c r="J26" s="400" t="s">
        <v>240</v>
      </c>
      <c r="K26" s="386" t="s">
        <v>144</v>
      </c>
      <c r="L26" s="154" t="s">
        <v>45</v>
      </c>
      <c r="M26" s="160"/>
      <c r="N26" s="156" t="s">
        <v>256</v>
      </c>
    </row>
    <row r="27" spans="1:14" ht="13.5" customHeight="1" x14ac:dyDescent="0.25">
      <c r="A27" s="169">
        <v>45310</v>
      </c>
      <c r="B27" s="170" t="s">
        <v>114</v>
      </c>
      <c r="C27" s="170" t="s">
        <v>115</v>
      </c>
      <c r="D27" s="171" t="s">
        <v>14</v>
      </c>
      <c r="E27" s="165">
        <v>5000</v>
      </c>
      <c r="F27" s="160"/>
      <c r="G27" s="304">
        <f t="shared" si="0"/>
        <v>333200</v>
      </c>
      <c r="H27" s="290" t="s">
        <v>42</v>
      </c>
      <c r="I27" s="154" t="s">
        <v>18</v>
      </c>
      <c r="J27" s="400" t="s">
        <v>240</v>
      </c>
      <c r="K27" s="386" t="s">
        <v>144</v>
      </c>
      <c r="L27" s="154" t="s">
        <v>45</v>
      </c>
      <c r="M27" s="160"/>
      <c r="N27" s="156" t="s">
        <v>257</v>
      </c>
    </row>
    <row r="28" spans="1:14" ht="13.5" customHeight="1" x14ac:dyDescent="0.25">
      <c r="A28" s="463">
        <v>45310</v>
      </c>
      <c r="B28" s="464" t="s">
        <v>112</v>
      </c>
      <c r="C28" s="464" t="s">
        <v>49</v>
      </c>
      <c r="D28" s="465" t="s">
        <v>14</v>
      </c>
      <c r="E28" s="564"/>
      <c r="F28" s="566">
        <v>100000</v>
      </c>
      <c r="G28" s="467">
        <f t="shared" si="0"/>
        <v>433200</v>
      </c>
      <c r="H28" s="468" t="s">
        <v>42</v>
      </c>
      <c r="I28" s="469" t="s">
        <v>18</v>
      </c>
      <c r="J28" s="488" t="s">
        <v>253</v>
      </c>
      <c r="K28" s="464" t="s">
        <v>144</v>
      </c>
      <c r="L28" s="469" t="s">
        <v>45</v>
      </c>
      <c r="M28" s="566"/>
      <c r="N28" s="563"/>
    </row>
    <row r="29" spans="1:14" ht="13.5" customHeight="1" x14ac:dyDescent="0.25">
      <c r="A29" s="169">
        <v>45310</v>
      </c>
      <c r="B29" s="170" t="s">
        <v>261</v>
      </c>
      <c r="C29" s="170" t="s">
        <v>122</v>
      </c>
      <c r="D29" s="171" t="s">
        <v>80</v>
      </c>
      <c r="E29" s="165">
        <v>99500</v>
      </c>
      <c r="F29" s="160"/>
      <c r="G29" s="304">
        <f t="shared" si="0"/>
        <v>333700</v>
      </c>
      <c r="H29" s="638" t="s">
        <v>42</v>
      </c>
      <c r="I29" s="154" t="s">
        <v>18</v>
      </c>
      <c r="J29" s="474" t="s">
        <v>237</v>
      </c>
      <c r="K29" s="170" t="s">
        <v>144</v>
      </c>
      <c r="L29" s="154" t="s">
        <v>45</v>
      </c>
      <c r="M29" s="160"/>
      <c r="N29" s="156"/>
    </row>
    <row r="30" spans="1:14" ht="13.5" customHeight="1" x14ac:dyDescent="0.25">
      <c r="A30" s="169">
        <v>45311</v>
      </c>
      <c r="B30" s="170" t="s">
        <v>224</v>
      </c>
      <c r="C30" s="170" t="s">
        <v>200</v>
      </c>
      <c r="D30" s="171" t="s">
        <v>80</v>
      </c>
      <c r="E30" s="595">
        <v>110000</v>
      </c>
      <c r="F30" s="160"/>
      <c r="G30" s="304">
        <f t="shared" si="0"/>
        <v>223700</v>
      </c>
      <c r="H30" s="638" t="s">
        <v>42</v>
      </c>
      <c r="I30" s="154" t="s">
        <v>18</v>
      </c>
      <c r="J30" s="474" t="s">
        <v>250</v>
      </c>
      <c r="K30" s="170" t="s">
        <v>144</v>
      </c>
      <c r="L30" s="154" t="s">
        <v>45</v>
      </c>
      <c r="M30" s="160"/>
      <c r="N30" s="156"/>
    </row>
    <row r="31" spans="1:14" ht="13.5" customHeight="1" x14ac:dyDescent="0.25">
      <c r="A31" s="169">
        <v>45311</v>
      </c>
      <c r="B31" s="170" t="s">
        <v>143</v>
      </c>
      <c r="C31" s="170" t="s">
        <v>225</v>
      </c>
      <c r="D31" s="171"/>
      <c r="E31" s="157">
        <v>3300</v>
      </c>
      <c r="F31" s="160"/>
      <c r="G31" s="304">
        <f t="shared" si="0"/>
        <v>220400</v>
      </c>
      <c r="H31" s="638" t="s">
        <v>42</v>
      </c>
      <c r="I31" s="154" t="s">
        <v>18</v>
      </c>
      <c r="J31" s="474" t="s">
        <v>250</v>
      </c>
      <c r="K31" s="170" t="s">
        <v>144</v>
      </c>
      <c r="L31" s="154" t="s">
        <v>45</v>
      </c>
      <c r="M31" s="160"/>
      <c r="N31" s="156"/>
    </row>
    <row r="32" spans="1:14" ht="13.5" customHeight="1" x14ac:dyDescent="0.25">
      <c r="A32" s="169">
        <v>45311</v>
      </c>
      <c r="B32" s="170" t="s">
        <v>226</v>
      </c>
      <c r="C32" s="170" t="s">
        <v>122</v>
      </c>
      <c r="D32" s="171" t="s">
        <v>80</v>
      </c>
      <c r="E32" s="165">
        <v>17000</v>
      </c>
      <c r="F32" s="160"/>
      <c r="G32" s="304">
        <f t="shared" si="0"/>
        <v>203400</v>
      </c>
      <c r="H32" s="290" t="s">
        <v>42</v>
      </c>
      <c r="I32" s="154" t="s">
        <v>18</v>
      </c>
      <c r="J32" s="474" t="s">
        <v>252</v>
      </c>
      <c r="K32" s="386" t="s">
        <v>144</v>
      </c>
      <c r="L32" s="154" t="s">
        <v>45</v>
      </c>
      <c r="M32" s="165"/>
      <c r="N32" s="156"/>
    </row>
    <row r="33" spans="1:14" ht="13.5" customHeight="1" x14ac:dyDescent="0.25">
      <c r="A33" s="169">
        <v>45311</v>
      </c>
      <c r="B33" s="170" t="s">
        <v>227</v>
      </c>
      <c r="C33" s="170" t="s">
        <v>122</v>
      </c>
      <c r="D33" s="171" t="s">
        <v>80</v>
      </c>
      <c r="E33" s="165">
        <v>13000</v>
      </c>
      <c r="F33" s="160"/>
      <c r="G33" s="304">
        <f t="shared" si="0"/>
        <v>190400</v>
      </c>
      <c r="H33" s="290" t="s">
        <v>42</v>
      </c>
      <c r="I33" s="154" t="s">
        <v>18</v>
      </c>
      <c r="J33" s="474" t="s">
        <v>252</v>
      </c>
      <c r="K33" s="386" t="s">
        <v>144</v>
      </c>
      <c r="L33" s="154" t="s">
        <v>45</v>
      </c>
      <c r="M33" s="165"/>
      <c r="N33" s="156"/>
    </row>
    <row r="34" spans="1:14" ht="13.5" customHeight="1" x14ac:dyDescent="0.25">
      <c r="A34" s="169">
        <v>45311</v>
      </c>
      <c r="B34" s="170" t="s">
        <v>233</v>
      </c>
      <c r="C34" s="170" t="s">
        <v>122</v>
      </c>
      <c r="D34" s="171" t="s">
        <v>80</v>
      </c>
      <c r="E34" s="165">
        <v>24000</v>
      </c>
      <c r="F34" s="160"/>
      <c r="G34" s="304">
        <f t="shared" si="0"/>
        <v>166400</v>
      </c>
      <c r="H34" s="290" t="s">
        <v>42</v>
      </c>
      <c r="I34" s="154" t="s">
        <v>18</v>
      </c>
      <c r="J34" s="474" t="s">
        <v>291</v>
      </c>
      <c r="K34" s="386" t="s">
        <v>144</v>
      </c>
      <c r="L34" s="154" t="s">
        <v>45</v>
      </c>
      <c r="M34" s="165"/>
      <c r="N34" s="156"/>
    </row>
    <row r="35" spans="1:14" ht="13.5" customHeight="1" x14ac:dyDescent="0.25">
      <c r="A35" s="169">
        <v>45311</v>
      </c>
      <c r="B35" s="170" t="s">
        <v>234</v>
      </c>
      <c r="C35" s="170" t="s">
        <v>122</v>
      </c>
      <c r="D35" s="171" t="s">
        <v>80</v>
      </c>
      <c r="E35" s="165">
        <v>15000</v>
      </c>
      <c r="F35" s="160"/>
      <c r="G35" s="304">
        <f t="shared" si="0"/>
        <v>151400</v>
      </c>
      <c r="H35" s="290" t="s">
        <v>42</v>
      </c>
      <c r="I35" s="154" t="s">
        <v>18</v>
      </c>
      <c r="J35" s="474" t="s">
        <v>291</v>
      </c>
      <c r="K35" s="386" t="s">
        <v>144</v>
      </c>
      <c r="L35" s="154" t="s">
        <v>45</v>
      </c>
      <c r="M35" s="165"/>
      <c r="N35" s="156"/>
    </row>
    <row r="36" spans="1:14" ht="13.5" customHeight="1" x14ac:dyDescent="0.25">
      <c r="A36" s="169">
        <v>45311</v>
      </c>
      <c r="B36" s="170" t="s">
        <v>235</v>
      </c>
      <c r="C36" s="170" t="s">
        <v>122</v>
      </c>
      <c r="D36" s="171" t="s">
        <v>80</v>
      </c>
      <c r="E36" s="165">
        <v>35000</v>
      </c>
      <c r="F36" s="160"/>
      <c r="G36" s="304">
        <f t="shared" si="0"/>
        <v>116400</v>
      </c>
      <c r="H36" s="290" t="s">
        <v>42</v>
      </c>
      <c r="I36" s="154" t="s">
        <v>18</v>
      </c>
      <c r="J36" s="474" t="s">
        <v>309</v>
      </c>
      <c r="K36" s="386" t="s">
        <v>144</v>
      </c>
      <c r="L36" s="154" t="s">
        <v>45</v>
      </c>
      <c r="M36" s="165"/>
      <c r="N36" s="156"/>
    </row>
    <row r="37" spans="1:14" ht="13.5" customHeight="1" x14ac:dyDescent="0.25">
      <c r="A37" s="169">
        <v>45311</v>
      </c>
      <c r="B37" s="170" t="s">
        <v>236</v>
      </c>
      <c r="C37" s="170" t="s">
        <v>122</v>
      </c>
      <c r="D37" s="171" t="s">
        <v>80</v>
      </c>
      <c r="E37" s="165">
        <v>10000</v>
      </c>
      <c r="F37" s="160"/>
      <c r="G37" s="304">
        <f>G36-E37+F37</f>
        <v>106400</v>
      </c>
      <c r="H37" s="290" t="s">
        <v>42</v>
      </c>
      <c r="I37" s="154" t="s">
        <v>18</v>
      </c>
      <c r="J37" s="474" t="s">
        <v>239</v>
      </c>
      <c r="K37" s="386" t="s">
        <v>144</v>
      </c>
      <c r="L37" s="154" t="s">
        <v>45</v>
      </c>
      <c r="M37" s="165"/>
      <c r="N37" s="156"/>
    </row>
    <row r="38" spans="1:14" x14ac:dyDescent="0.25">
      <c r="A38" s="169">
        <v>45311</v>
      </c>
      <c r="B38" s="170" t="s">
        <v>121</v>
      </c>
      <c r="C38" s="170" t="s">
        <v>49</v>
      </c>
      <c r="D38" s="171" t="s">
        <v>14</v>
      </c>
      <c r="E38" s="165"/>
      <c r="F38" s="151">
        <v>-46500</v>
      </c>
      <c r="G38" s="304">
        <f t="shared" si="0"/>
        <v>59900</v>
      </c>
      <c r="H38" s="290" t="s">
        <v>42</v>
      </c>
      <c r="I38" s="154" t="s">
        <v>18</v>
      </c>
      <c r="J38" s="474" t="s">
        <v>400</v>
      </c>
      <c r="K38" s="386" t="s">
        <v>144</v>
      </c>
      <c r="L38" s="154" t="s">
        <v>45</v>
      </c>
      <c r="M38" s="165"/>
      <c r="N38" s="156"/>
    </row>
    <row r="39" spans="1:14" x14ac:dyDescent="0.25">
      <c r="A39" s="169">
        <v>45311</v>
      </c>
      <c r="B39" s="170" t="s">
        <v>242</v>
      </c>
      <c r="C39" s="170" t="s">
        <v>122</v>
      </c>
      <c r="D39" s="171" t="s">
        <v>80</v>
      </c>
      <c r="E39" s="165">
        <v>14000</v>
      </c>
      <c r="F39" s="151"/>
      <c r="G39" s="304">
        <f t="shared" si="0"/>
        <v>45900</v>
      </c>
      <c r="H39" s="290" t="s">
        <v>42</v>
      </c>
      <c r="I39" s="154" t="s">
        <v>18</v>
      </c>
      <c r="J39" s="474" t="s">
        <v>344</v>
      </c>
      <c r="K39" s="386" t="s">
        <v>144</v>
      </c>
      <c r="L39" s="154" t="s">
        <v>45</v>
      </c>
      <c r="M39" s="165"/>
      <c r="N39" s="156"/>
    </row>
    <row r="40" spans="1:14" x14ac:dyDescent="0.25">
      <c r="A40" s="169">
        <v>45311</v>
      </c>
      <c r="B40" s="170" t="s">
        <v>243</v>
      </c>
      <c r="C40" s="170" t="s">
        <v>122</v>
      </c>
      <c r="D40" s="171" t="s">
        <v>80</v>
      </c>
      <c r="E40" s="165">
        <v>22000</v>
      </c>
      <c r="F40" s="151"/>
      <c r="G40" s="304">
        <f t="shared" si="0"/>
        <v>23900</v>
      </c>
      <c r="H40" s="290" t="s">
        <v>42</v>
      </c>
      <c r="I40" s="154" t="s">
        <v>18</v>
      </c>
      <c r="J40" s="474" t="s">
        <v>352</v>
      </c>
      <c r="K40" s="386" t="s">
        <v>144</v>
      </c>
      <c r="L40" s="154" t="s">
        <v>45</v>
      </c>
      <c r="M40" s="165"/>
      <c r="N40" s="156"/>
    </row>
    <row r="41" spans="1:14" ht="16.5" customHeight="1" x14ac:dyDescent="0.25">
      <c r="A41" s="169">
        <v>45311</v>
      </c>
      <c r="B41" s="170" t="s">
        <v>244</v>
      </c>
      <c r="C41" s="170" t="s">
        <v>122</v>
      </c>
      <c r="D41" s="171" t="s">
        <v>80</v>
      </c>
      <c r="E41" s="165">
        <v>20000</v>
      </c>
      <c r="F41" s="151"/>
      <c r="G41" s="304">
        <f t="shared" si="0"/>
        <v>3900</v>
      </c>
      <c r="H41" s="290" t="s">
        <v>42</v>
      </c>
      <c r="I41" s="154" t="s">
        <v>18</v>
      </c>
      <c r="J41" s="474" t="s">
        <v>373</v>
      </c>
      <c r="K41" s="386" t="s">
        <v>144</v>
      </c>
      <c r="L41" s="154" t="s">
        <v>45</v>
      </c>
      <c r="M41" s="165"/>
      <c r="N41" s="156"/>
    </row>
    <row r="42" spans="1:14" x14ac:dyDescent="0.25">
      <c r="A42" s="169">
        <v>45311</v>
      </c>
      <c r="B42" s="170" t="s">
        <v>245</v>
      </c>
      <c r="C42" s="170" t="s">
        <v>122</v>
      </c>
      <c r="D42" s="171" t="s">
        <v>80</v>
      </c>
      <c r="E42" s="165">
        <v>14500</v>
      </c>
      <c r="F42" s="151"/>
      <c r="G42" s="304">
        <f t="shared" si="0"/>
        <v>-10600</v>
      </c>
      <c r="H42" s="290" t="s">
        <v>42</v>
      </c>
      <c r="I42" s="154" t="s">
        <v>18</v>
      </c>
      <c r="J42" s="474" t="s">
        <v>373</v>
      </c>
      <c r="K42" s="386" t="s">
        <v>144</v>
      </c>
      <c r="L42" s="154" t="s">
        <v>45</v>
      </c>
      <c r="M42" s="165"/>
      <c r="N42" s="156"/>
    </row>
    <row r="43" spans="1:14" x14ac:dyDescent="0.25">
      <c r="A43" s="169">
        <v>45311</v>
      </c>
      <c r="B43" s="170" t="s">
        <v>246</v>
      </c>
      <c r="C43" s="170" t="s">
        <v>122</v>
      </c>
      <c r="D43" s="171" t="s">
        <v>80</v>
      </c>
      <c r="E43" s="165">
        <v>3600</v>
      </c>
      <c r="F43" s="151"/>
      <c r="G43" s="304">
        <f t="shared" si="0"/>
        <v>-14200</v>
      </c>
      <c r="H43" s="290" t="s">
        <v>42</v>
      </c>
      <c r="I43" s="154" t="s">
        <v>18</v>
      </c>
      <c r="J43" s="474" t="s">
        <v>373</v>
      </c>
      <c r="K43" s="386" t="s">
        <v>144</v>
      </c>
      <c r="L43" s="154" t="s">
        <v>45</v>
      </c>
      <c r="M43" s="165"/>
      <c r="N43" s="156"/>
    </row>
    <row r="44" spans="1:14" x14ac:dyDescent="0.25">
      <c r="A44" s="169">
        <v>45311</v>
      </c>
      <c r="B44" s="170" t="s">
        <v>247</v>
      </c>
      <c r="C44" s="170" t="s">
        <v>122</v>
      </c>
      <c r="D44" s="171" t="s">
        <v>80</v>
      </c>
      <c r="E44" s="165">
        <v>72000</v>
      </c>
      <c r="F44" s="151"/>
      <c r="G44" s="304">
        <f t="shared" si="0"/>
        <v>-86200</v>
      </c>
      <c r="H44" s="290" t="s">
        <v>42</v>
      </c>
      <c r="I44" s="154" t="s">
        <v>18</v>
      </c>
      <c r="J44" s="474" t="s">
        <v>373</v>
      </c>
      <c r="K44" s="386" t="s">
        <v>144</v>
      </c>
      <c r="L44" s="154" t="s">
        <v>45</v>
      </c>
      <c r="M44" s="165"/>
      <c r="N44" s="156"/>
    </row>
    <row r="45" spans="1:14" x14ac:dyDescent="0.25">
      <c r="A45" s="169">
        <v>45311</v>
      </c>
      <c r="B45" s="170" t="s">
        <v>248</v>
      </c>
      <c r="C45" s="170" t="s">
        <v>122</v>
      </c>
      <c r="D45" s="483" t="s">
        <v>80</v>
      </c>
      <c r="E45" s="165">
        <v>12800</v>
      </c>
      <c r="F45" s="151"/>
      <c r="G45" s="304">
        <f t="shared" si="0"/>
        <v>-99000</v>
      </c>
      <c r="H45" s="290" t="s">
        <v>42</v>
      </c>
      <c r="I45" s="154" t="s">
        <v>18</v>
      </c>
      <c r="J45" s="474" t="s">
        <v>373</v>
      </c>
      <c r="K45" s="386" t="s">
        <v>144</v>
      </c>
      <c r="L45" s="154" t="s">
        <v>45</v>
      </c>
      <c r="M45" s="165"/>
      <c r="N45" s="156"/>
    </row>
    <row r="46" spans="1:14" x14ac:dyDescent="0.25">
      <c r="A46" s="169">
        <v>45311</v>
      </c>
      <c r="B46" s="170" t="s">
        <v>249</v>
      </c>
      <c r="C46" s="170" t="s">
        <v>122</v>
      </c>
      <c r="D46" s="483" t="s">
        <v>80</v>
      </c>
      <c r="E46" s="165">
        <v>14500</v>
      </c>
      <c r="F46" s="151"/>
      <c r="G46" s="304">
        <f t="shared" ref="G46:G77" si="3">G45-E46+F46</f>
        <v>-113500</v>
      </c>
      <c r="H46" s="290" t="s">
        <v>42</v>
      </c>
      <c r="I46" s="154" t="s">
        <v>18</v>
      </c>
      <c r="J46" s="474" t="s">
        <v>373</v>
      </c>
      <c r="K46" s="386" t="s">
        <v>144</v>
      </c>
      <c r="L46" s="154" t="s">
        <v>45</v>
      </c>
      <c r="M46" s="165"/>
      <c r="N46" s="156"/>
    </row>
    <row r="47" spans="1:14" x14ac:dyDescent="0.25">
      <c r="A47" s="169">
        <v>45311</v>
      </c>
      <c r="B47" s="170" t="s">
        <v>249</v>
      </c>
      <c r="C47" s="170" t="s">
        <v>122</v>
      </c>
      <c r="D47" s="483" t="s">
        <v>80</v>
      </c>
      <c r="E47" s="165">
        <v>14500</v>
      </c>
      <c r="F47" s="151"/>
      <c r="G47" s="304">
        <f t="shared" si="3"/>
        <v>-128000</v>
      </c>
      <c r="H47" s="290" t="s">
        <v>42</v>
      </c>
      <c r="I47" s="154" t="s">
        <v>18</v>
      </c>
      <c r="J47" s="474" t="s">
        <v>373</v>
      </c>
      <c r="K47" s="386" t="s">
        <v>144</v>
      </c>
      <c r="L47" s="154" t="s">
        <v>45</v>
      </c>
      <c r="M47" s="165"/>
      <c r="N47" s="156"/>
    </row>
    <row r="48" spans="1:14" x14ac:dyDescent="0.25">
      <c r="A48" s="169">
        <v>44946</v>
      </c>
      <c r="B48" s="170" t="s">
        <v>249</v>
      </c>
      <c r="C48" s="170" t="s">
        <v>122</v>
      </c>
      <c r="D48" s="483" t="s">
        <v>80</v>
      </c>
      <c r="E48" s="165">
        <v>7300</v>
      </c>
      <c r="F48" s="151"/>
      <c r="G48" s="304">
        <f t="shared" si="3"/>
        <v>-135300</v>
      </c>
      <c r="H48" s="290" t="s">
        <v>42</v>
      </c>
      <c r="I48" s="154" t="s">
        <v>18</v>
      </c>
      <c r="J48" s="474" t="s">
        <v>373</v>
      </c>
      <c r="K48" s="386" t="s">
        <v>144</v>
      </c>
      <c r="L48" s="154" t="s">
        <v>45</v>
      </c>
      <c r="M48" s="165"/>
      <c r="N48" s="156"/>
    </row>
    <row r="49" spans="1:14" x14ac:dyDescent="0.25">
      <c r="A49" s="169">
        <v>45311</v>
      </c>
      <c r="B49" s="170" t="s">
        <v>121</v>
      </c>
      <c r="C49" s="170" t="s">
        <v>49</v>
      </c>
      <c r="D49" s="483" t="s">
        <v>14</v>
      </c>
      <c r="E49" s="165"/>
      <c r="F49" s="151">
        <v>-2800</v>
      </c>
      <c r="G49" s="304">
        <f t="shared" si="3"/>
        <v>-138100</v>
      </c>
      <c r="H49" s="290" t="s">
        <v>42</v>
      </c>
      <c r="I49" s="154" t="s">
        <v>18</v>
      </c>
      <c r="J49" s="400" t="s">
        <v>239</v>
      </c>
      <c r="K49" s="386" t="s">
        <v>144</v>
      </c>
      <c r="L49" s="154" t="s">
        <v>45</v>
      </c>
      <c r="M49" s="165"/>
      <c r="N49" s="156"/>
    </row>
    <row r="50" spans="1:14" x14ac:dyDescent="0.25">
      <c r="A50" s="169">
        <v>45311</v>
      </c>
      <c r="B50" s="170" t="s">
        <v>114</v>
      </c>
      <c r="C50" s="170" t="s">
        <v>115</v>
      </c>
      <c r="D50" s="483" t="s">
        <v>14</v>
      </c>
      <c r="E50" s="165">
        <v>3000</v>
      </c>
      <c r="F50" s="151"/>
      <c r="G50" s="304">
        <f t="shared" si="3"/>
        <v>-141100</v>
      </c>
      <c r="H50" s="573" t="s">
        <v>42</v>
      </c>
      <c r="I50" s="178" t="s">
        <v>18</v>
      </c>
      <c r="J50" s="400" t="s">
        <v>240</v>
      </c>
      <c r="K50" s="182" t="s">
        <v>144</v>
      </c>
      <c r="L50" s="178" t="s">
        <v>45</v>
      </c>
      <c r="M50" s="160"/>
      <c r="N50" s="458" t="s">
        <v>258</v>
      </c>
    </row>
    <row r="51" spans="1:14" x14ac:dyDescent="0.25">
      <c r="A51" s="169">
        <v>45311</v>
      </c>
      <c r="B51" s="170" t="s">
        <v>114</v>
      </c>
      <c r="C51" s="170" t="s">
        <v>115</v>
      </c>
      <c r="D51" s="171" t="s">
        <v>14</v>
      </c>
      <c r="E51" s="165">
        <v>3000</v>
      </c>
      <c r="F51" s="151"/>
      <c r="G51" s="304">
        <f t="shared" si="3"/>
        <v>-144100</v>
      </c>
      <c r="H51" s="573" t="s">
        <v>42</v>
      </c>
      <c r="I51" s="178" t="s">
        <v>18</v>
      </c>
      <c r="J51" s="400" t="s">
        <v>240</v>
      </c>
      <c r="K51" s="182" t="s">
        <v>144</v>
      </c>
      <c r="L51" s="178" t="s">
        <v>45</v>
      </c>
      <c r="M51" s="160"/>
      <c r="N51" s="458" t="s">
        <v>259</v>
      </c>
    </row>
    <row r="52" spans="1:14" x14ac:dyDescent="0.25">
      <c r="A52" s="463">
        <v>45313</v>
      </c>
      <c r="B52" s="464" t="s">
        <v>112</v>
      </c>
      <c r="C52" s="464" t="s">
        <v>49</v>
      </c>
      <c r="D52" s="465" t="s">
        <v>14</v>
      </c>
      <c r="E52" s="564"/>
      <c r="F52" s="682">
        <v>70000</v>
      </c>
      <c r="G52" s="467">
        <f t="shared" si="3"/>
        <v>-74100</v>
      </c>
      <c r="H52" s="686" t="s">
        <v>42</v>
      </c>
      <c r="I52" s="687" t="s">
        <v>18</v>
      </c>
      <c r="J52" s="565" t="s">
        <v>289</v>
      </c>
      <c r="K52" s="488" t="s">
        <v>144</v>
      </c>
      <c r="L52" s="687" t="s">
        <v>45</v>
      </c>
      <c r="M52" s="564"/>
      <c r="N52" s="688"/>
    </row>
    <row r="53" spans="1:14" x14ac:dyDescent="0.25">
      <c r="A53" s="169">
        <v>45313</v>
      </c>
      <c r="B53" s="170" t="s">
        <v>290</v>
      </c>
      <c r="C53" s="170" t="s">
        <v>118</v>
      </c>
      <c r="D53" s="171" t="s">
        <v>80</v>
      </c>
      <c r="E53" s="165">
        <v>70000</v>
      </c>
      <c r="F53" s="457"/>
      <c r="G53" s="641">
        <f t="shared" si="3"/>
        <v>-144100</v>
      </c>
      <c r="H53" s="639" t="s">
        <v>42</v>
      </c>
      <c r="I53" s="640" t="s">
        <v>18</v>
      </c>
      <c r="J53" s="400" t="s">
        <v>374</v>
      </c>
      <c r="K53" s="474" t="s">
        <v>144</v>
      </c>
      <c r="L53" s="640" t="s">
        <v>45</v>
      </c>
      <c r="M53" s="165"/>
      <c r="N53" s="590"/>
    </row>
    <row r="54" spans="1:14" x14ac:dyDescent="0.25">
      <c r="A54" s="463">
        <v>45315</v>
      </c>
      <c r="B54" s="464" t="s">
        <v>112</v>
      </c>
      <c r="C54" s="464" t="s">
        <v>49</v>
      </c>
      <c r="D54" s="465" t="s">
        <v>14</v>
      </c>
      <c r="E54" s="564"/>
      <c r="F54" s="466">
        <v>8000</v>
      </c>
      <c r="G54" s="467">
        <f t="shared" si="3"/>
        <v>-136100</v>
      </c>
      <c r="H54" s="621" t="s">
        <v>42</v>
      </c>
      <c r="I54" s="567" t="s">
        <v>18</v>
      </c>
      <c r="J54" s="565" t="s">
        <v>303</v>
      </c>
      <c r="K54" s="568" t="s">
        <v>144</v>
      </c>
      <c r="L54" s="567" t="s">
        <v>45</v>
      </c>
      <c r="M54" s="564"/>
      <c r="N54" s="570"/>
    </row>
    <row r="55" spans="1:14" x14ac:dyDescent="0.25">
      <c r="A55" s="169">
        <v>45315</v>
      </c>
      <c r="B55" s="170" t="s">
        <v>114</v>
      </c>
      <c r="C55" s="170" t="s">
        <v>115</v>
      </c>
      <c r="D55" s="171" t="s">
        <v>14</v>
      </c>
      <c r="E55" s="165">
        <v>2000</v>
      </c>
      <c r="F55" s="151"/>
      <c r="G55" s="304">
        <f t="shared" si="3"/>
        <v>-138100</v>
      </c>
      <c r="H55" s="573" t="s">
        <v>42</v>
      </c>
      <c r="I55" s="178" t="s">
        <v>18</v>
      </c>
      <c r="J55" s="400" t="s">
        <v>303</v>
      </c>
      <c r="K55" s="182" t="s">
        <v>144</v>
      </c>
      <c r="L55" s="178" t="s">
        <v>45</v>
      </c>
      <c r="M55" s="165"/>
      <c r="N55" s="458" t="s">
        <v>304</v>
      </c>
    </row>
    <row r="56" spans="1:14" ht="30" x14ac:dyDescent="0.25">
      <c r="A56" s="169">
        <v>45315</v>
      </c>
      <c r="B56" s="170" t="s">
        <v>114</v>
      </c>
      <c r="C56" s="170" t="s">
        <v>115</v>
      </c>
      <c r="D56" s="171" t="s">
        <v>14</v>
      </c>
      <c r="E56" s="165">
        <v>4000</v>
      </c>
      <c r="F56" s="151"/>
      <c r="G56" s="304">
        <f t="shared" si="3"/>
        <v>-142100</v>
      </c>
      <c r="H56" s="573" t="s">
        <v>42</v>
      </c>
      <c r="I56" s="178" t="s">
        <v>18</v>
      </c>
      <c r="J56" s="400" t="s">
        <v>303</v>
      </c>
      <c r="K56" s="182" t="s">
        <v>144</v>
      </c>
      <c r="L56" s="178" t="s">
        <v>45</v>
      </c>
      <c r="M56" s="165"/>
      <c r="N56" s="458" t="s">
        <v>305</v>
      </c>
    </row>
    <row r="57" spans="1:14" x14ac:dyDescent="0.25">
      <c r="A57" s="169">
        <v>45315</v>
      </c>
      <c r="B57" s="170" t="s">
        <v>114</v>
      </c>
      <c r="C57" s="170" t="s">
        <v>115</v>
      </c>
      <c r="D57" s="171" t="s">
        <v>14</v>
      </c>
      <c r="E57" s="165">
        <v>2000</v>
      </c>
      <c r="F57" s="151"/>
      <c r="G57" s="304">
        <f t="shared" si="3"/>
        <v>-144100</v>
      </c>
      <c r="H57" s="573" t="s">
        <v>42</v>
      </c>
      <c r="I57" s="178" t="s">
        <v>18</v>
      </c>
      <c r="J57" s="400" t="s">
        <v>303</v>
      </c>
      <c r="K57" s="182" t="s">
        <v>144</v>
      </c>
      <c r="L57" s="178" t="s">
        <v>45</v>
      </c>
      <c r="M57" s="165"/>
      <c r="N57" s="458" t="s">
        <v>306</v>
      </c>
    </row>
    <row r="58" spans="1:14" x14ac:dyDescent="0.25">
      <c r="A58" s="169">
        <v>45315</v>
      </c>
      <c r="B58" s="170" t="s">
        <v>114</v>
      </c>
      <c r="C58" s="170" t="s">
        <v>115</v>
      </c>
      <c r="D58" s="171" t="s">
        <v>14</v>
      </c>
      <c r="E58" s="165">
        <v>2000</v>
      </c>
      <c r="F58" s="160"/>
      <c r="G58" s="304">
        <f t="shared" si="3"/>
        <v>-146100</v>
      </c>
      <c r="H58" s="573" t="s">
        <v>42</v>
      </c>
      <c r="I58" s="178" t="s">
        <v>18</v>
      </c>
      <c r="J58" s="400" t="s">
        <v>303</v>
      </c>
      <c r="K58" s="182" t="s">
        <v>144</v>
      </c>
      <c r="L58" s="178" t="s">
        <v>45</v>
      </c>
      <c r="M58" s="165"/>
      <c r="N58" s="458" t="s">
        <v>307</v>
      </c>
    </row>
    <row r="59" spans="1:14" ht="15.75" customHeight="1" x14ac:dyDescent="0.25">
      <c r="A59" s="463">
        <v>45315</v>
      </c>
      <c r="B59" s="563" t="s">
        <v>112</v>
      </c>
      <c r="C59" s="563" t="s">
        <v>49</v>
      </c>
      <c r="D59" s="465" t="s">
        <v>14</v>
      </c>
      <c r="E59" s="564"/>
      <c r="F59" s="566">
        <v>200000</v>
      </c>
      <c r="G59" s="467">
        <f t="shared" si="3"/>
        <v>53900</v>
      </c>
      <c r="H59" s="621" t="s">
        <v>42</v>
      </c>
      <c r="I59" s="567" t="s">
        <v>18</v>
      </c>
      <c r="J59" s="565" t="s">
        <v>348</v>
      </c>
      <c r="K59" s="568" t="s">
        <v>144</v>
      </c>
      <c r="L59" s="567" t="s">
        <v>45</v>
      </c>
      <c r="M59" s="564"/>
      <c r="N59" s="688"/>
    </row>
    <row r="60" spans="1:14" ht="15" customHeight="1" x14ac:dyDescent="0.25">
      <c r="A60" s="169">
        <v>45315</v>
      </c>
      <c r="B60" s="574" t="s">
        <v>308</v>
      </c>
      <c r="C60" s="156" t="s">
        <v>200</v>
      </c>
      <c r="D60" s="171" t="s">
        <v>80</v>
      </c>
      <c r="E60" s="160">
        <v>195000</v>
      </c>
      <c r="F60" s="160"/>
      <c r="G60" s="303">
        <f t="shared" si="3"/>
        <v>-141100</v>
      </c>
      <c r="H60" s="573" t="s">
        <v>42</v>
      </c>
      <c r="I60" s="178" t="s">
        <v>18</v>
      </c>
      <c r="J60" s="400" t="s">
        <v>384</v>
      </c>
      <c r="K60" s="182" t="s">
        <v>144</v>
      </c>
      <c r="L60" s="178" t="s">
        <v>45</v>
      </c>
      <c r="M60" s="165"/>
      <c r="N60" s="458"/>
    </row>
    <row r="61" spans="1:14" x14ac:dyDescent="0.25">
      <c r="A61" s="169">
        <v>45315</v>
      </c>
      <c r="B61" s="574" t="s">
        <v>143</v>
      </c>
      <c r="C61" s="574" t="s">
        <v>225</v>
      </c>
      <c r="D61" s="171" t="s">
        <v>80</v>
      </c>
      <c r="E61" s="160">
        <v>5000</v>
      </c>
      <c r="F61" s="151"/>
      <c r="G61" s="303">
        <f t="shared" si="3"/>
        <v>-146100</v>
      </c>
      <c r="H61" s="290" t="s">
        <v>42</v>
      </c>
      <c r="I61" s="154" t="s">
        <v>18</v>
      </c>
      <c r="J61" s="400" t="s">
        <v>384</v>
      </c>
      <c r="K61" s="386" t="s">
        <v>144</v>
      </c>
      <c r="L61" s="154" t="s">
        <v>45</v>
      </c>
      <c r="M61" s="165"/>
      <c r="N61" s="156"/>
    </row>
    <row r="62" spans="1:14" x14ac:dyDescent="0.25">
      <c r="A62" s="463">
        <v>45320</v>
      </c>
      <c r="B62" s="464" t="s">
        <v>112</v>
      </c>
      <c r="C62" s="464" t="s">
        <v>49</v>
      </c>
      <c r="D62" s="465" t="s">
        <v>14</v>
      </c>
      <c r="E62" s="466"/>
      <c r="F62" s="466">
        <v>41000</v>
      </c>
      <c r="G62" s="703">
        <f t="shared" si="3"/>
        <v>-105100</v>
      </c>
      <c r="H62" s="468" t="s">
        <v>42</v>
      </c>
      <c r="I62" s="469" t="s">
        <v>18</v>
      </c>
      <c r="J62" s="565" t="s">
        <v>342</v>
      </c>
      <c r="K62" s="464" t="s">
        <v>144</v>
      </c>
      <c r="L62" s="469" t="s">
        <v>45</v>
      </c>
      <c r="M62" s="564"/>
      <c r="N62" s="563"/>
    </row>
    <row r="63" spans="1:14" x14ac:dyDescent="0.25">
      <c r="A63" s="486">
        <v>45320</v>
      </c>
      <c r="B63" s="574" t="s">
        <v>343</v>
      </c>
      <c r="C63" s="574" t="s">
        <v>200</v>
      </c>
      <c r="D63" s="171" t="s">
        <v>80</v>
      </c>
      <c r="E63" s="165">
        <v>38500</v>
      </c>
      <c r="F63" s="151"/>
      <c r="G63" s="303">
        <f t="shared" si="3"/>
        <v>-143600</v>
      </c>
      <c r="H63" s="290" t="s">
        <v>42</v>
      </c>
      <c r="I63" s="154" t="s">
        <v>18</v>
      </c>
      <c r="J63" s="400" t="s">
        <v>401</v>
      </c>
      <c r="K63" s="386" t="s">
        <v>144</v>
      </c>
      <c r="L63" s="154" t="s">
        <v>45</v>
      </c>
      <c r="M63" s="165"/>
      <c r="N63" s="156"/>
    </row>
    <row r="64" spans="1:14" x14ac:dyDescent="0.25">
      <c r="A64" s="486">
        <v>45320</v>
      </c>
      <c r="B64" s="574" t="s">
        <v>225</v>
      </c>
      <c r="C64" s="574" t="s">
        <v>225</v>
      </c>
      <c r="D64" s="171" t="s">
        <v>80</v>
      </c>
      <c r="E64" s="165">
        <v>2500</v>
      </c>
      <c r="F64" s="151"/>
      <c r="G64" s="303">
        <f t="shared" si="3"/>
        <v>-146100</v>
      </c>
      <c r="H64" s="290" t="s">
        <v>42</v>
      </c>
      <c r="I64" s="154" t="s">
        <v>18</v>
      </c>
      <c r="J64" s="400" t="s">
        <v>401</v>
      </c>
      <c r="K64" s="386" t="s">
        <v>144</v>
      </c>
      <c r="L64" s="154" t="s">
        <v>45</v>
      </c>
      <c r="M64" s="154"/>
      <c r="N64" s="156"/>
    </row>
    <row r="65" spans="1:14" x14ac:dyDescent="0.25">
      <c r="A65" s="463">
        <v>45320</v>
      </c>
      <c r="B65" s="568" t="s">
        <v>112</v>
      </c>
      <c r="C65" s="568" t="s">
        <v>49</v>
      </c>
      <c r="D65" s="465" t="s">
        <v>14</v>
      </c>
      <c r="E65" s="564"/>
      <c r="F65" s="466">
        <v>16000</v>
      </c>
      <c r="G65" s="703">
        <f t="shared" si="3"/>
        <v>-130100</v>
      </c>
      <c r="H65" s="468" t="s">
        <v>42</v>
      </c>
      <c r="I65" s="469" t="s">
        <v>18</v>
      </c>
      <c r="J65" s="565" t="s">
        <v>353</v>
      </c>
      <c r="K65" s="464" t="s">
        <v>144</v>
      </c>
      <c r="L65" s="469" t="s">
        <v>45</v>
      </c>
      <c r="M65" s="469"/>
      <c r="N65" s="563"/>
    </row>
    <row r="66" spans="1:14" x14ac:dyDescent="0.25">
      <c r="A66" s="169">
        <v>45320</v>
      </c>
      <c r="B66" s="574" t="s">
        <v>114</v>
      </c>
      <c r="C66" s="574" t="s">
        <v>115</v>
      </c>
      <c r="D66" s="171" t="s">
        <v>14</v>
      </c>
      <c r="E66" s="165">
        <v>7000</v>
      </c>
      <c r="F66" s="151"/>
      <c r="G66" s="303">
        <f t="shared" si="3"/>
        <v>-137100</v>
      </c>
      <c r="H66" s="290" t="s">
        <v>42</v>
      </c>
      <c r="I66" s="154" t="s">
        <v>18</v>
      </c>
      <c r="J66" s="400" t="s">
        <v>353</v>
      </c>
      <c r="K66" s="386" t="s">
        <v>144</v>
      </c>
      <c r="L66" s="154" t="s">
        <v>45</v>
      </c>
      <c r="M66" s="154"/>
      <c r="N66" s="156" t="s">
        <v>349</v>
      </c>
    </row>
    <row r="67" spans="1:14" x14ac:dyDescent="0.25">
      <c r="A67" s="169">
        <v>45320</v>
      </c>
      <c r="B67" s="574" t="s">
        <v>114</v>
      </c>
      <c r="C67" s="574" t="s">
        <v>115</v>
      </c>
      <c r="D67" s="171" t="s">
        <v>14</v>
      </c>
      <c r="E67" s="165">
        <v>5000</v>
      </c>
      <c r="F67" s="151"/>
      <c r="G67" s="303">
        <f t="shared" si="3"/>
        <v>-142100</v>
      </c>
      <c r="H67" s="290" t="s">
        <v>42</v>
      </c>
      <c r="I67" s="154" t="s">
        <v>18</v>
      </c>
      <c r="J67" s="400" t="s">
        <v>353</v>
      </c>
      <c r="K67" s="386" t="s">
        <v>144</v>
      </c>
      <c r="L67" s="154" t="s">
        <v>45</v>
      </c>
      <c r="M67" s="154"/>
      <c r="N67" s="156" t="s">
        <v>350</v>
      </c>
    </row>
    <row r="68" spans="1:14" x14ac:dyDescent="0.25">
      <c r="A68" s="169">
        <v>45320</v>
      </c>
      <c r="B68" s="170" t="s">
        <v>114</v>
      </c>
      <c r="C68" s="170" t="s">
        <v>115</v>
      </c>
      <c r="D68" s="483" t="s">
        <v>14</v>
      </c>
      <c r="E68" s="165">
        <v>6000</v>
      </c>
      <c r="F68" s="151"/>
      <c r="G68" s="303">
        <f t="shared" si="3"/>
        <v>-148100</v>
      </c>
      <c r="H68" s="290" t="s">
        <v>42</v>
      </c>
      <c r="I68" s="154" t="s">
        <v>18</v>
      </c>
      <c r="J68" s="400" t="s">
        <v>353</v>
      </c>
      <c r="K68" s="386" t="s">
        <v>144</v>
      </c>
      <c r="L68" s="154" t="s">
        <v>45</v>
      </c>
      <c r="M68" s="154"/>
      <c r="N68" s="156" t="s">
        <v>351</v>
      </c>
    </row>
    <row r="69" spans="1:14" x14ac:dyDescent="0.25">
      <c r="A69" s="463">
        <v>45321</v>
      </c>
      <c r="B69" s="464" t="s">
        <v>112</v>
      </c>
      <c r="C69" s="464" t="s">
        <v>49</v>
      </c>
      <c r="D69" s="707" t="s">
        <v>14</v>
      </c>
      <c r="E69" s="564"/>
      <c r="F69" s="466">
        <v>200000</v>
      </c>
      <c r="G69" s="703">
        <f t="shared" si="3"/>
        <v>51900</v>
      </c>
      <c r="H69" s="468" t="s">
        <v>42</v>
      </c>
      <c r="I69" s="469" t="s">
        <v>18</v>
      </c>
      <c r="J69" s="565" t="s">
        <v>371</v>
      </c>
      <c r="K69" s="464" t="s">
        <v>144</v>
      </c>
      <c r="L69" s="469" t="s">
        <v>45</v>
      </c>
      <c r="M69" s="469"/>
      <c r="N69" s="563"/>
    </row>
    <row r="70" spans="1:14" x14ac:dyDescent="0.25">
      <c r="A70" s="169">
        <v>45321</v>
      </c>
      <c r="B70" s="170" t="s">
        <v>370</v>
      </c>
      <c r="C70" s="170" t="s">
        <v>118</v>
      </c>
      <c r="D70" s="483" t="s">
        <v>80</v>
      </c>
      <c r="E70" s="165">
        <v>200000</v>
      </c>
      <c r="F70" s="151"/>
      <c r="G70" s="303">
        <f t="shared" si="3"/>
        <v>-148100</v>
      </c>
      <c r="H70" s="290" t="s">
        <v>42</v>
      </c>
      <c r="I70" s="154" t="s">
        <v>18</v>
      </c>
      <c r="J70" s="400" t="s">
        <v>371</v>
      </c>
      <c r="K70" s="386" t="s">
        <v>144</v>
      </c>
      <c r="L70" s="154" t="s">
        <v>45</v>
      </c>
      <c r="M70" s="154"/>
      <c r="N70" s="156"/>
    </row>
    <row r="71" spans="1:14" x14ac:dyDescent="0.25">
      <c r="A71" s="169">
        <v>45321</v>
      </c>
      <c r="B71" s="170" t="s">
        <v>372</v>
      </c>
      <c r="C71" s="170" t="s">
        <v>122</v>
      </c>
      <c r="D71" s="483" t="s">
        <v>80</v>
      </c>
      <c r="E71" s="165">
        <v>6500</v>
      </c>
      <c r="F71" s="151"/>
      <c r="G71" s="303">
        <f t="shared" si="3"/>
        <v>-154600</v>
      </c>
      <c r="H71" s="290" t="s">
        <v>42</v>
      </c>
      <c r="I71" s="154" t="s">
        <v>18</v>
      </c>
      <c r="J71" s="400" t="s">
        <v>407</v>
      </c>
      <c r="K71" s="386" t="s">
        <v>144</v>
      </c>
      <c r="L71" s="154" t="s">
        <v>45</v>
      </c>
      <c r="M71" s="154"/>
      <c r="N71" s="156"/>
    </row>
    <row r="72" spans="1:14" x14ac:dyDescent="0.25">
      <c r="A72" s="463">
        <v>45322</v>
      </c>
      <c r="B72" s="464" t="s">
        <v>112</v>
      </c>
      <c r="C72" s="464" t="s">
        <v>49</v>
      </c>
      <c r="D72" s="707" t="s">
        <v>14</v>
      </c>
      <c r="E72" s="564"/>
      <c r="F72" s="466">
        <v>16000</v>
      </c>
      <c r="G72" s="703">
        <f t="shared" si="3"/>
        <v>-138600</v>
      </c>
      <c r="H72" s="468" t="s">
        <v>42</v>
      </c>
      <c r="I72" s="469" t="s">
        <v>18</v>
      </c>
      <c r="J72" s="565" t="s">
        <v>406</v>
      </c>
      <c r="K72" s="464" t="s">
        <v>144</v>
      </c>
      <c r="L72" s="469" t="s">
        <v>45</v>
      </c>
      <c r="M72" s="469"/>
      <c r="N72" s="563"/>
    </row>
    <row r="73" spans="1:14" x14ac:dyDescent="0.25">
      <c r="A73" s="486">
        <v>45322</v>
      </c>
      <c r="B73" s="170" t="s">
        <v>114</v>
      </c>
      <c r="C73" s="170" t="s">
        <v>115</v>
      </c>
      <c r="D73" s="483" t="s">
        <v>14</v>
      </c>
      <c r="E73" s="165">
        <v>8000</v>
      </c>
      <c r="F73" s="151"/>
      <c r="G73" s="303">
        <f t="shared" si="3"/>
        <v>-146600</v>
      </c>
      <c r="H73" s="290" t="s">
        <v>42</v>
      </c>
      <c r="I73" s="154" t="s">
        <v>18</v>
      </c>
      <c r="J73" s="400" t="s">
        <v>406</v>
      </c>
      <c r="K73" s="386" t="s">
        <v>144</v>
      </c>
      <c r="L73" s="154" t="s">
        <v>45</v>
      </c>
      <c r="M73" s="154"/>
      <c r="N73" s="156"/>
    </row>
    <row r="74" spans="1:14" x14ac:dyDescent="0.25">
      <c r="A74" s="486">
        <v>45322</v>
      </c>
      <c r="B74" s="170" t="s">
        <v>114</v>
      </c>
      <c r="C74" s="170" t="s">
        <v>115</v>
      </c>
      <c r="D74" s="483" t="s">
        <v>14</v>
      </c>
      <c r="E74" s="165">
        <v>5000</v>
      </c>
      <c r="F74" s="151"/>
      <c r="G74" s="303">
        <f t="shared" si="3"/>
        <v>-151600</v>
      </c>
      <c r="H74" s="290" t="s">
        <v>42</v>
      </c>
      <c r="I74" s="154" t="s">
        <v>18</v>
      </c>
      <c r="J74" s="400" t="s">
        <v>406</v>
      </c>
      <c r="K74" s="386" t="s">
        <v>144</v>
      </c>
      <c r="L74" s="154" t="s">
        <v>45</v>
      </c>
      <c r="M74" s="154"/>
      <c r="N74" s="156"/>
    </row>
    <row r="75" spans="1:14" x14ac:dyDescent="0.25">
      <c r="A75" s="486">
        <v>45322</v>
      </c>
      <c r="B75" s="170" t="s">
        <v>114</v>
      </c>
      <c r="C75" s="170" t="s">
        <v>115</v>
      </c>
      <c r="D75" s="483" t="s">
        <v>14</v>
      </c>
      <c r="E75" s="165">
        <v>4000</v>
      </c>
      <c r="F75" s="151"/>
      <c r="G75" s="303">
        <f t="shared" si="3"/>
        <v>-155600</v>
      </c>
      <c r="H75" s="290" t="s">
        <v>42</v>
      </c>
      <c r="I75" s="154" t="s">
        <v>18</v>
      </c>
      <c r="J75" s="400" t="s">
        <v>406</v>
      </c>
      <c r="K75" s="386" t="s">
        <v>144</v>
      </c>
      <c r="L75" s="154" t="s">
        <v>45</v>
      </c>
      <c r="M75" s="154"/>
      <c r="N75" s="156"/>
    </row>
    <row r="76" spans="1:14" x14ac:dyDescent="0.25">
      <c r="A76" s="486">
        <v>45322</v>
      </c>
      <c r="B76" s="170" t="s">
        <v>242</v>
      </c>
      <c r="C76" s="170" t="s">
        <v>122</v>
      </c>
      <c r="D76" s="483" t="s">
        <v>80</v>
      </c>
      <c r="E76" s="165">
        <v>11800</v>
      </c>
      <c r="F76" s="151"/>
      <c r="G76" s="303">
        <f t="shared" si="3"/>
        <v>-167400</v>
      </c>
      <c r="H76" s="290" t="s">
        <v>42</v>
      </c>
      <c r="I76" s="154" t="s">
        <v>18</v>
      </c>
      <c r="J76" s="400" t="s">
        <v>408</v>
      </c>
      <c r="K76" s="386" t="s">
        <v>144</v>
      </c>
      <c r="L76" s="154" t="s">
        <v>45</v>
      </c>
      <c r="M76" s="154"/>
      <c r="N76" s="156"/>
    </row>
    <row r="77" spans="1:14" ht="15.75" thickBot="1" x14ac:dyDescent="0.3">
      <c r="A77" s="486">
        <v>45322</v>
      </c>
      <c r="B77" s="170" t="s">
        <v>242</v>
      </c>
      <c r="C77" s="170" t="s">
        <v>122</v>
      </c>
      <c r="D77" s="483" t="s">
        <v>80</v>
      </c>
      <c r="E77" s="165">
        <v>11800</v>
      </c>
      <c r="F77" s="151"/>
      <c r="G77" s="303">
        <f t="shared" si="3"/>
        <v>-179200</v>
      </c>
      <c r="H77" s="290" t="s">
        <v>42</v>
      </c>
      <c r="I77" s="154" t="s">
        <v>18</v>
      </c>
      <c r="J77" s="400" t="s">
        <v>408</v>
      </c>
      <c r="K77" s="386" t="s">
        <v>144</v>
      </c>
      <c r="L77" s="154" t="s">
        <v>45</v>
      </c>
      <c r="M77" s="154"/>
      <c r="N77" s="156"/>
    </row>
    <row r="78" spans="1:14" ht="15.75" thickBot="1" x14ac:dyDescent="0.3">
      <c r="A78" s="622"/>
      <c r="B78" s="622"/>
      <c r="C78" s="622"/>
      <c r="D78" s="623"/>
      <c r="E78" s="624">
        <f>SUM(E4:E77)</f>
        <v>1539100</v>
      </c>
      <c r="F78" s="625">
        <f>SUM(F4:F77)+G4</f>
        <v>1359900</v>
      </c>
      <c r="G78" s="626">
        <f>F78-E78</f>
        <v>-179200</v>
      </c>
      <c r="H78" s="598"/>
      <c r="I78" s="154"/>
      <c r="J78" s="622"/>
      <c r="K78" s="170"/>
      <c r="L78" s="154"/>
      <c r="M78" s="622"/>
      <c r="N78" s="84"/>
    </row>
    <row r="79" spans="1:14" x14ac:dyDescent="0.25">
      <c r="A79" s="622"/>
      <c r="B79" s="622"/>
      <c r="C79" s="622"/>
      <c r="D79" s="622"/>
      <c r="E79" s="627"/>
      <c r="F79" s="627"/>
      <c r="G79" s="628"/>
      <c r="H79" s="290"/>
      <c r="I79" s="154"/>
      <c r="J79" s="622"/>
      <c r="K79" s="170"/>
      <c r="L79" s="154"/>
      <c r="M79" s="622"/>
      <c r="N79" s="84"/>
    </row>
    <row r="80" spans="1:14" x14ac:dyDescent="0.25">
      <c r="A80" s="622"/>
      <c r="B80" s="622"/>
      <c r="C80" s="622"/>
      <c r="D80" s="622"/>
      <c r="E80" s="629"/>
      <c r="F80" s="629"/>
      <c r="G80" s="630"/>
      <c r="H80" s="290"/>
      <c r="I80" s="154"/>
      <c r="J80" s="622"/>
      <c r="K80" s="170"/>
      <c r="L80" s="154"/>
      <c r="M80" s="622"/>
      <c r="N80" s="84"/>
    </row>
    <row r="81" spans="1:14" x14ac:dyDescent="0.25">
      <c r="A81" s="622"/>
      <c r="B81" s="622"/>
      <c r="C81" s="622"/>
      <c r="D81" s="622"/>
      <c r="E81" s="629"/>
      <c r="F81" s="629"/>
      <c r="G81" s="630"/>
      <c r="H81" s="290"/>
      <c r="I81" s="154"/>
      <c r="J81" s="622"/>
      <c r="K81" s="170"/>
      <c r="L81" s="154"/>
      <c r="M81" s="622"/>
      <c r="N81" s="84"/>
    </row>
    <row r="82" spans="1:14" x14ac:dyDescent="0.25">
      <c r="A82" s="622"/>
      <c r="B82" s="622"/>
      <c r="C82" s="622"/>
      <c r="D82" s="622"/>
      <c r="E82" s="629"/>
      <c r="F82" s="629"/>
      <c r="G82" s="630"/>
      <c r="H82" s="290"/>
      <c r="I82" s="154"/>
      <c r="J82" s="622"/>
      <c r="K82" s="170"/>
      <c r="L82" s="154"/>
      <c r="M82" s="622"/>
      <c r="N82" s="84"/>
    </row>
    <row r="83" spans="1:14" x14ac:dyDescent="0.25">
      <c r="A83" s="622"/>
      <c r="B83" s="622"/>
      <c r="C83" s="622"/>
      <c r="D83" s="622"/>
      <c r="E83" s="629"/>
      <c r="F83" s="629"/>
      <c r="G83" s="630"/>
      <c r="H83" s="290"/>
      <c r="I83" s="154"/>
      <c r="J83" s="622"/>
      <c r="K83" s="170"/>
      <c r="L83" s="154"/>
      <c r="M83" s="622"/>
      <c r="N83" s="84"/>
    </row>
    <row r="84" spans="1:14" x14ac:dyDescent="0.25">
      <c r="A84" s="622"/>
      <c r="B84" s="622"/>
      <c r="C84" s="622"/>
      <c r="D84" s="622"/>
      <c r="E84" s="629"/>
      <c r="F84" s="629"/>
      <c r="G84" s="630"/>
      <c r="H84" s="622"/>
      <c r="I84" s="622"/>
      <c r="J84" s="622"/>
      <c r="K84" s="170"/>
      <c r="L84" s="154"/>
      <c r="M84" s="622"/>
      <c r="N84" s="84"/>
    </row>
    <row r="85" spans="1:14" x14ac:dyDescent="0.25">
      <c r="A85" s="83"/>
      <c r="B85" s="83"/>
      <c r="C85" s="83"/>
      <c r="D85" s="83"/>
      <c r="E85" s="631"/>
      <c r="F85" s="631"/>
      <c r="G85" s="632"/>
      <c r="H85" s="83"/>
      <c r="I85" s="83"/>
      <c r="J85" s="83"/>
      <c r="K85" s="83"/>
      <c r="L85" s="83"/>
      <c r="M85" s="83"/>
      <c r="N85" s="633"/>
    </row>
    <row r="86" spans="1:14" x14ac:dyDescent="0.25">
      <c r="E86" s="482"/>
      <c r="F86" s="482"/>
    </row>
    <row r="87" spans="1:14" x14ac:dyDescent="0.25">
      <c r="E87" s="482"/>
      <c r="F87" s="482"/>
    </row>
  </sheetData>
  <autoFilter ref="A1:N3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workbookViewId="0">
      <selection activeCell="C13" sqref="C13"/>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5" bestFit="1" customWidth="1"/>
    <col min="6" max="6" width="15.85546875" style="305" customWidth="1"/>
    <col min="7" max="7" width="18.7109375" style="305"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5" s="67" customFormat="1" ht="31.5" x14ac:dyDescent="0.25">
      <c r="A1" s="770" t="s">
        <v>44</v>
      </c>
      <c r="B1" s="770"/>
      <c r="C1" s="770"/>
      <c r="D1" s="770"/>
      <c r="E1" s="770"/>
      <c r="F1" s="770"/>
      <c r="G1" s="770"/>
      <c r="H1" s="770"/>
      <c r="I1" s="770"/>
      <c r="J1" s="770"/>
      <c r="K1" s="770"/>
      <c r="L1" s="770"/>
      <c r="M1" s="770"/>
      <c r="N1" s="770"/>
    </row>
    <row r="2" spans="1:15" s="67" customFormat="1" ht="18.75" x14ac:dyDescent="0.25">
      <c r="A2" s="771" t="s">
        <v>120</v>
      </c>
      <c r="B2" s="771"/>
      <c r="C2" s="771"/>
      <c r="D2" s="771"/>
      <c r="E2" s="771"/>
      <c r="F2" s="771"/>
      <c r="G2" s="771"/>
      <c r="H2" s="771"/>
      <c r="I2" s="771"/>
      <c r="J2" s="771"/>
      <c r="K2" s="771"/>
      <c r="L2" s="771"/>
      <c r="M2" s="771"/>
      <c r="N2" s="771"/>
    </row>
    <row r="3" spans="1:15" s="67" customFormat="1" ht="45.75" thickBot="1" x14ac:dyDescent="0.3">
      <c r="A3" s="147" t="s">
        <v>0</v>
      </c>
      <c r="B3" s="148" t="s">
        <v>5</v>
      </c>
      <c r="C3" s="148" t="s">
        <v>10</v>
      </c>
      <c r="D3" s="149" t="s">
        <v>8</v>
      </c>
      <c r="E3" s="149" t="s">
        <v>13</v>
      </c>
      <c r="F3" s="149" t="s">
        <v>34</v>
      </c>
      <c r="G3" s="149" t="s">
        <v>41</v>
      </c>
      <c r="H3" s="149" t="s">
        <v>2</v>
      </c>
      <c r="I3" s="149" t="s">
        <v>3</v>
      </c>
      <c r="J3" s="148" t="s">
        <v>9</v>
      </c>
      <c r="K3" s="148" t="s">
        <v>1</v>
      </c>
      <c r="L3" s="148" t="s">
        <v>4</v>
      </c>
      <c r="M3" s="148" t="s">
        <v>12</v>
      </c>
      <c r="N3" s="150" t="s">
        <v>11</v>
      </c>
    </row>
    <row r="4" spans="1:15" s="14" customFormat="1" ht="27.95" customHeight="1" x14ac:dyDescent="0.25">
      <c r="A4" s="689">
        <v>45292</v>
      </c>
      <c r="B4" s="690" t="s">
        <v>168</v>
      </c>
      <c r="C4" s="690"/>
      <c r="D4" s="691"/>
      <c r="E4" s="692"/>
      <c r="F4" s="692"/>
      <c r="G4" s="693">
        <v>-7000</v>
      </c>
      <c r="H4" s="694"/>
      <c r="I4" s="695"/>
      <c r="J4" s="696"/>
      <c r="K4" s="697"/>
      <c r="L4" s="698"/>
      <c r="M4" s="699"/>
      <c r="N4" s="700"/>
    </row>
    <row r="5" spans="1:15" x14ac:dyDescent="0.25">
      <c r="A5" s="602">
        <v>45308</v>
      </c>
      <c r="B5" s="154" t="s">
        <v>149</v>
      </c>
      <c r="C5" s="154" t="s">
        <v>49</v>
      </c>
      <c r="D5" s="154" t="s">
        <v>113</v>
      </c>
      <c r="E5" s="479"/>
      <c r="F5" s="479">
        <v>7000</v>
      </c>
      <c r="G5" s="304">
        <f>G4-E5+F5</f>
        <v>0</v>
      </c>
      <c r="H5" s="154" t="s">
        <v>137</v>
      </c>
      <c r="I5" s="154" t="s">
        <v>139</v>
      </c>
      <c r="J5" s="154" t="s">
        <v>318</v>
      </c>
      <c r="K5" s="386" t="s">
        <v>144</v>
      </c>
      <c r="L5" s="701" t="s">
        <v>45</v>
      </c>
      <c r="M5" s="701"/>
      <c r="N5" s="702"/>
    </row>
    <row r="6" spans="1:15" x14ac:dyDescent="0.25">
      <c r="A6" s="602">
        <v>45315</v>
      </c>
      <c r="B6" s="154" t="s">
        <v>319</v>
      </c>
      <c r="C6" s="154" t="s">
        <v>141</v>
      </c>
      <c r="D6" s="154" t="s">
        <v>320</v>
      </c>
      <c r="E6" s="580">
        <v>30000</v>
      </c>
      <c r="F6" s="165">
        <v>30000</v>
      </c>
      <c r="G6" s="304">
        <f t="shared" ref="G6:G12" si="0">G5-E6+F6</f>
        <v>0</v>
      </c>
      <c r="H6" s="154" t="s">
        <v>137</v>
      </c>
      <c r="I6" s="154" t="s">
        <v>139</v>
      </c>
      <c r="J6" s="154" t="s">
        <v>322</v>
      </c>
      <c r="K6" s="154" t="s">
        <v>144</v>
      </c>
      <c r="L6" s="154" t="s">
        <v>45</v>
      </c>
      <c r="M6" s="154"/>
      <c r="N6" s="156"/>
    </row>
    <row r="7" spans="1:15" x14ac:dyDescent="0.25">
      <c r="A7" s="602">
        <v>45315</v>
      </c>
      <c r="B7" s="154" t="s">
        <v>321</v>
      </c>
      <c r="C7" s="154" t="s">
        <v>118</v>
      </c>
      <c r="D7" s="154" t="s">
        <v>80</v>
      </c>
      <c r="E7" s="580">
        <v>10000</v>
      </c>
      <c r="F7" s="165">
        <v>10000</v>
      </c>
      <c r="G7" s="304">
        <f t="shared" si="0"/>
        <v>0</v>
      </c>
      <c r="H7" s="154" t="s">
        <v>137</v>
      </c>
      <c r="I7" s="154" t="s">
        <v>139</v>
      </c>
      <c r="J7" s="154" t="s">
        <v>323</v>
      </c>
      <c r="K7" s="154" t="s">
        <v>144</v>
      </c>
      <c r="L7" s="154" t="s">
        <v>45</v>
      </c>
      <c r="M7" s="154"/>
      <c r="N7" s="156"/>
    </row>
    <row r="8" spans="1:15" x14ac:dyDescent="0.25">
      <c r="A8" s="602">
        <v>45315</v>
      </c>
      <c r="B8" s="154" t="s">
        <v>114</v>
      </c>
      <c r="C8" s="154" t="s">
        <v>115</v>
      </c>
      <c r="D8" s="154" t="s">
        <v>113</v>
      </c>
      <c r="E8" s="580">
        <v>5000</v>
      </c>
      <c r="F8" s="165"/>
      <c r="G8" s="304">
        <f t="shared" si="0"/>
        <v>-5000</v>
      </c>
      <c r="H8" s="154" t="s">
        <v>137</v>
      </c>
      <c r="I8" s="154" t="s">
        <v>139</v>
      </c>
      <c r="J8" s="154" t="s">
        <v>324</v>
      </c>
      <c r="K8" s="154" t="s">
        <v>144</v>
      </c>
      <c r="L8" s="154" t="s">
        <v>45</v>
      </c>
      <c r="M8" s="154"/>
      <c r="N8" s="156"/>
    </row>
    <row r="9" spans="1:15" x14ac:dyDescent="0.25">
      <c r="A9" s="602">
        <v>45315</v>
      </c>
      <c r="B9" s="154" t="s">
        <v>114</v>
      </c>
      <c r="C9" s="154" t="s">
        <v>115</v>
      </c>
      <c r="D9" s="154" t="s">
        <v>113</v>
      </c>
      <c r="E9" s="580">
        <v>5000</v>
      </c>
      <c r="F9" s="165"/>
      <c r="G9" s="304">
        <f t="shared" si="0"/>
        <v>-10000</v>
      </c>
      <c r="H9" s="154" t="s">
        <v>137</v>
      </c>
      <c r="I9" s="154" t="s">
        <v>139</v>
      </c>
      <c r="J9" s="154" t="s">
        <v>324</v>
      </c>
      <c r="K9" s="154" t="s">
        <v>144</v>
      </c>
      <c r="L9" s="154" t="s">
        <v>45</v>
      </c>
      <c r="M9" s="154"/>
      <c r="N9" s="156"/>
    </row>
    <row r="10" spans="1:15" x14ac:dyDescent="0.25">
      <c r="A10" s="592">
        <v>45316</v>
      </c>
      <c r="B10" s="469" t="s">
        <v>325</v>
      </c>
      <c r="C10" s="469" t="s">
        <v>49</v>
      </c>
      <c r="D10" s="469" t="s">
        <v>113</v>
      </c>
      <c r="E10" s="593"/>
      <c r="F10" s="564">
        <v>50000</v>
      </c>
      <c r="G10" s="467">
        <f t="shared" si="0"/>
        <v>40000</v>
      </c>
      <c r="H10" s="469" t="s">
        <v>137</v>
      </c>
      <c r="I10" s="469" t="s">
        <v>139</v>
      </c>
      <c r="J10" s="469" t="s">
        <v>324</v>
      </c>
      <c r="K10" s="469" t="s">
        <v>144</v>
      </c>
      <c r="L10" s="469" t="s">
        <v>45</v>
      </c>
      <c r="M10" s="469"/>
      <c r="N10" s="563"/>
    </row>
    <row r="11" spans="1:15" x14ac:dyDescent="0.25">
      <c r="A11" s="602">
        <v>45316</v>
      </c>
      <c r="B11" s="154" t="s">
        <v>114</v>
      </c>
      <c r="C11" s="154" t="s">
        <v>115</v>
      </c>
      <c r="D11" s="154" t="s">
        <v>113</v>
      </c>
      <c r="E11" s="580">
        <v>19000</v>
      </c>
      <c r="F11" s="165"/>
      <c r="G11" s="304">
        <f t="shared" si="0"/>
        <v>21000</v>
      </c>
      <c r="H11" s="154" t="s">
        <v>137</v>
      </c>
      <c r="I11" s="154" t="s">
        <v>139</v>
      </c>
      <c r="J11" s="154" t="s">
        <v>324</v>
      </c>
      <c r="K11" s="154" t="s">
        <v>144</v>
      </c>
      <c r="L11" s="154" t="s">
        <v>45</v>
      </c>
      <c r="M11" s="154"/>
      <c r="N11" s="156" t="s">
        <v>346</v>
      </c>
    </row>
    <row r="12" spans="1:15" s="305" customFormat="1" ht="15.75" thickBot="1" x14ac:dyDescent="0.3">
      <c r="A12" s="602">
        <v>45316</v>
      </c>
      <c r="B12" s="154" t="s">
        <v>114</v>
      </c>
      <c r="C12" s="154" t="s">
        <v>115</v>
      </c>
      <c r="D12" s="154" t="s">
        <v>113</v>
      </c>
      <c r="E12" s="580">
        <v>19000</v>
      </c>
      <c r="F12" s="165"/>
      <c r="G12" s="304">
        <f t="shared" si="0"/>
        <v>2000</v>
      </c>
      <c r="H12" s="154" t="s">
        <v>137</v>
      </c>
      <c r="I12" s="154" t="s">
        <v>139</v>
      </c>
      <c r="J12" s="154" t="s">
        <v>324</v>
      </c>
      <c r="K12" s="154" t="s">
        <v>144</v>
      </c>
      <c r="L12" s="154" t="s">
        <v>45</v>
      </c>
      <c r="M12" s="154"/>
      <c r="N12" s="156" t="s">
        <v>347</v>
      </c>
      <c r="O12" s="18"/>
    </row>
    <row r="13" spans="1:15" s="305" customFormat="1" ht="15.75" thickBot="1" x14ac:dyDescent="0.3">
      <c r="A13" s="17"/>
      <c r="B13" s="17"/>
      <c r="C13" s="17"/>
      <c r="D13" s="596"/>
      <c r="E13" s="582">
        <f>SUM(E4:E12)</f>
        <v>88000</v>
      </c>
      <c r="F13" s="583">
        <f>SUM(F4:F12)+G4</f>
        <v>90000</v>
      </c>
      <c r="G13" s="611">
        <f>F13-E13</f>
        <v>2000</v>
      </c>
      <c r="H13" s="597"/>
      <c r="I13" s="17"/>
      <c r="J13" s="17"/>
      <c r="K13" s="17"/>
      <c r="L13" s="17"/>
      <c r="M13" s="17"/>
      <c r="N13" s="16"/>
      <c r="O13" s="18"/>
    </row>
    <row r="14" spans="1:15" s="305" customFormat="1" x14ac:dyDescent="0.25">
      <c r="A14" s="17"/>
      <c r="B14" s="17"/>
      <c r="C14" s="17"/>
      <c r="D14" s="17"/>
      <c r="E14" s="610"/>
      <c r="F14" s="599"/>
      <c r="G14" s="599"/>
      <c r="H14" s="17"/>
      <c r="I14" s="17"/>
      <c r="J14" s="17"/>
      <c r="K14" s="17"/>
      <c r="L14" s="17"/>
      <c r="M14" s="17"/>
      <c r="N14" s="16"/>
      <c r="O14" s="18"/>
    </row>
    <row r="15" spans="1:15" s="305" customFormat="1" x14ac:dyDescent="0.25">
      <c r="A15" s="17"/>
      <c r="B15" s="17"/>
      <c r="C15" s="17"/>
      <c r="D15" s="17"/>
      <c r="E15" s="581"/>
      <c r="F15" s="587"/>
      <c r="G15" s="587"/>
      <c r="H15" s="17"/>
      <c r="I15" s="17"/>
      <c r="J15" s="17"/>
      <c r="K15" s="17"/>
      <c r="L15" s="17"/>
      <c r="M15" s="17"/>
      <c r="N15" s="16"/>
      <c r="O15" s="18"/>
    </row>
    <row r="16" spans="1:15" s="305" customFormat="1" x14ac:dyDescent="0.25">
      <c r="A16" s="17"/>
      <c r="B16" s="17"/>
      <c r="C16" s="17"/>
      <c r="D16" s="17"/>
      <c r="E16" s="581"/>
      <c r="F16" s="587"/>
      <c r="G16" s="587"/>
      <c r="H16" s="17"/>
      <c r="I16" s="17"/>
      <c r="J16" s="17"/>
      <c r="K16" s="17"/>
      <c r="L16" s="17"/>
      <c r="M16" s="17"/>
      <c r="N16" s="16"/>
      <c r="O16" s="18"/>
    </row>
    <row r="17" spans="1:15" s="305" customFormat="1" x14ac:dyDescent="0.25">
      <c r="A17" s="18"/>
      <c r="B17" s="18"/>
      <c r="C17" s="18"/>
      <c r="D17" s="18"/>
      <c r="E17" s="473"/>
      <c r="H17" s="18"/>
      <c r="I17" s="18"/>
      <c r="J17" s="18"/>
      <c r="K17" s="18"/>
      <c r="L17" s="18"/>
      <c r="M17" s="18"/>
      <c r="N17" s="54"/>
      <c r="O17" s="18"/>
    </row>
    <row r="18" spans="1:15" s="305" customFormat="1" x14ac:dyDescent="0.25">
      <c r="A18" s="18"/>
      <c r="B18" s="18"/>
      <c r="C18" s="18"/>
      <c r="D18" s="18"/>
      <c r="E18" s="473"/>
      <c r="H18" s="18"/>
      <c r="I18" s="18"/>
      <c r="J18" s="18"/>
      <c r="K18" s="18"/>
      <c r="L18" s="18"/>
      <c r="M18" s="18"/>
      <c r="N18" s="54"/>
      <c r="O18" s="18"/>
    </row>
    <row r="19" spans="1:15" s="305" customFormat="1" x14ac:dyDescent="0.25">
      <c r="A19" s="18"/>
      <c r="B19" s="18"/>
      <c r="C19" s="18"/>
      <c r="D19" s="18"/>
      <c r="E19" s="473"/>
      <c r="H19" s="18"/>
      <c r="I19" s="18"/>
      <c r="J19" s="18"/>
      <c r="K19" s="18"/>
      <c r="L19" s="18"/>
      <c r="M19" s="18"/>
      <c r="N19" s="54"/>
      <c r="O19" s="18"/>
    </row>
    <row r="20" spans="1:15" s="305" customFormat="1" x14ac:dyDescent="0.25">
      <c r="A20" s="18"/>
      <c r="B20" s="18"/>
      <c r="C20" s="18"/>
      <c r="D20" s="18"/>
      <c r="E20" s="473"/>
      <c r="H20" s="18"/>
      <c r="I20" s="18"/>
      <c r="J20" s="18"/>
      <c r="K20" s="18"/>
      <c r="L20" s="18"/>
      <c r="M20" s="18"/>
      <c r="N20" s="54"/>
      <c r="O20" s="18"/>
    </row>
    <row r="21" spans="1:15" s="305" customFormat="1" x14ac:dyDescent="0.25">
      <c r="A21" s="18"/>
      <c r="B21" s="18"/>
      <c r="C21" s="18"/>
      <c r="D21" s="18"/>
      <c r="E21" s="473"/>
      <c r="H21" s="18"/>
      <c r="I21" s="18"/>
      <c r="J21" s="18"/>
      <c r="K21" s="18"/>
      <c r="L21" s="18"/>
      <c r="M21" s="18"/>
      <c r="N21" s="54"/>
      <c r="O21" s="18"/>
    </row>
    <row r="22" spans="1:15" s="305" customFormat="1" x14ac:dyDescent="0.25">
      <c r="A22" s="18"/>
      <c r="B22" s="18"/>
      <c r="C22" s="18"/>
      <c r="D22" s="18"/>
      <c r="E22" s="473"/>
      <c r="H22" s="18"/>
      <c r="I22" s="18"/>
      <c r="J22" s="18"/>
      <c r="K22" s="18"/>
      <c r="L22" s="18"/>
      <c r="M22" s="18"/>
      <c r="N22" s="54"/>
      <c r="O22" s="18"/>
    </row>
    <row r="23" spans="1:15" s="305" customFormat="1" x14ac:dyDescent="0.25">
      <c r="A23" s="18"/>
      <c r="B23" s="18"/>
      <c r="C23" s="18"/>
      <c r="D23" s="18"/>
      <c r="E23" s="473"/>
      <c r="H23" s="18"/>
      <c r="I23" s="18"/>
      <c r="J23" s="18"/>
      <c r="K23" s="18"/>
      <c r="L23" s="18"/>
      <c r="M23" s="18"/>
      <c r="N23" s="54"/>
      <c r="O23" s="18"/>
    </row>
    <row r="24" spans="1:15" s="305" customFormat="1" x14ac:dyDescent="0.25">
      <c r="A24" s="18"/>
      <c r="B24" s="18"/>
      <c r="C24" s="18"/>
      <c r="D24" s="18"/>
      <c r="E24" s="473"/>
      <c r="H24" s="18"/>
      <c r="I24" s="18"/>
      <c r="J24" s="18"/>
      <c r="K24" s="18"/>
      <c r="L24" s="18"/>
      <c r="M24" s="18"/>
      <c r="N24" s="54"/>
      <c r="O24" s="18"/>
    </row>
    <row r="25" spans="1:15" s="305" customFormat="1" x14ac:dyDescent="0.25">
      <c r="A25" s="18"/>
      <c r="B25" s="18"/>
      <c r="C25" s="18"/>
      <c r="D25" s="18"/>
      <c r="E25" s="473"/>
      <c r="H25" s="18"/>
      <c r="I25" s="18"/>
      <c r="J25" s="18"/>
      <c r="K25" s="18"/>
      <c r="L25" s="18"/>
      <c r="M25" s="18"/>
      <c r="N25" s="54"/>
      <c r="O25" s="18"/>
    </row>
    <row r="26" spans="1:15" s="305" customFormat="1" x14ac:dyDescent="0.25">
      <c r="A26" s="18"/>
      <c r="B26" s="18"/>
      <c r="C26" s="18"/>
      <c r="D26" s="18"/>
      <c r="E26" s="473"/>
      <c r="H26" s="18"/>
      <c r="I26" s="18"/>
      <c r="J26" s="18"/>
      <c r="K26" s="18"/>
      <c r="L26" s="18"/>
      <c r="M26" s="18"/>
      <c r="N26" s="54"/>
      <c r="O26" s="18"/>
    </row>
    <row r="27" spans="1:15" s="305" customFormat="1" x14ac:dyDescent="0.25">
      <c r="A27" s="18"/>
      <c r="B27" s="18"/>
      <c r="C27" s="18"/>
      <c r="D27" s="18"/>
      <c r="E27" s="473"/>
      <c r="H27" s="18"/>
      <c r="I27" s="18"/>
      <c r="J27" s="18"/>
      <c r="K27" s="18"/>
      <c r="L27" s="18"/>
      <c r="M27" s="18"/>
      <c r="N27" s="54"/>
      <c r="O27" s="18"/>
    </row>
    <row r="28" spans="1:15" s="305" customFormat="1" x14ac:dyDescent="0.25">
      <c r="A28" s="18"/>
      <c r="B28" s="18"/>
      <c r="C28" s="18"/>
      <c r="D28" s="18"/>
      <c r="E28" s="473"/>
      <c r="H28" s="18"/>
      <c r="I28" s="18"/>
      <c r="J28" s="18"/>
      <c r="K28" s="18"/>
      <c r="L28" s="18"/>
      <c r="M28" s="18"/>
      <c r="N28" s="54"/>
      <c r="O28" s="18"/>
    </row>
    <row r="29" spans="1:15" s="305" customFormat="1" x14ac:dyDescent="0.25">
      <c r="A29" s="18"/>
      <c r="B29" s="18"/>
      <c r="C29" s="18"/>
      <c r="D29" s="18"/>
      <c r="E29" s="473"/>
      <c r="H29" s="18"/>
      <c r="I29" s="18"/>
      <c r="J29" s="18"/>
      <c r="K29" s="18"/>
      <c r="L29" s="18"/>
      <c r="M29" s="18"/>
      <c r="N29" s="54"/>
      <c r="O29" s="18"/>
    </row>
    <row r="30" spans="1:15" s="305" customFormat="1" x14ac:dyDescent="0.25">
      <c r="A30" s="18"/>
      <c r="B30" s="18"/>
      <c r="C30" s="18"/>
      <c r="D30" s="18"/>
      <c r="E30" s="473"/>
      <c r="H30" s="18"/>
      <c r="I30" s="18"/>
      <c r="J30" s="18"/>
      <c r="K30" s="18"/>
      <c r="L30" s="18"/>
      <c r="M30" s="18"/>
      <c r="N30" s="54"/>
      <c r="O30" s="18"/>
    </row>
    <row r="31" spans="1:15" s="305" customFormat="1" x14ac:dyDescent="0.25">
      <c r="A31" s="18"/>
      <c r="B31" s="18"/>
      <c r="C31" s="18"/>
      <c r="D31" s="18"/>
      <c r="E31" s="473"/>
      <c r="H31" s="18"/>
      <c r="I31" s="18"/>
      <c r="J31" s="18"/>
      <c r="K31" s="18"/>
      <c r="L31" s="18"/>
      <c r="M31" s="18"/>
      <c r="N31" s="54"/>
      <c r="O31" s="18"/>
    </row>
    <row r="32" spans="1:15" s="305" customFormat="1" x14ac:dyDescent="0.25">
      <c r="A32" s="18"/>
      <c r="B32" s="18"/>
      <c r="C32" s="18"/>
      <c r="D32" s="18"/>
      <c r="E32" s="473"/>
      <c r="H32" s="18"/>
      <c r="I32" s="18"/>
      <c r="J32" s="18"/>
      <c r="K32" s="18"/>
      <c r="L32" s="18"/>
      <c r="M32" s="18"/>
      <c r="N32" s="54"/>
      <c r="O32" s="18"/>
    </row>
    <row r="33" spans="1:15" s="305" customFormat="1" x14ac:dyDescent="0.25">
      <c r="A33" s="18"/>
      <c r="B33" s="18"/>
      <c r="C33" s="18"/>
      <c r="D33" s="18"/>
      <c r="E33" s="473"/>
      <c r="H33" s="18"/>
      <c r="I33" s="18"/>
      <c r="J33" s="18"/>
      <c r="K33" s="18"/>
      <c r="L33" s="18"/>
      <c r="M33" s="18"/>
      <c r="N33" s="54"/>
      <c r="O33" s="18"/>
    </row>
    <row r="34" spans="1:15" s="305" customFormat="1" x14ac:dyDescent="0.25">
      <c r="A34" s="18"/>
      <c r="B34" s="18"/>
      <c r="C34" s="18"/>
      <c r="D34" s="18"/>
      <c r="E34" s="473"/>
      <c r="H34" s="18"/>
      <c r="I34" s="18"/>
      <c r="J34" s="18"/>
      <c r="K34" s="18"/>
      <c r="L34" s="18"/>
      <c r="M34" s="18"/>
      <c r="N34" s="54"/>
      <c r="O34" s="18"/>
    </row>
    <row r="35" spans="1:15" s="305" customFormat="1" x14ac:dyDescent="0.25">
      <c r="A35" s="18"/>
      <c r="B35" s="18"/>
      <c r="C35" s="18"/>
      <c r="D35" s="18"/>
      <c r="E35" s="473"/>
      <c r="H35" s="18"/>
      <c r="I35" s="18"/>
      <c r="J35" s="18"/>
      <c r="K35" s="18"/>
      <c r="L35" s="18"/>
      <c r="M35" s="18"/>
      <c r="N35" s="54"/>
      <c r="O35" s="18"/>
    </row>
    <row r="36" spans="1:15" s="305" customFormat="1" x14ac:dyDescent="0.25">
      <c r="A36" s="18"/>
      <c r="B36" s="18"/>
      <c r="C36" s="18"/>
      <c r="D36" s="18"/>
      <c r="E36" s="473"/>
      <c r="H36" s="18"/>
      <c r="I36" s="18"/>
      <c r="J36" s="18"/>
      <c r="K36" s="18"/>
      <c r="L36" s="18"/>
      <c r="M36" s="18"/>
      <c r="N36" s="54"/>
      <c r="O36" s="18"/>
    </row>
    <row r="37" spans="1:15" s="305" customFormat="1" x14ac:dyDescent="0.25">
      <c r="A37" s="18"/>
      <c r="B37" s="18"/>
      <c r="C37" s="18"/>
      <c r="D37" s="18"/>
      <c r="E37" s="473"/>
      <c r="H37" s="18"/>
      <c r="I37" s="18"/>
      <c r="J37" s="18"/>
      <c r="K37" s="18"/>
      <c r="L37" s="18"/>
      <c r="M37" s="18"/>
      <c r="N37" s="54"/>
      <c r="O37" s="18"/>
    </row>
    <row r="38" spans="1:15" s="305" customFormat="1" x14ac:dyDescent="0.25">
      <c r="A38" s="18"/>
      <c r="B38" s="18"/>
      <c r="C38" s="18"/>
      <c r="D38" s="18"/>
      <c r="E38" s="473"/>
      <c r="H38" s="18"/>
      <c r="I38" s="18"/>
      <c r="J38" s="18"/>
      <c r="K38" s="18"/>
      <c r="L38" s="18"/>
      <c r="M38" s="18"/>
      <c r="N38" s="54"/>
      <c r="O38" s="18"/>
    </row>
    <row r="39" spans="1:15" s="305" customFormat="1" x14ac:dyDescent="0.25">
      <c r="A39" s="18"/>
      <c r="B39" s="18"/>
      <c r="C39" s="18"/>
      <c r="D39" s="18"/>
      <c r="E39" s="473"/>
      <c r="H39" s="18"/>
      <c r="I39" s="18"/>
      <c r="J39" s="18"/>
      <c r="K39" s="18"/>
      <c r="L39" s="18"/>
      <c r="M39" s="18"/>
      <c r="N39" s="54"/>
      <c r="O39" s="18"/>
    </row>
    <row r="40" spans="1:15" s="305" customFormat="1" x14ac:dyDescent="0.25">
      <c r="A40" s="18"/>
      <c r="B40" s="18"/>
      <c r="C40" s="18"/>
      <c r="D40" s="18"/>
      <c r="E40" s="473"/>
      <c r="H40" s="18"/>
      <c r="I40" s="18"/>
      <c r="J40" s="18"/>
      <c r="K40" s="18"/>
      <c r="L40" s="18"/>
      <c r="M40" s="18"/>
      <c r="N40" s="54"/>
      <c r="O40" s="18"/>
    </row>
    <row r="41" spans="1:15" s="305" customFormat="1" x14ac:dyDescent="0.25">
      <c r="A41" s="18"/>
      <c r="B41" s="18"/>
      <c r="C41" s="18"/>
      <c r="D41" s="18"/>
      <c r="E41" s="473"/>
      <c r="H41" s="18"/>
      <c r="I41" s="18"/>
      <c r="J41" s="18"/>
      <c r="K41" s="18"/>
      <c r="L41" s="18"/>
      <c r="M41" s="18"/>
      <c r="N41" s="54"/>
      <c r="O41" s="18"/>
    </row>
    <row r="42" spans="1:15" s="305" customFormat="1" x14ac:dyDescent="0.25">
      <c r="A42" s="18"/>
      <c r="B42" s="18"/>
      <c r="C42" s="18"/>
      <c r="D42" s="18"/>
      <c r="E42" s="473"/>
      <c r="H42" s="18"/>
      <c r="I42" s="18"/>
      <c r="J42" s="18"/>
      <c r="K42" s="18"/>
      <c r="L42" s="18"/>
      <c r="M42" s="18"/>
      <c r="N42" s="54"/>
      <c r="O42" s="18"/>
    </row>
    <row r="43" spans="1:15" s="305" customFormat="1" x14ac:dyDescent="0.25">
      <c r="A43" s="18"/>
      <c r="B43" s="18"/>
      <c r="C43" s="18"/>
      <c r="D43" s="18"/>
      <c r="E43" s="473"/>
      <c r="H43" s="18"/>
      <c r="I43" s="18"/>
      <c r="J43" s="18"/>
      <c r="K43" s="18"/>
      <c r="L43" s="18"/>
      <c r="M43" s="18"/>
      <c r="N43" s="54"/>
      <c r="O43" s="18"/>
    </row>
    <row r="44" spans="1:15" s="305" customFormat="1" x14ac:dyDescent="0.25">
      <c r="A44" s="18"/>
      <c r="B44" s="18"/>
      <c r="C44" s="18"/>
      <c r="D44" s="18"/>
      <c r="E44" s="473"/>
      <c r="H44" s="18"/>
      <c r="I44" s="18"/>
      <c r="J44" s="18"/>
      <c r="K44" s="18"/>
      <c r="L44" s="18"/>
      <c r="M44" s="18"/>
      <c r="N44" s="54"/>
      <c r="O44" s="18"/>
    </row>
    <row r="45" spans="1:15" s="305" customFormat="1" x14ac:dyDescent="0.25">
      <c r="A45" s="18"/>
      <c r="B45" s="18"/>
      <c r="C45" s="18"/>
      <c r="D45" s="18"/>
      <c r="E45" s="473"/>
      <c r="H45" s="18"/>
      <c r="I45" s="18"/>
      <c r="J45" s="18"/>
      <c r="K45" s="18"/>
      <c r="L45" s="18"/>
      <c r="M45" s="18"/>
      <c r="N45" s="54"/>
      <c r="O45" s="18"/>
    </row>
    <row r="46" spans="1:15" s="305" customFormat="1" x14ac:dyDescent="0.25">
      <c r="A46" s="18"/>
      <c r="B46" s="18"/>
      <c r="C46" s="18"/>
      <c r="D46" s="18"/>
      <c r="E46" s="473"/>
      <c r="H46" s="18"/>
      <c r="I46" s="18"/>
      <c r="J46" s="18"/>
      <c r="K46" s="18"/>
      <c r="L46" s="18"/>
      <c r="M46" s="18"/>
      <c r="N46" s="54"/>
      <c r="O46" s="18"/>
    </row>
  </sheetData>
  <autoFilter ref="A1:N4">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1"/>
  <sheetViews>
    <sheetView topLeftCell="A112" zoomScaleNormal="100" workbookViewId="0">
      <selection activeCell="F123" sqref="F123"/>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5" bestFit="1" customWidth="1"/>
    <col min="6" max="6" width="15.85546875" style="305" customWidth="1"/>
    <col min="7" max="7" width="18.7109375" style="305"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70" t="s">
        <v>44</v>
      </c>
      <c r="B1" s="770"/>
      <c r="C1" s="770"/>
      <c r="D1" s="770"/>
      <c r="E1" s="770"/>
      <c r="F1" s="770"/>
      <c r="G1" s="770"/>
      <c r="H1" s="770"/>
      <c r="I1" s="770"/>
      <c r="J1" s="770"/>
      <c r="K1" s="770"/>
      <c r="L1" s="770"/>
      <c r="M1" s="770"/>
      <c r="N1" s="770"/>
    </row>
    <row r="2" spans="1:14" s="67" customFormat="1" ht="18.75" x14ac:dyDescent="0.25">
      <c r="A2" s="771" t="s">
        <v>146</v>
      </c>
      <c r="B2" s="771"/>
      <c r="C2" s="771"/>
      <c r="D2" s="771"/>
      <c r="E2" s="771"/>
      <c r="F2" s="771"/>
      <c r="G2" s="771"/>
      <c r="H2" s="771"/>
      <c r="I2" s="771"/>
      <c r="J2" s="771"/>
      <c r="K2" s="771"/>
      <c r="L2" s="771"/>
      <c r="M2" s="771"/>
      <c r="N2" s="771"/>
    </row>
    <row r="3" spans="1:14" s="67" customFormat="1" ht="45.75" thickBot="1" x14ac:dyDescent="0.3">
      <c r="A3" s="147" t="s">
        <v>0</v>
      </c>
      <c r="B3" s="148" t="s">
        <v>5</v>
      </c>
      <c r="C3" s="148" t="s">
        <v>10</v>
      </c>
      <c r="D3" s="149" t="s">
        <v>8</v>
      </c>
      <c r="E3" s="149" t="s">
        <v>13</v>
      </c>
      <c r="F3" s="149" t="s">
        <v>34</v>
      </c>
      <c r="G3" s="149" t="s">
        <v>41</v>
      </c>
      <c r="H3" s="149" t="s">
        <v>2</v>
      </c>
      <c r="I3" s="149" t="s">
        <v>3</v>
      </c>
      <c r="J3" s="148" t="s">
        <v>9</v>
      </c>
      <c r="K3" s="148" t="s">
        <v>1</v>
      </c>
      <c r="L3" s="148" t="s">
        <v>4</v>
      </c>
      <c r="M3" s="148" t="s">
        <v>12</v>
      </c>
      <c r="N3" s="150" t="s">
        <v>11</v>
      </c>
    </row>
    <row r="4" spans="1:14" s="14" customFormat="1" ht="27.95" customHeight="1" x14ac:dyDescent="0.25">
      <c r="A4" s="407" t="s">
        <v>393</v>
      </c>
      <c r="B4" s="408" t="s">
        <v>394</v>
      </c>
      <c r="C4" s="408"/>
      <c r="D4" s="445"/>
      <c r="E4" s="606"/>
      <c r="F4" s="606"/>
      <c r="G4" s="647">
        <v>-3000</v>
      </c>
      <c r="H4" s="448"/>
      <c r="I4" s="449"/>
      <c r="J4" s="450"/>
      <c r="K4" s="451"/>
      <c r="L4" s="183"/>
      <c r="M4" s="452"/>
      <c r="N4" s="453"/>
    </row>
    <row r="5" spans="1:14" s="14" customFormat="1" ht="13.5" customHeight="1" x14ac:dyDescent="0.25">
      <c r="A5" s="463">
        <v>45293</v>
      </c>
      <c r="B5" s="464" t="s">
        <v>153</v>
      </c>
      <c r="C5" s="464" t="s">
        <v>49</v>
      </c>
      <c r="D5" s="465" t="s">
        <v>124</v>
      </c>
      <c r="E5" s="466"/>
      <c r="F5" s="466">
        <v>49000</v>
      </c>
      <c r="G5" s="466">
        <f>G4-E5+F5</f>
        <v>46000</v>
      </c>
      <c r="H5" s="468" t="s">
        <v>145</v>
      </c>
      <c r="I5" s="468" t="s">
        <v>18</v>
      </c>
      <c r="J5" s="565" t="s">
        <v>156</v>
      </c>
      <c r="K5" s="464" t="s">
        <v>144</v>
      </c>
      <c r="L5" s="464" t="s">
        <v>45</v>
      </c>
      <c r="M5" s="471"/>
      <c r="N5" s="470"/>
    </row>
    <row r="6" spans="1:14" s="14" customFormat="1" ht="13.5" customHeight="1" x14ac:dyDescent="0.25">
      <c r="A6" s="169">
        <v>45293</v>
      </c>
      <c r="B6" s="170" t="s">
        <v>159</v>
      </c>
      <c r="C6" s="170" t="s">
        <v>225</v>
      </c>
      <c r="D6" s="171" t="s">
        <v>80</v>
      </c>
      <c r="E6" s="151">
        <v>500</v>
      </c>
      <c r="F6" s="151"/>
      <c r="G6" s="151">
        <f t="shared" ref="G6:G69" si="0">G5-E6+F6</f>
        <v>45500</v>
      </c>
      <c r="H6" s="290" t="s">
        <v>145</v>
      </c>
      <c r="I6" s="290" t="s">
        <v>18</v>
      </c>
      <c r="J6" s="400" t="s">
        <v>156</v>
      </c>
      <c r="K6" s="386" t="s">
        <v>144</v>
      </c>
      <c r="L6" s="386" t="s">
        <v>45</v>
      </c>
      <c r="M6" s="461"/>
      <c r="N6" s="462"/>
    </row>
    <row r="7" spans="1:14" x14ac:dyDescent="0.25">
      <c r="A7" s="169">
        <v>45293</v>
      </c>
      <c r="B7" s="170" t="s">
        <v>154</v>
      </c>
      <c r="C7" s="170" t="s">
        <v>225</v>
      </c>
      <c r="D7" s="171" t="s">
        <v>80</v>
      </c>
      <c r="E7" s="151">
        <v>500</v>
      </c>
      <c r="F7" s="151"/>
      <c r="G7" s="151">
        <f>G6-E7+F7</f>
        <v>45000</v>
      </c>
      <c r="H7" s="290" t="s">
        <v>145</v>
      </c>
      <c r="I7" s="154" t="s">
        <v>18</v>
      </c>
      <c r="J7" s="400" t="s">
        <v>156</v>
      </c>
      <c r="K7" s="386" t="s">
        <v>144</v>
      </c>
      <c r="L7" s="154" t="s">
        <v>45</v>
      </c>
      <c r="M7" s="154"/>
      <c r="N7" s="462"/>
    </row>
    <row r="8" spans="1:14" x14ac:dyDescent="0.25">
      <c r="A8" s="169">
        <v>45293</v>
      </c>
      <c r="B8" s="170" t="s">
        <v>114</v>
      </c>
      <c r="C8" s="170" t="s">
        <v>115</v>
      </c>
      <c r="D8" s="171" t="s">
        <v>124</v>
      </c>
      <c r="E8" s="151">
        <v>19000</v>
      </c>
      <c r="F8" s="151"/>
      <c r="G8" s="151">
        <f t="shared" ref="G8:G23" si="1">G7-E8+F8</f>
        <v>26000</v>
      </c>
      <c r="H8" s="290" t="s">
        <v>145</v>
      </c>
      <c r="I8" s="154" t="s">
        <v>18</v>
      </c>
      <c r="J8" s="400" t="s">
        <v>156</v>
      </c>
      <c r="K8" s="386" t="s">
        <v>144</v>
      </c>
      <c r="L8" s="154" t="s">
        <v>45</v>
      </c>
      <c r="M8" s="154"/>
      <c r="N8" s="462" t="s">
        <v>157</v>
      </c>
    </row>
    <row r="9" spans="1:14" x14ac:dyDescent="0.25">
      <c r="A9" s="169">
        <v>45293</v>
      </c>
      <c r="B9" s="170" t="s">
        <v>114</v>
      </c>
      <c r="C9" s="170" t="s">
        <v>115</v>
      </c>
      <c r="D9" s="171" t="s">
        <v>124</v>
      </c>
      <c r="E9" s="151">
        <v>20000</v>
      </c>
      <c r="F9" s="151"/>
      <c r="G9" s="151">
        <f t="shared" si="1"/>
        <v>6000</v>
      </c>
      <c r="H9" s="290" t="s">
        <v>145</v>
      </c>
      <c r="I9" s="154" t="s">
        <v>18</v>
      </c>
      <c r="J9" s="400" t="s">
        <v>156</v>
      </c>
      <c r="K9" s="386" t="s">
        <v>144</v>
      </c>
      <c r="L9" s="154" t="s">
        <v>45</v>
      </c>
      <c r="M9" s="154"/>
      <c r="N9" s="462" t="s">
        <v>150</v>
      </c>
    </row>
    <row r="10" spans="1:14" x14ac:dyDescent="0.25">
      <c r="A10" s="169">
        <v>45293</v>
      </c>
      <c r="B10" s="170" t="s">
        <v>129</v>
      </c>
      <c r="C10" s="170" t="s">
        <v>158</v>
      </c>
      <c r="D10" s="171" t="s">
        <v>124</v>
      </c>
      <c r="E10" s="151">
        <v>5000</v>
      </c>
      <c r="F10" s="151"/>
      <c r="G10" s="151">
        <f t="shared" si="1"/>
        <v>1000</v>
      </c>
      <c r="H10" s="290" t="s">
        <v>145</v>
      </c>
      <c r="I10" s="154" t="s">
        <v>18</v>
      </c>
      <c r="J10" s="400" t="s">
        <v>156</v>
      </c>
      <c r="K10" s="386" t="s">
        <v>144</v>
      </c>
      <c r="L10" s="154" t="s">
        <v>45</v>
      </c>
      <c r="M10" s="154"/>
      <c r="N10" s="462"/>
    </row>
    <row r="11" spans="1:14" x14ac:dyDescent="0.25">
      <c r="A11" s="169">
        <v>45293</v>
      </c>
      <c r="B11" s="170" t="s">
        <v>270</v>
      </c>
      <c r="C11" s="170" t="s">
        <v>49</v>
      </c>
      <c r="D11" s="171" t="s">
        <v>124</v>
      </c>
      <c r="E11" s="151"/>
      <c r="F11" s="151">
        <v>-1000</v>
      </c>
      <c r="G11" s="151">
        <f t="shared" si="1"/>
        <v>0</v>
      </c>
      <c r="H11" s="290" t="s">
        <v>145</v>
      </c>
      <c r="I11" s="154" t="s">
        <v>18</v>
      </c>
      <c r="J11" s="400" t="s">
        <v>156</v>
      </c>
      <c r="K11" s="386" t="s">
        <v>144</v>
      </c>
      <c r="L11" s="154" t="s">
        <v>45</v>
      </c>
      <c r="M11" s="154"/>
      <c r="N11" s="462"/>
    </row>
    <row r="12" spans="1:14" x14ac:dyDescent="0.25">
      <c r="A12" s="463">
        <v>45294</v>
      </c>
      <c r="B12" s="464" t="s">
        <v>153</v>
      </c>
      <c r="C12" s="464" t="s">
        <v>49</v>
      </c>
      <c r="D12" s="465" t="s">
        <v>124</v>
      </c>
      <c r="E12" s="466"/>
      <c r="F12" s="466">
        <v>42000</v>
      </c>
      <c r="G12" s="466">
        <f t="shared" si="1"/>
        <v>42000</v>
      </c>
      <c r="H12" s="468" t="s">
        <v>145</v>
      </c>
      <c r="I12" s="469" t="s">
        <v>18</v>
      </c>
      <c r="J12" s="565" t="s">
        <v>160</v>
      </c>
      <c r="K12" s="464" t="s">
        <v>144</v>
      </c>
      <c r="L12" s="469" t="s">
        <v>45</v>
      </c>
      <c r="M12" s="469"/>
      <c r="N12" s="470"/>
    </row>
    <row r="13" spans="1:14" x14ac:dyDescent="0.25">
      <c r="A13" s="169">
        <v>45294</v>
      </c>
      <c r="B13" s="170" t="s">
        <v>159</v>
      </c>
      <c r="C13" s="170" t="s">
        <v>225</v>
      </c>
      <c r="D13" s="171" t="s">
        <v>80</v>
      </c>
      <c r="E13" s="151">
        <v>500</v>
      </c>
      <c r="F13" s="151"/>
      <c r="G13" s="151">
        <f t="shared" si="1"/>
        <v>41500</v>
      </c>
      <c r="H13" s="290" t="s">
        <v>145</v>
      </c>
      <c r="I13" s="154" t="s">
        <v>18</v>
      </c>
      <c r="J13" s="400" t="s">
        <v>160</v>
      </c>
      <c r="K13" s="386" t="s">
        <v>144</v>
      </c>
      <c r="L13" s="154" t="s">
        <v>45</v>
      </c>
      <c r="M13" s="154"/>
      <c r="N13" s="462"/>
    </row>
    <row r="14" spans="1:14" x14ac:dyDescent="0.25">
      <c r="A14" s="169">
        <v>45294</v>
      </c>
      <c r="B14" s="170" t="s">
        <v>154</v>
      </c>
      <c r="C14" s="170" t="s">
        <v>225</v>
      </c>
      <c r="D14" s="171" t="s">
        <v>80</v>
      </c>
      <c r="E14" s="151">
        <v>500</v>
      </c>
      <c r="F14" s="151"/>
      <c r="G14" s="151">
        <f t="shared" si="1"/>
        <v>41000</v>
      </c>
      <c r="H14" s="290" t="s">
        <v>145</v>
      </c>
      <c r="I14" s="154" t="s">
        <v>18</v>
      </c>
      <c r="J14" s="400" t="s">
        <v>160</v>
      </c>
      <c r="K14" s="386" t="s">
        <v>144</v>
      </c>
      <c r="L14" s="154" t="s">
        <v>45</v>
      </c>
      <c r="M14" s="154"/>
      <c r="N14" s="462"/>
    </row>
    <row r="15" spans="1:14" x14ac:dyDescent="0.25">
      <c r="A15" s="169">
        <v>45294</v>
      </c>
      <c r="B15" s="634" t="s">
        <v>114</v>
      </c>
      <c r="C15" s="170" t="s">
        <v>115</v>
      </c>
      <c r="D15" s="171" t="s">
        <v>124</v>
      </c>
      <c r="E15" s="457">
        <v>14000</v>
      </c>
      <c r="F15" s="457"/>
      <c r="G15" s="457">
        <f t="shared" si="1"/>
        <v>27000</v>
      </c>
      <c r="H15" s="635" t="s">
        <v>145</v>
      </c>
      <c r="I15" s="636" t="s">
        <v>18</v>
      </c>
      <c r="J15" s="400" t="s">
        <v>160</v>
      </c>
      <c r="K15" s="634" t="s">
        <v>144</v>
      </c>
      <c r="L15" s="636" t="s">
        <v>45</v>
      </c>
      <c r="M15" s="636"/>
      <c r="N15" s="462" t="s">
        <v>161</v>
      </c>
    </row>
    <row r="16" spans="1:14" x14ac:dyDescent="0.25">
      <c r="A16" s="169">
        <v>45294</v>
      </c>
      <c r="B16" s="170" t="s">
        <v>114</v>
      </c>
      <c r="C16" s="170" t="s">
        <v>115</v>
      </c>
      <c r="D16" s="171" t="s">
        <v>124</v>
      </c>
      <c r="E16" s="151">
        <v>10000</v>
      </c>
      <c r="F16" s="151"/>
      <c r="G16" s="151">
        <f t="shared" si="1"/>
        <v>17000</v>
      </c>
      <c r="H16" s="290" t="s">
        <v>145</v>
      </c>
      <c r="I16" s="154" t="s">
        <v>18</v>
      </c>
      <c r="J16" s="400" t="s">
        <v>160</v>
      </c>
      <c r="K16" s="386" t="s">
        <v>144</v>
      </c>
      <c r="L16" s="154" t="s">
        <v>45</v>
      </c>
      <c r="M16" s="154"/>
      <c r="N16" s="462" t="s">
        <v>162</v>
      </c>
    </row>
    <row r="17" spans="1:15" x14ac:dyDescent="0.25">
      <c r="A17" s="169">
        <v>45294</v>
      </c>
      <c r="B17" s="170" t="s">
        <v>114</v>
      </c>
      <c r="C17" s="170" t="s">
        <v>115</v>
      </c>
      <c r="D17" s="171" t="s">
        <v>124</v>
      </c>
      <c r="E17" s="151">
        <v>12000</v>
      </c>
      <c r="F17" s="151"/>
      <c r="G17" s="151">
        <f t="shared" si="1"/>
        <v>5000</v>
      </c>
      <c r="H17" s="290" t="s">
        <v>145</v>
      </c>
      <c r="I17" s="154" t="s">
        <v>18</v>
      </c>
      <c r="J17" s="400" t="s">
        <v>160</v>
      </c>
      <c r="K17" s="386" t="s">
        <v>144</v>
      </c>
      <c r="L17" s="154" t="s">
        <v>45</v>
      </c>
      <c r="M17" s="154"/>
      <c r="N17" s="601" t="s">
        <v>148</v>
      </c>
    </row>
    <row r="18" spans="1:15" x14ac:dyDescent="0.25">
      <c r="A18" s="169">
        <v>45294</v>
      </c>
      <c r="B18" s="634" t="s">
        <v>129</v>
      </c>
      <c r="C18" s="634" t="s">
        <v>158</v>
      </c>
      <c r="D18" s="648" t="s">
        <v>124</v>
      </c>
      <c r="E18" s="457">
        <v>5000</v>
      </c>
      <c r="F18" s="457"/>
      <c r="G18" s="457">
        <f t="shared" si="1"/>
        <v>0</v>
      </c>
      <c r="H18" s="635" t="s">
        <v>145</v>
      </c>
      <c r="I18" s="636" t="s">
        <v>18</v>
      </c>
      <c r="J18" s="400" t="s">
        <v>160</v>
      </c>
      <c r="K18" s="634" t="s">
        <v>144</v>
      </c>
      <c r="L18" s="636" t="s">
        <v>45</v>
      </c>
      <c r="M18" s="636"/>
      <c r="N18" s="601"/>
    </row>
    <row r="19" spans="1:15" x14ac:dyDescent="0.25">
      <c r="A19" s="463">
        <v>45300</v>
      </c>
      <c r="B19" s="464" t="s">
        <v>153</v>
      </c>
      <c r="C19" s="464" t="s">
        <v>49</v>
      </c>
      <c r="D19" s="465" t="s">
        <v>124</v>
      </c>
      <c r="E19" s="466"/>
      <c r="F19" s="466">
        <v>48500</v>
      </c>
      <c r="G19" s="466">
        <f t="shared" si="1"/>
        <v>48500</v>
      </c>
      <c r="H19" s="468" t="s">
        <v>145</v>
      </c>
      <c r="I19" s="469" t="s">
        <v>18</v>
      </c>
      <c r="J19" s="565" t="s">
        <v>164</v>
      </c>
      <c r="K19" s="464" t="s">
        <v>144</v>
      </c>
      <c r="L19" s="469" t="s">
        <v>45</v>
      </c>
      <c r="M19" s="469"/>
      <c r="N19" s="470"/>
    </row>
    <row r="20" spans="1:15" x14ac:dyDescent="0.25">
      <c r="A20" s="169">
        <v>45300</v>
      </c>
      <c r="B20" s="170" t="s">
        <v>154</v>
      </c>
      <c r="C20" s="170" t="s">
        <v>115</v>
      </c>
      <c r="D20" s="171" t="s">
        <v>124</v>
      </c>
      <c r="E20" s="151">
        <v>500</v>
      </c>
      <c r="F20" s="151"/>
      <c r="G20" s="151">
        <f t="shared" si="1"/>
        <v>48000</v>
      </c>
      <c r="H20" s="290" t="s">
        <v>145</v>
      </c>
      <c r="I20" s="154" t="s">
        <v>18</v>
      </c>
      <c r="J20" s="400" t="s">
        <v>164</v>
      </c>
      <c r="K20" s="386" t="s">
        <v>144</v>
      </c>
      <c r="L20" s="154" t="s">
        <v>45</v>
      </c>
      <c r="M20" s="154"/>
      <c r="N20" s="462"/>
    </row>
    <row r="21" spans="1:15" x14ac:dyDescent="0.25">
      <c r="A21" s="169">
        <v>45300</v>
      </c>
      <c r="B21" s="170" t="s">
        <v>114</v>
      </c>
      <c r="C21" s="170" t="s">
        <v>115</v>
      </c>
      <c r="D21" s="171" t="s">
        <v>124</v>
      </c>
      <c r="E21" s="151">
        <v>16000</v>
      </c>
      <c r="F21" s="151"/>
      <c r="G21" s="151">
        <f t="shared" si="1"/>
        <v>32000</v>
      </c>
      <c r="H21" s="290" t="s">
        <v>145</v>
      </c>
      <c r="I21" s="154" t="s">
        <v>18</v>
      </c>
      <c r="J21" s="400" t="s">
        <v>164</v>
      </c>
      <c r="K21" s="386" t="s">
        <v>144</v>
      </c>
      <c r="L21" s="154" t="s">
        <v>45</v>
      </c>
      <c r="M21" s="154"/>
      <c r="N21" s="462" t="s">
        <v>165</v>
      </c>
    </row>
    <row r="22" spans="1:15" x14ac:dyDescent="0.25">
      <c r="A22" s="169">
        <v>45300</v>
      </c>
      <c r="B22" s="170" t="s">
        <v>114</v>
      </c>
      <c r="C22" s="170" t="s">
        <v>115</v>
      </c>
      <c r="D22" s="171" t="s">
        <v>124</v>
      </c>
      <c r="E22" s="151">
        <v>9000</v>
      </c>
      <c r="F22" s="160"/>
      <c r="G22" s="151">
        <f t="shared" si="1"/>
        <v>23000</v>
      </c>
      <c r="H22" s="290" t="s">
        <v>145</v>
      </c>
      <c r="I22" s="178" t="s">
        <v>18</v>
      </c>
      <c r="J22" s="400" t="s">
        <v>164</v>
      </c>
      <c r="K22" s="182" t="s">
        <v>144</v>
      </c>
      <c r="L22" s="178" t="s">
        <v>45</v>
      </c>
      <c r="M22" s="178"/>
      <c r="N22" s="156" t="s">
        <v>166</v>
      </c>
    </row>
    <row r="23" spans="1:15" x14ac:dyDescent="0.25">
      <c r="A23" s="169">
        <v>45300</v>
      </c>
      <c r="B23" s="170" t="s">
        <v>114</v>
      </c>
      <c r="C23" s="170" t="s">
        <v>115</v>
      </c>
      <c r="D23" s="171" t="s">
        <v>124</v>
      </c>
      <c r="E23" s="151">
        <v>18000</v>
      </c>
      <c r="F23" s="151"/>
      <c r="G23" s="151">
        <f t="shared" si="1"/>
        <v>5000</v>
      </c>
      <c r="H23" s="290" t="s">
        <v>145</v>
      </c>
      <c r="I23" s="154" t="s">
        <v>18</v>
      </c>
      <c r="J23" s="400" t="s">
        <v>164</v>
      </c>
      <c r="K23" s="386" t="s">
        <v>144</v>
      </c>
      <c r="L23" s="154" t="s">
        <v>45</v>
      </c>
      <c r="M23" s="154"/>
      <c r="N23" s="156" t="s">
        <v>167</v>
      </c>
    </row>
    <row r="24" spans="1:15" x14ac:dyDescent="0.25">
      <c r="A24" s="169">
        <v>45300</v>
      </c>
      <c r="B24" s="170" t="s">
        <v>129</v>
      </c>
      <c r="C24" s="170" t="s">
        <v>158</v>
      </c>
      <c r="D24" s="171" t="s">
        <v>124</v>
      </c>
      <c r="E24" s="151">
        <v>5000</v>
      </c>
      <c r="F24" s="457"/>
      <c r="G24" s="151">
        <f t="shared" si="0"/>
        <v>0</v>
      </c>
      <c r="H24" s="290" t="s">
        <v>145</v>
      </c>
      <c r="I24" s="154" t="s">
        <v>18</v>
      </c>
      <c r="J24" s="400" t="s">
        <v>164</v>
      </c>
      <c r="K24" s="386" t="s">
        <v>144</v>
      </c>
      <c r="L24" s="154" t="s">
        <v>45</v>
      </c>
      <c r="M24" s="154"/>
      <c r="N24" s="156"/>
      <c r="O24" s="413"/>
    </row>
    <row r="25" spans="1:15" ht="15.75" customHeight="1" x14ac:dyDescent="0.25">
      <c r="A25" s="463">
        <v>45301</v>
      </c>
      <c r="B25" s="464" t="s">
        <v>112</v>
      </c>
      <c r="C25" s="464" t="s">
        <v>49</v>
      </c>
      <c r="D25" s="465" t="s">
        <v>124</v>
      </c>
      <c r="E25" s="685"/>
      <c r="F25" s="566">
        <v>36000</v>
      </c>
      <c r="G25" s="466">
        <f t="shared" si="0"/>
        <v>36000</v>
      </c>
      <c r="H25" s="468" t="s">
        <v>145</v>
      </c>
      <c r="I25" s="469" t="s">
        <v>18</v>
      </c>
      <c r="J25" s="565" t="s">
        <v>175</v>
      </c>
      <c r="K25" s="464" t="s">
        <v>144</v>
      </c>
      <c r="L25" s="469" t="s">
        <v>45</v>
      </c>
      <c r="M25" s="469"/>
      <c r="N25" s="563"/>
    </row>
    <row r="26" spans="1:15" x14ac:dyDescent="0.25">
      <c r="A26" s="169">
        <v>45301</v>
      </c>
      <c r="B26" s="170" t="s">
        <v>159</v>
      </c>
      <c r="C26" s="170" t="s">
        <v>225</v>
      </c>
      <c r="D26" s="171" t="s">
        <v>80</v>
      </c>
      <c r="E26" s="160">
        <v>500</v>
      </c>
      <c r="F26" s="151"/>
      <c r="G26" s="151">
        <f t="shared" si="0"/>
        <v>35500</v>
      </c>
      <c r="H26" s="290" t="s">
        <v>145</v>
      </c>
      <c r="I26" s="154" t="s">
        <v>18</v>
      </c>
      <c r="J26" s="400" t="s">
        <v>175</v>
      </c>
      <c r="K26" s="386" t="s">
        <v>144</v>
      </c>
      <c r="L26" s="154" t="s">
        <v>45</v>
      </c>
      <c r="M26" s="154"/>
      <c r="N26" s="156"/>
    </row>
    <row r="27" spans="1:15" x14ac:dyDescent="0.25">
      <c r="A27" s="169">
        <v>45301</v>
      </c>
      <c r="B27" s="170" t="s">
        <v>169</v>
      </c>
      <c r="C27" s="170" t="s">
        <v>225</v>
      </c>
      <c r="D27" s="171" t="s">
        <v>80</v>
      </c>
      <c r="E27" s="151">
        <v>500</v>
      </c>
      <c r="F27" s="151"/>
      <c r="G27" s="151">
        <f t="shared" si="0"/>
        <v>35000</v>
      </c>
      <c r="H27" s="290" t="s">
        <v>145</v>
      </c>
      <c r="I27" s="154" t="s">
        <v>18</v>
      </c>
      <c r="J27" s="400" t="s">
        <v>175</v>
      </c>
      <c r="K27" s="386" t="s">
        <v>144</v>
      </c>
      <c r="L27" s="154" t="s">
        <v>45</v>
      </c>
      <c r="M27" s="154"/>
      <c r="N27" s="156"/>
    </row>
    <row r="28" spans="1:15" x14ac:dyDescent="0.25">
      <c r="A28" s="169">
        <v>45301</v>
      </c>
      <c r="B28" s="170" t="s">
        <v>114</v>
      </c>
      <c r="C28" s="170" t="s">
        <v>115</v>
      </c>
      <c r="D28" s="171" t="s">
        <v>124</v>
      </c>
      <c r="E28" s="151">
        <v>15000</v>
      </c>
      <c r="F28" s="151"/>
      <c r="G28" s="151">
        <f t="shared" si="0"/>
        <v>20000</v>
      </c>
      <c r="H28" s="290" t="s">
        <v>145</v>
      </c>
      <c r="I28" s="154" t="s">
        <v>18</v>
      </c>
      <c r="J28" s="400" t="s">
        <v>175</v>
      </c>
      <c r="K28" s="386" t="s">
        <v>144</v>
      </c>
      <c r="L28" s="154" t="s">
        <v>45</v>
      </c>
      <c r="M28" s="154"/>
      <c r="N28" s="156" t="s">
        <v>391</v>
      </c>
    </row>
    <row r="29" spans="1:15" x14ac:dyDescent="0.25">
      <c r="A29" s="169">
        <v>45301</v>
      </c>
      <c r="B29" s="170" t="s">
        <v>114</v>
      </c>
      <c r="C29" s="170" t="s">
        <v>115</v>
      </c>
      <c r="D29" s="171" t="s">
        <v>124</v>
      </c>
      <c r="E29" s="151">
        <v>15000</v>
      </c>
      <c r="F29" s="151"/>
      <c r="G29" s="151">
        <f>G28-E29+F29</f>
        <v>5000</v>
      </c>
      <c r="H29" s="290" t="s">
        <v>145</v>
      </c>
      <c r="I29" s="154" t="s">
        <v>18</v>
      </c>
      <c r="J29" s="400" t="s">
        <v>175</v>
      </c>
      <c r="K29" s="386" t="s">
        <v>144</v>
      </c>
      <c r="L29" s="154" t="s">
        <v>45</v>
      </c>
      <c r="M29" s="154"/>
      <c r="N29" s="156" t="s">
        <v>392</v>
      </c>
    </row>
    <row r="30" spans="1:15" x14ac:dyDescent="0.25">
      <c r="A30" s="169">
        <v>45301</v>
      </c>
      <c r="B30" s="170" t="s">
        <v>129</v>
      </c>
      <c r="C30" s="170" t="s">
        <v>129</v>
      </c>
      <c r="D30" s="171" t="s">
        <v>124</v>
      </c>
      <c r="E30" s="151">
        <v>5000</v>
      </c>
      <c r="F30" s="151"/>
      <c r="G30" s="151">
        <f t="shared" si="0"/>
        <v>0</v>
      </c>
      <c r="H30" s="290" t="s">
        <v>145</v>
      </c>
      <c r="I30" s="154" t="s">
        <v>18</v>
      </c>
      <c r="J30" s="400" t="s">
        <v>175</v>
      </c>
      <c r="K30" s="386" t="s">
        <v>144</v>
      </c>
      <c r="L30" s="154" t="s">
        <v>45</v>
      </c>
      <c r="M30" s="154"/>
      <c r="N30" s="156"/>
    </row>
    <row r="31" spans="1:15" x14ac:dyDescent="0.25">
      <c r="A31" s="463">
        <v>45303</v>
      </c>
      <c r="B31" s="464" t="s">
        <v>112</v>
      </c>
      <c r="C31" s="464" t="s">
        <v>49</v>
      </c>
      <c r="D31" s="465" t="s">
        <v>124</v>
      </c>
      <c r="E31" s="466"/>
      <c r="F31" s="466">
        <v>25500</v>
      </c>
      <c r="G31" s="466">
        <f t="shared" si="0"/>
        <v>25500</v>
      </c>
      <c r="H31" s="468" t="s">
        <v>145</v>
      </c>
      <c r="I31" s="469" t="s">
        <v>18</v>
      </c>
      <c r="J31" s="565" t="s">
        <v>178</v>
      </c>
      <c r="K31" s="464" t="s">
        <v>144</v>
      </c>
      <c r="L31" s="469" t="s">
        <v>45</v>
      </c>
      <c r="M31" s="469"/>
      <c r="N31" s="563"/>
    </row>
    <row r="32" spans="1:15" x14ac:dyDescent="0.25">
      <c r="A32" s="169">
        <v>45303</v>
      </c>
      <c r="B32" s="170" t="s">
        <v>114</v>
      </c>
      <c r="C32" s="170" t="s">
        <v>115</v>
      </c>
      <c r="D32" s="171" t="s">
        <v>124</v>
      </c>
      <c r="E32" s="151">
        <v>500</v>
      </c>
      <c r="F32" s="151"/>
      <c r="G32" s="151">
        <f t="shared" si="0"/>
        <v>25000</v>
      </c>
      <c r="H32" s="290" t="s">
        <v>145</v>
      </c>
      <c r="I32" s="154" t="s">
        <v>18</v>
      </c>
      <c r="J32" s="400" t="s">
        <v>178</v>
      </c>
      <c r="K32" s="386" t="s">
        <v>144</v>
      </c>
      <c r="L32" s="154" t="s">
        <v>45</v>
      </c>
      <c r="M32" s="154"/>
      <c r="N32" s="156"/>
    </row>
    <row r="33" spans="1:14" x14ac:dyDescent="0.25">
      <c r="A33" s="169">
        <v>45303</v>
      </c>
      <c r="B33" s="170" t="s">
        <v>114</v>
      </c>
      <c r="C33" s="170" t="s">
        <v>115</v>
      </c>
      <c r="D33" s="171" t="s">
        <v>124</v>
      </c>
      <c r="E33" s="151">
        <v>10000</v>
      </c>
      <c r="F33" s="151"/>
      <c r="G33" s="151">
        <f t="shared" si="0"/>
        <v>15000</v>
      </c>
      <c r="H33" s="290" t="s">
        <v>145</v>
      </c>
      <c r="I33" s="154" t="s">
        <v>18</v>
      </c>
      <c r="J33" s="400" t="s">
        <v>178</v>
      </c>
      <c r="K33" s="386" t="s">
        <v>144</v>
      </c>
      <c r="L33" s="154" t="s">
        <v>45</v>
      </c>
      <c r="M33" s="154"/>
      <c r="N33" s="156" t="s">
        <v>176</v>
      </c>
    </row>
    <row r="34" spans="1:14" x14ac:dyDescent="0.25">
      <c r="A34" s="169">
        <v>45303</v>
      </c>
      <c r="B34" s="170" t="s">
        <v>114</v>
      </c>
      <c r="C34" s="170" t="s">
        <v>115</v>
      </c>
      <c r="D34" s="171" t="s">
        <v>124</v>
      </c>
      <c r="E34" s="160">
        <v>10000</v>
      </c>
      <c r="F34" s="151"/>
      <c r="G34" s="151">
        <f t="shared" si="0"/>
        <v>5000</v>
      </c>
      <c r="H34" s="290" t="s">
        <v>145</v>
      </c>
      <c r="I34" s="154" t="s">
        <v>18</v>
      </c>
      <c r="J34" s="400" t="s">
        <v>178</v>
      </c>
      <c r="K34" s="386" t="s">
        <v>144</v>
      </c>
      <c r="L34" s="154" t="s">
        <v>45</v>
      </c>
      <c r="M34" s="154"/>
      <c r="N34" s="156" t="s">
        <v>177</v>
      </c>
    </row>
    <row r="35" spans="1:14" x14ac:dyDescent="0.25">
      <c r="A35" s="169">
        <v>45303</v>
      </c>
      <c r="B35" s="170" t="s">
        <v>129</v>
      </c>
      <c r="C35" s="170" t="s">
        <v>158</v>
      </c>
      <c r="D35" s="171" t="s">
        <v>124</v>
      </c>
      <c r="E35" s="160">
        <v>4000</v>
      </c>
      <c r="F35" s="151"/>
      <c r="G35" s="151">
        <f t="shared" si="0"/>
        <v>1000</v>
      </c>
      <c r="H35" s="290" t="s">
        <v>145</v>
      </c>
      <c r="I35" s="154" t="s">
        <v>18</v>
      </c>
      <c r="J35" s="400" t="s">
        <v>178</v>
      </c>
      <c r="K35" s="386" t="s">
        <v>144</v>
      </c>
      <c r="L35" s="154" t="s">
        <v>45</v>
      </c>
      <c r="M35" s="154"/>
      <c r="N35" s="156"/>
    </row>
    <row r="36" spans="1:14" x14ac:dyDescent="0.25">
      <c r="A36" s="169">
        <v>45303</v>
      </c>
      <c r="B36" s="170" t="s">
        <v>129</v>
      </c>
      <c r="C36" s="170" t="s">
        <v>158</v>
      </c>
      <c r="D36" s="171" t="s">
        <v>124</v>
      </c>
      <c r="E36" s="160">
        <v>1000</v>
      </c>
      <c r="F36" s="160"/>
      <c r="G36" s="160">
        <f t="shared" si="0"/>
        <v>0</v>
      </c>
      <c r="H36" s="290" t="s">
        <v>145</v>
      </c>
      <c r="I36" s="178" t="s">
        <v>18</v>
      </c>
      <c r="J36" s="400" t="s">
        <v>178</v>
      </c>
      <c r="K36" s="182" t="s">
        <v>144</v>
      </c>
      <c r="L36" s="178" t="s">
        <v>45</v>
      </c>
      <c r="M36" s="178"/>
      <c r="N36" s="458"/>
    </row>
    <row r="37" spans="1:14" x14ac:dyDescent="0.25">
      <c r="A37" s="463">
        <v>45307</v>
      </c>
      <c r="B37" s="464" t="s">
        <v>112</v>
      </c>
      <c r="C37" s="464" t="s">
        <v>49</v>
      </c>
      <c r="D37" s="465" t="s">
        <v>124</v>
      </c>
      <c r="E37" s="566"/>
      <c r="F37" s="566">
        <v>21000</v>
      </c>
      <c r="G37" s="566">
        <f t="shared" si="0"/>
        <v>21000</v>
      </c>
      <c r="H37" s="468" t="s">
        <v>145</v>
      </c>
      <c r="I37" s="567" t="s">
        <v>18</v>
      </c>
      <c r="J37" s="565" t="s">
        <v>186</v>
      </c>
      <c r="K37" s="568" t="s">
        <v>144</v>
      </c>
      <c r="L37" s="567" t="s">
        <v>45</v>
      </c>
      <c r="M37" s="567"/>
      <c r="N37" s="570"/>
    </row>
    <row r="38" spans="1:14" x14ac:dyDescent="0.25">
      <c r="A38" s="169">
        <v>45307</v>
      </c>
      <c r="B38" s="170" t="s">
        <v>114</v>
      </c>
      <c r="C38" s="170" t="s">
        <v>115</v>
      </c>
      <c r="D38" s="171" t="s">
        <v>124</v>
      </c>
      <c r="E38" s="160">
        <v>11000</v>
      </c>
      <c r="F38" s="160"/>
      <c r="G38" s="160">
        <f t="shared" si="0"/>
        <v>10000</v>
      </c>
      <c r="H38" s="290" t="s">
        <v>145</v>
      </c>
      <c r="I38" s="178" t="s">
        <v>18</v>
      </c>
      <c r="J38" s="400" t="s">
        <v>186</v>
      </c>
      <c r="K38" s="182" t="s">
        <v>144</v>
      </c>
      <c r="L38" s="178" t="s">
        <v>45</v>
      </c>
      <c r="M38" s="178"/>
      <c r="N38" s="458" t="s">
        <v>131</v>
      </c>
    </row>
    <row r="39" spans="1:14" ht="15.75" customHeight="1" x14ac:dyDescent="0.25">
      <c r="A39" s="169">
        <v>45307</v>
      </c>
      <c r="B39" s="170" t="s">
        <v>114</v>
      </c>
      <c r="C39" s="170" t="s">
        <v>115</v>
      </c>
      <c r="D39" s="171" t="s">
        <v>124</v>
      </c>
      <c r="E39" s="151">
        <v>10000</v>
      </c>
      <c r="F39" s="160"/>
      <c r="G39" s="160">
        <f t="shared" si="0"/>
        <v>0</v>
      </c>
      <c r="H39" s="290" t="s">
        <v>145</v>
      </c>
      <c r="I39" s="178" t="s">
        <v>18</v>
      </c>
      <c r="J39" s="400" t="s">
        <v>186</v>
      </c>
      <c r="K39" s="182" t="s">
        <v>144</v>
      </c>
      <c r="L39" s="178" t="s">
        <v>45</v>
      </c>
      <c r="M39" s="178"/>
      <c r="N39" s="458" t="s">
        <v>132</v>
      </c>
    </row>
    <row r="40" spans="1:14" ht="15.75" customHeight="1" x14ac:dyDescent="0.25">
      <c r="A40" s="463">
        <v>45308</v>
      </c>
      <c r="B40" s="464" t="s">
        <v>112</v>
      </c>
      <c r="C40" s="464" t="s">
        <v>49</v>
      </c>
      <c r="D40" s="465" t="s">
        <v>124</v>
      </c>
      <c r="E40" s="466"/>
      <c r="F40" s="566">
        <v>20000</v>
      </c>
      <c r="G40" s="566">
        <f t="shared" si="0"/>
        <v>20000</v>
      </c>
      <c r="H40" s="468" t="s">
        <v>145</v>
      </c>
      <c r="I40" s="567" t="s">
        <v>18</v>
      </c>
      <c r="J40" s="565" t="s">
        <v>194</v>
      </c>
      <c r="K40" s="568" t="s">
        <v>144</v>
      </c>
      <c r="L40" s="567" t="s">
        <v>45</v>
      </c>
      <c r="M40" s="567"/>
      <c r="N40" s="570"/>
    </row>
    <row r="41" spans="1:14" ht="15.75" customHeight="1" x14ac:dyDescent="0.25">
      <c r="A41" s="169">
        <v>45308</v>
      </c>
      <c r="B41" s="170" t="s">
        <v>114</v>
      </c>
      <c r="C41" s="170" t="s">
        <v>115</v>
      </c>
      <c r="D41" s="171" t="s">
        <v>124</v>
      </c>
      <c r="E41" s="151">
        <v>10000</v>
      </c>
      <c r="F41" s="160"/>
      <c r="G41" s="160">
        <f t="shared" si="0"/>
        <v>10000</v>
      </c>
      <c r="H41" s="290" t="s">
        <v>145</v>
      </c>
      <c r="I41" s="178" t="s">
        <v>18</v>
      </c>
      <c r="J41" s="400" t="s">
        <v>194</v>
      </c>
      <c r="K41" s="182" t="s">
        <v>144</v>
      </c>
      <c r="L41" s="178" t="s">
        <v>45</v>
      </c>
      <c r="M41" s="178"/>
      <c r="N41" s="458" t="s">
        <v>131</v>
      </c>
    </row>
    <row r="42" spans="1:14" ht="15.75" customHeight="1" x14ac:dyDescent="0.25">
      <c r="A42" s="169">
        <v>45308</v>
      </c>
      <c r="B42" s="170" t="s">
        <v>114</v>
      </c>
      <c r="C42" s="170" t="s">
        <v>115</v>
      </c>
      <c r="D42" s="171" t="s">
        <v>124</v>
      </c>
      <c r="E42" s="151">
        <v>10000</v>
      </c>
      <c r="F42" s="160"/>
      <c r="G42" s="160">
        <f t="shared" si="0"/>
        <v>0</v>
      </c>
      <c r="H42" s="290" t="s">
        <v>145</v>
      </c>
      <c r="I42" s="178" t="s">
        <v>18</v>
      </c>
      <c r="J42" s="400" t="s">
        <v>194</v>
      </c>
      <c r="K42" s="182" t="s">
        <v>144</v>
      </c>
      <c r="L42" s="178" t="s">
        <v>45</v>
      </c>
      <c r="M42" s="178"/>
      <c r="N42" s="458" t="s">
        <v>132</v>
      </c>
    </row>
    <row r="43" spans="1:14" ht="15.75" customHeight="1" x14ac:dyDescent="0.25">
      <c r="A43" s="169">
        <v>45309</v>
      </c>
      <c r="B43" s="170" t="s">
        <v>114</v>
      </c>
      <c r="C43" s="170" t="s">
        <v>115</v>
      </c>
      <c r="D43" s="171" t="s">
        <v>124</v>
      </c>
      <c r="E43" s="151">
        <v>10000</v>
      </c>
      <c r="F43" s="160"/>
      <c r="G43" s="160">
        <f t="shared" si="0"/>
        <v>-10000</v>
      </c>
      <c r="H43" s="290" t="s">
        <v>145</v>
      </c>
      <c r="I43" s="178" t="s">
        <v>18</v>
      </c>
      <c r="J43" s="400" t="s">
        <v>271</v>
      </c>
      <c r="K43" s="182" t="s">
        <v>144</v>
      </c>
      <c r="L43" s="178" t="s">
        <v>45</v>
      </c>
      <c r="M43" s="178"/>
      <c r="N43" s="458" t="s">
        <v>131</v>
      </c>
    </row>
    <row r="44" spans="1:14" ht="15.75" customHeight="1" x14ac:dyDescent="0.25">
      <c r="A44" s="169">
        <v>45309</v>
      </c>
      <c r="B44" s="170" t="s">
        <v>114</v>
      </c>
      <c r="C44" s="170" t="s">
        <v>115</v>
      </c>
      <c r="D44" s="171" t="s">
        <v>124</v>
      </c>
      <c r="E44" s="151">
        <v>10000</v>
      </c>
      <c r="F44" s="160"/>
      <c r="G44" s="160">
        <f t="shared" si="0"/>
        <v>-20000</v>
      </c>
      <c r="H44" s="290" t="s">
        <v>145</v>
      </c>
      <c r="I44" s="178" t="s">
        <v>18</v>
      </c>
      <c r="J44" s="400" t="s">
        <v>271</v>
      </c>
      <c r="K44" s="182" t="s">
        <v>144</v>
      </c>
      <c r="L44" s="178" t="s">
        <v>45</v>
      </c>
      <c r="M44" s="178"/>
      <c r="N44" s="458" t="s">
        <v>132</v>
      </c>
    </row>
    <row r="45" spans="1:14" ht="15.75" customHeight="1" x14ac:dyDescent="0.25">
      <c r="A45" s="463">
        <v>45310</v>
      </c>
      <c r="B45" s="464" t="s">
        <v>112</v>
      </c>
      <c r="C45" s="464" t="s">
        <v>49</v>
      </c>
      <c r="D45" s="465" t="s">
        <v>124</v>
      </c>
      <c r="E45" s="466"/>
      <c r="F45" s="566">
        <v>65000</v>
      </c>
      <c r="G45" s="566">
        <f t="shared" si="0"/>
        <v>45000</v>
      </c>
      <c r="H45" s="468" t="s">
        <v>145</v>
      </c>
      <c r="I45" s="567" t="s">
        <v>18</v>
      </c>
      <c r="J45" s="565" t="s">
        <v>269</v>
      </c>
      <c r="K45" s="568" t="s">
        <v>144</v>
      </c>
      <c r="L45" s="567" t="s">
        <v>45</v>
      </c>
      <c r="M45" s="567"/>
      <c r="N45" s="570"/>
    </row>
    <row r="46" spans="1:14" ht="15.75" customHeight="1" x14ac:dyDescent="0.25">
      <c r="A46" s="169">
        <v>45310</v>
      </c>
      <c r="B46" s="170" t="s">
        <v>114</v>
      </c>
      <c r="C46" s="170" t="s">
        <v>115</v>
      </c>
      <c r="D46" s="171" t="s">
        <v>124</v>
      </c>
      <c r="E46" s="151">
        <v>10000</v>
      </c>
      <c r="F46" s="160"/>
      <c r="G46" s="160">
        <f t="shared" si="0"/>
        <v>35000</v>
      </c>
      <c r="H46" s="290" t="s">
        <v>145</v>
      </c>
      <c r="I46" s="178" t="s">
        <v>18</v>
      </c>
      <c r="J46" s="400" t="s">
        <v>269</v>
      </c>
      <c r="K46" s="182" t="s">
        <v>144</v>
      </c>
      <c r="L46" s="178" t="s">
        <v>45</v>
      </c>
      <c r="M46" s="178"/>
      <c r="N46" s="458" t="s">
        <v>131</v>
      </c>
    </row>
    <row r="47" spans="1:14" ht="15.75" customHeight="1" x14ac:dyDescent="0.25">
      <c r="A47" s="169">
        <v>45310</v>
      </c>
      <c r="B47" s="170" t="s">
        <v>114</v>
      </c>
      <c r="C47" s="170" t="s">
        <v>115</v>
      </c>
      <c r="D47" s="171" t="s">
        <v>124</v>
      </c>
      <c r="E47" s="151">
        <v>9000</v>
      </c>
      <c r="F47" s="160"/>
      <c r="G47" s="160">
        <f t="shared" si="0"/>
        <v>26000</v>
      </c>
      <c r="H47" s="290" t="s">
        <v>145</v>
      </c>
      <c r="I47" s="178" t="s">
        <v>18</v>
      </c>
      <c r="J47" s="400" t="s">
        <v>269</v>
      </c>
      <c r="K47" s="182" t="s">
        <v>144</v>
      </c>
      <c r="L47" s="178" t="s">
        <v>45</v>
      </c>
      <c r="M47" s="178"/>
      <c r="N47" s="458" t="s">
        <v>272</v>
      </c>
    </row>
    <row r="48" spans="1:14" ht="15.75" customHeight="1" x14ac:dyDescent="0.25">
      <c r="A48" s="169">
        <v>45310</v>
      </c>
      <c r="B48" s="170" t="s">
        <v>114</v>
      </c>
      <c r="C48" s="170" t="s">
        <v>115</v>
      </c>
      <c r="D48" s="171" t="s">
        <v>124</v>
      </c>
      <c r="E48" s="151">
        <v>12000</v>
      </c>
      <c r="F48" s="160"/>
      <c r="G48" s="160">
        <f t="shared" si="0"/>
        <v>14000</v>
      </c>
      <c r="H48" s="290" t="s">
        <v>145</v>
      </c>
      <c r="I48" s="178" t="s">
        <v>18</v>
      </c>
      <c r="J48" s="400" t="s">
        <v>269</v>
      </c>
      <c r="K48" s="182" t="s">
        <v>144</v>
      </c>
      <c r="L48" s="178" t="s">
        <v>45</v>
      </c>
      <c r="M48" s="178"/>
      <c r="N48" s="458" t="s">
        <v>273</v>
      </c>
    </row>
    <row r="49" spans="1:14" ht="15.75" customHeight="1" x14ac:dyDescent="0.25">
      <c r="A49" s="169">
        <v>45310</v>
      </c>
      <c r="B49" s="170" t="s">
        <v>114</v>
      </c>
      <c r="C49" s="170" t="s">
        <v>115</v>
      </c>
      <c r="D49" s="171" t="s">
        <v>124</v>
      </c>
      <c r="E49" s="151">
        <v>14000</v>
      </c>
      <c r="F49" s="160"/>
      <c r="G49" s="160">
        <f t="shared" si="0"/>
        <v>0</v>
      </c>
      <c r="H49" s="290" t="s">
        <v>145</v>
      </c>
      <c r="I49" s="178" t="s">
        <v>18</v>
      </c>
      <c r="J49" s="400" t="s">
        <v>269</v>
      </c>
      <c r="K49" s="182" t="s">
        <v>144</v>
      </c>
      <c r="L49" s="178" t="s">
        <v>45</v>
      </c>
      <c r="M49" s="178"/>
      <c r="N49" s="458" t="s">
        <v>274</v>
      </c>
    </row>
    <row r="50" spans="1:14" ht="15.75" customHeight="1" x14ac:dyDescent="0.25">
      <c r="A50" s="169">
        <v>45310</v>
      </c>
      <c r="B50" s="170" t="s">
        <v>114</v>
      </c>
      <c r="C50" s="170" t="s">
        <v>115</v>
      </c>
      <c r="D50" s="171" t="s">
        <v>124</v>
      </c>
      <c r="E50" s="151">
        <v>9000</v>
      </c>
      <c r="F50" s="160"/>
      <c r="G50" s="160">
        <f t="shared" si="0"/>
        <v>-9000</v>
      </c>
      <c r="H50" s="290" t="s">
        <v>145</v>
      </c>
      <c r="I50" s="178" t="s">
        <v>18</v>
      </c>
      <c r="J50" s="400" t="s">
        <v>269</v>
      </c>
      <c r="K50" s="182" t="s">
        <v>144</v>
      </c>
      <c r="L50" s="178" t="s">
        <v>45</v>
      </c>
      <c r="M50" s="178"/>
      <c r="N50" s="458" t="s">
        <v>275</v>
      </c>
    </row>
    <row r="51" spans="1:14" ht="15.75" customHeight="1" x14ac:dyDescent="0.25">
      <c r="A51" s="169">
        <v>45310</v>
      </c>
      <c r="B51" s="170" t="s">
        <v>129</v>
      </c>
      <c r="C51" s="170" t="s">
        <v>129</v>
      </c>
      <c r="D51" s="171" t="s">
        <v>124</v>
      </c>
      <c r="E51" s="151">
        <v>3000</v>
      </c>
      <c r="F51" s="160"/>
      <c r="G51" s="160">
        <f t="shared" si="0"/>
        <v>-12000</v>
      </c>
      <c r="H51" s="290" t="s">
        <v>145</v>
      </c>
      <c r="I51" s="178" t="s">
        <v>18</v>
      </c>
      <c r="J51" s="400" t="s">
        <v>269</v>
      </c>
      <c r="K51" s="182" t="s">
        <v>144</v>
      </c>
      <c r="L51" s="178" t="s">
        <v>45</v>
      </c>
      <c r="M51" s="178"/>
      <c r="N51" s="458"/>
    </row>
    <row r="52" spans="1:14" ht="15.75" customHeight="1" x14ac:dyDescent="0.25">
      <c r="A52" s="169">
        <v>45310</v>
      </c>
      <c r="B52" s="170" t="s">
        <v>129</v>
      </c>
      <c r="C52" s="170" t="s">
        <v>129</v>
      </c>
      <c r="D52" s="171" t="s">
        <v>124</v>
      </c>
      <c r="E52" s="151">
        <v>2000</v>
      </c>
      <c r="F52" s="160"/>
      <c r="G52" s="160">
        <f t="shared" si="0"/>
        <v>-14000</v>
      </c>
      <c r="H52" s="290" t="s">
        <v>145</v>
      </c>
      <c r="I52" s="178" t="s">
        <v>18</v>
      </c>
      <c r="J52" s="400" t="s">
        <v>269</v>
      </c>
      <c r="K52" s="182" t="s">
        <v>144</v>
      </c>
      <c r="L52" s="178" t="s">
        <v>45</v>
      </c>
      <c r="M52" s="178"/>
      <c r="N52" s="458"/>
    </row>
    <row r="53" spans="1:14" ht="15.75" customHeight="1" x14ac:dyDescent="0.25">
      <c r="A53" s="169">
        <v>45310</v>
      </c>
      <c r="B53" s="170" t="s">
        <v>129</v>
      </c>
      <c r="C53" s="170" t="s">
        <v>129</v>
      </c>
      <c r="D53" s="171" t="s">
        <v>124</v>
      </c>
      <c r="E53" s="151">
        <v>5000</v>
      </c>
      <c r="F53" s="160"/>
      <c r="G53" s="160">
        <f t="shared" si="0"/>
        <v>-19000</v>
      </c>
      <c r="H53" s="290" t="s">
        <v>145</v>
      </c>
      <c r="I53" s="178" t="s">
        <v>18</v>
      </c>
      <c r="J53" s="400" t="s">
        <v>269</v>
      </c>
      <c r="K53" s="182" t="s">
        <v>144</v>
      </c>
      <c r="L53" s="178" t="s">
        <v>45</v>
      </c>
      <c r="M53" s="178"/>
      <c r="N53" s="458"/>
    </row>
    <row r="54" spans="1:14" ht="15.75" customHeight="1" x14ac:dyDescent="0.25">
      <c r="A54" s="169">
        <v>45311</v>
      </c>
      <c r="B54" s="170" t="s">
        <v>270</v>
      </c>
      <c r="C54" s="170" t="s">
        <v>49</v>
      </c>
      <c r="D54" s="171" t="s">
        <v>124</v>
      </c>
      <c r="E54" s="151"/>
      <c r="F54" s="160">
        <v>-1000</v>
      </c>
      <c r="G54" s="160">
        <f t="shared" si="0"/>
        <v>-20000</v>
      </c>
      <c r="H54" s="290" t="s">
        <v>145</v>
      </c>
      <c r="I54" s="178" t="s">
        <v>18</v>
      </c>
      <c r="J54" s="400" t="s">
        <v>269</v>
      </c>
      <c r="K54" s="182" t="s">
        <v>144</v>
      </c>
      <c r="L54" s="178" t="s">
        <v>45</v>
      </c>
      <c r="M54" s="178"/>
      <c r="N54" s="458"/>
    </row>
    <row r="55" spans="1:14" ht="15.75" customHeight="1" x14ac:dyDescent="0.25">
      <c r="A55" s="463">
        <v>45311</v>
      </c>
      <c r="B55" s="464" t="s">
        <v>112</v>
      </c>
      <c r="C55" s="464" t="s">
        <v>49</v>
      </c>
      <c r="D55" s="465" t="s">
        <v>124</v>
      </c>
      <c r="E55" s="466"/>
      <c r="F55" s="566">
        <v>40000</v>
      </c>
      <c r="G55" s="566">
        <f t="shared" si="0"/>
        <v>20000</v>
      </c>
      <c r="H55" s="468" t="s">
        <v>145</v>
      </c>
      <c r="I55" s="567" t="s">
        <v>18</v>
      </c>
      <c r="J55" s="565" t="s">
        <v>271</v>
      </c>
      <c r="K55" s="568" t="s">
        <v>144</v>
      </c>
      <c r="L55" s="567" t="s">
        <v>45</v>
      </c>
      <c r="M55" s="567"/>
      <c r="N55" s="570"/>
    </row>
    <row r="56" spans="1:14" ht="15.75" customHeight="1" x14ac:dyDescent="0.25">
      <c r="A56" s="169">
        <v>45311</v>
      </c>
      <c r="B56" s="170" t="s">
        <v>114</v>
      </c>
      <c r="C56" s="170" t="s">
        <v>115</v>
      </c>
      <c r="D56" s="171" t="s">
        <v>124</v>
      </c>
      <c r="E56" s="151">
        <v>10000</v>
      </c>
      <c r="F56" s="160"/>
      <c r="G56" s="160">
        <f t="shared" si="0"/>
        <v>10000</v>
      </c>
      <c r="H56" s="290" t="s">
        <v>145</v>
      </c>
      <c r="I56" s="178" t="s">
        <v>18</v>
      </c>
      <c r="J56" s="400" t="s">
        <v>271</v>
      </c>
      <c r="K56" s="182" t="s">
        <v>144</v>
      </c>
      <c r="L56" s="178" t="s">
        <v>45</v>
      </c>
      <c r="M56" s="178"/>
      <c r="N56" s="458" t="s">
        <v>131</v>
      </c>
    </row>
    <row r="57" spans="1:14" ht="15.75" customHeight="1" x14ac:dyDescent="0.25">
      <c r="A57" s="169">
        <v>45311</v>
      </c>
      <c r="B57" s="170" t="s">
        <v>114</v>
      </c>
      <c r="C57" s="170" t="s">
        <v>115</v>
      </c>
      <c r="D57" s="171" t="s">
        <v>124</v>
      </c>
      <c r="E57" s="151">
        <v>10000</v>
      </c>
      <c r="F57" s="160"/>
      <c r="G57" s="160">
        <f t="shared" si="0"/>
        <v>0</v>
      </c>
      <c r="H57" s="290" t="s">
        <v>145</v>
      </c>
      <c r="I57" s="178" t="s">
        <v>18</v>
      </c>
      <c r="J57" s="400" t="s">
        <v>271</v>
      </c>
      <c r="K57" s="182" t="s">
        <v>144</v>
      </c>
      <c r="L57" s="178" t="s">
        <v>45</v>
      </c>
      <c r="M57" s="178"/>
      <c r="N57" s="458" t="s">
        <v>132</v>
      </c>
    </row>
    <row r="58" spans="1:14" x14ac:dyDescent="0.25">
      <c r="A58" s="463">
        <v>45313</v>
      </c>
      <c r="B58" s="464" t="s">
        <v>112</v>
      </c>
      <c r="C58" s="464" t="s">
        <v>49</v>
      </c>
      <c r="D58" s="465" t="s">
        <v>124</v>
      </c>
      <c r="E58" s="566"/>
      <c r="F58" s="566">
        <v>64000</v>
      </c>
      <c r="G58" s="566">
        <f t="shared" si="0"/>
        <v>64000</v>
      </c>
      <c r="H58" s="468" t="s">
        <v>145</v>
      </c>
      <c r="I58" s="567" t="s">
        <v>18</v>
      </c>
      <c r="J58" s="565" t="s">
        <v>277</v>
      </c>
      <c r="K58" s="568" t="s">
        <v>144</v>
      </c>
      <c r="L58" s="567" t="s">
        <v>45</v>
      </c>
      <c r="M58" s="567"/>
      <c r="N58" s="570"/>
    </row>
    <row r="59" spans="1:14" x14ac:dyDescent="0.25">
      <c r="A59" s="169">
        <v>45313</v>
      </c>
      <c r="B59" s="170" t="s">
        <v>114</v>
      </c>
      <c r="C59" s="170" t="s">
        <v>115</v>
      </c>
      <c r="D59" s="171" t="s">
        <v>124</v>
      </c>
      <c r="E59" s="160">
        <v>10000</v>
      </c>
      <c r="F59" s="160"/>
      <c r="G59" s="160">
        <f t="shared" si="0"/>
        <v>54000</v>
      </c>
      <c r="H59" s="290" t="s">
        <v>145</v>
      </c>
      <c r="I59" s="178" t="s">
        <v>18</v>
      </c>
      <c r="J59" s="400" t="s">
        <v>277</v>
      </c>
      <c r="K59" s="182" t="s">
        <v>144</v>
      </c>
      <c r="L59" s="178" t="s">
        <v>45</v>
      </c>
      <c r="M59" s="178"/>
      <c r="N59" s="458" t="s">
        <v>131</v>
      </c>
    </row>
    <row r="60" spans="1:14" x14ac:dyDescent="0.25">
      <c r="A60" s="169">
        <v>45313</v>
      </c>
      <c r="B60" s="170" t="s">
        <v>114</v>
      </c>
      <c r="C60" s="170" t="s">
        <v>115</v>
      </c>
      <c r="D60" s="171" t="s">
        <v>124</v>
      </c>
      <c r="E60" s="160">
        <v>9000</v>
      </c>
      <c r="F60" s="160"/>
      <c r="G60" s="160">
        <f t="shared" si="0"/>
        <v>45000</v>
      </c>
      <c r="H60" s="290" t="s">
        <v>145</v>
      </c>
      <c r="I60" s="178" t="s">
        <v>18</v>
      </c>
      <c r="J60" s="400" t="s">
        <v>277</v>
      </c>
      <c r="K60" s="182" t="s">
        <v>144</v>
      </c>
      <c r="L60" s="178" t="s">
        <v>45</v>
      </c>
      <c r="M60" s="178"/>
      <c r="N60" s="458" t="s">
        <v>279</v>
      </c>
    </row>
    <row r="61" spans="1:14" x14ac:dyDescent="0.25">
      <c r="A61" s="169">
        <v>45313</v>
      </c>
      <c r="B61" s="170" t="s">
        <v>114</v>
      </c>
      <c r="C61" s="170" t="s">
        <v>115</v>
      </c>
      <c r="D61" s="171" t="s">
        <v>124</v>
      </c>
      <c r="E61" s="160">
        <v>9000</v>
      </c>
      <c r="F61" s="160"/>
      <c r="G61" s="160">
        <f t="shared" si="0"/>
        <v>36000</v>
      </c>
      <c r="H61" s="290" t="s">
        <v>145</v>
      </c>
      <c r="I61" s="178" t="s">
        <v>18</v>
      </c>
      <c r="J61" s="400" t="s">
        <v>277</v>
      </c>
      <c r="K61" s="182" t="s">
        <v>144</v>
      </c>
      <c r="L61" s="178" t="s">
        <v>45</v>
      </c>
      <c r="M61" s="178"/>
      <c r="N61" s="458" t="s">
        <v>280</v>
      </c>
    </row>
    <row r="62" spans="1:14" x14ac:dyDescent="0.25">
      <c r="A62" s="169">
        <v>45313</v>
      </c>
      <c r="B62" s="170" t="s">
        <v>114</v>
      </c>
      <c r="C62" s="170" t="s">
        <v>115</v>
      </c>
      <c r="D62" s="171" t="s">
        <v>124</v>
      </c>
      <c r="E62" s="160">
        <v>15000</v>
      </c>
      <c r="F62" s="160"/>
      <c r="G62" s="160">
        <f t="shared" si="0"/>
        <v>21000</v>
      </c>
      <c r="H62" s="290" t="s">
        <v>145</v>
      </c>
      <c r="I62" s="178" t="s">
        <v>18</v>
      </c>
      <c r="J62" s="400" t="s">
        <v>277</v>
      </c>
      <c r="K62" s="182" t="s">
        <v>144</v>
      </c>
      <c r="L62" s="178" t="s">
        <v>45</v>
      </c>
      <c r="M62" s="178"/>
      <c r="N62" s="458" t="s">
        <v>281</v>
      </c>
    </row>
    <row r="63" spans="1:14" x14ac:dyDescent="0.25">
      <c r="A63" s="169">
        <v>45313</v>
      </c>
      <c r="B63" s="170" t="s">
        <v>114</v>
      </c>
      <c r="C63" s="170" t="s">
        <v>115</v>
      </c>
      <c r="D63" s="171" t="s">
        <v>124</v>
      </c>
      <c r="E63" s="160">
        <v>10000</v>
      </c>
      <c r="F63" s="160"/>
      <c r="G63" s="160">
        <f t="shared" si="0"/>
        <v>11000</v>
      </c>
      <c r="H63" s="290" t="s">
        <v>145</v>
      </c>
      <c r="I63" s="178" t="s">
        <v>18</v>
      </c>
      <c r="J63" s="400" t="s">
        <v>277</v>
      </c>
      <c r="K63" s="182" t="s">
        <v>144</v>
      </c>
      <c r="L63" s="178" t="s">
        <v>45</v>
      </c>
      <c r="M63" s="178"/>
      <c r="N63" s="458" t="s">
        <v>282</v>
      </c>
    </row>
    <row r="64" spans="1:14" x14ac:dyDescent="0.25">
      <c r="A64" s="169">
        <v>45313</v>
      </c>
      <c r="B64" s="170" t="s">
        <v>129</v>
      </c>
      <c r="C64" s="170" t="s">
        <v>129</v>
      </c>
      <c r="D64" s="171" t="s">
        <v>124</v>
      </c>
      <c r="E64" s="160">
        <v>4000</v>
      </c>
      <c r="F64" s="160"/>
      <c r="G64" s="160">
        <f t="shared" si="0"/>
        <v>7000</v>
      </c>
      <c r="H64" s="290" t="s">
        <v>145</v>
      </c>
      <c r="I64" s="178" t="s">
        <v>18</v>
      </c>
      <c r="J64" s="400" t="s">
        <v>277</v>
      </c>
      <c r="K64" s="182" t="s">
        <v>144</v>
      </c>
      <c r="L64" s="178" t="s">
        <v>45</v>
      </c>
      <c r="M64" s="178"/>
      <c r="N64" s="458"/>
    </row>
    <row r="65" spans="1:14" x14ac:dyDescent="0.25">
      <c r="A65" s="169">
        <v>45313</v>
      </c>
      <c r="B65" s="170" t="s">
        <v>129</v>
      </c>
      <c r="C65" s="170" t="s">
        <v>129</v>
      </c>
      <c r="D65" s="171" t="s">
        <v>124</v>
      </c>
      <c r="E65" s="160">
        <v>6000</v>
      </c>
      <c r="F65" s="160"/>
      <c r="G65" s="160">
        <f t="shared" si="0"/>
        <v>1000</v>
      </c>
      <c r="H65" s="290" t="s">
        <v>145</v>
      </c>
      <c r="I65" s="178" t="s">
        <v>18</v>
      </c>
      <c r="J65" s="400" t="s">
        <v>277</v>
      </c>
      <c r="K65" s="182" t="s">
        <v>144</v>
      </c>
      <c r="L65" s="178" t="s">
        <v>45</v>
      </c>
      <c r="M65" s="178"/>
      <c r="N65" s="458"/>
    </row>
    <row r="66" spans="1:14" x14ac:dyDescent="0.25">
      <c r="A66" s="169">
        <v>45314</v>
      </c>
      <c r="B66" s="170" t="s">
        <v>270</v>
      </c>
      <c r="C66" s="170" t="s">
        <v>49</v>
      </c>
      <c r="D66" s="171" t="s">
        <v>124</v>
      </c>
      <c r="E66" s="160"/>
      <c r="F66" s="160">
        <v>-1000</v>
      </c>
      <c r="G66" s="160">
        <f t="shared" si="0"/>
        <v>0</v>
      </c>
      <c r="H66" s="290" t="s">
        <v>145</v>
      </c>
      <c r="I66" s="178" t="s">
        <v>18</v>
      </c>
      <c r="J66" s="400" t="s">
        <v>277</v>
      </c>
      <c r="K66" s="182" t="s">
        <v>144</v>
      </c>
      <c r="L66" s="178" t="s">
        <v>45</v>
      </c>
      <c r="M66" s="178"/>
      <c r="N66" s="458"/>
    </row>
    <row r="67" spans="1:14" x14ac:dyDescent="0.25">
      <c r="A67" s="463">
        <v>45314</v>
      </c>
      <c r="B67" s="464" t="s">
        <v>112</v>
      </c>
      <c r="C67" s="464" t="s">
        <v>49</v>
      </c>
      <c r="D67" s="465" t="s">
        <v>124</v>
      </c>
      <c r="E67" s="566"/>
      <c r="F67" s="566">
        <v>71000</v>
      </c>
      <c r="G67" s="566">
        <f t="shared" si="0"/>
        <v>71000</v>
      </c>
      <c r="H67" s="468" t="s">
        <v>145</v>
      </c>
      <c r="I67" s="567" t="s">
        <v>18</v>
      </c>
      <c r="J67" s="565" t="s">
        <v>278</v>
      </c>
      <c r="K67" s="568" t="s">
        <v>144</v>
      </c>
      <c r="L67" s="567" t="s">
        <v>45</v>
      </c>
      <c r="M67" s="567"/>
      <c r="N67" s="570"/>
    </row>
    <row r="68" spans="1:14" x14ac:dyDescent="0.25">
      <c r="A68" s="169">
        <v>45314</v>
      </c>
      <c r="B68" s="170" t="s">
        <v>114</v>
      </c>
      <c r="C68" s="170" t="s">
        <v>115</v>
      </c>
      <c r="D68" s="171" t="s">
        <v>124</v>
      </c>
      <c r="E68" s="160">
        <v>10000</v>
      </c>
      <c r="F68" s="160"/>
      <c r="G68" s="160">
        <f t="shared" si="0"/>
        <v>61000</v>
      </c>
      <c r="H68" s="290" t="s">
        <v>145</v>
      </c>
      <c r="I68" s="178" t="s">
        <v>18</v>
      </c>
      <c r="J68" s="400" t="s">
        <v>278</v>
      </c>
      <c r="K68" s="182" t="s">
        <v>144</v>
      </c>
      <c r="L68" s="178" t="s">
        <v>45</v>
      </c>
      <c r="M68" s="178"/>
      <c r="N68" s="458" t="s">
        <v>131</v>
      </c>
    </row>
    <row r="69" spans="1:14" x14ac:dyDescent="0.25">
      <c r="A69" s="169">
        <v>45314</v>
      </c>
      <c r="B69" s="170" t="s">
        <v>114</v>
      </c>
      <c r="C69" s="170" t="s">
        <v>115</v>
      </c>
      <c r="D69" s="171" t="s">
        <v>124</v>
      </c>
      <c r="E69" s="160">
        <v>9000</v>
      </c>
      <c r="F69" s="160"/>
      <c r="G69" s="160">
        <f t="shared" si="0"/>
        <v>52000</v>
      </c>
      <c r="H69" s="290" t="s">
        <v>145</v>
      </c>
      <c r="I69" s="178" t="s">
        <v>18</v>
      </c>
      <c r="J69" s="400" t="s">
        <v>278</v>
      </c>
      <c r="K69" s="182" t="s">
        <v>144</v>
      </c>
      <c r="L69" s="178" t="s">
        <v>45</v>
      </c>
      <c r="M69" s="178"/>
      <c r="N69" s="458" t="s">
        <v>298</v>
      </c>
    </row>
    <row r="70" spans="1:14" ht="17.25" customHeight="1" x14ac:dyDescent="0.25">
      <c r="A70" s="169">
        <v>45314</v>
      </c>
      <c r="B70" s="170" t="s">
        <v>114</v>
      </c>
      <c r="C70" s="170" t="s">
        <v>115</v>
      </c>
      <c r="D70" s="171" t="s">
        <v>124</v>
      </c>
      <c r="E70" s="160">
        <v>7000</v>
      </c>
      <c r="F70" s="160"/>
      <c r="G70" s="160">
        <f t="shared" ref="G70:G120" si="2">G69-E70+F70</f>
        <v>45000</v>
      </c>
      <c r="H70" s="290" t="s">
        <v>145</v>
      </c>
      <c r="I70" s="178" t="s">
        <v>18</v>
      </c>
      <c r="J70" s="400" t="s">
        <v>278</v>
      </c>
      <c r="K70" s="182" t="s">
        <v>144</v>
      </c>
      <c r="L70" s="178" t="s">
        <v>45</v>
      </c>
      <c r="M70" s="178"/>
      <c r="N70" s="458" t="s">
        <v>299</v>
      </c>
    </row>
    <row r="71" spans="1:14" x14ac:dyDescent="0.25">
      <c r="A71" s="169">
        <v>45314</v>
      </c>
      <c r="B71" s="170" t="s">
        <v>114</v>
      </c>
      <c r="C71" s="170" t="s">
        <v>115</v>
      </c>
      <c r="D71" s="171" t="s">
        <v>124</v>
      </c>
      <c r="E71" s="160">
        <v>9000</v>
      </c>
      <c r="F71" s="160"/>
      <c r="G71" s="160">
        <f t="shared" si="2"/>
        <v>36000</v>
      </c>
      <c r="H71" s="290" t="s">
        <v>145</v>
      </c>
      <c r="I71" s="178" t="s">
        <v>18</v>
      </c>
      <c r="J71" s="400" t="s">
        <v>278</v>
      </c>
      <c r="K71" s="182" t="s">
        <v>144</v>
      </c>
      <c r="L71" s="178" t="s">
        <v>45</v>
      </c>
      <c r="M71" s="178"/>
      <c r="N71" s="458" t="s">
        <v>300</v>
      </c>
    </row>
    <row r="72" spans="1:14" x14ac:dyDescent="0.25">
      <c r="A72" s="169">
        <v>45314</v>
      </c>
      <c r="B72" s="170" t="s">
        <v>114</v>
      </c>
      <c r="C72" s="170" t="s">
        <v>115</v>
      </c>
      <c r="D72" s="171" t="s">
        <v>124</v>
      </c>
      <c r="E72" s="160">
        <v>9000</v>
      </c>
      <c r="F72" s="160"/>
      <c r="G72" s="160">
        <f t="shared" si="2"/>
        <v>27000</v>
      </c>
      <c r="H72" s="290" t="s">
        <v>145</v>
      </c>
      <c r="I72" s="178" t="s">
        <v>18</v>
      </c>
      <c r="J72" s="400" t="s">
        <v>278</v>
      </c>
      <c r="K72" s="182" t="s">
        <v>144</v>
      </c>
      <c r="L72" s="178" t="s">
        <v>45</v>
      </c>
      <c r="M72" s="178"/>
      <c r="N72" s="458" t="s">
        <v>301</v>
      </c>
    </row>
    <row r="73" spans="1:14" x14ac:dyDescent="0.25">
      <c r="A73" s="169">
        <v>45314</v>
      </c>
      <c r="B73" s="170" t="s">
        <v>114</v>
      </c>
      <c r="C73" s="170" t="s">
        <v>115</v>
      </c>
      <c r="D73" s="171" t="s">
        <v>124</v>
      </c>
      <c r="E73" s="160">
        <v>17000</v>
      </c>
      <c r="F73" s="160"/>
      <c r="G73" s="160">
        <f t="shared" si="2"/>
        <v>10000</v>
      </c>
      <c r="H73" s="290" t="s">
        <v>145</v>
      </c>
      <c r="I73" s="178" t="s">
        <v>18</v>
      </c>
      <c r="J73" s="400" t="s">
        <v>278</v>
      </c>
      <c r="K73" s="182" t="s">
        <v>144</v>
      </c>
      <c r="L73" s="178" t="s">
        <v>45</v>
      </c>
      <c r="M73" s="178"/>
      <c r="N73" s="458" t="s">
        <v>302</v>
      </c>
    </row>
    <row r="74" spans="1:14" x14ac:dyDescent="0.25">
      <c r="A74" s="169">
        <v>45314</v>
      </c>
      <c r="B74" s="170" t="s">
        <v>129</v>
      </c>
      <c r="C74" s="170" t="s">
        <v>129</v>
      </c>
      <c r="D74" s="171" t="s">
        <v>124</v>
      </c>
      <c r="E74" s="160">
        <v>2000</v>
      </c>
      <c r="F74" s="160"/>
      <c r="G74" s="160">
        <f t="shared" si="2"/>
        <v>8000</v>
      </c>
      <c r="H74" s="290" t="s">
        <v>145</v>
      </c>
      <c r="I74" s="178" t="s">
        <v>18</v>
      </c>
      <c r="J74" s="400" t="s">
        <v>278</v>
      </c>
      <c r="K74" s="182" t="s">
        <v>144</v>
      </c>
      <c r="L74" s="178" t="s">
        <v>45</v>
      </c>
      <c r="M74" s="178"/>
      <c r="N74" s="458"/>
    </row>
    <row r="75" spans="1:14" x14ac:dyDescent="0.25">
      <c r="A75" s="169">
        <v>45314</v>
      </c>
      <c r="B75" s="170" t="s">
        <v>129</v>
      </c>
      <c r="C75" s="170" t="s">
        <v>129</v>
      </c>
      <c r="D75" s="171" t="s">
        <v>124</v>
      </c>
      <c r="E75" s="160">
        <v>2000</v>
      </c>
      <c r="F75" s="160"/>
      <c r="G75" s="160">
        <f t="shared" si="2"/>
        <v>6000</v>
      </c>
      <c r="H75" s="290" t="s">
        <v>145</v>
      </c>
      <c r="I75" s="178" t="s">
        <v>18</v>
      </c>
      <c r="J75" s="400" t="s">
        <v>278</v>
      </c>
      <c r="K75" s="182" t="s">
        <v>144</v>
      </c>
      <c r="L75" s="178" t="s">
        <v>45</v>
      </c>
      <c r="M75" s="178"/>
      <c r="N75" s="458"/>
    </row>
    <row r="76" spans="1:14" x14ac:dyDescent="0.25">
      <c r="A76" s="169">
        <v>45314</v>
      </c>
      <c r="B76" s="170" t="s">
        <v>129</v>
      </c>
      <c r="C76" s="170" t="s">
        <v>129</v>
      </c>
      <c r="D76" s="171" t="s">
        <v>124</v>
      </c>
      <c r="E76" s="160">
        <v>6000</v>
      </c>
      <c r="F76" s="160"/>
      <c r="G76" s="160">
        <f t="shared" si="2"/>
        <v>0</v>
      </c>
      <c r="H76" s="290" t="s">
        <v>145</v>
      </c>
      <c r="I76" s="178" t="s">
        <v>18</v>
      </c>
      <c r="J76" s="400" t="s">
        <v>278</v>
      </c>
      <c r="K76" s="182" t="s">
        <v>144</v>
      </c>
      <c r="L76" s="178" t="s">
        <v>45</v>
      </c>
      <c r="M76" s="178"/>
      <c r="N76" s="458"/>
    </row>
    <row r="77" spans="1:14" x14ac:dyDescent="0.25">
      <c r="A77" s="463">
        <v>45315</v>
      </c>
      <c r="B77" s="464" t="s">
        <v>112</v>
      </c>
      <c r="C77" s="464" t="s">
        <v>49</v>
      </c>
      <c r="D77" s="465" t="s">
        <v>124</v>
      </c>
      <c r="E77" s="566"/>
      <c r="F77" s="566">
        <v>65000</v>
      </c>
      <c r="G77" s="566">
        <f t="shared" si="2"/>
        <v>65000</v>
      </c>
      <c r="H77" s="468" t="s">
        <v>145</v>
      </c>
      <c r="I77" s="567" t="s">
        <v>18</v>
      </c>
      <c r="J77" s="565" t="s">
        <v>297</v>
      </c>
      <c r="K77" s="568" t="s">
        <v>144</v>
      </c>
      <c r="L77" s="567" t="s">
        <v>45</v>
      </c>
      <c r="M77" s="567"/>
      <c r="N77" s="570"/>
    </row>
    <row r="78" spans="1:14" x14ac:dyDescent="0.25">
      <c r="A78" s="169">
        <v>45315</v>
      </c>
      <c r="B78" s="170" t="s">
        <v>114</v>
      </c>
      <c r="C78" s="170" t="s">
        <v>115</v>
      </c>
      <c r="D78" s="171" t="s">
        <v>124</v>
      </c>
      <c r="E78" s="160">
        <v>10000</v>
      </c>
      <c r="F78" s="160"/>
      <c r="G78" s="160">
        <f t="shared" si="2"/>
        <v>55000</v>
      </c>
      <c r="H78" s="290" t="s">
        <v>145</v>
      </c>
      <c r="I78" s="178" t="s">
        <v>18</v>
      </c>
      <c r="J78" s="400" t="s">
        <v>297</v>
      </c>
      <c r="K78" s="182" t="s">
        <v>144</v>
      </c>
      <c r="L78" s="178" t="s">
        <v>45</v>
      </c>
      <c r="M78" s="178"/>
      <c r="N78" s="458" t="s">
        <v>131</v>
      </c>
    </row>
    <row r="79" spans="1:14" x14ac:dyDescent="0.25">
      <c r="A79" s="169">
        <v>45315</v>
      </c>
      <c r="B79" s="170" t="s">
        <v>114</v>
      </c>
      <c r="C79" s="170" t="s">
        <v>115</v>
      </c>
      <c r="D79" s="171" t="s">
        <v>124</v>
      </c>
      <c r="E79" s="160">
        <v>12000</v>
      </c>
      <c r="F79" s="160"/>
      <c r="G79" s="160">
        <f t="shared" si="2"/>
        <v>43000</v>
      </c>
      <c r="H79" s="290" t="s">
        <v>145</v>
      </c>
      <c r="I79" s="178" t="s">
        <v>18</v>
      </c>
      <c r="J79" s="400" t="s">
        <v>297</v>
      </c>
      <c r="K79" s="182" t="s">
        <v>144</v>
      </c>
      <c r="L79" s="178" t="s">
        <v>45</v>
      </c>
      <c r="M79" s="178"/>
      <c r="N79" s="458" t="s">
        <v>311</v>
      </c>
    </row>
    <row r="80" spans="1:14" x14ac:dyDescent="0.25">
      <c r="A80" s="169">
        <v>45315</v>
      </c>
      <c r="B80" s="170" t="s">
        <v>114</v>
      </c>
      <c r="C80" s="170" t="s">
        <v>115</v>
      </c>
      <c r="D80" s="171" t="s">
        <v>124</v>
      </c>
      <c r="E80" s="160">
        <v>8000</v>
      </c>
      <c r="F80" s="160"/>
      <c r="G80" s="160">
        <f t="shared" si="2"/>
        <v>35000</v>
      </c>
      <c r="H80" s="290" t="s">
        <v>145</v>
      </c>
      <c r="I80" s="178" t="s">
        <v>18</v>
      </c>
      <c r="J80" s="400" t="s">
        <v>297</v>
      </c>
      <c r="K80" s="182" t="s">
        <v>144</v>
      </c>
      <c r="L80" s="178" t="s">
        <v>45</v>
      </c>
      <c r="M80" s="178"/>
      <c r="N80" s="458" t="s">
        <v>312</v>
      </c>
    </row>
    <row r="81" spans="1:14" x14ac:dyDescent="0.25">
      <c r="A81" s="169">
        <v>45315</v>
      </c>
      <c r="B81" s="170" t="s">
        <v>114</v>
      </c>
      <c r="C81" s="170" t="s">
        <v>115</v>
      </c>
      <c r="D81" s="171" t="s">
        <v>124</v>
      </c>
      <c r="E81" s="160">
        <v>8000</v>
      </c>
      <c r="F81" s="160"/>
      <c r="G81" s="160">
        <f t="shared" si="2"/>
        <v>27000</v>
      </c>
      <c r="H81" s="290" t="s">
        <v>145</v>
      </c>
      <c r="I81" s="178" t="s">
        <v>18</v>
      </c>
      <c r="J81" s="400" t="s">
        <v>297</v>
      </c>
      <c r="K81" s="182" t="s">
        <v>144</v>
      </c>
      <c r="L81" s="178" t="s">
        <v>45</v>
      </c>
      <c r="M81" s="178"/>
      <c r="N81" s="458" t="s">
        <v>166</v>
      </c>
    </row>
    <row r="82" spans="1:14" x14ac:dyDescent="0.25">
      <c r="A82" s="169">
        <v>45315</v>
      </c>
      <c r="B82" s="170" t="s">
        <v>114</v>
      </c>
      <c r="C82" s="170" t="s">
        <v>115</v>
      </c>
      <c r="D82" s="171" t="s">
        <v>124</v>
      </c>
      <c r="E82" s="160">
        <v>15000</v>
      </c>
      <c r="F82" s="160"/>
      <c r="G82" s="160">
        <f t="shared" si="2"/>
        <v>12000</v>
      </c>
      <c r="H82" s="290" t="s">
        <v>145</v>
      </c>
      <c r="I82" s="178" t="s">
        <v>18</v>
      </c>
      <c r="J82" s="400" t="s">
        <v>297</v>
      </c>
      <c r="K82" s="182" t="s">
        <v>144</v>
      </c>
      <c r="L82" s="178" t="s">
        <v>45</v>
      </c>
      <c r="M82" s="178"/>
      <c r="N82" s="458" t="s">
        <v>167</v>
      </c>
    </row>
    <row r="83" spans="1:14" x14ac:dyDescent="0.25">
      <c r="A83" s="169">
        <v>45315</v>
      </c>
      <c r="B83" s="170" t="s">
        <v>129</v>
      </c>
      <c r="C83" s="170" t="s">
        <v>129</v>
      </c>
      <c r="D83" s="171" t="s">
        <v>124</v>
      </c>
      <c r="E83" s="160">
        <v>3000</v>
      </c>
      <c r="F83" s="160"/>
      <c r="G83" s="160">
        <f t="shared" si="2"/>
        <v>9000</v>
      </c>
      <c r="H83" s="290" t="s">
        <v>145</v>
      </c>
      <c r="I83" s="178" t="s">
        <v>18</v>
      </c>
      <c r="J83" s="400" t="s">
        <v>297</v>
      </c>
      <c r="K83" s="182" t="s">
        <v>144</v>
      </c>
      <c r="L83" s="178" t="s">
        <v>45</v>
      </c>
      <c r="M83" s="178"/>
      <c r="N83" s="458"/>
    </row>
    <row r="84" spans="1:14" x14ac:dyDescent="0.25">
      <c r="A84" s="169">
        <v>45315</v>
      </c>
      <c r="B84" s="170" t="s">
        <v>129</v>
      </c>
      <c r="C84" s="170" t="s">
        <v>129</v>
      </c>
      <c r="D84" s="171" t="s">
        <v>124</v>
      </c>
      <c r="E84" s="160">
        <v>2000</v>
      </c>
      <c r="F84" s="160"/>
      <c r="G84" s="160">
        <f t="shared" si="2"/>
        <v>7000</v>
      </c>
      <c r="H84" s="290" t="s">
        <v>145</v>
      </c>
      <c r="I84" s="178" t="s">
        <v>18</v>
      </c>
      <c r="J84" s="400" t="s">
        <v>297</v>
      </c>
      <c r="K84" s="182" t="s">
        <v>144</v>
      </c>
      <c r="L84" s="178" t="s">
        <v>45</v>
      </c>
      <c r="M84" s="178"/>
      <c r="N84" s="458"/>
    </row>
    <row r="85" spans="1:14" x14ac:dyDescent="0.25">
      <c r="A85" s="169">
        <v>45315</v>
      </c>
      <c r="B85" s="170" t="s">
        <v>129</v>
      </c>
      <c r="C85" s="170" t="s">
        <v>129</v>
      </c>
      <c r="D85" s="171" t="s">
        <v>124</v>
      </c>
      <c r="E85" s="160">
        <v>5000</v>
      </c>
      <c r="F85" s="160"/>
      <c r="G85" s="160">
        <f t="shared" si="2"/>
        <v>2000</v>
      </c>
      <c r="H85" s="290" t="s">
        <v>145</v>
      </c>
      <c r="I85" s="178" t="s">
        <v>18</v>
      </c>
      <c r="J85" s="400" t="s">
        <v>297</v>
      </c>
      <c r="K85" s="182" t="s">
        <v>144</v>
      </c>
      <c r="L85" s="178" t="s">
        <v>45</v>
      </c>
      <c r="M85" s="178"/>
      <c r="N85" s="458"/>
    </row>
    <row r="86" spans="1:14" x14ac:dyDescent="0.25">
      <c r="A86" s="169">
        <v>45316</v>
      </c>
      <c r="B86" s="170" t="s">
        <v>270</v>
      </c>
      <c r="C86" s="170" t="s">
        <v>49</v>
      </c>
      <c r="D86" s="171" t="s">
        <v>124</v>
      </c>
      <c r="E86" s="160"/>
      <c r="F86" s="160">
        <v>-2000</v>
      </c>
      <c r="G86" s="160">
        <f t="shared" si="2"/>
        <v>0</v>
      </c>
      <c r="H86" s="290" t="s">
        <v>145</v>
      </c>
      <c r="I86" s="178" t="s">
        <v>18</v>
      </c>
      <c r="J86" s="400" t="s">
        <v>297</v>
      </c>
      <c r="K86" s="182" t="s">
        <v>144</v>
      </c>
      <c r="L86" s="178" t="s">
        <v>45</v>
      </c>
      <c r="M86" s="178"/>
      <c r="N86" s="458"/>
    </row>
    <row r="87" spans="1:14" x14ac:dyDescent="0.25">
      <c r="A87" s="463">
        <v>45316</v>
      </c>
      <c r="B87" s="464" t="s">
        <v>112</v>
      </c>
      <c r="C87" s="464" t="s">
        <v>49</v>
      </c>
      <c r="D87" s="465" t="s">
        <v>124</v>
      </c>
      <c r="E87" s="566"/>
      <c r="F87" s="566">
        <v>56000</v>
      </c>
      <c r="G87" s="566">
        <f t="shared" si="2"/>
        <v>56000</v>
      </c>
      <c r="H87" s="468" t="s">
        <v>145</v>
      </c>
      <c r="I87" s="567" t="s">
        <v>18</v>
      </c>
      <c r="J87" s="565" t="s">
        <v>310</v>
      </c>
      <c r="K87" s="568" t="s">
        <v>144</v>
      </c>
      <c r="L87" s="567" t="s">
        <v>45</v>
      </c>
      <c r="M87" s="567"/>
      <c r="N87" s="570"/>
    </row>
    <row r="88" spans="1:14" x14ac:dyDescent="0.25">
      <c r="A88" s="169">
        <v>45316</v>
      </c>
      <c r="B88" s="170" t="s">
        <v>114</v>
      </c>
      <c r="C88" s="170" t="s">
        <v>115</v>
      </c>
      <c r="D88" s="171" t="s">
        <v>124</v>
      </c>
      <c r="E88" s="160">
        <v>10000</v>
      </c>
      <c r="F88" s="160"/>
      <c r="G88" s="160">
        <f t="shared" si="2"/>
        <v>46000</v>
      </c>
      <c r="H88" s="290" t="s">
        <v>145</v>
      </c>
      <c r="I88" s="178" t="s">
        <v>18</v>
      </c>
      <c r="J88" s="400" t="s">
        <v>310</v>
      </c>
      <c r="K88" s="182" t="s">
        <v>144</v>
      </c>
      <c r="L88" s="178" t="s">
        <v>45</v>
      </c>
      <c r="M88" s="178"/>
      <c r="N88" s="458" t="s">
        <v>131</v>
      </c>
    </row>
    <row r="89" spans="1:14" x14ac:dyDescent="0.25">
      <c r="A89" s="169">
        <v>45316</v>
      </c>
      <c r="B89" s="170" t="s">
        <v>114</v>
      </c>
      <c r="C89" s="170" t="s">
        <v>115</v>
      </c>
      <c r="D89" s="171" t="s">
        <v>124</v>
      </c>
      <c r="E89" s="160">
        <v>18000</v>
      </c>
      <c r="F89" s="160"/>
      <c r="G89" s="160">
        <f t="shared" si="2"/>
        <v>28000</v>
      </c>
      <c r="H89" s="290" t="s">
        <v>145</v>
      </c>
      <c r="I89" s="178" t="s">
        <v>18</v>
      </c>
      <c r="J89" s="400" t="s">
        <v>310</v>
      </c>
      <c r="K89" s="182" t="s">
        <v>144</v>
      </c>
      <c r="L89" s="178" t="s">
        <v>45</v>
      </c>
      <c r="M89" s="178"/>
      <c r="N89" s="458" t="s">
        <v>327</v>
      </c>
    </row>
    <row r="90" spans="1:14" x14ac:dyDescent="0.25">
      <c r="A90" s="169">
        <v>45316</v>
      </c>
      <c r="B90" s="170" t="s">
        <v>114</v>
      </c>
      <c r="C90" s="170" t="s">
        <v>115</v>
      </c>
      <c r="D90" s="171" t="s">
        <v>124</v>
      </c>
      <c r="E90" s="160">
        <v>17000</v>
      </c>
      <c r="F90" s="160"/>
      <c r="G90" s="160">
        <f t="shared" si="2"/>
        <v>11000</v>
      </c>
      <c r="H90" s="290" t="s">
        <v>145</v>
      </c>
      <c r="I90" s="178" t="s">
        <v>18</v>
      </c>
      <c r="J90" s="400" t="s">
        <v>310</v>
      </c>
      <c r="K90" s="182" t="s">
        <v>144</v>
      </c>
      <c r="L90" s="178" t="s">
        <v>45</v>
      </c>
      <c r="M90" s="178"/>
      <c r="N90" s="458" t="s">
        <v>328</v>
      </c>
    </row>
    <row r="91" spans="1:14" x14ac:dyDescent="0.25">
      <c r="A91" s="169">
        <v>45316</v>
      </c>
      <c r="B91" s="170" t="s">
        <v>114</v>
      </c>
      <c r="C91" s="170" t="s">
        <v>115</v>
      </c>
      <c r="D91" s="171" t="s">
        <v>124</v>
      </c>
      <c r="E91" s="160">
        <v>10000</v>
      </c>
      <c r="F91" s="160"/>
      <c r="G91" s="160">
        <f t="shared" si="2"/>
        <v>1000</v>
      </c>
      <c r="H91" s="290" t="s">
        <v>145</v>
      </c>
      <c r="I91" s="178" t="s">
        <v>18</v>
      </c>
      <c r="J91" s="400" t="s">
        <v>310</v>
      </c>
      <c r="K91" s="182" t="s">
        <v>144</v>
      </c>
      <c r="L91" s="178" t="s">
        <v>45</v>
      </c>
      <c r="M91" s="178"/>
      <c r="N91" s="458" t="s">
        <v>132</v>
      </c>
    </row>
    <row r="92" spans="1:14" x14ac:dyDescent="0.25">
      <c r="A92" s="169">
        <v>45320</v>
      </c>
      <c r="B92" s="170" t="s">
        <v>270</v>
      </c>
      <c r="C92" s="170" t="s">
        <v>49</v>
      </c>
      <c r="D92" s="171" t="s">
        <v>124</v>
      </c>
      <c r="E92" s="160"/>
      <c r="F92" s="160">
        <v>-1000</v>
      </c>
      <c r="G92" s="160">
        <f t="shared" si="2"/>
        <v>0</v>
      </c>
      <c r="H92" s="290" t="s">
        <v>145</v>
      </c>
      <c r="I92" s="178" t="s">
        <v>18</v>
      </c>
      <c r="J92" s="400" t="s">
        <v>310</v>
      </c>
      <c r="K92" s="182" t="s">
        <v>144</v>
      </c>
      <c r="L92" s="178" t="s">
        <v>45</v>
      </c>
      <c r="M92" s="178"/>
      <c r="N92" s="458"/>
    </row>
    <row r="93" spans="1:14" x14ac:dyDescent="0.25">
      <c r="A93" s="463">
        <v>45320</v>
      </c>
      <c r="B93" s="464" t="s">
        <v>112</v>
      </c>
      <c r="C93" s="464" t="s">
        <v>49</v>
      </c>
      <c r="D93" s="465" t="s">
        <v>124</v>
      </c>
      <c r="E93" s="566"/>
      <c r="F93" s="566">
        <v>62000</v>
      </c>
      <c r="G93" s="566">
        <f t="shared" si="2"/>
        <v>62000</v>
      </c>
      <c r="H93" s="468" t="s">
        <v>145</v>
      </c>
      <c r="I93" s="567" t="s">
        <v>18</v>
      </c>
      <c r="J93" s="565" t="s">
        <v>326</v>
      </c>
      <c r="K93" s="568" t="s">
        <v>144</v>
      </c>
      <c r="L93" s="567" t="s">
        <v>45</v>
      </c>
      <c r="M93" s="567"/>
      <c r="N93" s="570"/>
    </row>
    <row r="94" spans="1:14" x14ac:dyDescent="0.25">
      <c r="A94" s="169">
        <v>45320</v>
      </c>
      <c r="B94" s="170" t="s">
        <v>114</v>
      </c>
      <c r="C94" s="170" t="s">
        <v>115</v>
      </c>
      <c r="D94" s="171" t="s">
        <v>124</v>
      </c>
      <c r="E94" s="160">
        <v>10000</v>
      </c>
      <c r="F94" s="160"/>
      <c r="G94" s="160">
        <f t="shared" si="2"/>
        <v>52000</v>
      </c>
      <c r="H94" s="290" t="s">
        <v>145</v>
      </c>
      <c r="I94" s="178" t="s">
        <v>18</v>
      </c>
      <c r="J94" s="400" t="s">
        <v>326</v>
      </c>
      <c r="K94" s="182" t="s">
        <v>144</v>
      </c>
      <c r="L94" s="178" t="s">
        <v>45</v>
      </c>
      <c r="M94" s="178"/>
      <c r="N94" s="458" t="s">
        <v>131</v>
      </c>
    </row>
    <row r="95" spans="1:14" x14ac:dyDescent="0.25">
      <c r="A95" s="169">
        <v>45320</v>
      </c>
      <c r="B95" s="170" t="s">
        <v>114</v>
      </c>
      <c r="C95" s="170" t="s">
        <v>115</v>
      </c>
      <c r="D95" s="171" t="s">
        <v>124</v>
      </c>
      <c r="E95" s="160">
        <v>9000</v>
      </c>
      <c r="F95" s="160"/>
      <c r="G95" s="160">
        <f t="shared" si="2"/>
        <v>43000</v>
      </c>
      <c r="H95" s="290" t="s">
        <v>145</v>
      </c>
      <c r="I95" s="178" t="s">
        <v>18</v>
      </c>
      <c r="J95" s="400" t="s">
        <v>326</v>
      </c>
      <c r="K95" s="182" t="s">
        <v>144</v>
      </c>
      <c r="L95" s="178" t="s">
        <v>45</v>
      </c>
      <c r="M95" s="178"/>
      <c r="N95" s="458" t="s">
        <v>338</v>
      </c>
    </row>
    <row r="96" spans="1:14" x14ac:dyDescent="0.25">
      <c r="A96" s="169">
        <v>45320</v>
      </c>
      <c r="B96" s="170" t="s">
        <v>114</v>
      </c>
      <c r="C96" s="170" t="s">
        <v>115</v>
      </c>
      <c r="D96" s="171" t="s">
        <v>124</v>
      </c>
      <c r="E96" s="160">
        <v>9000</v>
      </c>
      <c r="F96" s="160"/>
      <c r="G96" s="160">
        <f t="shared" si="2"/>
        <v>34000</v>
      </c>
      <c r="H96" s="290" t="s">
        <v>145</v>
      </c>
      <c r="I96" s="178" t="s">
        <v>18</v>
      </c>
      <c r="J96" s="400" t="s">
        <v>326</v>
      </c>
      <c r="K96" s="182" t="s">
        <v>144</v>
      </c>
      <c r="L96" s="178" t="s">
        <v>45</v>
      </c>
      <c r="M96" s="178"/>
      <c r="N96" s="458" t="s">
        <v>339</v>
      </c>
    </row>
    <row r="97" spans="1:14" x14ac:dyDescent="0.25">
      <c r="A97" s="169">
        <v>45320</v>
      </c>
      <c r="B97" s="170" t="s">
        <v>114</v>
      </c>
      <c r="C97" s="170" t="s">
        <v>115</v>
      </c>
      <c r="D97" s="171" t="s">
        <v>124</v>
      </c>
      <c r="E97" s="160">
        <v>8000</v>
      </c>
      <c r="F97" s="160"/>
      <c r="G97" s="160">
        <f t="shared" si="2"/>
        <v>26000</v>
      </c>
      <c r="H97" s="290" t="s">
        <v>145</v>
      </c>
      <c r="I97" s="178" t="s">
        <v>18</v>
      </c>
      <c r="J97" s="400" t="s">
        <v>326</v>
      </c>
      <c r="K97" s="182" t="s">
        <v>144</v>
      </c>
      <c r="L97" s="178" t="s">
        <v>45</v>
      </c>
      <c r="M97" s="178"/>
      <c r="N97" s="458" t="s">
        <v>340</v>
      </c>
    </row>
    <row r="98" spans="1:14" x14ac:dyDescent="0.25">
      <c r="A98" s="169">
        <v>45320</v>
      </c>
      <c r="B98" s="170" t="s">
        <v>114</v>
      </c>
      <c r="C98" s="170" t="s">
        <v>115</v>
      </c>
      <c r="D98" s="171" t="s">
        <v>124</v>
      </c>
      <c r="E98" s="160">
        <v>16000</v>
      </c>
      <c r="F98" s="160"/>
      <c r="G98" s="160">
        <f t="shared" si="2"/>
        <v>10000</v>
      </c>
      <c r="H98" s="290" t="s">
        <v>145</v>
      </c>
      <c r="I98" s="178" t="s">
        <v>18</v>
      </c>
      <c r="J98" s="400" t="s">
        <v>326</v>
      </c>
      <c r="K98" s="182" t="s">
        <v>144</v>
      </c>
      <c r="L98" s="178" t="s">
        <v>45</v>
      </c>
      <c r="M98" s="178"/>
      <c r="N98" s="458" t="s">
        <v>341</v>
      </c>
    </row>
    <row r="99" spans="1:14" x14ac:dyDescent="0.25">
      <c r="A99" s="169">
        <v>45320</v>
      </c>
      <c r="B99" s="170" t="s">
        <v>129</v>
      </c>
      <c r="C99" s="170" t="s">
        <v>129</v>
      </c>
      <c r="D99" s="171" t="s">
        <v>124</v>
      </c>
      <c r="E99" s="160">
        <v>2000</v>
      </c>
      <c r="F99" s="160"/>
      <c r="G99" s="160">
        <f t="shared" si="2"/>
        <v>8000</v>
      </c>
      <c r="H99" s="290" t="s">
        <v>145</v>
      </c>
      <c r="I99" s="178" t="s">
        <v>18</v>
      </c>
      <c r="J99" s="400" t="s">
        <v>326</v>
      </c>
      <c r="K99" s="182" t="s">
        <v>144</v>
      </c>
      <c r="L99" s="178" t="s">
        <v>45</v>
      </c>
      <c r="M99" s="178"/>
      <c r="N99" s="458"/>
    </row>
    <row r="100" spans="1:14" x14ac:dyDescent="0.25">
      <c r="A100" s="169">
        <v>45320</v>
      </c>
      <c r="B100" s="170" t="s">
        <v>129</v>
      </c>
      <c r="C100" s="170" t="s">
        <v>129</v>
      </c>
      <c r="D100" s="171" t="s">
        <v>124</v>
      </c>
      <c r="E100" s="160">
        <v>2000</v>
      </c>
      <c r="F100" s="160"/>
      <c r="G100" s="160">
        <f t="shared" si="2"/>
        <v>6000</v>
      </c>
      <c r="H100" s="290" t="s">
        <v>145</v>
      </c>
      <c r="I100" s="178" t="s">
        <v>18</v>
      </c>
      <c r="J100" s="400" t="s">
        <v>326</v>
      </c>
      <c r="K100" s="182" t="s">
        <v>144</v>
      </c>
      <c r="L100" s="178" t="s">
        <v>45</v>
      </c>
      <c r="M100" s="178"/>
      <c r="N100" s="458"/>
    </row>
    <row r="101" spans="1:14" x14ac:dyDescent="0.25">
      <c r="A101" s="169">
        <v>45320</v>
      </c>
      <c r="B101" s="170" t="s">
        <v>129</v>
      </c>
      <c r="C101" s="170" t="s">
        <v>129</v>
      </c>
      <c r="D101" s="171" t="s">
        <v>124</v>
      </c>
      <c r="E101" s="160">
        <v>6000</v>
      </c>
      <c r="F101" s="160"/>
      <c r="G101" s="160">
        <f t="shared" si="2"/>
        <v>0</v>
      </c>
      <c r="H101" s="290" t="s">
        <v>145</v>
      </c>
      <c r="I101" s="178" t="s">
        <v>18</v>
      </c>
      <c r="J101" s="400" t="s">
        <v>326</v>
      </c>
      <c r="K101" s="182" t="s">
        <v>144</v>
      </c>
      <c r="L101" s="178" t="s">
        <v>45</v>
      </c>
      <c r="M101" s="178"/>
      <c r="N101" s="458"/>
    </row>
    <row r="102" spans="1:14" x14ac:dyDescent="0.25">
      <c r="A102" s="463">
        <v>45321</v>
      </c>
      <c r="B102" s="464" t="s">
        <v>112</v>
      </c>
      <c r="C102" s="464" t="s">
        <v>49</v>
      </c>
      <c r="D102" s="465" t="s">
        <v>124</v>
      </c>
      <c r="E102" s="566"/>
      <c r="F102" s="566">
        <v>67000</v>
      </c>
      <c r="G102" s="566">
        <f t="shared" si="2"/>
        <v>67000</v>
      </c>
      <c r="H102" s="468" t="s">
        <v>145</v>
      </c>
      <c r="I102" s="567" t="s">
        <v>18</v>
      </c>
      <c r="J102" s="565" t="s">
        <v>337</v>
      </c>
      <c r="K102" s="568" t="s">
        <v>144</v>
      </c>
      <c r="L102" s="567" t="s">
        <v>45</v>
      </c>
      <c r="M102" s="567"/>
      <c r="N102" s="570"/>
    </row>
    <row r="103" spans="1:14" x14ac:dyDescent="0.25">
      <c r="A103" s="169">
        <v>45321</v>
      </c>
      <c r="B103" s="170" t="s">
        <v>114</v>
      </c>
      <c r="C103" s="170" t="s">
        <v>115</v>
      </c>
      <c r="D103" s="171" t="s">
        <v>124</v>
      </c>
      <c r="E103" s="160">
        <v>10000</v>
      </c>
      <c r="F103" s="160"/>
      <c r="G103" s="160">
        <f t="shared" si="2"/>
        <v>57000</v>
      </c>
      <c r="H103" s="290" t="s">
        <v>145</v>
      </c>
      <c r="I103" s="178" t="s">
        <v>18</v>
      </c>
      <c r="J103" s="400" t="s">
        <v>337</v>
      </c>
      <c r="K103" s="182" t="s">
        <v>144</v>
      </c>
      <c r="L103" s="178" t="s">
        <v>45</v>
      </c>
      <c r="M103" s="178"/>
      <c r="N103" s="458" t="s">
        <v>131</v>
      </c>
    </row>
    <row r="104" spans="1:14" x14ac:dyDescent="0.25">
      <c r="A104" s="169">
        <v>45321</v>
      </c>
      <c r="B104" s="170" t="s">
        <v>114</v>
      </c>
      <c r="C104" s="170" t="s">
        <v>115</v>
      </c>
      <c r="D104" s="171" t="s">
        <v>124</v>
      </c>
      <c r="E104" s="160">
        <v>9000</v>
      </c>
      <c r="F104" s="160"/>
      <c r="G104" s="160">
        <f t="shared" si="2"/>
        <v>48000</v>
      </c>
      <c r="H104" s="290" t="s">
        <v>145</v>
      </c>
      <c r="I104" s="178" t="s">
        <v>18</v>
      </c>
      <c r="J104" s="400" t="s">
        <v>337</v>
      </c>
      <c r="K104" s="182" t="s">
        <v>144</v>
      </c>
      <c r="L104" s="178" t="s">
        <v>45</v>
      </c>
      <c r="M104" s="178"/>
      <c r="N104" s="458" t="s">
        <v>360</v>
      </c>
    </row>
    <row r="105" spans="1:14" x14ac:dyDescent="0.25">
      <c r="A105" s="169">
        <v>45321</v>
      </c>
      <c r="B105" s="170" t="s">
        <v>114</v>
      </c>
      <c r="C105" s="170" t="s">
        <v>115</v>
      </c>
      <c r="D105" s="171" t="s">
        <v>124</v>
      </c>
      <c r="E105" s="160">
        <v>6000</v>
      </c>
      <c r="F105" s="160"/>
      <c r="G105" s="160">
        <f t="shared" si="2"/>
        <v>42000</v>
      </c>
      <c r="H105" s="290" t="s">
        <v>145</v>
      </c>
      <c r="I105" s="178" t="s">
        <v>18</v>
      </c>
      <c r="J105" s="400" t="s">
        <v>337</v>
      </c>
      <c r="K105" s="182" t="s">
        <v>144</v>
      </c>
      <c r="L105" s="178" t="s">
        <v>45</v>
      </c>
      <c r="M105" s="178"/>
      <c r="N105" s="458" t="s">
        <v>361</v>
      </c>
    </row>
    <row r="106" spans="1:14" x14ac:dyDescent="0.25">
      <c r="A106" s="169">
        <v>45321</v>
      </c>
      <c r="B106" s="170" t="s">
        <v>114</v>
      </c>
      <c r="C106" s="170" t="s">
        <v>115</v>
      </c>
      <c r="D106" s="171" t="s">
        <v>124</v>
      </c>
      <c r="E106" s="160">
        <v>8000</v>
      </c>
      <c r="F106" s="160"/>
      <c r="G106" s="160">
        <f t="shared" si="2"/>
        <v>34000</v>
      </c>
      <c r="H106" s="290" t="s">
        <v>145</v>
      </c>
      <c r="I106" s="178" t="s">
        <v>18</v>
      </c>
      <c r="J106" s="400" t="s">
        <v>337</v>
      </c>
      <c r="K106" s="182" t="s">
        <v>144</v>
      </c>
      <c r="L106" s="178" t="s">
        <v>45</v>
      </c>
      <c r="M106" s="178"/>
      <c r="N106" s="458" t="s">
        <v>362</v>
      </c>
    </row>
    <row r="107" spans="1:14" x14ac:dyDescent="0.25">
      <c r="A107" s="169">
        <v>45321</v>
      </c>
      <c r="B107" s="170" t="s">
        <v>114</v>
      </c>
      <c r="C107" s="170" t="s">
        <v>115</v>
      </c>
      <c r="D107" s="171" t="s">
        <v>124</v>
      </c>
      <c r="E107" s="160">
        <v>10000</v>
      </c>
      <c r="F107" s="160"/>
      <c r="G107" s="160">
        <f t="shared" si="2"/>
        <v>24000</v>
      </c>
      <c r="H107" s="290" t="s">
        <v>145</v>
      </c>
      <c r="I107" s="178" t="s">
        <v>18</v>
      </c>
      <c r="J107" s="400" t="s">
        <v>337</v>
      </c>
      <c r="K107" s="182" t="s">
        <v>144</v>
      </c>
      <c r="L107" s="178" t="s">
        <v>45</v>
      </c>
      <c r="M107" s="178"/>
      <c r="N107" s="458" t="s">
        <v>363</v>
      </c>
    </row>
    <row r="108" spans="1:14" x14ac:dyDescent="0.25">
      <c r="A108" s="169">
        <v>45321</v>
      </c>
      <c r="B108" s="170" t="s">
        <v>114</v>
      </c>
      <c r="C108" s="170" t="s">
        <v>115</v>
      </c>
      <c r="D108" s="171" t="s">
        <v>124</v>
      </c>
      <c r="E108" s="160">
        <v>13000</v>
      </c>
      <c r="F108" s="160"/>
      <c r="G108" s="160">
        <f t="shared" si="2"/>
        <v>11000</v>
      </c>
      <c r="H108" s="290" t="s">
        <v>145</v>
      </c>
      <c r="I108" s="178" t="s">
        <v>18</v>
      </c>
      <c r="J108" s="400" t="s">
        <v>337</v>
      </c>
      <c r="K108" s="182" t="s">
        <v>144</v>
      </c>
      <c r="L108" s="178" t="s">
        <v>45</v>
      </c>
      <c r="M108" s="178"/>
      <c r="N108" s="458" t="s">
        <v>364</v>
      </c>
    </row>
    <row r="109" spans="1:14" x14ac:dyDescent="0.25">
      <c r="A109" s="169">
        <v>45321</v>
      </c>
      <c r="B109" s="170" t="s">
        <v>129</v>
      </c>
      <c r="C109" s="170" t="s">
        <v>129</v>
      </c>
      <c r="D109" s="171" t="s">
        <v>124</v>
      </c>
      <c r="E109" s="160">
        <v>2000</v>
      </c>
      <c r="F109" s="160"/>
      <c r="G109" s="160">
        <f t="shared" si="2"/>
        <v>9000</v>
      </c>
      <c r="H109" s="290" t="s">
        <v>145</v>
      </c>
      <c r="I109" s="178" t="s">
        <v>18</v>
      </c>
      <c r="J109" s="400" t="s">
        <v>337</v>
      </c>
      <c r="K109" s="182" t="s">
        <v>144</v>
      </c>
      <c r="L109" s="178" t="s">
        <v>45</v>
      </c>
      <c r="M109" s="178"/>
      <c r="N109" s="458"/>
    </row>
    <row r="110" spans="1:14" x14ac:dyDescent="0.25">
      <c r="A110" s="169">
        <v>45321</v>
      </c>
      <c r="B110" s="170" t="s">
        <v>129</v>
      </c>
      <c r="C110" s="170" t="s">
        <v>129</v>
      </c>
      <c r="D110" s="171" t="s">
        <v>124</v>
      </c>
      <c r="E110" s="160">
        <v>4000</v>
      </c>
      <c r="F110" s="160"/>
      <c r="G110" s="160">
        <f t="shared" si="2"/>
        <v>5000</v>
      </c>
      <c r="H110" s="290" t="s">
        <v>145</v>
      </c>
      <c r="I110" s="178" t="s">
        <v>18</v>
      </c>
      <c r="J110" s="400" t="s">
        <v>337</v>
      </c>
      <c r="K110" s="182" t="s">
        <v>144</v>
      </c>
      <c r="L110" s="178" t="s">
        <v>45</v>
      </c>
      <c r="M110" s="178"/>
      <c r="N110" s="458"/>
    </row>
    <row r="111" spans="1:14" x14ac:dyDescent="0.25">
      <c r="A111" s="169">
        <v>45321</v>
      </c>
      <c r="B111" s="170" t="s">
        <v>129</v>
      </c>
      <c r="C111" s="170" t="s">
        <v>129</v>
      </c>
      <c r="D111" s="171" t="s">
        <v>124</v>
      </c>
      <c r="E111" s="160">
        <v>4000</v>
      </c>
      <c r="F111" s="160"/>
      <c r="G111" s="160">
        <f t="shared" si="2"/>
        <v>1000</v>
      </c>
      <c r="H111" s="290" t="s">
        <v>145</v>
      </c>
      <c r="I111" s="178" t="s">
        <v>18</v>
      </c>
      <c r="J111" s="400" t="s">
        <v>337</v>
      </c>
      <c r="K111" s="182" t="s">
        <v>144</v>
      </c>
      <c r="L111" s="178" t="s">
        <v>45</v>
      </c>
      <c r="M111" s="178"/>
      <c r="N111" s="458"/>
    </row>
    <row r="112" spans="1:14" x14ac:dyDescent="0.25">
      <c r="A112" s="169">
        <v>45322</v>
      </c>
      <c r="B112" s="170" t="s">
        <v>358</v>
      </c>
      <c r="C112" s="170" t="s">
        <v>49</v>
      </c>
      <c r="D112" s="171" t="s">
        <v>124</v>
      </c>
      <c r="E112" s="160"/>
      <c r="F112" s="160">
        <v>-1000</v>
      </c>
      <c r="G112" s="160">
        <f t="shared" si="2"/>
        <v>0</v>
      </c>
      <c r="H112" s="290" t="s">
        <v>145</v>
      </c>
      <c r="I112" s="178" t="s">
        <v>18</v>
      </c>
      <c r="J112" s="400" t="s">
        <v>337</v>
      </c>
      <c r="K112" s="182" t="s">
        <v>144</v>
      </c>
      <c r="L112" s="178" t="s">
        <v>45</v>
      </c>
      <c r="M112" s="178"/>
      <c r="N112" s="458"/>
    </row>
    <row r="113" spans="1:14" x14ac:dyDescent="0.25">
      <c r="A113" s="463">
        <v>45322</v>
      </c>
      <c r="B113" s="464" t="s">
        <v>112</v>
      </c>
      <c r="C113" s="464" t="s">
        <v>49</v>
      </c>
      <c r="D113" s="465" t="s">
        <v>124</v>
      </c>
      <c r="E113" s="566"/>
      <c r="F113" s="566">
        <v>56000</v>
      </c>
      <c r="G113" s="566">
        <f t="shared" si="2"/>
        <v>56000</v>
      </c>
      <c r="H113" s="468" t="s">
        <v>145</v>
      </c>
      <c r="I113" s="567" t="s">
        <v>18</v>
      </c>
      <c r="J113" s="565" t="s">
        <v>359</v>
      </c>
      <c r="K113" s="568" t="s">
        <v>144</v>
      </c>
      <c r="L113" s="567" t="s">
        <v>45</v>
      </c>
      <c r="M113" s="567"/>
      <c r="N113" s="570"/>
    </row>
    <row r="114" spans="1:14" x14ac:dyDescent="0.25">
      <c r="A114" s="169">
        <v>45322</v>
      </c>
      <c r="B114" s="170" t="s">
        <v>114</v>
      </c>
      <c r="C114" s="170" t="s">
        <v>115</v>
      </c>
      <c r="D114" s="171" t="s">
        <v>124</v>
      </c>
      <c r="E114" s="160">
        <v>10000</v>
      </c>
      <c r="F114" s="160"/>
      <c r="G114" s="160">
        <f t="shared" si="2"/>
        <v>46000</v>
      </c>
      <c r="H114" s="290" t="s">
        <v>145</v>
      </c>
      <c r="I114" s="178" t="s">
        <v>18</v>
      </c>
      <c r="J114" s="400" t="s">
        <v>359</v>
      </c>
      <c r="K114" s="182" t="s">
        <v>144</v>
      </c>
      <c r="L114" s="178" t="s">
        <v>45</v>
      </c>
      <c r="M114" s="178"/>
      <c r="N114" s="458" t="s">
        <v>131</v>
      </c>
    </row>
    <row r="115" spans="1:14" x14ac:dyDescent="0.25">
      <c r="A115" s="169">
        <v>45322</v>
      </c>
      <c r="B115" s="170" t="s">
        <v>114</v>
      </c>
      <c r="C115" s="170" t="s">
        <v>115</v>
      </c>
      <c r="D115" s="171" t="s">
        <v>124</v>
      </c>
      <c r="E115" s="160">
        <v>9000</v>
      </c>
      <c r="F115" s="160"/>
      <c r="G115" s="160">
        <f t="shared" si="2"/>
        <v>37000</v>
      </c>
      <c r="H115" s="290" t="s">
        <v>145</v>
      </c>
      <c r="I115" s="178" t="s">
        <v>18</v>
      </c>
      <c r="J115" s="400" t="s">
        <v>359</v>
      </c>
      <c r="K115" s="182" t="s">
        <v>144</v>
      </c>
      <c r="L115" s="178" t="s">
        <v>45</v>
      </c>
      <c r="M115" s="178"/>
      <c r="N115" s="458" t="s">
        <v>380</v>
      </c>
    </row>
    <row r="116" spans="1:14" x14ac:dyDescent="0.25">
      <c r="A116" s="169">
        <v>45322</v>
      </c>
      <c r="B116" s="170" t="s">
        <v>114</v>
      </c>
      <c r="C116" s="170" t="s">
        <v>115</v>
      </c>
      <c r="D116" s="171" t="s">
        <v>124</v>
      </c>
      <c r="E116" s="160">
        <v>7000</v>
      </c>
      <c r="F116" s="160"/>
      <c r="G116" s="160">
        <f t="shared" si="2"/>
        <v>30000</v>
      </c>
      <c r="H116" s="290" t="s">
        <v>145</v>
      </c>
      <c r="I116" s="178" t="s">
        <v>18</v>
      </c>
      <c r="J116" s="400" t="s">
        <v>359</v>
      </c>
      <c r="K116" s="182" t="s">
        <v>144</v>
      </c>
      <c r="L116" s="178" t="s">
        <v>45</v>
      </c>
      <c r="M116" s="178"/>
      <c r="N116" s="458" t="s">
        <v>381</v>
      </c>
    </row>
    <row r="117" spans="1:14" x14ac:dyDescent="0.25">
      <c r="A117" s="169">
        <v>45322</v>
      </c>
      <c r="B117" s="170" t="s">
        <v>114</v>
      </c>
      <c r="C117" s="170" t="s">
        <v>115</v>
      </c>
      <c r="D117" s="171" t="s">
        <v>124</v>
      </c>
      <c r="E117" s="160">
        <v>10000</v>
      </c>
      <c r="F117" s="160"/>
      <c r="G117" s="160">
        <f t="shared" si="2"/>
        <v>20000</v>
      </c>
      <c r="H117" s="290" t="s">
        <v>145</v>
      </c>
      <c r="I117" s="178" t="s">
        <v>18</v>
      </c>
      <c r="J117" s="400" t="s">
        <v>359</v>
      </c>
      <c r="K117" s="182" t="s">
        <v>144</v>
      </c>
      <c r="L117" s="178" t="s">
        <v>45</v>
      </c>
      <c r="M117" s="178"/>
      <c r="N117" s="458" t="s">
        <v>382</v>
      </c>
    </row>
    <row r="118" spans="1:14" x14ac:dyDescent="0.25">
      <c r="A118" s="169">
        <v>45322</v>
      </c>
      <c r="B118" s="170" t="s">
        <v>114</v>
      </c>
      <c r="C118" s="170" t="s">
        <v>115</v>
      </c>
      <c r="D118" s="171" t="s">
        <v>124</v>
      </c>
      <c r="E118" s="160">
        <v>9000</v>
      </c>
      <c r="F118" s="160"/>
      <c r="G118" s="160">
        <f t="shared" si="2"/>
        <v>11000</v>
      </c>
      <c r="H118" s="290" t="s">
        <v>145</v>
      </c>
      <c r="I118" s="178" t="s">
        <v>18</v>
      </c>
      <c r="J118" s="400" t="s">
        <v>359</v>
      </c>
      <c r="K118" s="182" t="s">
        <v>144</v>
      </c>
      <c r="L118" s="178" t="s">
        <v>45</v>
      </c>
      <c r="M118" s="178"/>
      <c r="N118" s="458" t="s">
        <v>282</v>
      </c>
    </row>
    <row r="119" spans="1:14" x14ac:dyDescent="0.25">
      <c r="A119" s="169">
        <v>45322</v>
      </c>
      <c r="B119" s="170" t="s">
        <v>129</v>
      </c>
      <c r="C119" s="170" t="s">
        <v>129</v>
      </c>
      <c r="D119" s="171" t="s">
        <v>124</v>
      </c>
      <c r="E119" s="160">
        <v>5000</v>
      </c>
      <c r="F119" s="160"/>
      <c r="G119" s="160">
        <f t="shared" si="2"/>
        <v>6000</v>
      </c>
      <c r="H119" s="290" t="s">
        <v>145</v>
      </c>
      <c r="I119" s="178" t="s">
        <v>18</v>
      </c>
      <c r="J119" s="400" t="s">
        <v>359</v>
      </c>
      <c r="K119" s="182" t="s">
        <v>144</v>
      </c>
      <c r="L119" s="178" t="s">
        <v>45</v>
      </c>
      <c r="M119" s="178"/>
      <c r="N119" s="458"/>
    </row>
    <row r="120" spans="1:14" ht="15.75" thickBot="1" x14ac:dyDescent="0.3">
      <c r="A120" s="169">
        <v>45322</v>
      </c>
      <c r="B120" s="170" t="s">
        <v>129</v>
      </c>
      <c r="C120" s="170" t="s">
        <v>129</v>
      </c>
      <c r="D120" s="171" t="s">
        <v>124</v>
      </c>
      <c r="E120" s="160">
        <v>5000</v>
      </c>
      <c r="F120" s="160"/>
      <c r="G120" s="160">
        <f t="shared" si="2"/>
        <v>1000</v>
      </c>
      <c r="H120" s="290" t="s">
        <v>145</v>
      </c>
      <c r="I120" s="178" t="s">
        <v>18</v>
      </c>
      <c r="J120" s="400" t="s">
        <v>359</v>
      </c>
      <c r="K120" s="182" t="s">
        <v>144</v>
      </c>
      <c r="L120" s="178" t="s">
        <v>45</v>
      </c>
      <c r="M120" s="178"/>
      <c r="N120" s="458"/>
    </row>
    <row r="121" spans="1:14" ht="15.75" thickBot="1" x14ac:dyDescent="0.3">
      <c r="A121" s="17"/>
      <c r="B121" s="17"/>
      <c r="C121" s="17"/>
      <c r="D121" s="596"/>
      <c r="E121" s="607">
        <f>SUM(E4:E120)</f>
        <v>777000</v>
      </c>
      <c r="F121" s="608">
        <f>SUM(F4:F120)+G4</f>
        <v>778000</v>
      </c>
      <c r="G121" s="644">
        <f>F121-E121</f>
        <v>1000</v>
      </c>
      <c r="H121" s="597"/>
      <c r="I121" s="17"/>
      <c r="J121" s="17"/>
      <c r="K121" s="17"/>
      <c r="L121" s="17"/>
      <c r="M121" s="17"/>
      <c r="N121" s="17"/>
    </row>
  </sheetData>
  <autoFilter ref="A1:N2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topLeftCell="A91" zoomScaleNormal="100" workbookViewId="0">
      <selection activeCell="D106" sqref="D106"/>
    </sheetView>
  </sheetViews>
  <sheetFormatPr defaultColWidth="10.85546875" defaultRowHeight="15" x14ac:dyDescent="0.25"/>
  <cols>
    <col min="1" max="1" width="13.140625" style="18" customWidth="1"/>
    <col min="2" max="2" width="29.85546875" style="18" customWidth="1"/>
    <col min="3" max="3" width="18" style="18" customWidth="1"/>
    <col min="4" max="4" width="14.7109375" style="18" customWidth="1"/>
    <col min="5" max="5" width="18.85546875" style="305" bestFit="1" customWidth="1"/>
    <col min="6" max="6" width="15.85546875" style="305" customWidth="1"/>
    <col min="7" max="7" width="18.7109375" style="305" customWidth="1"/>
    <col min="8" max="8" width="12.42578125" style="18" customWidth="1"/>
    <col min="9" max="9" width="18.7109375" style="18" customWidth="1"/>
    <col min="10" max="10" width="15.5703125" style="18" customWidth="1"/>
    <col min="11" max="11" width="15.42578125" style="18" customWidth="1"/>
    <col min="12" max="12" width="17.7109375" style="18" customWidth="1"/>
    <col min="13" max="13" width="15" style="18" customWidth="1"/>
    <col min="14" max="14" width="29.85546875" style="54" customWidth="1"/>
    <col min="15" max="15" width="41.140625" style="18" customWidth="1"/>
    <col min="16" max="16384" width="10.85546875" style="18"/>
  </cols>
  <sheetData>
    <row r="1" spans="1:14" s="67" customFormat="1" ht="31.5" x14ac:dyDescent="0.25">
      <c r="A1" s="770" t="s">
        <v>44</v>
      </c>
      <c r="B1" s="770"/>
      <c r="C1" s="770"/>
      <c r="D1" s="770"/>
      <c r="E1" s="770"/>
      <c r="F1" s="770"/>
      <c r="G1" s="770"/>
      <c r="H1" s="770"/>
      <c r="I1" s="770"/>
      <c r="J1" s="770"/>
      <c r="K1" s="770"/>
      <c r="L1" s="770"/>
      <c r="M1" s="770"/>
      <c r="N1" s="770"/>
    </row>
    <row r="2" spans="1:14" s="67" customFormat="1" ht="18.75" x14ac:dyDescent="0.25">
      <c r="A2" s="771" t="s">
        <v>128</v>
      </c>
      <c r="B2" s="771"/>
      <c r="C2" s="771"/>
      <c r="D2" s="771"/>
      <c r="E2" s="771"/>
      <c r="F2" s="771"/>
      <c r="G2" s="771"/>
      <c r="H2" s="771"/>
      <c r="I2" s="771"/>
      <c r="J2" s="771"/>
      <c r="K2" s="771"/>
      <c r="L2" s="771"/>
      <c r="M2" s="771"/>
      <c r="N2" s="771"/>
    </row>
    <row r="3" spans="1:14" s="67" customFormat="1" ht="45.75" thickBot="1" x14ac:dyDescent="0.3">
      <c r="A3" s="147" t="s">
        <v>0</v>
      </c>
      <c r="B3" s="148" t="s">
        <v>5</v>
      </c>
      <c r="C3" s="148" t="s">
        <v>10</v>
      </c>
      <c r="D3" s="149" t="s">
        <v>8</v>
      </c>
      <c r="E3" s="149" t="s">
        <v>13</v>
      </c>
      <c r="F3" s="149" t="s">
        <v>34</v>
      </c>
      <c r="G3" s="149" t="s">
        <v>41</v>
      </c>
      <c r="H3" s="149" t="s">
        <v>2</v>
      </c>
      <c r="I3" s="149" t="s">
        <v>3</v>
      </c>
      <c r="J3" s="148" t="s">
        <v>9</v>
      </c>
      <c r="K3" s="148" t="s">
        <v>1</v>
      </c>
      <c r="L3" s="148" t="s">
        <v>4</v>
      </c>
      <c r="M3" s="148" t="s">
        <v>12</v>
      </c>
      <c r="N3" s="150" t="s">
        <v>11</v>
      </c>
    </row>
    <row r="4" spans="1:14" s="14" customFormat="1" ht="27.95" customHeight="1" x14ac:dyDescent="0.25">
      <c r="A4" s="407">
        <v>45292</v>
      </c>
      <c r="B4" s="408" t="s">
        <v>168</v>
      </c>
      <c r="C4" s="408"/>
      <c r="D4" s="445"/>
      <c r="E4" s="606"/>
      <c r="F4" s="606"/>
      <c r="G4" s="606">
        <v>4000</v>
      </c>
      <c r="H4" s="448"/>
      <c r="I4" s="449"/>
      <c r="J4" s="450"/>
      <c r="K4" s="451"/>
      <c r="L4" s="183"/>
      <c r="M4" s="452"/>
      <c r="N4" s="453"/>
    </row>
    <row r="5" spans="1:14" s="14" customFormat="1" ht="13.5" customHeight="1" x14ac:dyDescent="0.25">
      <c r="A5" s="463">
        <v>45301</v>
      </c>
      <c r="B5" s="464" t="s">
        <v>112</v>
      </c>
      <c r="C5" s="464" t="s">
        <v>49</v>
      </c>
      <c r="D5" s="465" t="s">
        <v>124</v>
      </c>
      <c r="E5" s="466"/>
      <c r="F5" s="466">
        <v>38500</v>
      </c>
      <c r="G5" s="466">
        <f>G4-E5+F5</f>
        <v>42500</v>
      </c>
      <c r="H5" s="468" t="s">
        <v>130</v>
      </c>
      <c r="I5" s="468" t="s">
        <v>18</v>
      </c>
      <c r="J5" s="565" t="s">
        <v>170</v>
      </c>
      <c r="K5" s="464" t="s">
        <v>144</v>
      </c>
      <c r="L5" s="464" t="s">
        <v>45</v>
      </c>
      <c r="M5" s="471"/>
      <c r="N5" s="470"/>
    </row>
    <row r="6" spans="1:14" s="14" customFormat="1" ht="13.5" customHeight="1" x14ac:dyDescent="0.25">
      <c r="A6" s="169">
        <v>45301</v>
      </c>
      <c r="B6" s="170" t="s">
        <v>169</v>
      </c>
      <c r="C6" s="170" t="s">
        <v>155</v>
      </c>
      <c r="D6" s="171" t="s">
        <v>80</v>
      </c>
      <c r="E6" s="151">
        <v>500</v>
      </c>
      <c r="F6" s="151"/>
      <c r="G6" s="151">
        <f t="shared" ref="G6:G70" si="0">G5-E6+F6</f>
        <v>42000</v>
      </c>
      <c r="H6" s="290" t="s">
        <v>130</v>
      </c>
      <c r="I6" s="290" t="s">
        <v>18</v>
      </c>
      <c r="J6" s="400" t="s">
        <v>170</v>
      </c>
      <c r="K6" s="386" t="s">
        <v>144</v>
      </c>
      <c r="L6" s="386" t="s">
        <v>45</v>
      </c>
      <c r="M6" s="461"/>
      <c r="N6" s="462"/>
    </row>
    <row r="7" spans="1:14" x14ac:dyDescent="0.25">
      <c r="A7" s="169">
        <v>45301</v>
      </c>
      <c r="B7" s="170" t="s">
        <v>114</v>
      </c>
      <c r="C7" s="170" t="s">
        <v>115</v>
      </c>
      <c r="D7" s="171" t="s">
        <v>124</v>
      </c>
      <c r="E7" s="151">
        <v>10000</v>
      </c>
      <c r="F7" s="151"/>
      <c r="G7" s="151">
        <f>G6-E7+F7</f>
        <v>32000</v>
      </c>
      <c r="H7" s="290" t="s">
        <v>130</v>
      </c>
      <c r="I7" s="154" t="s">
        <v>18</v>
      </c>
      <c r="J7" s="400" t="s">
        <v>170</v>
      </c>
      <c r="K7" s="386" t="s">
        <v>144</v>
      </c>
      <c r="L7" s="154" t="s">
        <v>45</v>
      </c>
      <c r="M7" s="154"/>
      <c r="N7" s="462" t="s">
        <v>171</v>
      </c>
    </row>
    <row r="8" spans="1:14" x14ac:dyDescent="0.25">
      <c r="A8" s="169">
        <v>45301</v>
      </c>
      <c r="B8" s="170" t="s">
        <v>114</v>
      </c>
      <c r="C8" s="170" t="s">
        <v>115</v>
      </c>
      <c r="D8" s="171" t="s">
        <v>124</v>
      </c>
      <c r="E8" s="151">
        <v>7000</v>
      </c>
      <c r="F8" s="151"/>
      <c r="G8" s="151">
        <f t="shared" ref="G8:G32" si="1">G7-E8+F8</f>
        <v>25000</v>
      </c>
      <c r="H8" s="290" t="s">
        <v>130</v>
      </c>
      <c r="I8" s="154" t="s">
        <v>18</v>
      </c>
      <c r="J8" s="400" t="s">
        <v>170</v>
      </c>
      <c r="K8" s="386" t="s">
        <v>144</v>
      </c>
      <c r="L8" s="154" t="s">
        <v>45</v>
      </c>
      <c r="M8" s="154"/>
      <c r="N8" s="462" t="s">
        <v>172</v>
      </c>
    </row>
    <row r="9" spans="1:14" x14ac:dyDescent="0.25">
      <c r="A9" s="169">
        <v>45301</v>
      </c>
      <c r="B9" s="170" t="s">
        <v>114</v>
      </c>
      <c r="C9" s="170" t="s">
        <v>115</v>
      </c>
      <c r="D9" s="171" t="s">
        <v>124</v>
      </c>
      <c r="E9" s="151">
        <v>7000</v>
      </c>
      <c r="F9" s="151"/>
      <c r="G9" s="151">
        <f t="shared" si="1"/>
        <v>18000</v>
      </c>
      <c r="H9" s="290" t="s">
        <v>130</v>
      </c>
      <c r="I9" s="154" t="s">
        <v>18</v>
      </c>
      <c r="J9" s="400" t="s">
        <v>170</v>
      </c>
      <c r="K9" s="386" t="s">
        <v>144</v>
      </c>
      <c r="L9" s="154" t="s">
        <v>45</v>
      </c>
      <c r="M9" s="154"/>
      <c r="N9" s="462" t="s">
        <v>173</v>
      </c>
    </row>
    <row r="10" spans="1:14" x14ac:dyDescent="0.25">
      <c r="A10" s="169">
        <v>45301</v>
      </c>
      <c r="B10" s="170" t="s">
        <v>114</v>
      </c>
      <c r="C10" s="170" t="s">
        <v>115</v>
      </c>
      <c r="D10" s="171" t="s">
        <v>124</v>
      </c>
      <c r="E10" s="151">
        <v>7000</v>
      </c>
      <c r="F10" s="151"/>
      <c r="G10" s="151">
        <f t="shared" si="1"/>
        <v>11000</v>
      </c>
      <c r="H10" s="290" t="s">
        <v>130</v>
      </c>
      <c r="I10" s="154" t="s">
        <v>18</v>
      </c>
      <c r="J10" s="400" t="s">
        <v>170</v>
      </c>
      <c r="K10" s="386" t="s">
        <v>144</v>
      </c>
      <c r="L10" s="154" t="s">
        <v>45</v>
      </c>
      <c r="M10" s="154"/>
      <c r="N10" s="462" t="s">
        <v>174</v>
      </c>
    </row>
    <row r="11" spans="1:14" x14ac:dyDescent="0.25">
      <c r="A11" s="463">
        <v>45303</v>
      </c>
      <c r="B11" s="464" t="s">
        <v>112</v>
      </c>
      <c r="C11" s="464" t="s">
        <v>49</v>
      </c>
      <c r="D11" s="465" t="s">
        <v>124</v>
      </c>
      <c r="E11" s="466"/>
      <c r="F11" s="466">
        <v>33500</v>
      </c>
      <c r="G11" s="466">
        <f t="shared" si="1"/>
        <v>44500</v>
      </c>
      <c r="H11" s="468" t="s">
        <v>130</v>
      </c>
      <c r="I11" s="469" t="s">
        <v>18</v>
      </c>
      <c r="J11" s="565" t="s">
        <v>179</v>
      </c>
      <c r="K11" s="464" t="s">
        <v>144</v>
      </c>
      <c r="L11" s="469" t="s">
        <v>45</v>
      </c>
      <c r="M11" s="469"/>
      <c r="N11" s="470"/>
    </row>
    <row r="12" spans="1:14" x14ac:dyDescent="0.25">
      <c r="A12" s="169">
        <v>45303</v>
      </c>
      <c r="B12" s="170" t="s">
        <v>114</v>
      </c>
      <c r="C12" s="170" t="s">
        <v>115</v>
      </c>
      <c r="D12" s="171" t="s">
        <v>124</v>
      </c>
      <c r="E12" s="151">
        <v>500</v>
      </c>
      <c r="F12" s="151"/>
      <c r="G12" s="151">
        <f t="shared" si="1"/>
        <v>44000</v>
      </c>
      <c r="H12" s="638" t="s">
        <v>130</v>
      </c>
      <c r="I12" s="154" t="s">
        <v>18</v>
      </c>
      <c r="J12" s="400" t="s">
        <v>179</v>
      </c>
      <c r="K12" s="386" t="s">
        <v>144</v>
      </c>
      <c r="L12" s="154" t="s">
        <v>45</v>
      </c>
      <c r="M12" s="154"/>
      <c r="N12" s="462"/>
    </row>
    <row r="13" spans="1:14" x14ac:dyDescent="0.25">
      <c r="A13" s="169">
        <v>45303</v>
      </c>
      <c r="B13" s="170" t="s">
        <v>114</v>
      </c>
      <c r="C13" s="170" t="s">
        <v>115</v>
      </c>
      <c r="D13" s="171" t="s">
        <v>124</v>
      </c>
      <c r="E13" s="151">
        <v>10000</v>
      </c>
      <c r="F13" s="151"/>
      <c r="G13" s="151">
        <f t="shared" si="1"/>
        <v>34000</v>
      </c>
      <c r="H13" s="638" t="s">
        <v>130</v>
      </c>
      <c r="I13" s="154" t="s">
        <v>18</v>
      </c>
      <c r="J13" s="400" t="s">
        <v>179</v>
      </c>
      <c r="K13" s="386" t="s">
        <v>144</v>
      </c>
      <c r="L13" s="154" t="s">
        <v>45</v>
      </c>
      <c r="M13" s="154"/>
      <c r="N13" s="462" t="s">
        <v>161</v>
      </c>
    </row>
    <row r="14" spans="1:14" x14ac:dyDescent="0.25">
      <c r="A14" s="169">
        <v>45303</v>
      </c>
      <c r="B14" s="170" t="s">
        <v>114</v>
      </c>
      <c r="C14" s="170" t="s">
        <v>115</v>
      </c>
      <c r="D14" s="171" t="s">
        <v>124</v>
      </c>
      <c r="E14" s="151">
        <v>8000</v>
      </c>
      <c r="F14" s="151"/>
      <c r="G14" s="151">
        <f t="shared" si="1"/>
        <v>26000</v>
      </c>
      <c r="H14" s="638" t="s">
        <v>130</v>
      </c>
      <c r="I14" s="154" t="s">
        <v>18</v>
      </c>
      <c r="J14" s="400" t="s">
        <v>179</v>
      </c>
      <c r="K14" s="386" t="s">
        <v>144</v>
      </c>
      <c r="L14" s="154" t="s">
        <v>45</v>
      </c>
      <c r="M14" s="154"/>
      <c r="N14" s="462" t="s">
        <v>173</v>
      </c>
    </row>
    <row r="15" spans="1:14" x14ac:dyDescent="0.25">
      <c r="A15" s="169">
        <v>45303</v>
      </c>
      <c r="B15" s="170" t="s">
        <v>114</v>
      </c>
      <c r="C15" s="170" t="s">
        <v>115</v>
      </c>
      <c r="D15" s="171" t="s">
        <v>124</v>
      </c>
      <c r="E15" s="151">
        <v>9000</v>
      </c>
      <c r="F15" s="151"/>
      <c r="G15" s="151">
        <f t="shared" si="1"/>
        <v>17000</v>
      </c>
      <c r="H15" s="638" t="s">
        <v>130</v>
      </c>
      <c r="I15" s="154" t="s">
        <v>18</v>
      </c>
      <c r="J15" s="400" t="s">
        <v>179</v>
      </c>
      <c r="K15" s="386" t="s">
        <v>144</v>
      </c>
      <c r="L15" s="154" t="s">
        <v>45</v>
      </c>
      <c r="M15" s="154"/>
      <c r="N15" s="462" t="s">
        <v>174</v>
      </c>
    </row>
    <row r="16" spans="1:14" x14ac:dyDescent="0.25">
      <c r="A16" s="169">
        <v>45303</v>
      </c>
      <c r="B16" s="170" t="s">
        <v>129</v>
      </c>
      <c r="C16" s="170" t="s">
        <v>129</v>
      </c>
      <c r="D16" s="171" t="s">
        <v>124</v>
      </c>
      <c r="E16" s="151">
        <v>5000</v>
      </c>
      <c r="F16" s="151"/>
      <c r="G16" s="151">
        <f t="shared" si="1"/>
        <v>12000</v>
      </c>
      <c r="H16" s="638" t="s">
        <v>130</v>
      </c>
      <c r="I16" s="154" t="s">
        <v>18</v>
      </c>
      <c r="J16" s="400" t="s">
        <v>179</v>
      </c>
      <c r="K16" s="386" t="s">
        <v>144</v>
      </c>
      <c r="L16" s="154" t="s">
        <v>45</v>
      </c>
      <c r="M16" s="154"/>
      <c r="N16" s="462"/>
    </row>
    <row r="17" spans="1:14" x14ac:dyDescent="0.25">
      <c r="A17" s="169">
        <v>45307</v>
      </c>
      <c r="B17" s="170" t="s">
        <v>121</v>
      </c>
      <c r="C17" s="170" t="s">
        <v>49</v>
      </c>
      <c r="D17" s="171" t="s">
        <v>124</v>
      </c>
      <c r="E17" s="151"/>
      <c r="F17" s="151">
        <v>-12000</v>
      </c>
      <c r="G17" s="151">
        <f t="shared" si="1"/>
        <v>0</v>
      </c>
      <c r="H17" s="290" t="s">
        <v>130</v>
      </c>
      <c r="I17" s="154" t="s">
        <v>18</v>
      </c>
      <c r="J17" s="400" t="s">
        <v>170</v>
      </c>
      <c r="K17" s="386" t="s">
        <v>144</v>
      </c>
      <c r="L17" s="154" t="s">
        <v>45</v>
      </c>
      <c r="M17" s="154"/>
      <c r="N17" s="462"/>
    </row>
    <row r="18" spans="1:14" x14ac:dyDescent="0.25">
      <c r="A18" s="463">
        <v>45307</v>
      </c>
      <c r="B18" s="464" t="s">
        <v>112</v>
      </c>
      <c r="C18" s="464" t="s">
        <v>49</v>
      </c>
      <c r="D18" s="465" t="s">
        <v>124</v>
      </c>
      <c r="E18" s="466"/>
      <c r="F18" s="466">
        <v>17000</v>
      </c>
      <c r="G18" s="466">
        <f t="shared" si="1"/>
        <v>17000</v>
      </c>
      <c r="H18" s="468" t="s">
        <v>130</v>
      </c>
      <c r="I18" s="469" t="s">
        <v>18</v>
      </c>
      <c r="J18" s="565" t="s">
        <v>185</v>
      </c>
      <c r="K18" s="464" t="s">
        <v>144</v>
      </c>
      <c r="L18" s="469" t="s">
        <v>45</v>
      </c>
      <c r="M18" s="469"/>
      <c r="N18" s="470"/>
    </row>
    <row r="19" spans="1:14" x14ac:dyDescent="0.25">
      <c r="A19" s="169">
        <v>45307</v>
      </c>
      <c r="B19" s="170" t="s">
        <v>114</v>
      </c>
      <c r="C19" s="170" t="s">
        <v>115</v>
      </c>
      <c r="D19" s="171" t="s">
        <v>124</v>
      </c>
      <c r="E19" s="151">
        <v>8000</v>
      </c>
      <c r="F19" s="151"/>
      <c r="G19" s="151">
        <f t="shared" si="1"/>
        <v>9000</v>
      </c>
      <c r="H19" s="290" t="s">
        <v>130</v>
      </c>
      <c r="I19" s="154" t="s">
        <v>18</v>
      </c>
      <c r="J19" s="400" t="s">
        <v>185</v>
      </c>
      <c r="K19" s="386" t="s">
        <v>144</v>
      </c>
      <c r="L19" s="154" t="s">
        <v>45</v>
      </c>
      <c r="M19" s="154"/>
      <c r="N19" s="462" t="s">
        <v>131</v>
      </c>
    </row>
    <row r="20" spans="1:14" x14ac:dyDescent="0.25">
      <c r="A20" s="169">
        <v>44942</v>
      </c>
      <c r="B20" s="170" t="s">
        <v>114</v>
      </c>
      <c r="C20" s="170" t="s">
        <v>115</v>
      </c>
      <c r="D20" s="171" t="s">
        <v>124</v>
      </c>
      <c r="E20" s="151">
        <v>9000</v>
      </c>
      <c r="F20" s="151"/>
      <c r="G20" s="151">
        <f t="shared" si="1"/>
        <v>0</v>
      </c>
      <c r="H20" s="290" t="s">
        <v>130</v>
      </c>
      <c r="I20" s="154" t="s">
        <v>18</v>
      </c>
      <c r="J20" s="400" t="s">
        <v>185</v>
      </c>
      <c r="K20" s="386" t="s">
        <v>144</v>
      </c>
      <c r="L20" s="154" t="s">
        <v>45</v>
      </c>
      <c r="M20" s="154"/>
      <c r="N20" s="462" t="s">
        <v>132</v>
      </c>
    </row>
    <row r="21" spans="1:14" x14ac:dyDescent="0.25">
      <c r="A21" s="463">
        <v>45308</v>
      </c>
      <c r="B21" s="464" t="s">
        <v>112</v>
      </c>
      <c r="C21" s="464" t="s">
        <v>49</v>
      </c>
      <c r="D21" s="465" t="s">
        <v>124</v>
      </c>
      <c r="E21" s="466"/>
      <c r="F21" s="466">
        <v>17000</v>
      </c>
      <c r="G21" s="466">
        <f t="shared" si="1"/>
        <v>17000</v>
      </c>
      <c r="H21" s="468" t="s">
        <v>130</v>
      </c>
      <c r="I21" s="469" t="s">
        <v>18</v>
      </c>
      <c r="J21" s="565" t="s">
        <v>195</v>
      </c>
      <c r="K21" s="464" t="s">
        <v>144</v>
      </c>
      <c r="L21" s="469" t="s">
        <v>45</v>
      </c>
      <c r="M21" s="469"/>
      <c r="N21" s="470"/>
    </row>
    <row r="22" spans="1:14" x14ac:dyDescent="0.25">
      <c r="A22" s="169">
        <v>45308</v>
      </c>
      <c r="B22" s="170" t="s">
        <v>114</v>
      </c>
      <c r="C22" s="170" t="s">
        <v>115</v>
      </c>
      <c r="D22" s="171" t="s">
        <v>124</v>
      </c>
      <c r="E22" s="151">
        <v>8000</v>
      </c>
      <c r="F22" s="151"/>
      <c r="G22" s="151">
        <f t="shared" si="1"/>
        <v>9000</v>
      </c>
      <c r="H22" s="290" t="s">
        <v>130</v>
      </c>
      <c r="I22" s="154" t="s">
        <v>18</v>
      </c>
      <c r="J22" s="400" t="s">
        <v>195</v>
      </c>
      <c r="K22" s="386" t="s">
        <v>144</v>
      </c>
      <c r="L22" s="154" t="s">
        <v>45</v>
      </c>
      <c r="M22" s="154"/>
      <c r="N22" s="462" t="s">
        <v>131</v>
      </c>
    </row>
    <row r="23" spans="1:14" x14ac:dyDescent="0.25">
      <c r="A23" s="169">
        <v>45308</v>
      </c>
      <c r="B23" s="170" t="s">
        <v>114</v>
      </c>
      <c r="C23" s="170" t="s">
        <v>115</v>
      </c>
      <c r="D23" s="171" t="s">
        <v>124</v>
      </c>
      <c r="E23" s="151">
        <v>9000</v>
      </c>
      <c r="F23" s="151"/>
      <c r="G23" s="151">
        <f t="shared" si="1"/>
        <v>0</v>
      </c>
      <c r="H23" s="290" t="s">
        <v>130</v>
      </c>
      <c r="I23" s="154" t="s">
        <v>18</v>
      </c>
      <c r="J23" s="400" t="s">
        <v>195</v>
      </c>
      <c r="K23" s="386" t="s">
        <v>144</v>
      </c>
      <c r="L23" s="154" t="s">
        <v>45</v>
      </c>
      <c r="M23" s="154"/>
      <c r="N23" s="462" t="s">
        <v>132</v>
      </c>
    </row>
    <row r="24" spans="1:14" x14ac:dyDescent="0.25">
      <c r="A24" s="169">
        <v>44944</v>
      </c>
      <c r="B24" s="634" t="s">
        <v>114</v>
      </c>
      <c r="C24" s="170" t="s">
        <v>115</v>
      </c>
      <c r="D24" s="171" t="s">
        <v>124</v>
      </c>
      <c r="E24" s="457">
        <v>8000</v>
      </c>
      <c r="F24" s="457"/>
      <c r="G24" s="457">
        <f t="shared" si="1"/>
        <v>-8000</v>
      </c>
      <c r="H24" s="635" t="s">
        <v>130</v>
      </c>
      <c r="I24" s="636" t="s">
        <v>18</v>
      </c>
      <c r="J24" s="400" t="s">
        <v>262</v>
      </c>
      <c r="K24" s="634" t="s">
        <v>144</v>
      </c>
      <c r="L24" s="636" t="s">
        <v>45</v>
      </c>
      <c r="M24" s="636"/>
      <c r="N24" s="601" t="s">
        <v>131</v>
      </c>
    </row>
    <row r="25" spans="1:14" x14ac:dyDescent="0.25">
      <c r="A25" s="169">
        <v>44944</v>
      </c>
      <c r="B25" s="170" t="s">
        <v>114</v>
      </c>
      <c r="C25" s="170" t="s">
        <v>115</v>
      </c>
      <c r="D25" s="171" t="s">
        <v>124</v>
      </c>
      <c r="E25" s="151">
        <v>8000</v>
      </c>
      <c r="F25" s="151"/>
      <c r="G25" s="151">
        <f t="shared" si="1"/>
        <v>-16000</v>
      </c>
      <c r="H25" s="290" t="s">
        <v>130</v>
      </c>
      <c r="I25" s="154" t="s">
        <v>18</v>
      </c>
      <c r="J25" s="400" t="s">
        <v>262</v>
      </c>
      <c r="K25" s="386" t="s">
        <v>144</v>
      </c>
      <c r="L25" s="154" t="s">
        <v>45</v>
      </c>
      <c r="M25" s="154"/>
      <c r="N25" s="462" t="s">
        <v>132</v>
      </c>
    </row>
    <row r="26" spans="1:14" x14ac:dyDescent="0.25">
      <c r="A26" s="671">
        <v>45310</v>
      </c>
      <c r="B26" s="676" t="s">
        <v>112</v>
      </c>
      <c r="C26" s="676" t="s">
        <v>49</v>
      </c>
      <c r="D26" s="677" t="s">
        <v>124</v>
      </c>
      <c r="E26" s="678"/>
      <c r="F26" s="678">
        <v>63000</v>
      </c>
      <c r="G26" s="678">
        <f t="shared" si="1"/>
        <v>47000</v>
      </c>
      <c r="H26" s="679" t="s">
        <v>130</v>
      </c>
      <c r="I26" s="680" t="s">
        <v>18</v>
      </c>
      <c r="J26" s="683" t="s">
        <v>399</v>
      </c>
      <c r="K26" s="681" t="s">
        <v>144</v>
      </c>
      <c r="L26" s="680" t="s">
        <v>45</v>
      </c>
      <c r="M26" s="680"/>
      <c r="N26" s="684"/>
    </row>
    <row r="27" spans="1:14" x14ac:dyDescent="0.25">
      <c r="A27" s="169">
        <v>45310</v>
      </c>
      <c r="B27" s="170" t="s">
        <v>114</v>
      </c>
      <c r="C27" s="170" t="s">
        <v>115</v>
      </c>
      <c r="D27" s="171" t="s">
        <v>124</v>
      </c>
      <c r="E27" s="151">
        <v>8000</v>
      </c>
      <c r="F27" s="151"/>
      <c r="G27" s="151">
        <f t="shared" si="1"/>
        <v>39000</v>
      </c>
      <c r="H27" s="290" t="s">
        <v>130</v>
      </c>
      <c r="I27" s="154" t="s">
        <v>18</v>
      </c>
      <c r="J27" s="400" t="s">
        <v>399</v>
      </c>
      <c r="K27" s="386" t="s">
        <v>144</v>
      </c>
      <c r="L27" s="154" t="s">
        <v>45</v>
      </c>
      <c r="M27" s="154"/>
      <c r="N27" s="462" t="s">
        <v>131</v>
      </c>
    </row>
    <row r="28" spans="1:14" x14ac:dyDescent="0.25">
      <c r="A28" s="169">
        <v>45310</v>
      </c>
      <c r="B28" s="170" t="s">
        <v>114</v>
      </c>
      <c r="C28" s="170" t="s">
        <v>115</v>
      </c>
      <c r="D28" s="171" t="s">
        <v>124</v>
      </c>
      <c r="E28" s="151">
        <v>9000</v>
      </c>
      <c r="F28" s="151"/>
      <c r="G28" s="151">
        <f t="shared" si="1"/>
        <v>30000</v>
      </c>
      <c r="H28" s="290" t="s">
        <v>130</v>
      </c>
      <c r="I28" s="154" t="s">
        <v>18</v>
      </c>
      <c r="J28" s="400" t="s">
        <v>399</v>
      </c>
      <c r="K28" s="386" t="s">
        <v>144</v>
      </c>
      <c r="L28" s="154" t="s">
        <v>45</v>
      </c>
      <c r="M28" s="154"/>
      <c r="N28" s="462" t="s">
        <v>264</v>
      </c>
    </row>
    <row r="29" spans="1:14" x14ac:dyDescent="0.25">
      <c r="A29" s="169">
        <v>45310</v>
      </c>
      <c r="B29" s="170" t="s">
        <v>114</v>
      </c>
      <c r="C29" s="170" t="s">
        <v>115</v>
      </c>
      <c r="D29" s="171" t="s">
        <v>124</v>
      </c>
      <c r="E29" s="151">
        <v>9000</v>
      </c>
      <c r="F29" s="151"/>
      <c r="G29" s="151">
        <f t="shared" si="1"/>
        <v>21000</v>
      </c>
      <c r="H29" s="290" t="s">
        <v>130</v>
      </c>
      <c r="I29" s="154" t="s">
        <v>18</v>
      </c>
      <c r="J29" s="400" t="s">
        <v>399</v>
      </c>
      <c r="K29" s="386" t="s">
        <v>144</v>
      </c>
      <c r="L29" s="154" t="s">
        <v>45</v>
      </c>
      <c r="M29" s="154"/>
      <c r="N29" s="462" t="s">
        <v>265</v>
      </c>
    </row>
    <row r="30" spans="1:14" x14ac:dyDescent="0.25">
      <c r="A30" s="169">
        <v>45310</v>
      </c>
      <c r="B30" s="170" t="s">
        <v>114</v>
      </c>
      <c r="C30" s="170" t="s">
        <v>115</v>
      </c>
      <c r="D30" s="171" t="s">
        <v>124</v>
      </c>
      <c r="E30" s="151">
        <v>9000</v>
      </c>
      <c r="F30" s="151"/>
      <c r="G30" s="151">
        <f t="shared" si="1"/>
        <v>12000</v>
      </c>
      <c r="H30" s="290" t="s">
        <v>130</v>
      </c>
      <c r="I30" s="154" t="s">
        <v>18</v>
      </c>
      <c r="J30" s="400" t="s">
        <v>399</v>
      </c>
      <c r="K30" s="386" t="s">
        <v>144</v>
      </c>
      <c r="L30" s="154" t="s">
        <v>45</v>
      </c>
      <c r="M30" s="154"/>
      <c r="N30" s="462" t="s">
        <v>266</v>
      </c>
    </row>
    <row r="31" spans="1:14" x14ac:dyDescent="0.25">
      <c r="A31" s="169">
        <v>45310</v>
      </c>
      <c r="B31" s="170" t="s">
        <v>114</v>
      </c>
      <c r="C31" s="170" t="s">
        <v>115</v>
      </c>
      <c r="D31" s="171" t="s">
        <v>124</v>
      </c>
      <c r="E31" s="151">
        <v>8000</v>
      </c>
      <c r="F31" s="160"/>
      <c r="G31" s="151">
        <f t="shared" si="1"/>
        <v>4000</v>
      </c>
      <c r="H31" s="290" t="s">
        <v>130</v>
      </c>
      <c r="I31" s="178" t="s">
        <v>18</v>
      </c>
      <c r="J31" s="400" t="s">
        <v>399</v>
      </c>
      <c r="K31" s="182" t="s">
        <v>144</v>
      </c>
      <c r="L31" s="178" t="s">
        <v>45</v>
      </c>
      <c r="M31" s="178"/>
      <c r="N31" s="156" t="s">
        <v>267</v>
      </c>
    </row>
    <row r="32" spans="1:14" x14ac:dyDescent="0.25">
      <c r="A32" s="169">
        <v>45310</v>
      </c>
      <c r="B32" s="170" t="s">
        <v>114</v>
      </c>
      <c r="C32" s="170" t="s">
        <v>115</v>
      </c>
      <c r="D32" s="171" t="s">
        <v>124</v>
      </c>
      <c r="E32" s="151">
        <v>7000</v>
      </c>
      <c r="F32" s="151"/>
      <c r="G32" s="151">
        <f t="shared" si="1"/>
        <v>-3000</v>
      </c>
      <c r="H32" s="290" t="s">
        <v>130</v>
      </c>
      <c r="I32" s="154" t="s">
        <v>18</v>
      </c>
      <c r="J32" s="400" t="s">
        <v>399</v>
      </c>
      <c r="K32" s="386" t="s">
        <v>144</v>
      </c>
      <c r="L32" s="154" t="s">
        <v>45</v>
      </c>
      <c r="M32" s="154"/>
      <c r="N32" s="156" t="s">
        <v>268</v>
      </c>
    </row>
    <row r="33" spans="1:15" x14ac:dyDescent="0.25">
      <c r="A33" s="169">
        <v>45310</v>
      </c>
      <c r="B33" s="170" t="s">
        <v>129</v>
      </c>
      <c r="C33" s="170" t="s">
        <v>129</v>
      </c>
      <c r="D33" s="171" t="s">
        <v>124</v>
      </c>
      <c r="E33" s="151">
        <v>5000</v>
      </c>
      <c r="F33" s="457"/>
      <c r="G33" s="151">
        <f t="shared" si="0"/>
        <v>-8000</v>
      </c>
      <c r="H33" s="290" t="s">
        <v>130</v>
      </c>
      <c r="I33" s="154" t="s">
        <v>18</v>
      </c>
      <c r="J33" s="400" t="s">
        <v>399</v>
      </c>
      <c r="K33" s="386" t="s">
        <v>144</v>
      </c>
      <c r="L33" s="154" t="s">
        <v>45</v>
      </c>
      <c r="M33" s="154"/>
      <c r="N33" s="156"/>
      <c r="O33" s="413"/>
    </row>
    <row r="34" spans="1:15" x14ac:dyDescent="0.25">
      <c r="A34" s="169">
        <v>45310</v>
      </c>
      <c r="B34" s="170" t="s">
        <v>129</v>
      </c>
      <c r="C34" s="170" t="s">
        <v>129</v>
      </c>
      <c r="D34" s="171" t="s">
        <v>124</v>
      </c>
      <c r="E34" s="151">
        <v>5000</v>
      </c>
      <c r="F34" s="457"/>
      <c r="G34" s="151">
        <f t="shared" si="0"/>
        <v>-13000</v>
      </c>
      <c r="H34" s="290" t="s">
        <v>130</v>
      </c>
      <c r="I34" s="154" t="s">
        <v>18</v>
      </c>
      <c r="J34" s="400" t="s">
        <v>399</v>
      </c>
      <c r="K34" s="386" t="s">
        <v>144</v>
      </c>
      <c r="L34" s="154" t="s">
        <v>45</v>
      </c>
      <c r="M34" s="154"/>
      <c r="N34" s="156"/>
      <c r="O34" s="413"/>
    </row>
    <row r="35" spans="1:15" x14ac:dyDescent="0.25">
      <c r="A35" s="169">
        <v>45311</v>
      </c>
      <c r="B35" s="170" t="s">
        <v>121</v>
      </c>
      <c r="C35" s="170" t="s">
        <v>49</v>
      </c>
      <c r="D35" s="171" t="s">
        <v>124</v>
      </c>
      <c r="E35" s="151"/>
      <c r="F35" s="457">
        <v>-3000</v>
      </c>
      <c r="G35" s="151">
        <f t="shared" si="0"/>
        <v>-16000</v>
      </c>
      <c r="H35" s="290" t="s">
        <v>130</v>
      </c>
      <c r="I35" s="154" t="s">
        <v>18</v>
      </c>
      <c r="J35" s="400" t="s">
        <v>399</v>
      </c>
      <c r="K35" s="386" t="s">
        <v>144</v>
      </c>
      <c r="L35" s="154" t="s">
        <v>45</v>
      </c>
      <c r="M35" s="154"/>
      <c r="N35" s="156"/>
      <c r="O35" s="413"/>
    </row>
    <row r="36" spans="1:15" ht="15.75" customHeight="1" x14ac:dyDescent="0.25">
      <c r="A36" s="463">
        <v>45311</v>
      </c>
      <c r="B36" s="464" t="s">
        <v>112</v>
      </c>
      <c r="C36" s="464" t="s">
        <v>49</v>
      </c>
      <c r="D36" s="465" t="s">
        <v>124</v>
      </c>
      <c r="E36" s="685"/>
      <c r="F36" s="566">
        <v>32000</v>
      </c>
      <c r="G36" s="466">
        <f t="shared" si="0"/>
        <v>16000</v>
      </c>
      <c r="H36" s="468" t="s">
        <v>130</v>
      </c>
      <c r="I36" s="469" t="s">
        <v>18</v>
      </c>
      <c r="J36" s="565" t="s">
        <v>262</v>
      </c>
      <c r="K36" s="464" t="s">
        <v>144</v>
      </c>
      <c r="L36" s="469" t="s">
        <v>45</v>
      </c>
      <c r="M36" s="469"/>
      <c r="N36" s="563"/>
    </row>
    <row r="37" spans="1:15" ht="15.75" customHeight="1" x14ac:dyDescent="0.25">
      <c r="A37" s="169">
        <v>45311</v>
      </c>
      <c r="B37" s="170" t="s">
        <v>114</v>
      </c>
      <c r="C37" s="170" t="s">
        <v>115</v>
      </c>
      <c r="D37" s="171" t="s">
        <v>124</v>
      </c>
      <c r="E37" s="175">
        <v>8000</v>
      </c>
      <c r="F37" s="160"/>
      <c r="G37" s="151">
        <f t="shared" si="0"/>
        <v>8000</v>
      </c>
      <c r="H37" s="290" t="s">
        <v>130</v>
      </c>
      <c r="I37" s="154" t="s">
        <v>18</v>
      </c>
      <c r="J37" s="400" t="s">
        <v>262</v>
      </c>
      <c r="K37" s="386" t="s">
        <v>144</v>
      </c>
      <c r="L37" s="154" t="s">
        <v>45</v>
      </c>
      <c r="M37" s="154"/>
      <c r="N37" s="156" t="s">
        <v>131</v>
      </c>
    </row>
    <row r="38" spans="1:15" ht="15.75" customHeight="1" x14ac:dyDescent="0.25">
      <c r="A38" s="169">
        <v>45311</v>
      </c>
      <c r="B38" s="170" t="s">
        <v>114</v>
      </c>
      <c r="C38" s="170" t="s">
        <v>115</v>
      </c>
      <c r="D38" s="171" t="s">
        <v>124</v>
      </c>
      <c r="E38" s="175">
        <v>8000</v>
      </c>
      <c r="F38" s="160"/>
      <c r="G38" s="151">
        <f t="shared" si="0"/>
        <v>0</v>
      </c>
      <c r="H38" s="290" t="s">
        <v>130</v>
      </c>
      <c r="I38" s="154" t="s">
        <v>18</v>
      </c>
      <c r="J38" s="400" t="s">
        <v>262</v>
      </c>
      <c r="K38" s="386" t="s">
        <v>144</v>
      </c>
      <c r="L38" s="154" t="s">
        <v>45</v>
      </c>
      <c r="M38" s="154"/>
      <c r="N38" s="156" t="s">
        <v>132</v>
      </c>
    </row>
    <row r="39" spans="1:15" ht="15.75" customHeight="1" x14ac:dyDescent="0.25">
      <c r="A39" s="463">
        <v>45313</v>
      </c>
      <c r="B39" s="464" t="s">
        <v>112</v>
      </c>
      <c r="C39" s="464" t="s">
        <v>49</v>
      </c>
      <c r="D39" s="465" t="s">
        <v>124</v>
      </c>
      <c r="E39" s="685"/>
      <c r="F39" s="566">
        <v>62000</v>
      </c>
      <c r="G39" s="466">
        <f t="shared" si="0"/>
        <v>62000</v>
      </c>
      <c r="H39" s="468" t="s">
        <v>130</v>
      </c>
      <c r="I39" s="469" t="s">
        <v>18</v>
      </c>
      <c r="J39" s="565" t="s">
        <v>263</v>
      </c>
      <c r="K39" s="464" t="s">
        <v>144</v>
      </c>
      <c r="L39" s="469" t="s">
        <v>45</v>
      </c>
      <c r="M39" s="469"/>
      <c r="N39" s="563"/>
    </row>
    <row r="40" spans="1:15" ht="15.75" customHeight="1" x14ac:dyDescent="0.25">
      <c r="A40" s="169">
        <v>45313</v>
      </c>
      <c r="B40" s="170" t="s">
        <v>114</v>
      </c>
      <c r="C40" s="170" t="s">
        <v>115</v>
      </c>
      <c r="D40" s="171" t="s">
        <v>124</v>
      </c>
      <c r="E40" s="175">
        <v>8000</v>
      </c>
      <c r="F40" s="160"/>
      <c r="G40" s="151">
        <f t="shared" si="0"/>
        <v>54000</v>
      </c>
      <c r="H40" s="290" t="s">
        <v>130</v>
      </c>
      <c r="I40" s="154" t="s">
        <v>18</v>
      </c>
      <c r="J40" s="400" t="s">
        <v>263</v>
      </c>
      <c r="K40" s="386" t="s">
        <v>144</v>
      </c>
      <c r="L40" s="154" t="s">
        <v>45</v>
      </c>
      <c r="M40" s="154"/>
      <c r="N40" s="156" t="s">
        <v>131</v>
      </c>
    </row>
    <row r="41" spans="1:15" ht="15.75" customHeight="1" x14ac:dyDescent="0.25">
      <c r="A41" s="169">
        <v>45313</v>
      </c>
      <c r="B41" s="170" t="s">
        <v>114</v>
      </c>
      <c r="C41" s="170" t="s">
        <v>115</v>
      </c>
      <c r="D41" s="171" t="s">
        <v>124</v>
      </c>
      <c r="E41" s="175">
        <v>9000</v>
      </c>
      <c r="F41" s="160"/>
      <c r="G41" s="151">
        <f t="shared" si="0"/>
        <v>45000</v>
      </c>
      <c r="H41" s="290" t="s">
        <v>130</v>
      </c>
      <c r="I41" s="154" t="s">
        <v>18</v>
      </c>
      <c r="J41" s="400" t="s">
        <v>263</v>
      </c>
      <c r="K41" s="386" t="s">
        <v>144</v>
      </c>
      <c r="L41" s="154" t="s">
        <v>45</v>
      </c>
      <c r="M41" s="154"/>
      <c r="N41" s="156" t="s">
        <v>284</v>
      </c>
    </row>
    <row r="42" spans="1:15" ht="15.75" customHeight="1" x14ac:dyDescent="0.25">
      <c r="A42" s="169">
        <v>45313</v>
      </c>
      <c r="B42" s="170" t="s">
        <v>114</v>
      </c>
      <c r="C42" s="170" t="s">
        <v>115</v>
      </c>
      <c r="D42" s="171" t="s">
        <v>124</v>
      </c>
      <c r="E42" s="175">
        <v>8000</v>
      </c>
      <c r="F42" s="160"/>
      <c r="G42" s="151">
        <f t="shared" si="0"/>
        <v>37000</v>
      </c>
      <c r="H42" s="290" t="s">
        <v>130</v>
      </c>
      <c r="I42" s="154" t="s">
        <v>18</v>
      </c>
      <c r="J42" s="400" t="s">
        <v>263</v>
      </c>
      <c r="K42" s="386" t="s">
        <v>144</v>
      </c>
      <c r="L42" s="154" t="s">
        <v>45</v>
      </c>
      <c r="M42" s="154"/>
      <c r="N42" s="156" t="s">
        <v>285</v>
      </c>
    </row>
    <row r="43" spans="1:15" ht="15.75" customHeight="1" x14ac:dyDescent="0.25">
      <c r="A43" s="169">
        <v>45313</v>
      </c>
      <c r="B43" s="170" t="s">
        <v>114</v>
      </c>
      <c r="C43" s="170" t="s">
        <v>115</v>
      </c>
      <c r="D43" s="171" t="s">
        <v>124</v>
      </c>
      <c r="E43" s="175">
        <v>9000</v>
      </c>
      <c r="F43" s="160"/>
      <c r="G43" s="151">
        <f t="shared" si="0"/>
        <v>28000</v>
      </c>
      <c r="H43" s="290" t="s">
        <v>130</v>
      </c>
      <c r="I43" s="154" t="s">
        <v>18</v>
      </c>
      <c r="J43" s="400" t="s">
        <v>263</v>
      </c>
      <c r="K43" s="386" t="s">
        <v>144</v>
      </c>
      <c r="L43" s="154" t="s">
        <v>45</v>
      </c>
      <c r="M43" s="154"/>
      <c r="N43" s="156" t="s">
        <v>286</v>
      </c>
    </row>
    <row r="44" spans="1:15" ht="15.75" customHeight="1" x14ac:dyDescent="0.25">
      <c r="A44" s="169">
        <v>45313</v>
      </c>
      <c r="B44" s="170" t="s">
        <v>114</v>
      </c>
      <c r="C44" s="170" t="s">
        <v>115</v>
      </c>
      <c r="D44" s="171" t="s">
        <v>124</v>
      </c>
      <c r="E44" s="175">
        <v>7000</v>
      </c>
      <c r="F44" s="160"/>
      <c r="G44" s="151">
        <f t="shared" si="0"/>
        <v>21000</v>
      </c>
      <c r="H44" s="290" t="s">
        <v>130</v>
      </c>
      <c r="I44" s="154" t="s">
        <v>18</v>
      </c>
      <c r="J44" s="400" t="s">
        <v>263</v>
      </c>
      <c r="K44" s="386" t="s">
        <v>144</v>
      </c>
      <c r="L44" s="154" t="s">
        <v>45</v>
      </c>
      <c r="M44" s="154"/>
      <c r="N44" s="156" t="s">
        <v>287</v>
      </c>
    </row>
    <row r="45" spans="1:15" ht="15.75" customHeight="1" x14ac:dyDescent="0.25">
      <c r="A45" s="169">
        <v>45313</v>
      </c>
      <c r="B45" s="170" t="s">
        <v>114</v>
      </c>
      <c r="C45" s="170" t="s">
        <v>115</v>
      </c>
      <c r="D45" s="171" t="s">
        <v>124</v>
      </c>
      <c r="E45" s="175">
        <v>10000</v>
      </c>
      <c r="F45" s="160"/>
      <c r="G45" s="151">
        <f t="shared" si="0"/>
        <v>11000</v>
      </c>
      <c r="H45" s="290" t="s">
        <v>130</v>
      </c>
      <c r="I45" s="154" t="s">
        <v>18</v>
      </c>
      <c r="J45" s="400" t="s">
        <v>263</v>
      </c>
      <c r="K45" s="386" t="s">
        <v>144</v>
      </c>
      <c r="L45" s="154" t="s">
        <v>45</v>
      </c>
      <c r="M45" s="154"/>
      <c r="N45" s="156" t="s">
        <v>288</v>
      </c>
    </row>
    <row r="46" spans="1:15" ht="15.75" customHeight="1" x14ac:dyDescent="0.25">
      <c r="A46" s="169">
        <v>45313</v>
      </c>
      <c r="B46" s="170" t="s">
        <v>129</v>
      </c>
      <c r="C46" s="170" t="s">
        <v>129</v>
      </c>
      <c r="D46" s="171" t="s">
        <v>124</v>
      </c>
      <c r="E46" s="175">
        <v>5000</v>
      </c>
      <c r="F46" s="160"/>
      <c r="G46" s="151">
        <f t="shared" si="0"/>
        <v>6000</v>
      </c>
      <c r="H46" s="290" t="s">
        <v>130</v>
      </c>
      <c r="I46" s="154" t="s">
        <v>18</v>
      </c>
      <c r="J46" s="400" t="s">
        <v>263</v>
      </c>
      <c r="K46" s="386" t="s">
        <v>144</v>
      </c>
      <c r="L46" s="154" t="s">
        <v>45</v>
      </c>
      <c r="M46" s="154"/>
      <c r="N46" s="156"/>
    </row>
    <row r="47" spans="1:15" ht="15.75" customHeight="1" x14ac:dyDescent="0.25">
      <c r="A47" s="169">
        <v>45313</v>
      </c>
      <c r="B47" s="170" t="s">
        <v>129</v>
      </c>
      <c r="C47" s="170" t="s">
        <v>129</v>
      </c>
      <c r="D47" s="171" t="s">
        <v>124</v>
      </c>
      <c r="E47" s="175">
        <v>5000</v>
      </c>
      <c r="F47" s="160"/>
      <c r="G47" s="151">
        <f t="shared" si="0"/>
        <v>1000</v>
      </c>
      <c r="H47" s="290" t="s">
        <v>130</v>
      </c>
      <c r="I47" s="154" t="s">
        <v>18</v>
      </c>
      <c r="J47" s="400" t="s">
        <v>263</v>
      </c>
      <c r="K47" s="386" t="s">
        <v>144</v>
      </c>
      <c r="L47" s="154" t="s">
        <v>45</v>
      </c>
      <c r="M47" s="154"/>
      <c r="N47" s="156"/>
    </row>
    <row r="48" spans="1:15" ht="15.75" customHeight="1" x14ac:dyDescent="0.25">
      <c r="A48" s="169">
        <v>45314</v>
      </c>
      <c r="B48" s="170" t="s">
        <v>121</v>
      </c>
      <c r="C48" s="170" t="s">
        <v>49</v>
      </c>
      <c r="D48" s="171" t="s">
        <v>124</v>
      </c>
      <c r="E48" s="175"/>
      <c r="F48" s="160">
        <v>-1000</v>
      </c>
      <c r="G48" s="151">
        <f t="shared" si="0"/>
        <v>0</v>
      </c>
      <c r="H48" s="290" t="s">
        <v>130</v>
      </c>
      <c r="I48" s="154" t="s">
        <v>18</v>
      </c>
      <c r="J48" s="400" t="s">
        <v>263</v>
      </c>
      <c r="K48" s="386" t="s">
        <v>144</v>
      </c>
      <c r="L48" s="154" t="s">
        <v>45</v>
      </c>
      <c r="M48" s="154"/>
      <c r="N48" s="156"/>
    </row>
    <row r="49" spans="1:14" ht="15.75" customHeight="1" x14ac:dyDescent="0.25">
      <c r="A49" s="463">
        <v>45314</v>
      </c>
      <c r="B49" s="464" t="s">
        <v>112</v>
      </c>
      <c r="C49" s="464" t="s">
        <v>49</v>
      </c>
      <c r="D49" s="465" t="s">
        <v>124</v>
      </c>
      <c r="E49" s="685"/>
      <c r="F49" s="566">
        <v>60000</v>
      </c>
      <c r="G49" s="466">
        <f t="shared" si="0"/>
        <v>60000</v>
      </c>
      <c r="H49" s="468" t="s">
        <v>130</v>
      </c>
      <c r="I49" s="469" t="s">
        <v>18</v>
      </c>
      <c r="J49" s="565" t="s">
        <v>276</v>
      </c>
      <c r="K49" s="464" t="s">
        <v>144</v>
      </c>
      <c r="L49" s="469" t="s">
        <v>45</v>
      </c>
      <c r="M49" s="469"/>
      <c r="N49" s="563"/>
    </row>
    <row r="50" spans="1:14" ht="15.75" customHeight="1" x14ac:dyDescent="0.25">
      <c r="A50" s="169">
        <v>45314</v>
      </c>
      <c r="B50" s="170" t="s">
        <v>114</v>
      </c>
      <c r="C50" s="170" t="s">
        <v>115</v>
      </c>
      <c r="D50" s="171" t="s">
        <v>124</v>
      </c>
      <c r="E50" s="175">
        <v>8000</v>
      </c>
      <c r="F50" s="160"/>
      <c r="G50" s="151">
        <f t="shared" si="0"/>
        <v>52000</v>
      </c>
      <c r="H50" s="290" t="s">
        <v>130</v>
      </c>
      <c r="I50" s="154" t="s">
        <v>18</v>
      </c>
      <c r="J50" s="400" t="s">
        <v>276</v>
      </c>
      <c r="K50" s="386" t="s">
        <v>144</v>
      </c>
      <c r="L50" s="154" t="s">
        <v>45</v>
      </c>
      <c r="M50" s="154"/>
      <c r="N50" s="156" t="s">
        <v>131</v>
      </c>
    </row>
    <row r="51" spans="1:14" ht="15.75" customHeight="1" x14ac:dyDescent="0.25">
      <c r="A51" s="169">
        <v>45314</v>
      </c>
      <c r="B51" s="170" t="s">
        <v>114</v>
      </c>
      <c r="C51" s="170" t="s">
        <v>115</v>
      </c>
      <c r="D51" s="171" t="s">
        <v>124</v>
      </c>
      <c r="E51" s="175">
        <v>9000</v>
      </c>
      <c r="F51" s="160"/>
      <c r="G51" s="151">
        <f t="shared" si="0"/>
        <v>43000</v>
      </c>
      <c r="H51" s="290" t="s">
        <v>130</v>
      </c>
      <c r="I51" s="154" t="s">
        <v>18</v>
      </c>
      <c r="J51" s="400" t="s">
        <v>276</v>
      </c>
      <c r="K51" s="386" t="s">
        <v>144</v>
      </c>
      <c r="L51" s="154" t="s">
        <v>45</v>
      </c>
      <c r="M51" s="154"/>
      <c r="N51" s="156" t="s">
        <v>292</v>
      </c>
    </row>
    <row r="52" spans="1:14" ht="15.75" customHeight="1" x14ac:dyDescent="0.25">
      <c r="A52" s="169">
        <v>45314</v>
      </c>
      <c r="B52" s="170" t="s">
        <v>114</v>
      </c>
      <c r="C52" s="170" t="s">
        <v>115</v>
      </c>
      <c r="D52" s="171" t="s">
        <v>124</v>
      </c>
      <c r="E52" s="175">
        <v>5000</v>
      </c>
      <c r="F52" s="160"/>
      <c r="G52" s="151">
        <f t="shared" si="0"/>
        <v>38000</v>
      </c>
      <c r="H52" s="290" t="s">
        <v>130</v>
      </c>
      <c r="I52" s="154" t="s">
        <v>18</v>
      </c>
      <c r="J52" s="400" t="s">
        <v>276</v>
      </c>
      <c r="K52" s="386" t="s">
        <v>144</v>
      </c>
      <c r="L52" s="154" t="s">
        <v>45</v>
      </c>
      <c r="M52" s="154"/>
      <c r="N52" s="156" t="s">
        <v>293</v>
      </c>
    </row>
    <row r="53" spans="1:14" ht="15.75" customHeight="1" x14ac:dyDescent="0.25">
      <c r="A53" s="169">
        <v>45314</v>
      </c>
      <c r="B53" s="170" t="s">
        <v>114</v>
      </c>
      <c r="C53" s="170" t="s">
        <v>115</v>
      </c>
      <c r="D53" s="171" t="s">
        <v>124</v>
      </c>
      <c r="E53" s="175">
        <v>9000</v>
      </c>
      <c r="F53" s="160"/>
      <c r="G53" s="151">
        <f t="shared" si="0"/>
        <v>29000</v>
      </c>
      <c r="H53" s="290" t="s">
        <v>130</v>
      </c>
      <c r="I53" s="154" t="s">
        <v>18</v>
      </c>
      <c r="J53" s="400" t="s">
        <v>276</v>
      </c>
      <c r="K53" s="386" t="s">
        <v>144</v>
      </c>
      <c r="L53" s="154" t="s">
        <v>45</v>
      </c>
      <c r="M53" s="154"/>
      <c r="N53" s="156" t="s">
        <v>294</v>
      </c>
    </row>
    <row r="54" spans="1:14" ht="15.75" customHeight="1" x14ac:dyDescent="0.25">
      <c r="A54" s="169">
        <v>45314</v>
      </c>
      <c r="B54" s="170" t="s">
        <v>114</v>
      </c>
      <c r="C54" s="170" t="s">
        <v>115</v>
      </c>
      <c r="D54" s="171" t="s">
        <v>124</v>
      </c>
      <c r="E54" s="175">
        <v>7000</v>
      </c>
      <c r="F54" s="160"/>
      <c r="G54" s="151">
        <f t="shared" si="0"/>
        <v>22000</v>
      </c>
      <c r="H54" s="290" t="s">
        <v>130</v>
      </c>
      <c r="I54" s="154" t="s">
        <v>18</v>
      </c>
      <c r="J54" s="400" t="s">
        <v>276</v>
      </c>
      <c r="K54" s="386" t="s">
        <v>144</v>
      </c>
      <c r="L54" s="154" t="s">
        <v>45</v>
      </c>
      <c r="M54" s="154"/>
      <c r="N54" s="156" t="s">
        <v>295</v>
      </c>
    </row>
    <row r="55" spans="1:14" ht="15.75" customHeight="1" x14ac:dyDescent="0.25">
      <c r="A55" s="169">
        <v>45314</v>
      </c>
      <c r="B55" s="170" t="s">
        <v>114</v>
      </c>
      <c r="C55" s="170" t="s">
        <v>115</v>
      </c>
      <c r="D55" s="171" t="s">
        <v>124</v>
      </c>
      <c r="E55" s="175">
        <v>8000</v>
      </c>
      <c r="F55" s="160"/>
      <c r="G55" s="151">
        <f t="shared" si="0"/>
        <v>14000</v>
      </c>
      <c r="H55" s="290" t="s">
        <v>130</v>
      </c>
      <c r="I55" s="154" t="s">
        <v>18</v>
      </c>
      <c r="J55" s="400" t="s">
        <v>276</v>
      </c>
      <c r="K55" s="386" t="s">
        <v>144</v>
      </c>
      <c r="L55" s="154" t="s">
        <v>45</v>
      </c>
      <c r="M55" s="154"/>
      <c r="N55" s="156" t="s">
        <v>174</v>
      </c>
    </row>
    <row r="56" spans="1:14" ht="15.75" customHeight="1" x14ac:dyDescent="0.25">
      <c r="A56" s="169">
        <v>45314</v>
      </c>
      <c r="B56" s="170" t="s">
        <v>129</v>
      </c>
      <c r="C56" s="170" t="s">
        <v>129</v>
      </c>
      <c r="D56" s="171" t="s">
        <v>124</v>
      </c>
      <c r="E56" s="175">
        <v>8000</v>
      </c>
      <c r="F56" s="160"/>
      <c r="G56" s="151">
        <f t="shared" si="0"/>
        <v>6000</v>
      </c>
      <c r="H56" s="290" t="s">
        <v>130</v>
      </c>
      <c r="I56" s="154" t="s">
        <v>18</v>
      </c>
      <c r="J56" s="400" t="s">
        <v>276</v>
      </c>
      <c r="K56" s="386" t="s">
        <v>144</v>
      </c>
      <c r="L56" s="154" t="s">
        <v>45</v>
      </c>
      <c r="M56" s="154"/>
      <c r="N56" s="156"/>
    </row>
    <row r="57" spans="1:14" ht="15.75" customHeight="1" x14ac:dyDescent="0.25">
      <c r="A57" s="169">
        <v>45314</v>
      </c>
      <c r="B57" s="170" t="s">
        <v>129</v>
      </c>
      <c r="C57" s="170" t="s">
        <v>129</v>
      </c>
      <c r="D57" s="171" t="s">
        <v>124</v>
      </c>
      <c r="E57" s="175">
        <v>3000</v>
      </c>
      <c r="F57" s="160"/>
      <c r="G57" s="151">
        <f t="shared" si="0"/>
        <v>3000</v>
      </c>
      <c r="H57" s="290" t="s">
        <v>130</v>
      </c>
      <c r="I57" s="154" t="s">
        <v>18</v>
      </c>
      <c r="J57" s="400" t="s">
        <v>276</v>
      </c>
      <c r="K57" s="386" t="s">
        <v>144</v>
      </c>
      <c r="L57" s="154" t="s">
        <v>45</v>
      </c>
      <c r="M57" s="154"/>
      <c r="N57" s="156"/>
    </row>
    <row r="58" spans="1:14" ht="15.75" customHeight="1" x14ac:dyDescent="0.25">
      <c r="A58" s="169">
        <v>45315</v>
      </c>
      <c r="B58" s="170" t="s">
        <v>121</v>
      </c>
      <c r="C58" s="170" t="s">
        <v>49</v>
      </c>
      <c r="D58" s="171" t="s">
        <v>124</v>
      </c>
      <c r="E58" s="175"/>
      <c r="F58" s="160">
        <v>-3000</v>
      </c>
      <c r="G58" s="151">
        <f t="shared" si="0"/>
        <v>0</v>
      </c>
      <c r="H58" s="290" t="s">
        <v>130</v>
      </c>
      <c r="I58" s="154" t="s">
        <v>18</v>
      </c>
      <c r="J58" s="400" t="s">
        <v>276</v>
      </c>
      <c r="K58" s="386" t="s">
        <v>144</v>
      </c>
      <c r="L58" s="154" t="s">
        <v>45</v>
      </c>
      <c r="M58" s="154"/>
      <c r="N58" s="156"/>
    </row>
    <row r="59" spans="1:14" ht="15.75" customHeight="1" x14ac:dyDescent="0.25">
      <c r="A59" s="463">
        <v>44950</v>
      </c>
      <c r="B59" s="464" t="s">
        <v>112</v>
      </c>
      <c r="C59" s="464" t="s">
        <v>49</v>
      </c>
      <c r="D59" s="465" t="s">
        <v>124</v>
      </c>
      <c r="E59" s="685"/>
      <c r="F59" s="566">
        <v>63000</v>
      </c>
      <c r="G59" s="466">
        <f t="shared" si="0"/>
        <v>63000</v>
      </c>
      <c r="H59" s="468" t="s">
        <v>130</v>
      </c>
      <c r="I59" s="469" t="s">
        <v>18</v>
      </c>
      <c r="J59" s="565" t="s">
        <v>283</v>
      </c>
      <c r="K59" s="464" t="s">
        <v>144</v>
      </c>
      <c r="L59" s="469" t="s">
        <v>45</v>
      </c>
      <c r="M59" s="469"/>
      <c r="N59" s="563"/>
    </row>
    <row r="60" spans="1:14" ht="15.75" customHeight="1" x14ac:dyDescent="0.25">
      <c r="A60" s="169">
        <v>44950</v>
      </c>
      <c r="B60" s="170" t="s">
        <v>114</v>
      </c>
      <c r="C60" s="170" t="s">
        <v>115</v>
      </c>
      <c r="D60" s="171" t="s">
        <v>124</v>
      </c>
      <c r="E60" s="175">
        <v>8000</v>
      </c>
      <c r="F60" s="160"/>
      <c r="G60" s="151">
        <f t="shared" si="0"/>
        <v>55000</v>
      </c>
      <c r="H60" s="290" t="s">
        <v>130</v>
      </c>
      <c r="I60" s="154" t="s">
        <v>18</v>
      </c>
      <c r="J60" s="400" t="s">
        <v>283</v>
      </c>
      <c r="K60" s="386" t="s">
        <v>144</v>
      </c>
      <c r="L60" s="154" t="s">
        <v>45</v>
      </c>
      <c r="M60" s="154"/>
      <c r="N60" s="156" t="s">
        <v>131</v>
      </c>
    </row>
    <row r="61" spans="1:14" ht="15.75" customHeight="1" x14ac:dyDescent="0.25">
      <c r="A61" s="169">
        <v>44950</v>
      </c>
      <c r="B61" s="170" t="s">
        <v>114</v>
      </c>
      <c r="C61" s="170" t="s">
        <v>115</v>
      </c>
      <c r="D61" s="171" t="s">
        <v>124</v>
      </c>
      <c r="E61" s="175">
        <v>10000</v>
      </c>
      <c r="F61" s="160"/>
      <c r="G61" s="151">
        <f t="shared" si="0"/>
        <v>45000</v>
      </c>
      <c r="H61" s="290" t="s">
        <v>130</v>
      </c>
      <c r="I61" s="154" t="s">
        <v>18</v>
      </c>
      <c r="J61" s="400" t="s">
        <v>283</v>
      </c>
      <c r="K61" s="386" t="s">
        <v>144</v>
      </c>
      <c r="L61" s="154" t="s">
        <v>45</v>
      </c>
      <c r="M61" s="154"/>
      <c r="N61" s="156" t="s">
        <v>313</v>
      </c>
    </row>
    <row r="62" spans="1:14" ht="15.75" customHeight="1" x14ac:dyDescent="0.25">
      <c r="A62" s="169">
        <v>44950</v>
      </c>
      <c r="B62" s="170" t="s">
        <v>114</v>
      </c>
      <c r="C62" s="170" t="s">
        <v>115</v>
      </c>
      <c r="D62" s="171" t="s">
        <v>124</v>
      </c>
      <c r="E62" s="175">
        <v>9000</v>
      </c>
      <c r="F62" s="160"/>
      <c r="G62" s="151">
        <f t="shared" si="0"/>
        <v>36000</v>
      </c>
      <c r="H62" s="290" t="s">
        <v>130</v>
      </c>
      <c r="I62" s="154" t="s">
        <v>18</v>
      </c>
      <c r="J62" s="400" t="s">
        <v>283</v>
      </c>
      <c r="K62" s="386" t="s">
        <v>144</v>
      </c>
      <c r="L62" s="154" t="s">
        <v>45</v>
      </c>
      <c r="M62" s="154"/>
      <c r="N62" s="156" t="s">
        <v>314</v>
      </c>
    </row>
    <row r="63" spans="1:14" ht="15.75" customHeight="1" x14ac:dyDescent="0.25">
      <c r="A63" s="169">
        <v>44950</v>
      </c>
      <c r="B63" s="170" t="s">
        <v>114</v>
      </c>
      <c r="C63" s="170" t="s">
        <v>115</v>
      </c>
      <c r="D63" s="171" t="s">
        <v>124</v>
      </c>
      <c r="E63" s="175">
        <v>8000</v>
      </c>
      <c r="F63" s="160"/>
      <c r="G63" s="151">
        <f t="shared" si="0"/>
        <v>28000</v>
      </c>
      <c r="H63" s="290" t="s">
        <v>130</v>
      </c>
      <c r="I63" s="154" t="s">
        <v>18</v>
      </c>
      <c r="J63" s="400" t="s">
        <v>283</v>
      </c>
      <c r="K63" s="386" t="s">
        <v>144</v>
      </c>
      <c r="L63" s="154" t="s">
        <v>45</v>
      </c>
      <c r="M63" s="154"/>
      <c r="N63" s="156" t="s">
        <v>315</v>
      </c>
    </row>
    <row r="64" spans="1:14" ht="15.75" customHeight="1" x14ac:dyDescent="0.25">
      <c r="A64" s="169">
        <v>44950</v>
      </c>
      <c r="B64" s="170" t="s">
        <v>114</v>
      </c>
      <c r="C64" s="170" t="s">
        <v>115</v>
      </c>
      <c r="D64" s="171" t="s">
        <v>124</v>
      </c>
      <c r="E64" s="175">
        <v>7000</v>
      </c>
      <c r="F64" s="160"/>
      <c r="G64" s="151">
        <f t="shared" si="0"/>
        <v>21000</v>
      </c>
      <c r="H64" s="290" t="s">
        <v>130</v>
      </c>
      <c r="I64" s="154" t="s">
        <v>18</v>
      </c>
      <c r="J64" s="400" t="s">
        <v>283</v>
      </c>
      <c r="K64" s="386" t="s">
        <v>144</v>
      </c>
      <c r="L64" s="154" t="s">
        <v>45</v>
      </c>
      <c r="M64" s="154"/>
      <c r="N64" s="156" t="s">
        <v>316</v>
      </c>
    </row>
    <row r="65" spans="1:14" ht="15.75" customHeight="1" x14ac:dyDescent="0.25">
      <c r="A65" s="169">
        <v>44950</v>
      </c>
      <c r="B65" s="170" t="s">
        <v>114</v>
      </c>
      <c r="C65" s="170" t="s">
        <v>115</v>
      </c>
      <c r="D65" s="171" t="s">
        <v>124</v>
      </c>
      <c r="E65" s="175">
        <v>9000</v>
      </c>
      <c r="F65" s="160"/>
      <c r="G65" s="151">
        <f t="shared" si="0"/>
        <v>12000</v>
      </c>
      <c r="H65" s="290" t="s">
        <v>130</v>
      </c>
      <c r="I65" s="154" t="s">
        <v>18</v>
      </c>
      <c r="J65" s="400" t="s">
        <v>283</v>
      </c>
      <c r="K65" s="386" t="s">
        <v>144</v>
      </c>
      <c r="L65" s="154" t="s">
        <v>45</v>
      </c>
      <c r="M65" s="154"/>
      <c r="N65" s="156"/>
    </row>
    <row r="66" spans="1:14" ht="15.75" customHeight="1" x14ac:dyDescent="0.25">
      <c r="A66" s="169">
        <v>44950</v>
      </c>
      <c r="B66" s="170" t="s">
        <v>129</v>
      </c>
      <c r="C66" s="170" t="s">
        <v>129</v>
      </c>
      <c r="D66" s="171" t="s">
        <v>124</v>
      </c>
      <c r="E66" s="175">
        <v>4000</v>
      </c>
      <c r="F66" s="160"/>
      <c r="G66" s="151">
        <f t="shared" si="0"/>
        <v>8000</v>
      </c>
      <c r="H66" s="290" t="s">
        <v>130</v>
      </c>
      <c r="I66" s="154" t="s">
        <v>18</v>
      </c>
      <c r="J66" s="400" t="s">
        <v>283</v>
      </c>
      <c r="K66" s="386" t="s">
        <v>144</v>
      </c>
      <c r="L66" s="154" t="s">
        <v>45</v>
      </c>
      <c r="M66" s="154"/>
      <c r="N66" s="156"/>
    </row>
    <row r="67" spans="1:14" ht="15.75" customHeight="1" x14ac:dyDescent="0.25">
      <c r="A67" s="169">
        <v>44950</v>
      </c>
      <c r="B67" s="170" t="s">
        <v>129</v>
      </c>
      <c r="C67" s="170" t="s">
        <v>129</v>
      </c>
      <c r="D67" s="171" t="s">
        <v>124</v>
      </c>
      <c r="E67" s="175">
        <v>6000</v>
      </c>
      <c r="F67" s="160"/>
      <c r="G67" s="151">
        <f t="shared" si="0"/>
        <v>2000</v>
      </c>
      <c r="H67" s="290" t="s">
        <v>130</v>
      </c>
      <c r="I67" s="154" t="s">
        <v>18</v>
      </c>
      <c r="J67" s="400" t="s">
        <v>283</v>
      </c>
      <c r="K67" s="386" t="s">
        <v>144</v>
      </c>
      <c r="L67" s="154" t="s">
        <v>45</v>
      </c>
      <c r="M67" s="154"/>
      <c r="N67" s="156"/>
    </row>
    <row r="68" spans="1:14" ht="15.75" customHeight="1" x14ac:dyDescent="0.25">
      <c r="A68" s="169">
        <v>45316</v>
      </c>
      <c r="B68" s="170" t="s">
        <v>121</v>
      </c>
      <c r="C68" s="170" t="s">
        <v>49</v>
      </c>
      <c r="D68" s="171" t="s">
        <v>124</v>
      </c>
      <c r="E68" s="175"/>
      <c r="F68" s="160">
        <v>-2000</v>
      </c>
      <c r="G68" s="151">
        <f t="shared" si="0"/>
        <v>0</v>
      </c>
      <c r="H68" s="290" t="s">
        <v>130</v>
      </c>
      <c r="I68" s="154" t="s">
        <v>18</v>
      </c>
      <c r="J68" s="400" t="s">
        <v>283</v>
      </c>
      <c r="K68" s="386" t="s">
        <v>144</v>
      </c>
      <c r="L68" s="154" t="s">
        <v>45</v>
      </c>
      <c r="M68" s="154"/>
      <c r="N68" s="156"/>
    </row>
    <row r="69" spans="1:14" ht="15.75" customHeight="1" x14ac:dyDescent="0.25">
      <c r="A69" s="463">
        <v>45316</v>
      </c>
      <c r="B69" s="464" t="s">
        <v>112</v>
      </c>
      <c r="C69" s="464" t="s">
        <v>49</v>
      </c>
      <c r="D69" s="465" t="s">
        <v>124</v>
      </c>
      <c r="E69" s="685"/>
      <c r="F69" s="566">
        <v>52000</v>
      </c>
      <c r="G69" s="466">
        <f t="shared" si="0"/>
        <v>52000</v>
      </c>
      <c r="H69" s="468" t="s">
        <v>130</v>
      </c>
      <c r="I69" s="469" t="s">
        <v>18</v>
      </c>
      <c r="J69" s="565" t="s">
        <v>296</v>
      </c>
      <c r="K69" s="464" t="s">
        <v>144</v>
      </c>
      <c r="L69" s="469" t="s">
        <v>45</v>
      </c>
      <c r="M69" s="469"/>
      <c r="N69" s="563"/>
    </row>
    <row r="70" spans="1:14" ht="15.75" customHeight="1" x14ac:dyDescent="0.25">
      <c r="A70" s="169">
        <v>45316</v>
      </c>
      <c r="B70" s="170" t="s">
        <v>114</v>
      </c>
      <c r="C70" s="170" t="s">
        <v>115</v>
      </c>
      <c r="D70" s="171" t="s">
        <v>124</v>
      </c>
      <c r="E70" s="175">
        <v>8000</v>
      </c>
      <c r="F70" s="160"/>
      <c r="G70" s="151">
        <f t="shared" si="0"/>
        <v>44000</v>
      </c>
      <c r="H70" s="290" t="s">
        <v>130</v>
      </c>
      <c r="I70" s="154" t="s">
        <v>18</v>
      </c>
      <c r="J70" s="400" t="s">
        <v>296</v>
      </c>
      <c r="K70" s="386" t="s">
        <v>144</v>
      </c>
      <c r="L70" s="154" t="s">
        <v>45</v>
      </c>
      <c r="M70" s="701"/>
      <c r="N70" s="156" t="s">
        <v>131</v>
      </c>
    </row>
    <row r="71" spans="1:14" ht="15.75" customHeight="1" x14ac:dyDescent="0.25">
      <c r="A71" s="169">
        <v>45316</v>
      </c>
      <c r="B71" s="170" t="s">
        <v>114</v>
      </c>
      <c r="C71" s="170" t="s">
        <v>115</v>
      </c>
      <c r="D71" s="171" t="s">
        <v>124</v>
      </c>
      <c r="E71" s="175">
        <v>18000</v>
      </c>
      <c r="F71" s="160"/>
      <c r="G71" s="151">
        <f t="shared" ref="G71:G99" si="2">G70-E71+F71</f>
        <v>26000</v>
      </c>
      <c r="H71" s="290" t="s">
        <v>130</v>
      </c>
      <c r="I71" s="154" t="s">
        <v>18</v>
      </c>
      <c r="J71" s="400" t="s">
        <v>296</v>
      </c>
      <c r="K71" s="386" t="s">
        <v>144</v>
      </c>
      <c r="L71" s="154" t="s">
        <v>45</v>
      </c>
      <c r="M71" s="154"/>
      <c r="N71" s="156" t="s">
        <v>330</v>
      </c>
    </row>
    <row r="72" spans="1:14" ht="15.75" customHeight="1" x14ac:dyDescent="0.25">
      <c r="A72" s="169">
        <v>45316</v>
      </c>
      <c r="B72" s="170" t="s">
        <v>114</v>
      </c>
      <c r="C72" s="170" t="s">
        <v>115</v>
      </c>
      <c r="D72" s="171" t="s">
        <v>124</v>
      </c>
      <c r="E72" s="175">
        <v>18000</v>
      </c>
      <c r="F72" s="160"/>
      <c r="G72" s="151">
        <f t="shared" si="2"/>
        <v>8000</v>
      </c>
      <c r="H72" s="290" t="s">
        <v>130</v>
      </c>
      <c r="I72" s="154" t="s">
        <v>18</v>
      </c>
      <c r="J72" s="400" t="s">
        <v>296</v>
      </c>
      <c r="K72" s="386" t="s">
        <v>144</v>
      </c>
      <c r="L72" s="154" t="s">
        <v>45</v>
      </c>
      <c r="M72" s="154"/>
      <c r="N72" s="156" t="s">
        <v>328</v>
      </c>
    </row>
    <row r="73" spans="1:14" ht="15.75" customHeight="1" x14ac:dyDescent="0.25">
      <c r="A73" s="169">
        <v>45316</v>
      </c>
      <c r="B73" s="170" t="s">
        <v>114</v>
      </c>
      <c r="C73" s="170" t="s">
        <v>115</v>
      </c>
      <c r="D73" s="171" t="s">
        <v>124</v>
      </c>
      <c r="E73" s="175">
        <v>8000</v>
      </c>
      <c r="F73" s="160"/>
      <c r="G73" s="151">
        <f t="shared" si="2"/>
        <v>0</v>
      </c>
      <c r="H73" s="290" t="s">
        <v>130</v>
      </c>
      <c r="I73" s="154" t="s">
        <v>18</v>
      </c>
      <c r="J73" s="400" t="s">
        <v>296</v>
      </c>
      <c r="K73" s="386" t="s">
        <v>144</v>
      </c>
      <c r="L73" s="154" t="s">
        <v>45</v>
      </c>
      <c r="M73" s="154"/>
      <c r="N73" s="156" t="s">
        <v>132</v>
      </c>
    </row>
    <row r="74" spans="1:14" ht="15.75" customHeight="1" x14ac:dyDescent="0.25">
      <c r="A74" s="463">
        <v>45320</v>
      </c>
      <c r="B74" s="464" t="s">
        <v>112</v>
      </c>
      <c r="C74" s="464" t="s">
        <v>49</v>
      </c>
      <c r="D74" s="465" t="s">
        <v>124</v>
      </c>
      <c r="E74" s="685"/>
      <c r="F74" s="566">
        <v>58000</v>
      </c>
      <c r="G74" s="466">
        <f t="shared" si="2"/>
        <v>58000</v>
      </c>
      <c r="H74" s="468" t="s">
        <v>130</v>
      </c>
      <c r="I74" s="469" t="s">
        <v>18</v>
      </c>
      <c r="J74" s="565" t="s">
        <v>329</v>
      </c>
      <c r="K74" s="464" t="s">
        <v>144</v>
      </c>
      <c r="L74" s="469" t="s">
        <v>45</v>
      </c>
      <c r="M74" s="469"/>
      <c r="N74" s="563"/>
    </row>
    <row r="75" spans="1:14" ht="15.75" customHeight="1" x14ac:dyDescent="0.25">
      <c r="A75" s="169">
        <v>45320</v>
      </c>
      <c r="B75" s="170" t="s">
        <v>114</v>
      </c>
      <c r="C75" s="170" t="s">
        <v>115</v>
      </c>
      <c r="D75" s="171" t="s">
        <v>124</v>
      </c>
      <c r="E75" s="175">
        <v>8000</v>
      </c>
      <c r="F75" s="160"/>
      <c r="G75" s="151">
        <f t="shared" si="2"/>
        <v>50000</v>
      </c>
      <c r="H75" s="290" t="s">
        <v>130</v>
      </c>
      <c r="I75" s="154" t="s">
        <v>18</v>
      </c>
      <c r="J75" s="400" t="s">
        <v>329</v>
      </c>
      <c r="K75" s="386" t="s">
        <v>144</v>
      </c>
      <c r="L75" s="154" t="s">
        <v>45</v>
      </c>
      <c r="M75" s="154"/>
      <c r="N75" s="156" t="s">
        <v>131</v>
      </c>
    </row>
    <row r="76" spans="1:14" ht="15.75" customHeight="1" x14ac:dyDescent="0.25">
      <c r="A76" s="169">
        <v>45320</v>
      </c>
      <c r="B76" s="170" t="s">
        <v>114</v>
      </c>
      <c r="C76" s="170" t="s">
        <v>115</v>
      </c>
      <c r="D76" s="171" t="s">
        <v>124</v>
      </c>
      <c r="E76" s="175">
        <v>7000</v>
      </c>
      <c r="F76" s="160"/>
      <c r="G76" s="151">
        <f t="shared" si="2"/>
        <v>43000</v>
      </c>
      <c r="H76" s="290" t="s">
        <v>130</v>
      </c>
      <c r="I76" s="154" t="s">
        <v>18</v>
      </c>
      <c r="J76" s="400" t="s">
        <v>329</v>
      </c>
      <c r="K76" s="386" t="s">
        <v>144</v>
      </c>
      <c r="L76" s="154" t="s">
        <v>45</v>
      </c>
      <c r="M76" s="154"/>
      <c r="N76" s="156" t="s">
        <v>332</v>
      </c>
    </row>
    <row r="77" spans="1:14" ht="15.75" customHeight="1" x14ac:dyDescent="0.25">
      <c r="A77" s="169">
        <v>45320</v>
      </c>
      <c r="B77" s="170" t="s">
        <v>114</v>
      </c>
      <c r="C77" s="170" t="s">
        <v>115</v>
      </c>
      <c r="D77" s="171" t="s">
        <v>124</v>
      </c>
      <c r="E77" s="175">
        <v>7000</v>
      </c>
      <c r="F77" s="160"/>
      <c r="G77" s="151">
        <f t="shared" si="2"/>
        <v>36000</v>
      </c>
      <c r="H77" s="290" t="s">
        <v>130</v>
      </c>
      <c r="I77" s="154" t="s">
        <v>18</v>
      </c>
      <c r="J77" s="400" t="s">
        <v>329</v>
      </c>
      <c r="K77" s="386" t="s">
        <v>144</v>
      </c>
      <c r="L77" s="154" t="s">
        <v>45</v>
      </c>
      <c r="M77" s="154"/>
      <c r="N77" s="156" t="s">
        <v>333</v>
      </c>
    </row>
    <row r="78" spans="1:14" ht="15.75" customHeight="1" x14ac:dyDescent="0.25">
      <c r="A78" s="169">
        <v>45320</v>
      </c>
      <c r="B78" s="170" t="s">
        <v>114</v>
      </c>
      <c r="C78" s="170" t="s">
        <v>115</v>
      </c>
      <c r="D78" s="171" t="s">
        <v>124</v>
      </c>
      <c r="E78" s="175">
        <v>8000</v>
      </c>
      <c r="F78" s="160"/>
      <c r="G78" s="151">
        <f t="shared" si="2"/>
        <v>28000</v>
      </c>
      <c r="H78" s="290" t="s">
        <v>130</v>
      </c>
      <c r="I78" s="154" t="s">
        <v>18</v>
      </c>
      <c r="J78" s="400" t="s">
        <v>329</v>
      </c>
      <c r="K78" s="386" t="s">
        <v>144</v>
      </c>
      <c r="L78" s="154" t="s">
        <v>45</v>
      </c>
      <c r="M78" s="154"/>
      <c r="N78" s="156" t="s">
        <v>334</v>
      </c>
    </row>
    <row r="79" spans="1:14" ht="15.75" customHeight="1" x14ac:dyDescent="0.25">
      <c r="A79" s="169">
        <v>45320</v>
      </c>
      <c r="B79" s="170" t="s">
        <v>114</v>
      </c>
      <c r="C79" s="170" t="s">
        <v>115</v>
      </c>
      <c r="D79" s="171" t="s">
        <v>124</v>
      </c>
      <c r="E79" s="175">
        <v>7000</v>
      </c>
      <c r="F79" s="160"/>
      <c r="G79" s="151">
        <f t="shared" si="2"/>
        <v>21000</v>
      </c>
      <c r="H79" s="290" t="s">
        <v>130</v>
      </c>
      <c r="I79" s="154" t="s">
        <v>18</v>
      </c>
      <c r="J79" s="400" t="s">
        <v>329</v>
      </c>
      <c r="K79" s="386" t="s">
        <v>144</v>
      </c>
      <c r="L79" s="154" t="s">
        <v>45</v>
      </c>
      <c r="M79" s="154"/>
      <c r="N79" s="156" t="s">
        <v>335</v>
      </c>
    </row>
    <row r="80" spans="1:14" ht="15.75" customHeight="1" x14ac:dyDescent="0.25">
      <c r="A80" s="169">
        <v>45320</v>
      </c>
      <c r="B80" s="170" t="s">
        <v>114</v>
      </c>
      <c r="C80" s="170" t="s">
        <v>115</v>
      </c>
      <c r="D80" s="171" t="s">
        <v>124</v>
      </c>
      <c r="E80" s="175">
        <v>10000</v>
      </c>
      <c r="F80" s="160"/>
      <c r="G80" s="151">
        <f t="shared" si="2"/>
        <v>11000</v>
      </c>
      <c r="H80" s="290" t="s">
        <v>130</v>
      </c>
      <c r="I80" s="154" t="s">
        <v>18</v>
      </c>
      <c r="J80" s="400" t="s">
        <v>329</v>
      </c>
      <c r="K80" s="386" t="s">
        <v>144</v>
      </c>
      <c r="L80" s="154" t="s">
        <v>45</v>
      </c>
      <c r="M80" s="154"/>
      <c r="N80" s="156" t="s">
        <v>336</v>
      </c>
    </row>
    <row r="81" spans="1:14" ht="15.75" customHeight="1" x14ac:dyDescent="0.25">
      <c r="A81" s="169">
        <v>45320</v>
      </c>
      <c r="B81" s="170" t="s">
        <v>129</v>
      </c>
      <c r="C81" s="170" t="s">
        <v>129</v>
      </c>
      <c r="D81" s="171" t="s">
        <v>124</v>
      </c>
      <c r="E81" s="175">
        <v>6000</v>
      </c>
      <c r="F81" s="160"/>
      <c r="G81" s="151">
        <f t="shared" si="2"/>
        <v>5000</v>
      </c>
      <c r="H81" s="290" t="s">
        <v>130</v>
      </c>
      <c r="I81" s="154" t="s">
        <v>18</v>
      </c>
      <c r="J81" s="400" t="s">
        <v>329</v>
      </c>
      <c r="K81" s="386" t="s">
        <v>144</v>
      </c>
      <c r="L81" s="154" t="s">
        <v>45</v>
      </c>
      <c r="M81" s="154"/>
      <c r="N81" s="156"/>
    </row>
    <row r="82" spans="1:14" ht="15.75" customHeight="1" x14ac:dyDescent="0.25">
      <c r="A82" s="169">
        <v>45320</v>
      </c>
      <c r="B82" s="170" t="s">
        <v>129</v>
      </c>
      <c r="C82" s="170" t="s">
        <v>129</v>
      </c>
      <c r="D82" s="171" t="s">
        <v>124</v>
      </c>
      <c r="E82" s="175">
        <v>4000</v>
      </c>
      <c r="F82" s="160"/>
      <c r="G82" s="151">
        <f t="shared" si="2"/>
        <v>1000</v>
      </c>
      <c r="H82" s="290" t="s">
        <v>130</v>
      </c>
      <c r="I82" s="154" t="s">
        <v>18</v>
      </c>
      <c r="J82" s="400" t="s">
        <v>329</v>
      </c>
      <c r="K82" s="386" t="s">
        <v>144</v>
      </c>
      <c r="L82" s="154" t="s">
        <v>45</v>
      </c>
      <c r="M82" s="154"/>
      <c r="N82" s="156"/>
    </row>
    <row r="83" spans="1:14" ht="15.75" customHeight="1" x14ac:dyDescent="0.25">
      <c r="A83" s="169">
        <v>45321</v>
      </c>
      <c r="B83" s="170" t="s">
        <v>121</v>
      </c>
      <c r="C83" s="170" t="s">
        <v>49</v>
      </c>
      <c r="D83" s="171" t="s">
        <v>124</v>
      </c>
      <c r="E83" s="175"/>
      <c r="F83" s="160">
        <v>-1000</v>
      </c>
      <c r="G83" s="151">
        <f t="shared" si="2"/>
        <v>0</v>
      </c>
      <c r="H83" s="290" t="s">
        <v>130</v>
      </c>
      <c r="I83" s="154" t="s">
        <v>18</v>
      </c>
      <c r="J83" s="400" t="s">
        <v>329</v>
      </c>
      <c r="K83" s="386" t="s">
        <v>144</v>
      </c>
      <c r="L83" s="154" t="s">
        <v>45</v>
      </c>
      <c r="M83" s="154"/>
      <c r="N83" s="156"/>
    </row>
    <row r="84" spans="1:14" ht="15.75" customHeight="1" x14ac:dyDescent="0.25">
      <c r="A84" s="463">
        <v>45321</v>
      </c>
      <c r="B84" s="464" t="s">
        <v>112</v>
      </c>
      <c r="C84" s="464" t="s">
        <v>49</v>
      </c>
      <c r="D84" s="465" t="s">
        <v>124</v>
      </c>
      <c r="E84" s="685"/>
      <c r="F84" s="566">
        <v>56000</v>
      </c>
      <c r="G84" s="466">
        <f t="shared" si="2"/>
        <v>56000</v>
      </c>
      <c r="H84" s="468" t="s">
        <v>130</v>
      </c>
      <c r="I84" s="469" t="s">
        <v>18</v>
      </c>
      <c r="J84" s="565" t="s">
        <v>331</v>
      </c>
      <c r="K84" s="464" t="s">
        <v>144</v>
      </c>
      <c r="L84" s="469" t="s">
        <v>45</v>
      </c>
      <c r="M84" s="469"/>
      <c r="N84" s="563"/>
    </row>
    <row r="85" spans="1:14" ht="15.75" customHeight="1" x14ac:dyDescent="0.25">
      <c r="A85" s="169">
        <v>45321</v>
      </c>
      <c r="B85" s="170" t="s">
        <v>114</v>
      </c>
      <c r="C85" s="170" t="s">
        <v>115</v>
      </c>
      <c r="D85" s="171" t="s">
        <v>124</v>
      </c>
      <c r="E85" s="175">
        <v>8000</v>
      </c>
      <c r="F85" s="160"/>
      <c r="G85" s="151">
        <f t="shared" si="2"/>
        <v>48000</v>
      </c>
      <c r="H85" s="290" t="s">
        <v>130</v>
      </c>
      <c r="I85" s="154" t="s">
        <v>18</v>
      </c>
      <c r="J85" s="400" t="s">
        <v>331</v>
      </c>
      <c r="K85" s="386" t="s">
        <v>144</v>
      </c>
      <c r="L85" s="154" t="s">
        <v>45</v>
      </c>
      <c r="M85" s="154"/>
      <c r="N85" s="156" t="s">
        <v>131</v>
      </c>
    </row>
    <row r="86" spans="1:14" ht="15.75" customHeight="1" x14ac:dyDescent="0.25">
      <c r="A86" s="169">
        <v>45321</v>
      </c>
      <c r="B86" s="170" t="s">
        <v>114</v>
      </c>
      <c r="C86" s="170" t="s">
        <v>115</v>
      </c>
      <c r="D86" s="171" t="s">
        <v>124</v>
      </c>
      <c r="E86" s="175">
        <v>10000</v>
      </c>
      <c r="F86" s="160"/>
      <c r="G86" s="151">
        <f t="shared" si="2"/>
        <v>38000</v>
      </c>
      <c r="H86" s="290" t="s">
        <v>130</v>
      </c>
      <c r="I86" s="154" t="s">
        <v>18</v>
      </c>
      <c r="J86" s="400" t="s">
        <v>331</v>
      </c>
      <c r="K86" s="386" t="s">
        <v>144</v>
      </c>
      <c r="L86" s="154" t="s">
        <v>45</v>
      </c>
      <c r="M86" s="154"/>
      <c r="N86" s="156" t="s">
        <v>366</v>
      </c>
    </row>
    <row r="87" spans="1:14" ht="15.75" customHeight="1" x14ac:dyDescent="0.25">
      <c r="A87" s="169">
        <v>45321</v>
      </c>
      <c r="B87" s="170" t="s">
        <v>114</v>
      </c>
      <c r="C87" s="170" t="s">
        <v>115</v>
      </c>
      <c r="D87" s="171" t="s">
        <v>124</v>
      </c>
      <c r="E87" s="175">
        <v>6000</v>
      </c>
      <c r="F87" s="160"/>
      <c r="G87" s="151">
        <f t="shared" si="2"/>
        <v>32000</v>
      </c>
      <c r="H87" s="290" t="s">
        <v>130</v>
      </c>
      <c r="I87" s="154" t="s">
        <v>18</v>
      </c>
      <c r="J87" s="400" t="s">
        <v>331</v>
      </c>
      <c r="K87" s="386" t="s">
        <v>144</v>
      </c>
      <c r="L87" s="154" t="s">
        <v>45</v>
      </c>
      <c r="M87" s="154"/>
      <c r="N87" s="156" t="s">
        <v>367</v>
      </c>
    </row>
    <row r="88" spans="1:14" ht="15.75" customHeight="1" x14ac:dyDescent="0.25">
      <c r="A88" s="169">
        <v>45321</v>
      </c>
      <c r="B88" s="170" t="s">
        <v>114</v>
      </c>
      <c r="C88" s="170" t="s">
        <v>115</v>
      </c>
      <c r="D88" s="171" t="s">
        <v>124</v>
      </c>
      <c r="E88" s="175">
        <v>7000</v>
      </c>
      <c r="F88" s="160"/>
      <c r="G88" s="151">
        <f t="shared" si="2"/>
        <v>25000</v>
      </c>
      <c r="H88" s="290" t="s">
        <v>130</v>
      </c>
      <c r="I88" s="154" t="s">
        <v>18</v>
      </c>
      <c r="J88" s="400" t="s">
        <v>331</v>
      </c>
      <c r="K88" s="386" t="s">
        <v>144</v>
      </c>
      <c r="L88" s="154" t="s">
        <v>45</v>
      </c>
      <c r="M88" s="154"/>
      <c r="N88" s="156" t="s">
        <v>368</v>
      </c>
    </row>
    <row r="89" spans="1:14" ht="15.75" customHeight="1" x14ac:dyDescent="0.25">
      <c r="A89" s="169">
        <v>45321</v>
      </c>
      <c r="B89" s="170" t="s">
        <v>114</v>
      </c>
      <c r="C89" s="170" t="s">
        <v>115</v>
      </c>
      <c r="D89" s="171" t="s">
        <v>124</v>
      </c>
      <c r="E89" s="175">
        <v>8000</v>
      </c>
      <c r="F89" s="160"/>
      <c r="G89" s="151">
        <f t="shared" si="2"/>
        <v>17000</v>
      </c>
      <c r="H89" s="290" t="s">
        <v>130</v>
      </c>
      <c r="I89" s="154" t="s">
        <v>18</v>
      </c>
      <c r="J89" s="400" t="s">
        <v>331</v>
      </c>
      <c r="K89" s="386" t="s">
        <v>144</v>
      </c>
      <c r="L89" s="154" t="s">
        <v>45</v>
      </c>
      <c r="M89" s="154"/>
      <c r="N89" s="156" t="s">
        <v>301</v>
      </c>
    </row>
    <row r="90" spans="1:14" ht="15.75" customHeight="1" x14ac:dyDescent="0.25">
      <c r="A90" s="169">
        <v>45321</v>
      </c>
      <c r="B90" s="170" t="s">
        <v>114</v>
      </c>
      <c r="C90" s="170" t="s">
        <v>115</v>
      </c>
      <c r="D90" s="171" t="s">
        <v>124</v>
      </c>
      <c r="E90" s="175">
        <v>7000</v>
      </c>
      <c r="F90" s="160"/>
      <c r="G90" s="151">
        <f t="shared" si="2"/>
        <v>10000</v>
      </c>
      <c r="H90" s="290" t="s">
        <v>130</v>
      </c>
      <c r="I90" s="154" t="s">
        <v>18</v>
      </c>
      <c r="J90" s="400" t="s">
        <v>331</v>
      </c>
      <c r="K90" s="386" t="s">
        <v>144</v>
      </c>
      <c r="L90" s="154" t="s">
        <v>45</v>
      </c>
      <c r="M90" s="154"/>
      <c r="N90" s="156" t="s">
        <v>302</v>
      </c>
    </row>
    <row r="91" spans="1:14" ht="15.75" customHeight="1" x14ac:dyDescent="0.25">
      <c r="A91" s="169">
        <v>45321</v>
      </c>
      <c r="B91" s="170" t="s">
        <v>129</v>
      </c>
      <c r="C91" s="170" t="s">
        <v>129</v>
      </c>
      <c r="D91" s="171" t="s">
        <v>124</v>
      </c>
      <c r="E91" s="175">
        <v>5000</v>
      </c>
      <c r="F91" s="160"/>
      <c r="G91" s="151">
        <f t="shared" si="2"/>
        <v>5000</v>
      </c>
      <c r="H91" s="290" t="s">
        <v>130</v>
      </c>
      <c r="I91" s="154" t="s">
        <v>18</v>
      </c>
      <c r="J91" s="400" t="s">
        <v>331</v>
      </c>
      <c r="K91" s="386" t="s">
        <v>144</v>
      </c>
      <c r="L91" s="154" t="s">
        <v>45</v>
      </c>
      <c r="M91" s="154"/>
      <c r="N91" s="156"/>
    </row>
    <row r="92" spans="1:14" ht="15.75" customHeight="1" x14ac:dyDescent="0.25">
      <c r="A92" s="169">
        <v>45321</v>
      </c>
      <c r="B92" s="170" t="s">
        <v>129</v>
      </c>
      <c r="C92" s="170" t="s">
        <v>129</v>
      </c>
      <c r="D92" s="171" t="s">
        <v>124</v>
      </c>
      <c r="E92" s="175">
        <v>5000</v>
      </c>
      <c r="F92" s="160"/>
      <c r="G92" s="151">
        <f t="shared" si="2"/>
        <v>0</v>
      </c>
      <c r="H92" s="290" t="s">
        <v>130</v>
      </c>
      <c r="I92" s="154" t="s">
        <v>18</v>
      </c>
      <c r="J92" s="400" t="s">
        <v>331</v>
      </c>
      <c r="K92" s="386" t="s">
        <v>144</v>
      </c>
      <c r="L92" s="154" t="s">
        <v>45</v>
      </c>
      <c r="M92" s="154"/>
      <c r="N92" s="156"/>
    </row>
    <row r="93" spans="1:14" ht="15.75" customHeight="1" x14ac:dyDescent="0.25">
      <c r="A93" s="463">
        <v>45322</v>
      </c>
      <c r="B93" s="464" t="s">
        <v>112</v>
      </c>
      <c r="C93" s="464" t="s">
        <v>49</v>
      </c>
      <c r="D93" s="465" t="s">
        <v>124</v>
      </c>
      <c r="E93" s="685"/>
      <c r="F93" s="566">
        <v>60000</v>
      </c>
      <c r="G93" s="466">
        <f t="shared" si="2"/>
        <v>60000</v>
      </c>
      <c r="H93" s="468" t="s">
        <v>130</v>
      </c>
      <c r="I93" s="469" t="s">
        <v>18</v>
      </c>
      <c r="J93" s="565" t="s">
        <v>365</v>
      </c>
      <c r="K93" s="464" t="s">
        <v>144</v>
      </c>
      <c r="L93" s="469" t="s">
        <v>45</v>
      </c>
      <c r="M93" s="469"/>
      <c r="N93" s="563"/>
    </row>
    <row r="94" spans="1:14" ht="15.75" customHeight="1" x14ac:dyDescent="0.25">
      <c r="A94" s="169">
        <v>45322</v>
      </c>
      <c r="B94" s="170" t="s">
        <v>114</v>
      </c>
      <c r="C94" s="170" t="s">
        <v>115</v>
      </c>
      <c r="D94" s="171" t="s">
        <v>124</v>
      </c>
      <c r="E94" s="175">
        <v>8000</v>
      </c>
      <c r="F94" s="160"/>
      <c r="G94" s="151">
        <f t="shared" si="2"/>
        <v>52000</v>
      </c>
      <c r="H94" s="290" t="s">
        <v>130</v>
      </c>
      <c r="I94" s="154" t="s">
        <v>18</v>
      </c>
      <c r="J94" s="400" t="s">
        <v>365</v>
      </c>
      <c r="K94" s="386" t="s">
        <v>144</v>
      </c>
      <c r="L94" s="154" t="s">
        <v>45</v>
      </c>
      <c r="M94" s="154"/>
      <c r="N94" s="156" t="s">
        <v>131</v>
      </c>
    </row>
    <row r="95" spans="1:14" ht="15.75" customHeight="1" x14ac:dyDescent="0.25">
      <c r="A95" s="169">
        <v>45322</v>
      </c>
      <c r="B95" s="170" t="s">
        <v>114</v>
      </c>
      <c r="C95" s="170" t="s">
        <v>115</v>
      </c>
      <c r="D95" s="171" t="s">
        <v>124</v>
      </c>
      <c r="E95" s="175">
        <v>7000</v>
      </c>
      <c r="F95" s="160"/>
      <c r="G95" s="151">
        <f t="shared" si="2"/>
        <v>45000</v>
      </c>
      <c r="H95" s="290" t="s">
        <v>130</v>
      </c>
      <c r="I95" s="154" t="s">
        <v>18</v>
      </c>
      <c r="J95" s="400" t="s">
        <v>365</v>
      </c>
      <c r="K95" s="386" t="s">
        <v>144</v>
      </c>
      <c r="L95" s="154" t="s">
        <v>45</v>
      </c>
      <c r="M95" s="154"/>
      <c r="N95" s="156" t="s">
        <v>264</v>
      </c>
    </row>
    <row r="96" spans="1:14" ht="15.75" customHeight="1" x14ac:dyDescent="0.25">
      <c r="A96" s="169">
        <v>45322</v>
      </c>
      <c r="B96" s="170" t="s">
        <v>114</v>
      </c>
      <c r="C96" s="170" t="s">
        <v>115</v>
      </c>
      <c r="D96" s="171" t="s">
        <v>124</v>
      </c>
      <c r="E96" s="175">
        <v>11000</v>
      </c>
      <c r="F96" s="160"/>
      <c r="G96" s="151">
        <f t="shared" si="2"/>
        <v>34000</v>
      </c>
      <c r="H96" s="290" t="s">
        <v>130</v>
      </c>
      <c r="I96" s="154" t="s">
        <v>18</v>
      </c>
      <c r="J96" s="400" t="s">
        <v>365</v>
      </c>
      <c r="K96" s="386" t="s">
        <v>144</v>
      </c>
      <c r="L96" s="154" t="s">
        <v>45</v>
      </c>
      <c r="M96" s="154"/>
      <c r="N96" s="156" t="s">
        <v>376</v>
      </c>
    </row>
    <row r="97" spans="1:14" ht="15.75" customHeight="1" x14ac:dyDescent="0.25">
      <c r="A97" s="169">
        <v>45322</v>
      </c>
      <c r="B97" s="170" t="s">
        <v>114</v>
      </c>
      <c r="C97" s="170" t="s">
        <v>115</v>
      </c>
      <c r="D97" s="171" t="s">
        <v>124</v>
      </c>
      <c r="E97" s="175">
        <v>8000</v>
      </c>
      <c r="F97" s="160"/>
      <c r="G97" s="151">
        <f t="shared" si="2"/>
        <v>26000</v>
      </c>
      <c r="H97" s="290" t="s">
        <v>130</v>
      </c>
      <c r="I97" s="154" t="s">
        <v>18</v>
      </c>
      <c r="J97" s="400" t="s">
        <v>365</v>
      </c>
      <c r="K97" s="386" t="s">
        <v>144</v>
      </c>
      <c r="L97" s="154" t="s">
        <v>45</v>
      </c>
      <c r="M97" s="154"/>
      <c r="N97" s="156" t="s">
        <v>377</v>
      </c>
    </row>
    <row r="98" spans="1:14" ht="15.75" customHeight="1" x14ac:dyDescent="0.25">
      <c r="A98" s="169">
        <v>45322</v>
      </c>
      <c r="B98" s="170" t="s">
        <v>114</v>
      </c>
      <c r="C98" s="170" t="s">
        <v>115</v>
      </c>
      <c r="D98" s="171" t="s">
        <v>124</v>
      </c>
      <c r="E98" s="175">
        <v>7000</v>
      </c>
      <c r="F98" s="160"/>
      <c r="G98" s="151">
        <f t="shared" si="2"/>
        <v>19000</v>
      </c>
      <c r="H98" s="290" t="s">
        <v>130</v>
      </c>
      <c r="I98" s="154" t="s">
        <v>18</v>
      </c>
      <c r="J98" s="400" t="s">
        <v>365</v>
      </c>
      <c r="K98" s="386" t="s">
        <v>144</v>
      </c>
      <c r="L98" s="154" t="s">
        <v>45</v>
      </c>
      <c r="M98" s="154"/>
      <c r="N98" s="156" t="s">
        <v>340</v>
      </c>
    </row>
    <row r="99" spans="1:14" ht="15.75" customHeight="1" x14ac:dyDescent="0.25">
      <c r="A99" s="169">
        <v>45322</v>
      </c>
      <c r="B99" s="170" t="s">
        <v>114</v>
      </c>
      <c r="C99" s="170" t="s">
        <v>115</v>
      </c>
      <c r="D99" s="171" t="s">
        <v>124</v>
      </c>
      <c r="E99" s="175">
        <v>7000</v>
      </c>
      <c r="F99" s="160"/>
      <c r="G99" s="151">
        <f t="shared" si="2"/>
        <v>12000</v>
      </c>
      <c r="H99" s="290" t="s">
        <v>130</v>
      </c>
      <c r="I99" s="154" t="s">
        <v>18</v>
      </c>
      <c r="J99" s="400" t="s">
        <v>365</v>
      </c>
      <c r="K99" s="386" t="s">
        <v>144</v>
      </c>
      <c r="L99" s="154" t="s">
        <v>45</v>
      </c>
      <c r="M99" s="154"/>
      <c r="N99" s="156" t="s">
        <v>378</v>
      </c>
    </row>
    <row r="100" spans="1:14" ht="15.75" customHeight="1" x14ac:dyDescent="0.25">
      <c r="A100" s="169">
        <v>45322</v>
      </c>
      <c r="B100" s="170" t="s">
        <v>129</v>
      </c>
      <c r="C100" s="170" t="s">
        <v>129</v>
      </c>
      <c r="D100" s="171" t="s">
        <v>124</v>
      </c>
      <c r="E100" s="175">
        <v>4000</v>
      </c>
      <c r="F100" s="160"/>
      <c r="G100" s="151">
        <f t="shared" ref="G100:G102" si="3">G99-E100+F100</f>
        <v>8000</v>
      </c>
      <c r="H100" s="290" t="s">
        <v>130</v>
      </c>
      <c r="I100" s="154" t="s">
        <v>18</v>
      </c>
      <c r="J100" s="400" t="s">
        <v>365</v>
      </c>
      <c r="K100" s="386" t="s">
        <v>144</v>
      </c>
      <c r="L100" s="154" t="s">
        <v>45</v>
      </c>
      <c r="M100" s="154"/>
      <c r="N100" s="156"/>
    </row>
    <row r="101" spans="1:14" ht="15.75" customHeight="1" x14ac:dyDescent="0.25">
      <c r="A101" s="169">
        <v>45322</v>
      </c>
      <c r="B101" s="170" t="s">
        <v>129</v>
      </c>
      <c r="C101" s="170" t="s">
        <v>129</v>
      </c>
      <c r="D101" s="171" t="s">
        <v>124</v>
      </c>
      <c r="E101" s="175">
        <v>4000</v>
      </c>
      <c r="F101" s="160"/>
      <c r="G101" s="151">
        <f t="shared" si="3"/>
        <v>4000</v>
      </c>
      <c r="H101" s="290" t="s">
        <v>130</v>
      </c>
      <c r="I101" s="154" t="s">
        <v>18</v>
      </c>
      <c r="J101" s="400" t="s">
        <v>365</v>
      </c>
      <c r="K101" s="386" t="s">
        <v>144</v>
      </c>
      <c r="L101" s="154" t="s">
        <v>45</v>
      </c>
      <c r="M101" s="154"/>
      <c r="N101" s="156"/>
    </row>
    <row r="102" spans="1:14" ht="15.75" customHeight="1" thickBot="1" x14ac:dyDescent="0.3">
      <c r="A102" s="169">
        <v>45322</v>
      </c>
      <c r="B102" s="170" t="s">
        <v>129</v>
      </c>
      <c r="C102" s="170" t="s">
        <v>129</v>
      </c>
      <c r="D102" s="171" t="s">
        <v>124</v>
      </c>
      <c r="E102" s="175">
        <v>2000</v>
      </c>
      <c r="F102" s="160"/>
      <c r="G102" s="151">
        <f t="shared" si="3"/>
        <v>2000</v>
      </c>
      <c r="H102" s="290"/>
      <c r="I102" s="154" t="s">
        <v>18</v>
      </c>
      <c r="J102" s="400" t="s">
        <v>365</v>
      </c>
      <c r="K102" s="386"/>
      <c r="L102" s="154"/>
      <c r="M102" s="154"/>
      <c r="N102" s="156"/>
    </row>
    <row r="103" spans="1:14" ht="15.75" thickBot="1" x14ac:dyDescent="0.3">
      <c r="A103" s="17"/>
      <c r="B103" s="17"/>
      <c r="C103" s="17"/>
      <c r="D103" s="596"/>
      <c r="E103" s="607">
        <f>SUM(E4:E102)</f>
        <v>592000</v>
      </c>
      <c r="F103" s="608">
        <f>SUM(F4:F102)+G4</f>
        <v>594000</v>
      </c>
      <c r="G103" s="609">
        <f>F103-E103</f>
        <v>2000</v>
      </c>
      <c r="H103" s="597"/>
      <c r="I103" s="17"/>
      <c r="J103" s="17"/>
      <c r="K103" s="17"/>
      <c r="L103" s="17"/>
      <c r="M103" s="17"/>
      <c r="N103" s="17"/>
    </row>
  </sheetData>
  <autoFilter ref="A1:N10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opLeftCell="A10" zoomScale="85" zoomScaleNormal="85" workbookViewId="0">
      <selection activeCell="H27" sqref="H27"/>
    </sheetView>
  </sheetViews>
  <sheetFormatPr defaultColWidth="10.85546875" defaultRowHeight="15" x14ac:dyDescent="0.25"/>
  <cols>
    <col min="1" max="1" width="13.28515625" style="18" bestFit="1" customWidth="1"/>
    <col min="2" max="2" width="37.7109375" style="18" bestFit="1" customWidth="1"/>
    <col min="3" max="3" width="18" style="18" customWidth="1"/>
    <col min="4" max="4" width="14.7109375" style="18" customWidth="1"/>
    <col min="5" max="5" width="14.7109375" style="18" bestFit="1" customWidth="1"/>
    <col min="6" max="6" width="13.7109375" style="18" customWidth="1"/>
    <col min="7" max="9" width="18.7109375" style="18" customWidth="1"/>
    <col min="10" max="10" width="21.5703125" style="18" customWidth="1"/>
    <col min="11" max="11" width="14.7109375" style="18" customWidth="1"/>
    <col min="12" max="12" width="14.42578125" style="18" customWidth="1"/>
    <col min="13" max="13" width="10.85546875" style="18"/>
    <col min="14" max="14" width="29.85546875" style="54" customWidth="1"/>
    <col min="15" max="15" width="41.140625" style="18" customWidth="1"/>
    <col min="16" max="16384" width="10.85546875" style="18"/>
  </cols>
  <sheetData>
    <row r="1" spans="1:16" s="67" customFormat="1" ht="31.5" x14ac:dyDescent="0.25">
      <c r="A1" s="770" t="s">
        <v>44</v>
      </c>
      <c r="B1" s="770"/>
      <c r="C1" s="770"/>
      <c r="D1" s="770"/>
      <c r="E1" s="770"/>
      <c r="F1" s="770"/>
      <c r="G1" s="770"/>
      <c r="H1" s="770"/>
      <c r="I1" s="770"/>
      <c r="J1" s="770"/>
      <c r="K1" s="770"/>
      <c r="L1" s="770"/>
      <c r="M1" s="770"/>
      <c r="N1" s="770"/>
    </row>
    <row r="2" spans="1:16" s="67" customFormat="1" ht="18.75" x14ac:dyDescent="0.25">
      <c r="A2" s="771" t="s">
        <v>61</v>
      </c>
      <c r="B2" s="771"/>
      <c r="C2" s="771"/>
      <c r="D2" s="771"/>
      <c r="E2" s="771"/>
      <c r="F2" s="771"/>
      <c r="G2" s="771"/>
      <c r="H2" s="771"/>
      <c r="I2" s="771"/>
      <c r="J2" s="771"/>
      <c r="K2" s="771"/>
      <c r="L2" s="771"/>
      <c r="M2" s="771"/>
      <c r="N2" s="771"/>
    </row>
    <row r="3" spans="1:16" s="67" customFormat="1" ht="45" x14ac:dyDescent="0.25">
      <c r="A3" s="388" t="s">
        <v>0</v>
      </c>
      <c r="B3" s="389" t="s">
        <v>5</v>
      </c>
      <c r="C3" s="389" t="s">
        <v>10</v>
      </c>
      <c r="D3" s="390" t="s">
        <v>8</v>
      </c>
      <c r="E3" s="390" t="s">
        <v>13</v>
      </c>
      <c r="F3" s="391" t="s">
        <v>34</v>
      </c>
      <c r="G3" s="390" t="s">
        <v>41</v>
      </c>
      <c r="H3" s="390" t="s">
        <v>2</v>
      </c>
      <c r="I3" s="390" t="s">
        <v>3</v>
      </c>
      <c r="J3" s="389" t="s">
        <v>9</v>
      </c>
      <c r="K3" s="389" t="s">
        <v>1</v>
      </c>
      <c r="L3" s="389" t="s">
        <v>4</v>
      </c>
      <c r="M3" s="389" t="s">
        <v>12</v>
      </c>
      <c r="N3" s="391" t="s">
        <v>11</v>
      </c>
    </row>
    <row r="4" spans="1:16" s="67" customFormat="1" x14ac:dyDescent="0.25">
      <c r="A4" s="179">
        <v>45292</v>
      </c>
      <c r="B4" s="166" t="s">
        <v>251</v>
      </c>
      <c r="C4" s="166"/>
      <c r="D4" s="167"/>
      <c r="E4" s="385"/>
      <c r="F4" s="436"/>
      <c r="G4" s="522">
        <v>0</v>
      </c>
      <c r="H4" s="437"/>
      <c r="I4" s="437"/>
      <c r="J4" s="438"/>
      <c r="K4" s="439"/>
      <c r="L4" s="439"/>
      <c r="M4" s="439"/>
      <c r="N4" s="440"/>
    </row>
    <row r="5" spans="1:16" s="14" customFormat="1" ht="18.75" customHeight="1" x14ac:dyDescent="0.25">
      <c r="A5" s="169">
        <v>45306</v>
      </c>
      <c r="B5" s="156" t="s">
        <v>134</v>
      </c>
      <c r="C5" s="156" t="s">
        <v>116</v>
      </c>
      <c r="D5" s="177" t="s">
        <v>14</v>
      </c>
      <c r="E5" s="165">
        <v>20000</v>
      </c>
      <c r="F5" s="175"/>
      <c r="G5" s="459">
        <f>G4-E5+F5</f>
        <v>-20000</v>
      </c>
      <c r="H5" s="181" t="s">
        <v>42</v>
      </c>
      <c r="I5" s="562" t="s">
        <v>18</v>
      </c>
      <c r="J5" s="474"/>
      <c r="K5" s="672" t="s">
        <v>144</v>
      </c>
      <c r="L5" s="672" t="s">
        <v>58</v>
      </c>
      <c r="M5" s="405"/>
      <c r="N5" s="673"/>
      <c r="O5" s="487"/>
    </row>
    <row r="6" spans="1:16" s="75" customFormat="1" x14ac:dyDescent="0.25">
      <c r="A6" s="463">
        <v>45310</v>
      </c>
      <c r="B6" s="563" t="s">
        <v>112</v>
      </c>
      <c r="C6" s="563" t="s">
        <v>49</v>
      </c>
      <c r="D6" s="603" t="s">
        <v>14</v>
      </c>
      <c r="E6" s="564"/>
      <c r="F6" s="566">
        <v>280000</v>
      </c>
      <c r="G6" s="566">
        <f t="shared" ref="G6:G20" si="0">G5-E6+F6</f>
        <v>260000</v>
      </c>
      <c r="H6" s="621"/>
      <c r="I6" s="589" t="s">
        <v>18</v>
      </c>
      <c r="J6" s="621" t="s">
        <v>240</v>
      </c>
      <c r="K6" s="563" t="s">
        <v>144</v>
      </c>
      <c r="L6" s="563" t="s">
        <v>58</v>
      </c>
      <c r="M6" s="674"/>
      <c r="N6" s="675"/>
      <c r="O6" s="637"/>
      <c r="P6" s="637"/>
    </row>
    <row r="7" spans="1:16" x14ac:dyDescent="0.25">
      <c r="A7" s="169">
        <v>45310</v>
      </c>
      <c r="B7" s="156" t="s">
        <v>134</v>
      </c>
      <c r="C7" s="156" t="s">
        <v>116</v>
      </c>
      <c r="D7" s="156" t="s">
        <v>14</v>
      </c>
      <c r="E7" s="175">
        <v>40000</v>
      </c>
      <c r="F7" s="160"/>
      <c r="G7" s="160">
        <f t="shared" si="0"/>
        <v>220000</v>
      </c>
      <c r="H7" s="181" t="s">
        <v>42</v>
      </c>
      <c r="I7" s="562" t="s">
        <v>18</v>
      </c>
      <c r="J7" s="181"/>
      <c r="K7" s="154" t="s">
        <v>144</v>
      </c>
      <c r="L7" s="154" t="s">
        <v>58</v>
      </c>
      <c r="M7" s="154"/>
      <c r="N7" s="156"/>
      <c r="O7" s="413"/>
      <c r="P7" s="413"/>
    </row>
    <row r="8" spans="1:16" x14ac:dyDescent="0.25">
      <c r="A8" s="169">
        <v>45310</v>
      </c>
      <c r="B8" s="156" t="s">
        <v>138</v>
      </c>
      <c r="C8" s="156" t="s">
        <v>116</v>
      </c>
      <c r="D8" s="177" t="s">
        <v>113</v>
      </c>
      <c r="E8" s="459">
        <v>20000</v>
      </c>
      <c r="F8" s="159"/>
      <c r="G8" s="159">
        <f t="shared" si="0"/>
        <v>200000</v>
      </c>
      <c r="H8" s="181" t="s">
        <v>137</v>
      </c>
      <c r="I8" s="562" t="s">
        <v>18</v>
      </c>
      <c r="J8" s="181"/>
      <c r="K8" s="154" t="s">
        <v>144</v>
      </c>
      <c r="L8" s="154" t="s">
        <v>58</v>
      </c>
      <c r="M8" s="154"/>
      <c r="N8" s="156"/>
      <c r="O8" s="413"/>
      <c r="P8" s="413"/>
    </row>
    <row r="9" spans="1:16" x14ac:dyDescent="0.25">
      <c r="A9" s="169">
        <v>45310</v>
      </c>
      <c r="B9" s="156" t="s">
        <v>135</v>
      </c>
      <c r="C9" s="156" t="s">
        <v>116</v>
      </c>
      <c r="D9" s="156" t="s">
        <v>124</v>
      </c>
      <c r="E9" s="160">
        <v>25000</v>
      </c>
      <c r="F9" s="160"/>
      <c r="G9" s="159">
        <f t="shared" si="0"/>
        <v>175000</v>
      </c>
      <c r="H9" s="588" t="s">
        <v>130</v>
      </c>
      <c r="I9" s="562" t="s">
        <v>18</v>
      </c>
      <c r="J9" s="181"/>
      <c r="K9" s="154" t="s">
        <v>144</v>
      </c>
      <c r="L9" s="154" t="s">
        <v>58</v>
      </c>
      <c r="M9" s="154"/>
      <c r="N9" s="156"/>
      <c r="O9" s="413"/>
      <c r="P9" s="413"/>
    </row>
    <row r="10" spans="1:16" x14ac:dyDescent="0.25">
      <c r="A10" s="169">
        <v>45310</v>
      </c>
      <c r="B10" s="156" t="s">
        <v>147</v>
      </c>
      <c r="C10" s="156" t="s">
        <v>116</v>
      </c>
      <c r="D10" s="177" t="s">
        <v>124</v>
      </c>
      <c r="E10" s="160">
        <v>25000</v>
      </c>
      <c r="F10" s="160"/>
      <c r="G10" s="159">
        <f t="shared" si="0"/>
        <v>150000</v>
      </c>
      <c r="H10" s="588" t="s">
        <v>145</v>
      </c>
      <c r="I10" s="562" t="s">
        <v>18</v>
      </c>
      <c r="J10" s="181"/>
      <c r="K10" s="154" t="s">
        <v>144</v>
      </c>
      <c r="L10" s="154" t="s">
        <v>58</v>
      </c>
      <c r="M10" s="154"/>
      <c r="N10" s="156"/>
      <c r="O10" s="413"/>
      <c r="P10" s="413"/>
    </row>
    <row r="11" spans="1:16" x14ac:dyDescent="0.25">
      <c r="A11" s="169">
        <v>45313</v>
      </c>
      <c r="B11" s="156" t="s">
        <v>134</v>
      </c>
      <c r="C11" s="156" t="s">
        <v>116</v>
      </c>
      <c r="D11" s="156" t="s">
        <v>14</v>
      </c>
      <c r="E11" s="160">
        <v>40000</v>
      </c>
      <c r="F11" s="160"/>
      <c r="G11" s="159">
        <f t="shared" si="0"/>
        <v>110000</v>
      </c>
      <c r="H11" s="181" t="s">
        <v>42</v>
      </c>
      <c r="I11" s="562" t="s">
        <v>18</v>
      </c>
      <c r="J11" s="181"/>
      <c r="K11" s="154" t="s">
        <v>144</v>
      </c>
      <c r="L11" s="154" t="s">
        <v>58</v>
      </c>
      <c r="M11" s="154"/>
      <c r="N11" s="156"/>
      <c r="O11" s="413"/>
      <c r="P11" s="413"/>
    </row>
    <row r="12" spans="1:16" x14ac:dyDescent="0.25">
      <c r="A12" s="169">
        <v>45313</v>
      </c>
      <c r="B12" s="156" t="s">
        <v>138</v>
      </c>
      <c r="C12" s="156" t="s">
        <v>116</v>
      </c>
      <c r="D12" s="177" t="s">
        <v>113</v>
      </c>
      <c r="E12" s="160">
        <v>20000</v>
      </c>
      <c r="F12" s="160"/>
      <c r="G12" s="159">
        <f t="shared" si="0"/>
        <v>90000</v>
      </c>
      <c r="H12" s="181" t="s">
        <v>137</v>
      </c>
      <c r="I12" s="562" t="s">
        <v>18</v>
      </c>
      <c r="J12" s="181"/>
      <c r="K12" s="154" t="s">
        <v>144</v>
      </c>
      <c r="L12" s="154" t="s">
        <v>58</v>
      </c>
      <c r="M12" s="154"/>
      <c r="N12" s="156"/>
      <c r="O12" s="413"/>
      <c r="P12" s="413"/>
    </row>
    <row r="13" spans="1:16" x14ac:dyDescent="0.25">
      <c r="A13" s="169">
        <v>45313</v>
      </c>
      <c r="B13" s="156" t="s">
        <v>135</v>
      </c>
      <c r="C13" s="156" t="s">
        <v>116</v>
      </c>
      <c r="D13" s="156" t="s">
        <v>124</v>
      </c>
      <c r="E13" s="160">
        <v>25000</v>
      </c>
      <c r="F13" s="160"/>
      <c r="G13" s="159">
        <f t="shared" si="0"/>
        <v>65000</v>
      </c>
      <c r="H13" s="181" t="s">
        <v>130</v>
      </c>
      <c r="I13" s="562" t="s">
        <v>18</v>
      </c>
      <c r="J13" s="181"/>
      <c r="K13" s="154" t="s">
        <v>144</v>
      </c>
      <c r="L13" s="154" t="s">
        <v>58</v>
      </c>
      <c r="M13" s="154"/>
      <c r="N13" s="156"/>
      <c r="O13" s="413"/>
      <c r="P13" s="413"/>
    </row>
    <row r="14" spans="1:16" x14ac:dyDescent="0.25">
      <c r="A14" s="169">
        <v>45313</v>
      </c>
      <c r="B14" s="156" t="s">
        <v>147</v>
      </c>
      <c r="C14" s="156" t="s">
        <v>116</v>
      </c>
      <c r="D14" s="177" t="s">
        <v>124</v>
      </c>
      <c r="E14" s="160">
        <v>25000</v>
      </c>
      <c r="F14" s="160"/>
      <c r="G14" s="159">
        <f t="shared" si="0"/>
        <v>40000</v>
      </c>
      <c r="H14" s="588" t="s">
        <v>145</v>
      </c>
      <c r="I14" s="562" t="s">
        <v>18</v>
      </c>
      <c r="J14" s="181"/>
      <c r="K14" s="154" t="s">
        <v>144</v>
      </c>
      <c r="L14" s="154" t="s">
        <v>58</v>
      </c>
      <c r="M14" s="154"/>
      <c r="N14" s="156"/>
      <c r="O14" s="413"/>
      <c r="P14" s="413"/>
    </row>
    <row r="15" spans="1:16" x14ac:dyDescent="0.25">
      <c r="A15" s="169">
        <v>45317</v>
      </c>
      <c r="B15" s="156" t="s">
        <v>135</v>
      </c>
      <c r="C15" s="156" t="s">
        <v>116</v>
      </c>
      <c r="D15" s="177" t="s">
        <v>124</v>
      </c>
      <c r="E15" s="160">
        <v>20000</v>
      </c>
      <c r="F15" s="160"/>
      <c r="G15" s="159">
        <f t="shared" si="0"/>
        <v>20000</v>
      </c>
      <c r="H15" s="588" t="s">
        <v>130</v>
      </c>
      <c r="I15" s="704" t="s">
        <v>18</v>
      </c>
      <c r="J15" s="181"/>
      <c r="K15" s="154" t="s">
        <v>144</v>
      </c>
      <c r="L15" s="154" t="s">
        <v>58</v>
      </c>
      <c r="M15" s="154"/>
      <c r="N15" s="156"/>
      <c r="O15" s="413"/>
      <c r="P15" s="413"/>
    </row>
    <row r="16" spans="1:16" x14ac:dyDescent="0.25">
      <c r="A16" s="463">
        <v>45320</v>
      </c>
      <c r="B16" s="563" t="s">
        <v>112</v>
      </c>
      <c r="C16" s="563" t="s">
        <v>49</v>
      </c>
      <c r="D16" s="603" t="s">
        <v>14</v>
      </c>
      <c r="E16" s="566"/>
      <c r="F16" s="566">
        <v>90000</v>
      </c>
      <c r="G16" s="591">
        <f t="shared" si="0"/>
        <v>110000</v>
      </c>
      <c r="H16" s="642"/>
      <c r="I16" s="589" t="s">
        <v>18</v>
      </c>
      <c r="J16" s="565" t="s">
        <v>353</v>
      </c>
      <c r="K16" s="469" t="s">
        <v>144</v>
      </c>
      <c r="L16" s="469" t="s">
        <v>58</v>
      </c>
      <c r="M16" s="469"/>
      <c r="N16" s="563"/>
      <c r="O16" s="413"/>
      <c r="P16" s="413"/>
    </row>
    <row r="17" spans="1:16" x14ac:dyDescent="0.25">
      <c r="A17" s="169">
        <v>45320</v>
      </c>
      <c r="B17" s="156" t="s">
        <v>134</v>
      </c>
      <c r="C17" s="156" t="s">
        <v>116</v>
      </c>
      <c r="D17" s="156" t="s">
        <v>14</v>
      </c>
      <c r="E17" s="160">
        <v>40000</v>
      </c>
      <c r="F17" s="160"/>
      <c r="G17" s="159">
        <f t="shared" si="0"/>
        <v>70000</v>
      </c>
      <c r="H17" s="588" t="s">
        <v>42</v>
      </c>
      <c r="I17" s="562" t="s">
        <v>18</v>
      </c>
      <c r="J17" s="400"/>
      <c r="K17" s="154" t="s">
        <v>144</v>
      </c>
      <c r="L17" s="154" t="s">
        <v>58</v>
      </c>
      <c r="M17" s="154"/>
      <c r="N17" s="156"/>
      <c r="O17" s="413"/>
      <c r="P17" s="413"/>
    </row>
    <row r="18" spans="1:16" x14ac:dyDescent="0.25">
      <c r="A18" s="169">
        <v>45320</v>
      </c>
      <c r="B18" s="156" t="s">
        <v>138</v>
      </c>
      <c r="C18" s="156" t="s">
        <v>116</v>
      </c>
      <c r="D18" s="177" t="s">
        <v>113</v>
      </c>
      <c r="E18" s="160">
        <v>20000</v>
      </c>
      <c r="F18" s="160"/>
      <c r="G18" s="159">
        <f t="shared" si="0"/>
        <v>50000</v>
      </c>
      <c r="H18" s="588" t="s">
        <v>137</v>
      </c>
      <c r="I18" s="562" t="s">
        <v>18</v>
      </c>
      <c r="J18" s="400"/>
      <c r="K18" s="154" t="s">
        <v>144</v>
      </c>
      <c r="L18" s="154" t="s">
        <v>58</v>
      </c>
      <c r="M18" s="154"/>
      <c r="N18" s="156"/>
      <c r="O18" s="413"/>
      <c r="P18" s="413"/>
    </row>
    <row r="19" spans="1:16" x14ac:dyDescent="0.25">
      <c r="A19" s="169">
        <v>45320</v>
      </c>
      <c r="B19" s="156" t="s">
        <v>135</v>
      </c>
      <c r="C19" s="156" t="s">
        <v>116</v>
      </c>
      <c r="D19" s="156" t="s">
        <v>124</v>
      </c>
      <c r="E19" s="160">
        <v>25000</v>
      </c>
      <c r="F19" s="160"/>
      <c r="G19" s="159">
        <f t="shared" si="0"/>
        <v>25000</v>
      </c>
      <c r="H19" s="588" t="s">
        <v>130</v>
      </c>
      <c r="I19" s="562" t="s">
        <v>18</v>
      </c>
      <c r="J19" s="400"/>
      <c r="K19" s="154" t="s">
        <v>144</v>
      </c>
      <c r="L19" s="154" t="s">
        <v>58</v>
      </c>
      <c r="M19" s="154"/>
      <c r="N19" s="156"/>
      <c r="O19" s="413"/>
      <c r="P19" s="413"/>
    </row>
    <row r="20" spans="1:16" ht="15.75" thickBot="1" x14ac:dyDescent="0.3">
      <c r="A20" s="169">
        <v>45320</v>
      </c>
      <c r="B20" s="156" t="s">
        <v>147</v>
      </c>
      <c r="C20" s="156" t="s">
        <v>116</v>
      </c>
      <c r="D20" s="177" t="s">
        <v>124</v>
      </c>
      <c r="E20" s="160">
        <v>25000</v>
      </c>
      <c r="F20" s="160"/>
      <c r="G20" s="159">
        <f t="shared" si="0"/>
        <v>0</v>
      </c>
      <c r="H20" s="588" t="s">
        <v>145</v>
      </c>
      <c r="I20" s="562" t="s">
        <v>18</v>
      </c>
      <c r="J20" s="400"/>
      <c r="K20" s="154" t="s">
        <v>144</v>
      </c>
      <c r="L20" s="154" t="s">
        <v>58</v>
      </c>
      <c r="M20" s="154"/>
      <c r="N20" s="156"/>
      <c r="O20" s="413"/>
      <c r="P20" s="413"/>
    </row>
    <row r="21" spans="1:16" ht="15.75" thickBot="1" x14ac:dyDescent="0.3">
      <c r="A21" s="561"/>
      <c r="B21" s="561"/>
      <c r="C21" s="454"/>
      <c r="D21" s="472"/>
      <c r="E21" s="584">
        <f>SUM(E5:E20)</f>
        <v>370000</v>
      </c>
      <c r="F21" s="585">
        <f>SUM(F5:F20)+G4</f>
        <v>370000</v>
      </c>
      <c r="G21" s="586">
        <f>F21-E21</f>
        <v>0</v>
      </c>
      <c r="H21" s="454"/>
      <c r="I21" s="154"/>
      <c r="J21" s="182"/>
      <c r="K21" s="154"/>
      <c r="L21" s="154"/>
      <c r="M21" s="421"/>
      <c r="N21" s="422"/>
    </row>
    <row r="22" spans="1:16" x14ac:dyDescent="0.25">
      <c r="A22" s="419" t="s">
        <v>105</v>
      </c>
      <c r="B22" t="s">
        <v>108</v>
      </c>
      <c r="C22" s="154"/>
      <c r="D22" s="163"/>
      <c r="E22" s="173"/>
      <c r="F22" s="173"/>
      <c r="G22" s="460"/>
      <c r="H22" s="164"/>
      <c r="I22" s="154"/>
      <c r="J22" s="182"/>
      <c r="K22" s="154"/>
      <c r="L22" s="154"/>
      <c r="M22" s="154"/>
      <c r="N22" s="156"/>
    </row>
    <row r="23" spans="1:16" x14ac:dyDescent="0.25">
      <c r="A23" s="176" t="s">
        <v>137</v>
      </c>
      <c r="B23" s="646">
        <v>60000</v>
      </c>
      <c r="C23" s="154"/>
      <c r="D23" s="441"/>
      <c r="E23" s="442"/>
      <c r="F23" s="595"/>
      <c r="G23" s="159"/>
      <c r="H23" s="164"/>
      <c r="I23" s="421"/>
      <c r="J23" s="182"/>
      <c r="K23" s="154"/>
      <c r="L23" s="154"/>
      <c r="M23" s="421"/>
      <c r="N23" s="422"/>
    </row>
    <row r="24" spans="1:16" x14ac:dyDescent="0.25">
      <c r="A24" s="176" t="s">
        <v>130</v>
      </c>
      <c r="B24" s="646">
        <v>95000</v>
      </c>
      <c r="C24" s="154"/>
      <c r="D24" s="163"/>
      <c r="E24" s="160"/>
      <c r="F24" s="595"/>
      <c r="G24" s="159"/>
      <c r="H24" s="164"/>
      <c r="I24" s="154"/>
      <c r="J24" s="182"/>
      <c r="K24" s="154"/>
      <c r="L24" s="154"/>
      <c r="M24" s="154"/>
      <c r="N24" s="156"/>
    </row>
    <row r="25" spans="1:16" x14ac:dyDescent="0.25">
      <c r="A25" s="176" t="s">
        <v>42</v>
      </c>
      <c r="B25" s="646">
        <v>140000</v>
      </c>
      <c r="C25" s="154"/>
      <c r="D25" s="163"/>
      <c r="E25" s="160"/>
      <c r="F25" s="160"/>
      <c r="G25" s="159"/>
      <c r="H25" s="164"/>
      <c r="I25" s="154"/>
      <c r="J25" s="182"/>
      <c r="K25" s="154"/>
      <c r="L25" s="154"/>
      <c r="M25" s="154"/>
      <c r="N25" s="156"/>
    </row>
    <row r="26" spans="1:16" x14ac:dyDescent="0.25">
      <c r="A26" s="176" t="s">
        <v>106</v>
      </c>
      <c r="B26" s="646"/>
      <c r="C26" s="154"/>
      <c r="D26" s="163"/>
      <c r="E26" s="160"/>
      <c r="F26" s="160"/>
      <c r="G26" s="159"/>
      <c r="H26" s="164"/>
      <c r="I26" s="154"/>
      <c r="J26" s="182"/>
      <c r="K26" s="154"/>
      <c r="L26" s="154"/>
      <c r="M26" s="154"/>
      <c r="N26" s="156"/>
    </row>
    <row r="27" spans="1:16" x14ac:dyDescent="0.25">
      <c r="A27" s="176" t="s">
        <v>145</v>
      </c>
      <c r="B27" s="646">
        <v>75000</v>
      </c>
      <c r="C27" s="154"/>
      <c r="D27" s="163"/>
      <c r="E27" s="160"/>
      <c r="F27" s="160"/>
      <c r="G27" s="159"/>
      <c r="H27" s="164"/>
      <c r="I27" s="154"/>
      <c r="J27" s="182"/>
      <c r="K27" s="154"/>
      <c r="L27" s="154"/>
      <c r="M27" s="154"/>
      <c r="N27" s="156"/>
    </row>
    <row r="28" spans="1:16" x14ac:dyDescent="0.25">
      <c r="A28" s="176" t="s">
        <v>107</v>
      </c>
      <c r="B28" s="646">
        <v>370000</v>
      </c>
      <c r="C28" s="154"/>
      <c r="D28" s="163"/>
      <c r="E28" s="160"/>
      <c r="F28" s="160"/>
      <c r="G28" s="159"/>
      <c r="H28" s="164"/>
      <c r="I28" s="154"/>
      <c r="J28" s="182"/>
      <c r="K28" s="154"/>
      <c r="L28" s="154"/>
      <c r="M28" s="154"/>
      <c r="N28" s="156"/>
    </row>
    <row r="29" spans="1:16" x14ac:dyDescent="0.25">
      <c r="A29"/>
      <c r="B29"/>
      <c r="C29" s="154"/>
      <c r="D29" s="163"/>
      <c r="E29" s="160"/>
      <c r="F29" s="160"/>
      <c r="G29" s="159"/>
      <c r="H29" s="164"/>
      <c r="I29" s="154"/>
      <c r="J29" s="182"/>
      <c r="K29" s="154"/>
      <c r="L29" s="154"/>
      <c r="M29" s="154"/>
      <c r="N29" s="156"/>
    </row>
    <row r="30" spans="1:16" x14ac:dyDescent="0.25">
      <c r="A30" s="176"/>
      <c r="B30" s="643"/>
      <c r="C30" s="154"/>
      <c r="D30" s="163"/>
      <c r="E30" s="160"/>
      <c r="F30" s="160"/>
      <c r="G30" s="159"/>
      <c r="H30" s="164"/>
      <c r="I30" s="154"/>
      <c r="J30" s="386"/>
      <c r="K30" s="154"/>
      <c r="L30" s="154"/>
      <c r="M30" s="154"/>
      <c r="N30" s="156"/>
    </row>
    <row r="31" spans="1:16" x14ac:dyDescent="0.25">
      <c r="A31"/>
      <c r="B31"/>
      <c r="C31" s="154"/>
      <c r="D31" s="154"/>
      <c r="E31" s="173"/>
      <c r="F31" s="173"/>
      <c r="G31" s="159"/>
      <c r="H31" s="154"/>
      <c r="I31" s="154"/>
      <c r="J31" s="386"/>
      <c r="K31" s="154"/>
      <c r="L31" s="154"/>
      <c r="M31" s="154"/>
      <c r="N31" s="156"/>
    </row>
    <row r="32" spans="1:16" x14ac:dyDescent="0.25">
      <c r="A32"/>
      <c r="B32"/>
      <c r="C32" s="154"/>
      <c r="D32" s="154"/>
      <c r="E32" s="160"/>
      <c r="F32" s="160"/>
      <c r="G32" s="159"/>
      <c r="H32" s="154"/>
      <c r="I32" s="154"/>
      <c r="J32" s="386"/>
      <c r="K32" s="154"/>
      <c r="L32" s="154"/>
      <c r="M32" s="154"/>
      <c r="N32" s="156"/>
    </row>
    <row r="33" spans="1:14" x14ac:dyDescent="0.25">
      <c r="A33"/>
      <c r="B33"/>
      <c r="C33" s="154"/>
      <c r="D33" s="154"/>
      <c r="E33" s="160"/>
      <c r="F33" s="160"/>
      <c r="G33" s="159"/>
      <c r="H33" s="154"/>
      <c r="I33" s="154"/>
      <c r="J33" s="386"/>
      <c r="K33" s="154"/>
      <c r="L33" s="154"/>
      <c r="M33" s="154"/>
      <c r="N33" s="156"/>
    </row>
    <row r="34" spans="1:14" x14ac:dyDescent="0.25">
      <c r="A34" s="571"/>
      <c r="B34" s="572"/>
      <c r="C34" s="154"/>
      <c r="D34" s="154"/>
      <c r="E34" s="160"/>
      <c r="F34" s="160"/>
      <c r="G34" s="159"/>
      <c r="H34" s="154"/>
      <c r="I34" s="154"/>
      <c r="J34" s="156"/>
      <c r="K34" s="154"/>
      <c r="L34" s="154"/>
      <c r="M34" s="154"/>
      <c r="N34" s="156"/>
    </row>
    <row r="35" spans="1:14" x14ac:dyDescent="0.25">
      <c r="A35" s="180"/>
      <c r="B35" s="154"/>
      <c r="C35" s="154"/>
      <c r="D35" s="154"/>
      <c r="E35" s="159"/>
      <c r="F35" s="159"/>
      <c r="G35" s="159"/>
      <c r="H35" s="154"/>
      <c r="I35" s="154"/>
      <c r="J35" s="156"/>
      <c r="K35" s="154"/>
      <c r="L35" s="154"/>
      <c r="M35" s="154"/>
      <c r="N35" s="156"/>
    </row>
    <row r="36" spans="1:14" x14ac:dyDescent="0.25">
      <c r="A36" s="180"/>
      <c r="B36" s="154"/>
      <c r="C36" s="154"/>
      <c r="D36" s="163"/>
      <c r="E36" s="160"/>
      <c r="F36" s="160"/>
      <c r="G36" s="159"/>
      <c r="H36" s="164"/>
      <c r="I36" s="154"/>
      <c r="J36" s="156"/>
      <c r="K36" s="154"/>
      <c r="L36" s="154"/>
      <c r="M36" s="154"/>
      <c r="N36" s="156"/>
    </row>
    <row r="37" spans="1:14" x14ac:dyDescent="0.25">
      <c r="A37" s="180"/>
      <c r="B37" s="154"/>
      <c r="C37" s="154"/>
      <c r="D37" s="163"/>
      <c r="E37" s="160"/>
      <c r="F37" s="160"/>
      <c r="G37" s="159"/>
      <c r="H37" s="164"/>
      <c r="I37" s="154"/>
      <c r="J37" s="156"/>
      <c r="K37" s="154"/>
      <c r="L37" s="154"/>
      <c r="M37" s="154"/>
      <c r="N37" s="156"/>
    </row>
    <row r="38" spans="1:14" x14ac:dyDescent="0.25">
      <c r="A38" s="180"/>
      <c r="B38" s="154"/>
      <c r="C38" s="154"/>
      <c r="D38" s="163"/>
      <c r="E38" s="160"/>
      <c r="F38" s="160"/>
      <c r="G38" s="159"/>
      <c r="H38" s="164"/>
      <c r="I38" s="154"/>
      <c r="J38" s="156"/>
      <c r="K38" s="154"/>
      <c r="L38" s="154"/>
      <c r="M38" s="154"/>
      <c r="N38" s="156"/>
    </row>
    <row r="39" spans="1:14" x14ac:dyDescent="0.25">
      <c r="A39" s="180"/>
      <c r="B39" s="154"/>
      <c r="C39" s="164"/>
      <c r="D39" s="163"/>
      <c r="E39" s="159"/>
      <c r="F39" s="159"/>
      <c r="G39" s="159"/>
      <c r="H39" s="164"/>
      <c r="I39" s="154"/>
      <c r="J39" s="156"/>
      <c r="K39" s="154"/>
      <c r="L39" s="154"/>
      <c r="M39" s="154"/>
      <c r="N39" s="156"/>
    </row>
    <row r="40" spans="1:14" x14ac:dyDescent="0.25">
      <c r="A40" s="155"/>
      <c r="B40" s="156"/>
      <c r="C40" s="156"/>
      <c r="D40" s="156"/>
      <c r="E40" s="411"/>
      <c r="F40" s="160"/>
      <c r="G40" s="159"/>
      <c r="H40" s="164"/>
      <c r="I40" s="154"/>
      <c r="J40" s="154"/>
      <c r="K40" s="154"/>
      <c r="L40" s="154"/>
      <c r="M40" s="154"/>
      <c r="N40" s="156"/>
    </row>
    <row r="41" spans="1:14" x14ac:dyDescent="0.25">
      <c r="A41" s="180"/>
      <c r="B41" s="387"/>
      <c r="C41" s="154"/>
      <c r="D41" s="154"/>
      <c r="E41" s="151"/>
      <c r="F41" s="154"/>
      <c r="G41" s="160"/>
      <c r="H41" s="154"/>
      <c r="I41" s="154"/>
      <c r="J41" s="154"/>
      <c r="K41" s="154"/>
      <c r="L41" s="154"/>
      <c r="M41" s="154"/>
      <c r="N41" s="156"/>
    </row>
    <row r="42" spans="1:14" x14ac:dyDescent="0.25">
      <c r="A42" s="180"/>
      <c r="B42" s="387"/>
      <c r="C42" s="154"/>
      <c r="D42" s="154"/>
      <c r="E42" s="151"/>
      <c r="F42" s="154"/>
      <c r="G42" s="160"/>
      <c r="H42" s="154"/>
      <c r="I42" s="154"/>
      <c r="J42" s="154"/>
      <c r="K42" s="154"/>
      <c r="L42" s="154"/>
      <c r="M42" s="154"/>
      <c r="N42" s="156"/>
    </row>
    <row r="43" spans="1:14" x14ac:dyDescent="0.25">
      <c r="A43" s="180"/>
      <c r="B43" s="387"/>
      <c r="C43" s="154"/>
      <c r="D43" s="154"/>
      <c r="E43" s="151"/>
      <c r="F43" s="154"/>
      <c r="G43" s="160"/>
      <c r="H43" s="154"/>
      <c r="I43" s="154"/>
      <c r="J43" s="154"/>
      <c r="K43" s="154"/>
      <c r="L43" s="154"/>
      <c r="M43" s="154"/>
      <c r="N43" s="156"/>
    </row>
    <row r="44" spans="1:14" ht="15.75" x14ac:dyDescent="0.25">
      <c r="A44" s="180"/>
      <c r="B44" s="409"/>
      <c r="C44" s="154"/>
      <c r="D44" s="401"/>
      <c r="E44" s="151"/>
      <c r="F44" s="154"/>
      <c r="G44" s="160"/>
      <c r="H44" s="401"/>
      <c r="I44" s="401"/>
      <c r="J44" s="401"/>
      <c r="K44" s="401"/>
      <c r="L44" s="401"/>
      <c r="M44" s="401"/>
      <c r="N44" s="402"/>
    </row>
    <row r="45" spans="1:14" x14ac:dyDescent="0.25">
      <c r="A45" s="180"/>
      <c r="B45" s="387"/>
      <c r="C45" s="154"/>
      <c r="D45" s="154"/>
      <c r="E45" s="151"/>
      <c r="F45" s="154"/>
      <c r="G45" s="160"/>
      <c r="H45" s="154"/>
      <c r="I45" s="154"/>
      <c r="J45" s="154"/>
      <c r="K45" s="154"/>
      <c r="L45" s="154"/>
      <c r="M45" s="154"/>
      <c r="N45" s="156"/>
    </row>
    <row r="46" spans="1:14" x14ac:dyDescent="0.25">
      <c r="A46" s="180"/>
      <c r="B46" s="387"/>
      <c r="C46" s="154"/>
      <c r="D46" s="154"/>
      <c r="E46" s="151"/>
      <c r="F46" s="154"/>
      <c r="G46" s="160"/>
      <c r="H46" s="154"/>
      <c r="I46" s="154"/>
      <c r="J46" s="154"/>
      <c r="K46" s="154"/>
      <c r="L46" s="154"/>
      <c r="M46" s="154"/>
      <c r="N46" s="156"/>
    </row>
    <row r="47" spans="1:14" ht="15.75" thickBot="1" x14ac:dyDescent="0.3">
      <c r="A47" s="180"/>
      <c r="B47" s="387"/>
      <c r="C47" s="154"/>
      <c r="D47" s="154"/>
      <c r="E47" s="159"/>
      <c r="F47" s="161"/>
      <c r="G47" s="159"/>
      <c r="H47" s="154"/>
      <c r="I47" s="154"/>
      <c r="J47" s="154"/>
      <c r="K47" s="154"/>
      <c r="L47" s="154"/>
      <c r="M47" s="154"/>
      <c r="N47" s="156"/>
    </row>
    <row r="48" spans="1:14" ht="15.75" thickBot="1" x14ac:dyDescent="0.3">
      <c r="A48" s="410"/>
      <c r="B48" s="410"/>
      <c r="C48" s="412"/>
      <c r="D48" s="413"/>
      <c r="E48" s="414"/>
      <c r="F48" s="415"/>
      <c r="G48" s="416"/>
      <c r="H48" s="413"/>
      <c r="I48" s="413"/>
      <c r="J48" s="413"/>
      <c r="K48" s="413"/>
      <c r="L48" s="413"/>
      <c r="M48" s="413"/>
      <c r="N48" s="417"/>
    </row>
    <row r="49" spans="1:14" x14ac:dyDescent="0.25">
      <c r="A49" s="410"/>
      <c r="B49" s="410"/>
      <c r="C49" s="412"/>
      <c r="D49" s="413"/>
      <c r="E49" s="413"/>
      <c r="F49" s="413"/>
      <c r="G49" s="418"/>
      <c r="H49" s="413"/>
      <c r="I49" s="413"/>
      <c r="J49" s="413"/>
      <c r="K49" s="413"/>
      <c r="L49" s="413"/>
      <c r="M49" s="413"/>
      <c r="N49" s="417"/>
    </row>
    <row r="50" spans="1:14" x14ac:dyDescent="0.25">
      <c r="A50"/>
      <c r="B50" s="292"/>
      <c r="C50"/>
      <c r="G50" s="396"/>
    </row>
    <row r="51" spans="1:14" x14ac:dyDescent="0.25">
      <c r="G51" s="396"/>
    </row>
    <row r="52" spans="1:14" x14ac:dyDescent="0.25">
      <c r="G52" s="396"/>
    </row>
    <row r="53" spans="1:14" x14ac:dyDescent="0.25">
      <c r="G53" s="396"/>
    </row>
    <row r="54" spans="1:14" x14ac:dyDescent="0.25">
      <c r="G54" s="396"/>
    </row>
    <row r="55" spans="1:14" x14ac:dyDescent="0.25">
      <c r="G55" s="396"/>
    </row>
    <row r="56" spans="1:14" x14ac:dyDescent="0.25">
      <c r="A56"/>
      <c r="B56"/>
      <c r="C56" s="265"/>
      <c r="G56" s="396"/>
    </row>
    <row r="57" spans="1:14" x14ac:dyDescent="0.25">
      <c r="A57"/>
      <c r="B57"/>
    </row>
    <row r="58" spans="1:14" x14ac:dyDescent="0.25">
      <c r="A58"/>
      <c r="B58"/>
    </row>
    <row r="59" spans="1:14" x14ac:dyDescent="0.25">
      <c r="A59"/>
      <c r="B59"/>
    </row>
    <row r="60" spans="1:14" x14ac:dyDescent="0.25">
      <c r="A60"/>
      <c r="B60"/>
    </row>
    <row r="61" spans="1:14" x14ac:dyDescent="0.25">
      <c r="A61"/>
      <c r="B61"/>
    </row>
    <row r="62" spans="1:14" x14ac:dyDescent="0.25">
      <c r="A62"/>
      <c r="B62"/>
    </row>
    <row r="63" spans="1:14" x14ac:dyDescent="0.25">
      <c r="A63"/>
      <c r="B63"/>
    </row>
    <row r="64" spans="1:14" x14ac:dyDescent="0.25">
      <c r="A64"/>
      <c r="B64"/>
    </row>
    <row r="65" spans="1:2" x14ac:dyDescent="0.25">
      <c r="A65"/>
      <c r="B65"/>
    </row>
    <row r="66" spans="1:2" x14ac:dyDescent="0.25">
      <c r="A66"/>
      <c r="B66"/>
    </row>
  </sheetData>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D15" sqref="D15"/>
    </sheetView>
  </sheetViews>
  <sheetFormatPr defaultRowHeight="15" x14ac:dyDescent="0.25"/>
  <cols>
    <col min="1" max="1" width="13.140625" customWidth="1"/>
    <col min="2" max="2" width="37.7109375" bestFit="1" customWidth="1"/>
    <col min="3" max="3" width="16.42578125" bestFit="1" customWidth="1"/>
  </cols>
  <sheetData>
    <row r="3" spans="1:4" x14ac:dyDescent="0.25">
      <c r="A3" s="419" t="s">
        <v>105</v>
      </c>
      <c r="B3" t="s">
        <v>108</v>
      </c>
      <c r="C3" t="s">
        <v>110</v>
      </c>
    </row>
    <row r="4" spans="1:4" x14ac:dyDescent="0.25">
      <c r="A4" s="176" t="s">
        <v>133</v>
      </c>
      <c r="B4" s="420">
        <v>4874000</v>
      </c>
      <c r="C4" s="420">
        <v>1301.1211959423385</v>
      </c>
      <c r="D4" s="712"/>
    </row>
    <row r="5" spans="1:4" x14ac:dyDescent="0.25">
      <c r="A5" s="176" t="s">
        <v>127</v>
      </c>
      <c r="B5" s="420">
        <v>2000</v>
      </c>
      <c r="C5" s="420">
        <v>0.53390282968499736</v>
      </c>
      <c r="D5" s="712"/>
    </row>
    <row r="6" spans="1:4" x14ac:dyDescent="0.25">
      <c r="A6" s="176" t="s">
        <v>201</v>
      </c>
      <c r="B6" s="420">
        <v>9117364.8599999994</v>
      </c>
      <c r="C6" s="420">
        <v>2400.5700000000002</v>
      </c>
      <c r="D6" s="712"/>
    </row>
    <row r="7" spans="1:4" x14ac:dyDescent="0.25">
      <c r="A7" s="176" t="s">
        <v>137</v>
      </c>
      <c r="B7" s="420">
        <v>148000</v>
      </c>
      <c r="C7" s="420">
        <v>38.967877830437068</v>
      </c>
      <c r="D7" s="712"/>
    </row>
    <row r="8" spans="1:4" x14ac:dyDescent="0.25">
      <c r="A8" s="176" t="s">
        <v>145</v>
      </c>
      <c r="B8" s="420">
        <v>852000</v>
      </c>
      <c r="C8" s="420">
        <v>225.65108633015737</v>
      </c>
      <c r="D8" s="712"/>
    </row>
    <row r="9" spans="1:4" x14ac:dyDescent="0.25">
      <c r="A9" s="176" t="s">
        <v>130</v>
      </c>
      <c r="B9" s="420">
        <v>687000</v>
      </c>
      <c r="C9" s="420">
        <v>181.73627786788612</v>
      </c>
      <c r="D9" s="712"/>
    </row>
    <row r="10" spans="1:4" x14ac:dyDescent="0.25">
      <c r="A10" s="176" t="s">
        <v>42</v>
      </c>
      <c r="B10" s="420">
        <v>1679100</v>
      </c>
      <c r="C10" s="420">
        <v>444.38946566701162</v>
      </c>
      <c r="D10" s="712"/>
    </row>
    <row r="11" spans="1:4" x14ac:dyDescent="0.25">
      <c r="A11" s="176" t="s">
        <v>107</v>
      </c>
      <c r="B11" s="420">
        <v>17359464.859999999</v>
      </c>
      <c r="C11" s="420">
        <v>4592.9698064675158</v>
      </c>
      <c r="D11" s="712"/>
    </row>
    <row r="12" spans="1:4" x14ac:dyDescent="0.25">
      <c r="B12" s="712"/>
      <c r="C12" s="712"/>
      <c r="D12" s="712"/>
    </row>
    <row r="13" spans="1:4" x14ac:dyDescent="0.25">
      <c r="B13" s="712"/>
      <c r="C13" s="712"/>
      <c r="D13" s="71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P257"/>
  <sheetViews>
    <sheetView topLeftCell="B242" zoomScaleNormal="100" workbookViewId="0">
      <selection activeCell="B259" sqref="B259"/>
    </sheetView>
  </sheetViews>
  <sheetFormatPr defaultColWidth="10.85546875" defaultRowHeight="15" x14ac:dyDescent="0.25"/>
  <cols>
    <col min="1" max="1" width="12.42578125" style="62" customWidth="1"/>
    <col min="2" max="2" width="33.5703125" style="61" customWidth="1"/>
    <col min="3" max="3" width="17.28515625" style="61" customWidth="1"/>
    <col min="4" max="4" width="17.5703125" style="60" customWidth="1"/>
    <col min="5" max="5" width="17.42578125" style="60" customWidth="1"/>
    <col min="6" max="6" width="15" style="58" customWidth="1"/>
    <col min="7" max="7" width="18.42578125" style="59" customWidth="1"/>
    <col min="8" max="8" width="16.5703125" style="60" customWidth="1"/>
    <col min="9" max="9" width="17" style="61" customWidth="1"/>
    <col min="10" max="10" width="25.42578125" style="61" customWidth="1"/>
    <col min="11" max="11" width="13.140625" style="61" customWidth="1"/>
    <col min="12" max="12" width="12.42578125" style="61" customWidth="1"/>
    <col min="13" max="13" width="19.140625" style="61" customWidth="1"/>
    <col min="14" max="14" width="37.140625" style="63" customWidth="1"/>
    <col min="15" max="15" width="11" style="1" customWidth="1"/>
    <col min="16" max="16384" width="10.85546875" style="1"/>
  </cols>
  <sheetData>
    <row r="1" spans="1:14" ht="18.75" x14ac:dyDescent="0.25">
      <c r="A1" s="721" t="s">
        <v>386</v>
      </c>
      <c r="B1" s="721"/>
      <c r="C1" s="721"/>
      <c r="D1" s="721"/>
      <c r="E1" s="721"/>
      <c r="F1" s="721"/>
      <c r="G1" s="721"/>
      <c r="H1" s="721"/>
      <c r="I1" s="721"/>
      <c r="J1" s="721"/>
      <c r="K1" s="721"/>
      <c r="L1" s="721"/>
      <c r="M1" s="721"/>
      <c r="N1" s="721"/>
    </row>
    <row r="2" spans="1:14" s="2" customFormat="1" ht="69.95" customHeight="1" x14ac:dyDescent="0.25">
      <c r="A2" s="301" t="s">
        <v>0</v>
      </c>
      <c r="B2" s="295" t="s">
        <v>5</v>
      </c>
      <c r="C2" s="295" t="s">
        <v>10</v>
      </c>
      <c r="D2" s="296" t="s">
        <v>8</v>
      </c>
      <c r="E2" s="296" t="s">
        <v>13</v>
      </c>
      <c r="F2" s="297" t="s">
        <v>7</v>
      </c>
      <c r="G2" s="298" t="s">
        <v>6</v>
      </c>
      <c r="H2" s="296" t="s">
        <v>2</v>
      </c>
      <c r="I2" s="296" t="s">
        <v>111</v>
      </c>
      <c r="J2" s="295" t="s">
        <v>9</v>
      </c>
      <c r="K2" s="295" t="s">
        <v>1</v>
      </c>
      <c r="L2" s="295" t="s">
        <v>4</v>
      </c>
      <c r="M2" s="299" t="s">
        <v>12</v>
      </c>
      <c r="N2" s="300" t="s">
        <v>11</v>
      </c>
    </row>
    <row r="3" spans="1:14" s="2" customFormat="1" ht="15" customHeight="1" x14ac:dyDescent="0.25">
      <c r="A3" s="169">
        <v>45293</v>
      </c>
      <c r="B3" s="170" t="s">
        <v>154</v>
      </c>
      <c r="C3" s="170" t="s">
        <v>225</v>
      </c>
      <c r="D3" s="171" t="s">
        <v>80</v>
      </c>
      <c r="E3" s="151">
        <v>500</v>
      </c>
      <c r="F3" s="336">
        <v>3746</v>
      </c>
      <c r="G3" s="303">
        <f>E3/F3</f>
        <v>0.13347570742124934</v>
      </c>
      <c r="H3" s="181" t="s">
        <v>145</v>
      </c>
      <c r="I3" s="171" t="s">
        <v>44</v>
      </c>
      <c r="J3" s="400" t="s">
        <v>156</v>
      </c>
      <c r="K3" s="170" t="s">
        <v>144</v>
      </c>
      <c r="L3" s="170" t="s">
        <v>45</v>
      </c>
      <c r="M3" s="405"/>
      <c r="N3" s="337"/>
    </row>
    <row r="4" spans="1:14" s="2" customFormat="1" ht="15" customHeight="1" x14ac:dyDescent="0.25">
      <c r="A4" s="169">
        <v>45293</v>
      </c>
      <c r="B4" s="170" t="s">
        <v>154</v>
      </c>
      <c r="C4" s="170" t="s">
        <v>225</v>
      </c>
      <c r="D4" s="171" t="s">
        <v>80</v>
      </c>
      <c r="E4" s="151">
        <v>500</v>
      </c>
      <c r="F4" s="336">
        <v>3746</v>
      </c>
      <c r="G4" s="303">
        <f>E4/F4</f>
        <v>0.13347570742124934</v>
      </c>
      <c r="H4" s="181" t="s">
        <v>145</v>
      </c>
      <c r="I4" s="171" t="s">
        <v>44</v>
      </c>
      <c r="J4" s="400" t="s">
        <v>156</v>
      </c>
      <c r="K4" s="170" t="s">
        <v>144</v>
      </c>
      <c r="L4" s="170" t="s">
        <v>45</v>
      </c>
      <c r="M4" s="405"/>
      <c r="N4" s="337"/>
    </row>
    <row r="5" spans="1:14" s="2" customFormat="1" ht="15" customHeight="1" x14ac:dyDescent="0.25">
      <c r="A5" s="169">
        <v>45293</v>
      </c>
      <c r="B5" s="170" t="s">
        <v>114</v>
      </c>
      <c r="C5" s="170" t="s">
        <v>115</v>
      </c>
      <c r="D5" s="171" t="s">
        <v>124</v>
      </c>
      <c r="E5" s="151">
        <v>19000</v>
      </c>
      <c r="F5" s="336">
        <v>3746</v>
      </c>
      <c r="G5" s="303">
        <f t="shared" ref="G5:G8" si="0">E5/F5</f>
        <v>5.0720768820074742</v>
      </c>
      <c r="H5" s="181" t="s">
        <v>145</v>
      </c>
      <c r="I5" s="171" t="s">
        <v>44</v>
      </c>
      <c r="J5" s="400" t="s">
        <v>156</v>
      </c>
      <c r="K5" s="170" t="s">
        <v>144</v>
      </c>
      <c r="L5" s="170" t="s">
        <v>45</v>
      </c>
      <c r="M5" s="405"/>
      <c r="N5" s="337"/>
    </row>
    <row r="6" spans="1:14" s="2" customFormat="1" ht="15" customHeight="1" x14ac:dyDescent="0.25">
      <c r="A6" s="169">
        <v>45293</v>
      </c>
      <c r="B6" s="170" t="s">
        <v>114</v>
      </c>
      <c r="C6" s="170" t="s">
        <v>115</v>
      </c>
      <c r="D6" s="171" t="s">
        <v>124</v>
      </c>
      <c r="E6" s="151">
        <v>20000</v>
      </c>
      <c r="F6" s="336">
        <v>3746</v>
      </c>
      <c r="G6" s="303">
        <f t="shared" si="0"/>
        <v>5.3390282968499729</v>
      </c>
      <c r="H6" s="181" t="s">
        <v>145</v>
      </c>
      <c r="I6" s="171" t="s">
        <v>44</v>
      </c>
      <c r="J6" s="400" t="s">
        <v>156</v>
      </c>
      <c r="K6" s="170" t="s">
        <v>144</v>
      </c>
      <c r="L6" s="170" t="s">
        <v>45</v>
      </c>
      <c r="M6" s="405"/>
      <c r="N6" s="337"/>
    </row>
    <row r="7" spans="1:14" s="2" customFormat="1" ht="15" customHeight="1" x14ac:dyDescent="0.25">
      <c r="A7" s="169">
        <v>45293</v>
      </c>
      <c r="B7" s="170" t="s">
        <v>129</v>
      </c>
      <c r="C7" s="170" t="s">
        <v>129</v>
      </c>
      <c r="D7" s="171" t="s">
        <v>124</v>
      </c>
      <c r="E7" s="151">
        <v>5000</v>
      </c>
      <c r="F7" s="336">
        <v>3746</v>
      </c>
      <c r="G7" s="303">
        <f t="shared" si="0"/>
        <v>1.3347570742124932</v>
      </c>
      <c r="H7" s="181" t="s">
        <v>145</v>
      </c>
      <c r="I7" s="171" t="s">
        <v>44</v>
      </c>
      <c r="J7" s="400" t="s">
        <v>156</v>
      </c>
      <c r="K7" s="170" t="s">
        <v>144</v>
      </c>
      <c r="L7" s="170" t="s">
        <v>45</v>
      </c>
      <c r="M7" s="405"/>
      <c r="N7" s="337"/>
    </row>
    <row r="8" spans="1:14" s="2" customFormat="1" ht="15" customHeight="1" x14ac:dyDescent="0.25">
      <c r="A8" s="169">
        <v>45294</v>
      </c>
      <c r="B8" s="170" t="s">
        <v>159</v>
      </c>
      <c r="C8" s="170" t="s">
        <v>225</v>
      </c>
      <c r="D8" s="171" t="s">
        <v>80</v>
      </c>
      <c r="E8" s="151">
        <v>500</v>
      </c>
      <c r="F8" s="336">
        <v>3746</v>
      </c>
      <c r="G8" s="303">
        <f t="shared" si="0"/>
        <v>0.13347570742124934</v>
      </c>
      <c r="H8" s="181" t="s">
        <v>145</v>
      </c>
      <c r="I8" s="171" t="s">
        <v>44</v>
      </c>
      <c r="J8" s="400" t="s">
        <v>160</v>
      </c>
      <c r="K8" s="170" t="s">
        <v>144</v>
      </c>
      <c r="L8" s="170" t="s">
        <v>45</v>
      </c>
      <c r="M8" s="405"/>
      <c r="N8" s="337"/>
    </row>
    <row r="9" spans="1:14" s="2" customFormat="1" ht="15" customHeight="1" x14ac:dyDescent="0.25">
      <c r="A9" s="169">
        <v>45294</v>
      </c>
      <c r="B9" s="170" t="s">
        <v>154</v>
      </c>
      <c r="C9" s="170" t="s">
        <v>225</v>
      </c>
      <c r="D9" s="171" t="s">
        <v>80</v>
      </c>
      <c r="E9" s="151">
        <v>500</v>
      </c>
      <c r="F9" s="336">
        <v>3746</v>
      </c>
      <c r="G9" s="303">
        <f>E9/F9</f>
        <v>0.13347570742124934</v>
      </c>
      <c r="H9" s="181" t="s">
        <v>145</v>
      </c>
      <c r="I9" s="171" t="s">
        <v>44</v>
      </c>
      <c r="J9" s="400" t="s">
        <v>160</v>
      </c>
      <c r="K9" s="170" t="s">
        <v>144</v>
      </c>
      <c r="L9" s="170" t="s">
        <v>45</v>
      </c>
      <c r="M9" s="405"/>
      <c r="N9" s="337"/>
    </row>
    <row r="10" spans="1:14" s="2" customFormat="1" ht="15" customHeight="1" x14ac:dyDescent="0.25">
      <c r="A10" s="169">
        <v>45294</v>
      </c>
      <c r="B10" s="634" t="s">
        <v>114</v>
      </c>
      <c r="C10" s="170" t="s">
        <v>115</v>
      </c>
      <c r="D10" s="171" t="s">
        <v>124</v>
      </c>
      <c r="E10" s="457">
        <v>14000</v>
      </c>
      <c r="F10" s="336">
        <v>3746</v>
      </c>
      <c r="G10" s="303">
        <f t="shared" ref="G10:G105" si="1">E10/F10</f>
        <v>3.7373198077949814</v>
      </c>
      <c r="H10" s="181" t="s">
        <v>145</v>
      </c>
      <c r="I10" s="171" t="s">
        <v>44</v>
      </c>
      <c r="J10" s="400" t="s">
        <v>160</v>
      </c>
      <c r="K10" s="170" t="s">
        <v>144</v>
      </c>
      <c r="L10" s="170" t="s">
        <v>45</v>
      </c>
      <c r="M10" s="405"/>
      <c r="N10" s="337"/>
    </row>
    <row r="11" spans="1:14" s="2" customFormat="1" ht="15" customHeight="1" x14ac:dyDescent="0.25">
      <c r="A11" s="169">
        <v>45294</v>
      </c>
      <c r="B11" s="170" t="s">
        <v>114</v>
      </c>
      <c r="C11" s="170" t="s">
        <v>115</v>
      </c>
      <c r="D11" s="171" t="s">
        <v>124</v>
      </c>
      <c r="E11" s="151">
        <v>10000</v>
      </c>
      <c r="F11" s="336">
        <v>3746</v>
      </c>
      <c r="G11" s="303">
        <f t="shared" si="1"/>
        <v>2.6695141484249865</v>
      </c>
      <c r="H11" s="181" t="s">
        <v>145</v>
      </c>
      <c r="I11" s="171" t="s">
        <v>44</v>
      </c>
      <c r="J11" s="400" t="s">
        <v>160</v>
      </c>
      <c r="K11" s="170" t="s">
        <v>144</v>
      </c>
      <c r="L11" s="170" t="s">
        <v>45</v>
      </c>
      <c r="M11" s="405"/>
      <c r="N11" s="337"/>
    </row>
    <row r="12" spans="1:14" s="2" customFormat="1" ht="15" customHeight="1" x14ac:dyDescent="0.25">
      <c r="A12" s="169">
        <v>45294</v>
      </c>
      <c r="B12" s="170" t="s">
        <v>114</v>
      </c>
      <c r="C12" s="170" t="s">
        <v>115</v>
      </c>
      <c r="D12" s="171" t="s">
        <v>124</v>
      </c>
      <c r="E12" s="151">
        <v>12000</v>
      </c>
      <c r="F12" s="336">
        <v>3746</v>
      </c>
      <c r="G12" s="303">
        <f t="shared" si="1"/>
        <v>3.2034169781099839</v>
      </c>
      <c r="H12" s="181" t="s">
        <v>145</v>
      </c>
      <c r="I12" s="171" t="s">
        <v>44</v>
      </c>
      <c r="J12" s="400" t="s">
        <v>160</v>
      </c>
      <c r="K12" s="170" t="s">
        <v>144</v>
      </c>
      <c r="L12" s="170" t="s">
        <v>45</v>
      </c>
      <c r="M12" s="405"/>
      <c r="N12" s="337"/>
    </row>
    <row r="13" spans="1:14" s="2" customFormat="1" ht="15" customHeight="1" x14ac:dyDescent="0.25">
      <c r="A13" s="169">
        <v>45294</v>
      </c>
      <c r="B13" s="634" t="s">
        <v>129</v>
      </c>
      <c r="C13" s="170" t="s">
        <v>129</v>
      </c>
      <c r="D13" s="648" t="s">
        <v>124</v>
      </c>
      <c r="E13" s="457">
        <v>5000</v>
      </c>
      <c r="F13" s="336">
        <v>3746</v>
      </c>
      <c r="G13" s="303">
        <f t="shared" si="1"/>
        <v>1.3347570742124932</v>
      </c>
      <c r="H13" s="181" t="s">
        <v>145</v>
      </c>
      <c r="I13" s="171" t="s">
        <v>44</v>
      </c>
      <c r="J13" s="400" t="s">
        <v>160</v>
      </c>
      <c r="K13" s="170" t="s">
        <v>144</v>
      </c>
      <c r="L13" s="170" t="s">
        <v>45</v>
      </c>
      <c r="M13" s="405"/>
      <c r="N13" s="337"/>
    </row>
    <row r="14" spans="1:14" s="2" customFormat="1" ht="15" customHeight="1" x14ac:dyDescent="0.25">
      <c r="A14" s="169">
        <v>45294</v>
      </c>
      <c r="B14" s="634" t="s">
        <v>199</v>
      </c>
      <c r="C14" s="634" t="s">
        <v>200</v>
      </c>
      <c r="D14" s="648" t="s">
        <v>80</v>
      </c>
      <c r="E14" s="457">
        <v>9115200</v>
      </c>
      <c r="F14" s="336">
        <v>3798</v>
      </c>
      <c r="G14" s="303">
        <f t="shared" si="1"/>
        <v>2400</v>
      </c>
      <c r="H14" s="181" t="s">
        <v>201</v>
      </c>
      <c r="I14" s="171" t="s">
        <v>44</v>
      </c>
      <c r="J14" s="400" t="s">
        <v>202</v>
      </c>
      <c r="K14" s="170" t="s">
        <v>144</v>
      </c>
      <c r="L14" s="170" t="s">
        <v>45</v>
      </c>
      <c r="M14" s="405"/>
      <c r="N14" s="337"/>
    </row>
    <row r="15" spans="1:14" s="2" customFormat="1" ht="15" customHeight="1" x14ac:dyDescent="0.25">
      <c r="A15" s="169">
        <v>45294</v>
      </c>
      <c r="B15" s="634" t="s">
        <v>203</v>
      </c>
      <c r="C15" s="634" t="s">
        <v>123</v>
      </c>
      <c r="D15" s="648" t="s">
        <v>80</v>
      </c>
      <c r="E15" s="457">
        <f>G15*F15</f>
        <v>2164.8599999999997</v>
      </c>
      <c r="F15" s="336">
        <v>3798</v>
      </c>
      <c r="G15" s="303">
        <v>0.56999999999999995</v>
      </c>
      <c r="H15" s="181" t="s">
        <v>201</v>
      </c>
      <c r="I15" s="171" t="s">
        <v>44</v>
      </c>
      <c r="J15" s="400" t="s">
        <v>204</v>
      </c>
      <c r="K15" s="170" t="s">
        <v>144</v>
      </c>
      <c r="L15" s="170" t="s">
        <v>45</v>
      </c>
      <c r="M15" s="405"/>
      <c r="N15" s="337"/>
    </row>
    <row r="16" spans="1:14" s="2" customFormat="1" ht="15" customHeight="1" x14ac:dyDescent="0.25">
      <c r="A16" s="169">
        <v>45300</v>
      </c>
      <c r="B16" s="170" t="s">
        <v>143</v>
      </c>
      <c r="C16" s="170" t="s">
        <v>225</v>
      </c>
      <c r="D16" s="171" t="s">
        <v>80</v>
      </c>
      <c r="E16" s="151">
        <v>500</v>
      </c>
      <c r="F16" s="336">
        <v>3746</v>
      </c>
      <c r="G16" s="303">
        <f t="shared" si="1"/>
        <v>0.13347570742124934</v>
      </c>
      <c r="H16" s="181" t="s">
        <v>145</v>
      </c>
      <c r="I16" s="171" t="s">
        <v>44</v>
      </c>
      <c r="J16" s="400" t="s">
        <v>164</v>
      </c>
      <c r="K16" s="170" t="s">
        <v>144</v>
      </c>
      <c r="L16" s="170" t="s">
        <v>45</v>
      </c>
      <c r="M16" s="405"/>
      <c r="N16" s="337"/>
    </row>
    <row r="17" spans="1:14" s="2" customFormat="1" ht="15" customHeight="1" x14ac:dyDescent="0.25">
      <c r="A17" s="169">
        <v>45300</v>
      </c>
      <c r="B17" s="170" t="s">
        <v>114</v>
      </c>
      <c r="C17" s="170" t="s">
        <v>115</v>
      </c>
      <c r="D17" s="171" t="s">
        <v>124</v>
      </c>
      <c r="E17" s="151">
        <v>16000</v>
      </c>
      <c r="F17" s="336">
        <v>3746</v>
      </c>
      <c r="G17" s="303">
        <f t="shared" si="1"/>
        <v>4.2712226374799789</v>
      </c>
      <c r="H17" s="181" t="s">
        <v>145</v>
      </c>
      <c r="I17" s="171" t="s">
        <v>44</v>
      </c>
      <c r="J17" s="400" t="s">
        <v>164</v>
      </c>
      <c r="K17" s="170" t="s">
        <v>144</v>
      </c>
      <c r="L17" s="170" t="s">
        <v>45</v>
      </c>
      <c r="M17" s="405"/>
      <c r="N17" s="337"/>
    </row>
    <row r="18" spans="1:14" s="2" customFormat="1" ht="15" customHeight="1" x14ac:dyDescent="0.25">
      <c r="A18" s="169">
        <v>45300</v>
      </c>
      <c r="B18" s="170" t="s">
        <v>114</v>
      </c>
      <c r="C18" s="170" t="s">
        <v>115</v>
      </c>
      <c r="D18" s="171" t="s">
        <v>124</v>
      </c>
      <c r="E18" s="151">
        <v>9000</v>
      </c>
      <c r="F18" s="336">
        <v>3746</v>
      </c>
      <c r="G18" s="303">
        <f t="shared" si="1"/>
        <v>2.4025627335824882</v>
      </c>
      <c r="H18" s="181" t="s">
        <v>145</v>
      </c>
      <c r="I18" s="171" t="s">
        <v>44</v>
      </c>
      <c r="J18" s="400" t="s">
        <v>164</v>
      </c>
      <c r="K18" s="170" t="s">
        <v>144</v>
      </c>
      <c r="L18" s="170" t="s">
        <v>45</v>
      </c>
      <c r="M18" s="405"/>
      <c r="N18" s="337"/>
    </row>
    <row r="19" spans="1:14" s="2" customFormat="1" ht="15" customHeight="1" x14ac:dyDescent="0.25">
      <c r="A19" s="169">
        <v>45300</v>
      </c>
      <c r="B19" s="170" t="s">
        <v>114</v>
      </c>
      <c r="C19" s="170" t="s">
        <v>115</v>
      </c>
      <c r="D19" s="171" t="s">
        <v>124</v>
      </c>
      <c r="E19" s="151">
        <v>18000</v>
      </c>
      <c r="F19" s="336">
        <v>3746</v>
      </c>
      <c r="G19" s="303">
        <f t="shared" si="1"/>
        <v>4.8051254671649763</v>
      </c>
      <c r="H19" s="181" t="s">
        <v>145</v>
      </c>
      <c r="I19" s="171" t="s">
        <v>44</v>
      </c>
      <c r="J19" s="400" t="s">
        <v>164</v>
      </c>
      <c r="K19" s="170" t="s">
        <v>144</v>
      </c>
      <c r="L19" s="170" t="s">
        <v>45</v>
      </c>
      <c r="M19" s="405"/>
      <c r="N19" s="337"/>
    </row>
    <row r="20" spans="1:14" s="2" customFormat="1" ht="15" customHeight="1" x14ac:dyDescent="0.25">
      <c r="A20" s="169">
        <v>45300</v>
      </c>
      <c r="B20" s="170" t="s">
        <v>129</v>
      </c>
      <c r="C20" s="170" t="s">
        <v>129</v>
      </c>
      <c r="D20" s="171" t="s">
        <v>124</v>
      </c>
      <c r="E20" s="151">
        <v>5000</v>
      </c>
      <c r="F20" s="336">
        <v>3746</v>
      </c>
      <c r="G20" s="303">
        <f t="shared" si="1"/>
        <v>1.3347570742124932</v>
      </c>
      <c r="H20" s="181" t="s">
        <v>145</v>
      </c>
      <c r="I20" s="171" t="s">
        <v>44</v>
      </c>
      <c r="J20" s="400" t="s">
        <v>164</v>
      </c>
      <c r="K20" s="170" t="s">
        <v>144</v>
      </c>
      <c r="L20" s="170" t="s">
        <v>45</v>
      </c>
      <c r="M20" s="405"/>
      <c r="N20" s="337"/>
    </row>
    <row r="21" spans="1:14" s="2" customFormat="1" ht="15" customHeight="1" x14ac:dyDescent="0.25">
      <c r="A21" s="169">
        <v>45301</v>
      </c>
      <c r="B21" s="170" t="s">
        <v>169</v>
      </c>
      <c r="C21" s="170" t="s">
        <v>225</v>
      </c>
      <c r="D21" s="171" t="s">
        <v>80</v>
      </c>
      <c r="E21" s="151">
        <v>500</v>
      </c>
      <c r="F21" s="336">
        <v>3746</v>
      </c>
      <c r="G21" s="303">
        <f t="shared" si="1"/>
        <v>0.13347570742124934</v>
      </c>
      <c r="H21" s="181" t="s">
        <v>130</v>
      </c>
      <c r="I21" s="171" t="s">
        <v>44</v>
      </c>
      <c r="J21" s="400" t="s">
        <v>170</v>
      </c>
      <c r="K21" s="170" t="s">
        <v>144</v>
      </c>
      <c r="L21" s="170" t="s">
        <v>45</v>
      </c>
      <c r="M21" s="405"/>
      <c r="N21" s="337"/>
    </row>
    <row r="22" spans="1:14" s="2" customFormat="1" ht="15" customHeight="1" x14ac:dyDescent="0.25">
      <c r="A22" s="169">
        <v>45301</v>
      </c>
      <c r="B22" s="170" t="s">
        <v>114</v>
      </c>
      <c r="C22" s="170" t="s">
        <v>115</v>
      </c>
      <c r="D22" s="171" t="s">
        <v>124</v>
      </c>
      <c r="E22" s="151">
        <v>10000</v>
      </c>
      <c r="F22" s="336">
        <v>3746</v>
      </c>
      <c r="G22" s="303">
        <f t="shared" si="1"/>
        <v>2.6695141484249865</v>
      </c>
      <c r="H22" s="181" t="s">
        <v>130</v>
      </c>
      <c r="I22" s="171" t="s">
        <v>44</v>
      </c>
      <c r="J22" s="400" t="s">
        <v>170</v>
      </c>
      <c r="K22" s="170" t="s">
        <v>144</v>
      </c>
      <c r="L22" s="170" t="s">
        <v>45</v>
      </c>
      <c r="M22" s="405"/>
      <c r="N22" s="337"/>
    </row>
    <row r="23" spans="1:14" s="2" customFormat="1" ht="15" customHeight="1" x14ac:dyDescent="0.25">
      <c r="A23" s="169">
        <v>45301</v>
      </c>
      <c r="B23" s="170" t="s">
        <v>114</v>
      </c>
      <c r="C23" s="170" t="s">
        <v>115</v>
      </c>
      <c r="D23" s="171" t="s">
        <v>124</v>
      </c>
      <c r="E23" s="151">
        <v>7000</v>
      </c>
      <c r="F23" s="336">
        <v>3746</v>
      </c>
      <c r="G23" s="303">
        <f t="shared" si="1"/>
        <v>1.8686599038974907</v>
      </c>
      <c r="H23" s="181" t="s">
        <v>130</v>
      </c>
      <c r="I23" s="171" t="s">
        <v>44</v>
      </c>
      <c r="J23" s="400" t="s">
        <v>170</v>
      </c>
      <c r="K23" s="170" t="s">
        <v>144</v>
      </c>
      <c r="L23" s="170" t="s">
        <v>45</v>
      </c>
      <c r="M23" s="405"/>
      <c r="N23" s="337"/>
    </row>
    <row r="24" spans="1:14" s="2" customFormat="1" ht="15" customHeight="1" x14ac:dyDescent="0.25">
      <c r="A24" s="169">
        <v>45301</v>
      </c>
      <c r="B24" s="170" t="s">
        <v>114</v>
      </c>
      <c r="C24" s="170" t="s">
        <v>115</v>
      </c>
      <c r="D24" s="171" t="s">
        <v>124</v>
      </c>
      <c r="E24" s="151">
        <v>7000</v>
      </c>
      <c r="F24" s="336">
        <v>3746</v>
      </c>
      <c r="G24" s="303">
        <f t="shared" si="1"/>
        <v>1.8686599038974907</v>
      </c>
      <c r="H24" s="181" t="s">
        <v>130</v>
      </c>
      <c r="I24" s="171" t="s">
        <v>44</v>
      </c>
      <c r="J24" s="400" t="s">
        <v>170</v>
      </c>
      <c r="K24" s="170" t="s">
        <v>144</v>
      </c>
      <c r="L24" s="170" t="s">
        <v>45</v>
      </c>
      <c r="M24" s="405"/>
      <c r="N24" s="337"/>
    </row>
    <row r="25" spans="1:14" s="2" customFormat="1" ht="15" customHeight="1" x14ac:dyDescent="0.25">
      <c r="A25" s="169">
        <v>45301</v>
      </c>
      <c r="B25" s="170" t="s">
        <v>114</v>
      </c>
      <c r="C25" s="170" t="s">
        <v>115</v>
      </c>
      <c r="D25" s="171" t="s">
        <v>124</v>
      </c>
      <c r="E25" s="151">
        <v>7000</v>
      </c>
      <c r="F25" s="336">
        <v>3746</v>
      </c>
      <c r="G25" s="303">
        <f t="shared" si="1"/>
        <v>1.8686599038974907</v>
      </c>
      <c r="H25" s="181" t="s">
        <v>130</v>
      </c>
      <c r="I25" s="171" t="s">
        <v>44</v>
      </c>
      <c r="J25" s="400" t="s">
        <v>170</v>
      </c>
      <c r="K25" s="170" t="s">
        <v>144</v>
      </c>
      <c r="L25" s="170" t="s">
        <v>45</v>
      </c>
      <c r="M25" s="405"/>
      <c r="N25" s="337"/>
    </row>
    <row r="26" spans="1:14" s="2" customFormat="1" ht="18.75" customHeight="1" x14ac:dyDescent="0.25">
      <c r="A26" s="169">
        <v>45301</v>
      </c>
      <c r="B26" s="170" t="s">
        <v>159</v>
      </c>
      <c r="C26" s="170" t="s">
        <v>225</v>
      </c>
      <c r="D26" s="171" t="s">
        <v>80</v>
      </c>
      <c r="E26" s="160">
        <v>500</v>
      </c>
      <c r="F26" s="772">
        <v>3746</v>
      </c>
      <c r="G26" s="303">
        <f t="shared" si="1"/>
        <v>0.13347570742124934</v>
      </c>
      <c r="H26" s="181" t="s">
        <v>145</v>
      </c>
      <c r="I26" s="171" t="s">
        <v>44</v>
      </c>
      <c r="J26" s="400" t="s">
        <v>175</v>
      </c>
      <c r="K26" s="170" t="s">
        <v>144</v>
      </c>
      <c r="L26" s="170" t="s">
        <v>45</v>
      </c>
      <c r="M26" s="405"/>
      <c r="N26" s="337"/>
    </row>
    <row r="27" spans="1:14" s="2" customFormat="1" ht="15.75" customHeight="1" x14ac:dyDescent="0.25">
      <c r="A27" s="169">
        <v>45301</v>
      </c>
      <c r="B27" s="170" t="s">
        <v>169</v>
      </c>
      <c r="C27" s="170" t="s">
        <v>225</v>
      </c>
      <c r="D27" s="171" t="s">
        <v>80</v>
      </c>
      <c r="E27" s="151">
        <v>500</v>
      </c>
      <c r="F27" s="336">
        <v>3746</v>
      </c>
      <c r="G27" s="303">
        <f t="shared" si="1"/>
        <v>0.13347570742124934</v>
      </c>
      <c r="H27" s="181" t="s">
        <v>145</v>
      </c>
      <c r="I27" s="171" t="s">
        <v>44</v>
      </c>
      <c r="J27" s="400" t="s">
        <v>175</v>
      </c>
      <c r="K27" s="170" t="s">
        <v>144</v>
      </c>
      <c r="L27" s="170" t="s">
        <v>45</v>
      </c>
      <c r="M27" s="405"/>
      <c r="N27" s="337"/>
    </row>
    <row r="28" spans="1:14" s="2" customFormat="1" ht="15.75" customHeight="1" x14ac:dyDescent="0.25">
      <c r="A28" s="169">
        <v>45301</v>
      </c>
      <c r="B28" s="170" t="s">
        <v>114</v>
      </c>
      <c r="C28" s="170" t="s">
        <v>115</v>
      </c>
      <c r="D28" s="171" t="s">
        <v>124</v>
      </c>
      <c r="E28" s="151">
        <v>15000</v>
      </c>
      <c r="F28" s="336">
        <v>3746</v>
      </c>
      <c r="G28" s="303">
        <f t="shared" si="1"/>
        <v>4.0042712226374801</v>
      </c>
      <c r="H28" s="181" t="s">
        <v>145</v>
      </c>
      <c r="I28" s="171" t="s">
        <v>44</v>
      </c>
      <c r="J28" s="400" t="s">
        <v>175</v>
      </c>
      <c r="K28" s="170" t="s">
        <v>144</v>
      </c>
      <c r="L28" s="170" t="s">
        <v>45</v>
      </c>
      <c r="M28" s="405"/>
      <c r="N28" s="337"/>
    </row>
    <row r="29" spans="1:14" s="2" customFormat="1" ht="17.25" customHeight="1" x14ac:dyDescent="0.25">
      <c r="A29" s="169">
        <v>45301</v>
      </c>
      <c r="B29" s="170" t="s">
        <v>114</v>
      </c>
      <c r="C29" s="170" t="s">
        <v>115</v>
      </c>
      <c r="D29" s="171" t="s">
        <v>124</v>
      </c>
      <c r="E29" s="151">
        <v>15000</v>
      </c>
      <c r="F29" s="336">
        <v>3746</v>
      </c>
      <c r="G29" s="303">
        <f t="shared" si="1"/>
        <v>4.0042712226374801</v>
      </c>
      <c r="H29" s="181" t="s">
        <v>145</v>
      </c>
      <c r="I29" s="171" t="s">
        <v>44</v>
      </c>
      <c r="J29" s="400" t="s">
        <v>175</v>
      </c>
      <c r="K29" s="170" t="s">
        <v>144</v>
      </c>
      <c r="L29" s="170" t="s">
        <v>45</v>
      </c>
      <c r="M29" s="405"/>
      <c r="N29" s="337"/>
    </row>
    <row r="30" spans="1:14" s="2" customFormat="1" ht="14.25" customHeight="1" x14ac:dyDescent="0.25">
      <c r="A30" s="169">
        <v>45301</v>
      </c>
      <c r="B30" s="170" t="s">
        <v>129</v>
      </c>
      <c r="C30" s="170" t="s">
        <v>129</v>
      </c>
      <c r="D30" s="171" t="s">
        <v>124</v>
      </c>
      <c r="E30" s="151">
        <v>5000</v>
      </c>
      <c r="F30" s="336">
        <v>3746</v>
      </c>
      <c r="G30" s="303">
        <f t="shared" si="1"/>
        <v>1.3347570742124932</v>
      </c>
      <c r="H30" s="181" t="s">
        <v>145</v>
      </c>
      <c r="I30" s="171" t="s">
        <v>44</v>
      </c>
      <c r="J30" s="400" t="s">
        <v>175</v>
      </c>
      <c r="K30" s="170" t="s">
        <v>144</v>
      </c>
      <c r="L30" s="170" t="s">
        <v>45</v>
      </c>
      <c r="M30" s="405"/>
      <c r="N30" s="337"/>
    </row>
    <row r="31" spans="1:14" s="2" customFormat="1" ht="15" customHeight="1" x14ac:dyDescent="0.25">
      <c r="A31" s="169">
        <v>45303</v>
      </c>
      <c r="B31" s="170" t="s">
        <v>114</v>
      </c>
      <c r="C31" s="170" t="s">
        <v>115</v>
      </c>
      <c r="D31" s="171" t="s">
        <v>124</v>
      </c>
      <c r="E31" s="151">
        <v>500</v>
      </c>
      <c r="F31" s="336">
        <v>3746</v>
      </c>
      <c r="G31" s="303">
        <f t="shared" si="1"/>
        <v>0.13347570742124934</v>
      </c>
      <c r="H31" s="181" t="s">
        <v>145</v>
      </c>
      <c r="I31" s="171" t="s">
        <v>44</v>
      </c>
      <c r="J31" s="400" t="s">
        <v>178</v>
      </c>
      <c r="K31" s="170" t="s">
        <v>144</v>
      </c>
      <c r="L31" s="170" t="s">
        <v>45</v>
      </c>
      <c r="M31" s="405"/>
      <c r="N31" s="337"/>
    </row>
    <row r="32" spans="1:14" s="2" customFormat="1" ht="15" customHeight="1" x14ac:dyDescent="0.25">
      <c r="A32" s="169">
        <v>45303</v>
      </c>
      <c r="B32" s="170" t="s">
        <v>114</v>
      </c>
      <c r="C32" s="170" t="s">
        <v>115</v>
      </c>
      <c r="D32" s="171" t="s">
        <v>124</v>
      </c>
      <c r="E32" s="151">
        <v>10000</v>
      </c>
      <c r="F32" s="336">
        <v>3746</v>
      </c>
      <c r="G32" s="303">
        <f t="shared" si="1"/>
        <v>2.6695141484249865</v>
      </c>
      <c r="H32" s="181" t="s">
        <v>145</v>
      </c>
      <c r="I32" s="171" t="s">
        <v>44</v>
      </c>
      <c r="J32" s="400" t="s">
        <v>178</v>
      </c>
      <c r="K32" s="170" t="s">
        <v>144</v>
      </c>
      <c r="L32" s="170" t="s">
        <v>45</v>
      </c>
      <c r="M32" s="405"/>
      <c r="N32" s="337"/>
    </row>
    <row r="33" spans="1:14" s="2" customFormat="1" ht="15" customHeight="1" x14ac:dyDescent="0.25">
      <c r="A33" s="169">
        <v>45303</v>
      </c>
      <c r="B33" s="170" t="s">
        <v>114</v>
      </c>
      <c r="C33" s="170" t="s">
        <v>115</v>
      </c>
      <c r="D33" s="171" t="s">
        <v>124</v>
      </c>
      <c r="E33" s="160">
        <v>10000</v>
      </c>
      <c r="F33" s="336">
        <v>3746</v>
      </c>
      <c r="G33" s="303">
        <f t="shared" si="1"/>
        <v>2.6695141484249865</v>
      </c>
      <c r="H33" s="181" t="s">
        <v>145</v>
      </c>
      <c r="I33" s="171" t="s">
        <v>44</v>
      </c>
      <c r="J33" s="400" t="s">
        <v>178</v>
      </c>
      <c r="K33" s="170" t="s">
        <v>144</v>
      </c>
      <c r="L33" s="170" t="s">
        <v>45</v>
      </c>
      <c r="M33" s="405"/>
      <c r="N33" s="337"/>
    </row>
    <row r="34" spans="1:14" s="2" customFormat="1" ht="15" customHeight="1" x14ac:dyDescent="0.25">
      <c r="A34" s="169">
        <v>45303</v>
      </c>
      <c r="B34" s="170" t="s">
        <v>129</v>
      </c>
      <c r="C34" s="170" t="s">
        <v>129</v>
      </c>
      <c r="D34" s="171" t="s">
        <v>124</v>
      </c>
      <c r="E34" s="160">
        <v>4000</v>
      </c>
      <c r="F34" s="336">
        <v>3746</v>
      </c>
      <c r="G34" s="303">
        <f t="shared" si="1"/>
        <v>1.0678056593699947</v>
      </c>
      <c r="H34" s="181" t="s">
        <v>145</v>
      </c>
      <c r="I34" s="171" t="s">
        <v>44</v>
      </c>
      <c r="J34" s="400" t="s">
        <v>178</v>
      </c>
      <c r="K34" s="170" t="s">
        <v>144</v>
      </c>
      <c r="L34" s="170" t="s">
        <v>45</v>
      </c>
      <c r="M34" s="405"/>
      <c r="N34" s="337"/>
    </row>
    <row r="35" spans="1:14" s="2" customFormat="1" ht="15" customHeight="1" x14ac:dyDescent="0.25">
      <c r="A35" s="169">
        <v>45303</v>
      </c>
      <c r="B35" s="170" t="s">
        <v>129</v>
      </c>
      <c r="C35" s="170" t="s">
        <v>129</v>
      </c>
      <c r="D35" s="171" t="s">
        <v>124</v>
      </c>
      <c r="E35" s="160">
        <v>1000</v>
      </c>
      <c r="F35" s="336">
        <v>3746</v>
      </c>
      <c r="G35" s="303">
        <f t="shared" si="1"/>
        <v>0.26695141484249868</v>
      </c>
      <c r="H35" s="181" t="s">
        <v>145</v>
      </c>
      <c r="I35" s="171" t="s">
        <v>44</v>
      </c>
      <c r="J35" s="400" t="s">
        <v>178</v>
      </c>
      <c r="K35" s="170" t="s">
        <v>144</v>
      </c>
      <c r="L35" s="170" t="s">
        <v>45</v>
      </c>
      <c r="M35" s="405"/>
      <c r="N35" s="337"/>
    </row>
    <row r="36" spans="1:14" s="2" customFormat="1" ht="15" customHeight="1" x14ac:dyDescent="0.25">
      <c r="A36" s="169">
        <v>45303</v>
      </c>
      <c r="B36" s="170" t="s">
        <v>114</v>
      </c>
      <c r="C36" s="170" t="s">
        <v>115</v>
      </c>
      <c r="D36" s="171" t="s">
        <v>124</v>
      </c>
      <c r="E36" s="151">
        <v>500</v>
      </c>
      <c r="F36" s="336">
        <v>3746</v>
      </c>
      <c r="G36" s="303">
        <f t="shared" si="1"/>
        <v>0.13347570742124934</v>
      </c>
      <c r="H36" s="181" t="s">
        <v>130</v>
      </c>
      <c r="I36" s="171" t="s">
        <v>44</v>
      </c>
      <c r="J36" s="400" t="s">
        <v>179</v>
      </c>
      <c r="K36" s="170" t="s">
        <v>144</v>
      </c>
      <c r="L36" s="170" t="s">
        <v>45</v>
      </c>
      <c r="M36" s="405"/>
      <c r="N36" s="337"/>
    </row>
    <row r="37" spans="1:14" s="2" customFormat="1" ht="15" customHeight="1" x14ac:dyDescent="0.25">
      <c r="A37" s="169">
        <v>45303</v>
      </c>
      <c r="B37" s="170" t="s">
        <v>114</v>
      </c>
      <c r="C37" s="170" t="s">
        <v>115</v>
      </c>
      <c r="D37" s="171" t="s">
        <v>124</v>
      </c>
      <c r="E37" s="151">
        <v>10000</v>
      </c>
      <c r="F37" s="336">
        <v>3746</v>
      </c>
      <c r="G37" s="303">
        <f t="shared" si="1"/>
        <v>2.6695141484249865</v>
      </c>
      <c r="H37" s="181" t="s">
        <v>130</v>
      </c>
      <c r="I37" s="171" t="s">
        <v>44</v>
      </c>
      <c r="J37" s="400" t="s">
        <v>179</v>
      </c>
      <c r="K37" s="170" t="s">
        <v>144</v>
      </c>
      <c r="L37" s="170" t="s">
        <v>45</v>
      </c>
      <c r="M37" s="405"/>
      <c r="N37" s="337"/>
    </row>
    <row r="38" spans="1:14" s="2" customFormat="1" ht="15" customHeight="1" x14ac:dyDescent="0.25">
      <c r="A38" s="169">
        <v>45303</v>
      </c>
      <c r="B38" s="170" t="s">
        <v>114</v>
      </c>
      <c r="C38" s="170" t="s">
        <v>115</v>
      </c>
      <c r="D38" s="171" t="s">
        <v>124</v>
      </c>
      <c r="E38" s="151">
        <v>8000</v>
      </c>
      <c r="F38" s="336">
        <v>3746</v>
      </c>
      <c r="G38" s="303">
        <f t="shared" si="1"/>
        <v>2.1356113187399894</v>
      </c>
      <c r="H38" s="181" t="s">
        <v>130</v>
      </c>
      <c r="I38" s="171" t="s">
        <v>44</v>
      </c>
      <c r="J38" s="400" t="s">
        <v>179</v>
      </c>
      <c r="K38" s="170" t="s">
        <v>144</v>
      </c>
      <c r="L38" s="170" t="s">
        <v>45</v>
      </c>
      <c r="M38" s="405"/>
      <c r="N38" s="337"/>
    </row>
    <row r="39" spans="1:14" s="2" customFormat="1" ht="15" customHeight="1" x14ac:dyDescent="0.25">
      <c r="A39" s="169">
        <v>45303</v>
      </c>
      <c r="B39" s="170" t="s">
        <v>114</v>
      </c>
      <c r="C39" s="170" t="s">
        <v>115</v>
      </c>
      <c r="D39" s="171" t="s">
        <v>124</v>
      </c>
      <c r="E39" s="151">
        <v>9000</v>
      </c>
      <c r="F39" s="336">
        <v>3746</v>
      </c>
      <c r="G39" s="303">
        <f t="shared" si="1"/>
        <v>2.4025627335824882</v>
      </c>
      <c r="H39" s="181" t="s">
        <v>130</v>
      </c>
      <c r="I39" s="171" t="s">
        <v>44</v>
      </c>
      <c r="J39" s="400" t="s">
        <v>179</v>
      </c>
      <c r="K39" s="170" t="s">
        <v>144</v>
      </c>
      <c r="L39" s="170" t="s">
        <v>45</v>
      </c>
      <c r="M39" s="405"/>
      <c r="N39" s="337"/>
    </row>
    <row r="40" spans="1:14" s="2" customFormat="1" ht="15" customHeight="1" x14ac:dyDescent="0.25">
      <c r="A40" s="169">
        <v>45303</v>
      </c>
      <c r="B40" s="170" t="s">
        <v>129</v>
      </c>
      <c r="C40" s="170" t="s">
        <v>129</v>
      </c>
      <c r="D40" s="171" t="s">
        <v>124</v>
      </c>
      <c r="E40" s="151">
        <v>5000</v>
      </c>
      <c r="F40" s="336">
        <v>3746</v>
      </c>
      <c r="G40" s="303">
        <f t="shared" si="1"/>
        <v>1.3347570742124932</v>
      </c>
      <c r="H40" s="181" t="s">
        <v>130</v>
      </c>
      <c r="I40" s="171" t="s">
        <v>44</v>
      </c>
      <c r="J40" s="400" t="s">
        <v>179</v>
      </c>
      <c r="K40" s="170" t="s">
        <v>144</v>
      </c>
      <c r="L40" s="170" t="s">
        <v>45</v>
      </c>
      <c r="M40" s="405"/>
      <c r="N40" s="337"/>
    </row>
    <row r="41" spans="1:14" s="2" customFormat="1" ht="15" customHeight="1" x14ac:dyDescent="0.25">
      <c r="A41" s="169">
        <v>45306</v>
      </c>
      <c r="B41" s="170" t="s">
        <v>134</v>
      </c>
      <c r="C41" s="170" t="s">
        <v>116</v>
      </c>
      <c r="D41" s="171" t="s">
        <v>14</v>
      </c>
      <c r="E41" s="151">
        <v>20000</v>
      </c>
      <c r="F41" s="336">
        <v>3746</v>
      </c>
      <c r="G41" s="303">
        <f t="shared" si="1"/>
        <v>5.3390282968499729</v>
      </c>
      <c r="H41" s="181" t="s">
        <v>42</v>
      </c>
      <c r="I41" s="171" t="s">
        <v>44</v>
      </c>
      <c r="J41" s="400" t="s">
        <v>238</v>
      </c>
      <c r="K41" s="170" t="s">
        <v>144</v>
      </c>
      <c r="L41" s="170" t="s">
        <v>45</v>
      </c>
      <c r="M41" s="405"/>
      <c r="N41" s="337"/>
    </row>
    <row r="42" spans="1:14" s="2" customFormat="1" ht="15" customHeight="1" x14ac:dyDescent="0.25">
      <c r="A42" s="169">
        <v>45307</v>
      </c>
      <c r="B42" s="170" t="s">
        <v>114</v>
      </c>
      <c r="C42" s="170" t="s">
        <v>115</v>
      </c>
      <c r="D42" s="171" t="s">
        <v>14</v>
      </c>
      <c r="E42" s="151">
        <v>5000</v>
      </c>
      <c r="F42" s="336">
        <v>3746</v>
      </c>
      <c r="G42" s="303">
        <f t="shared" si="1"/>
        <v>1.3347570742124932</v>
      </c>
      <c r="H42" s="181" t="s">
        <v>42</v>
      </c>
      <c r="I42" s="171" t="s">
        <v>44</v>
      </c>
      <c r="J42" s="474" t="s">
        <v>181</v>
      </c>
      <c r="K42" s="170" t="s">
        <v>144</v>
      </c>
      <c r="L42" s="170" t="s">
        <v>45</v>
      </c>
      <c r="M42" s="405"/>
      <c r="N42" s="337"/>
    </row>
    <row r="43" spans="1:14" s="2" customFormat="1" ht="15" customHeight="1" x14ac:dyDescent="0.25">
      <c r="A43" s="169">
        <v>45307</v>
      </c>
      <c r="B43" s="170" t="s">
        <v>114</v>
      </c>
      <c r="C43" s="170" t="s">
        <v>115</v>
      </c>
      <c r="D43" s="171" t="s">
        <v>14</v>
      </c>
      <c r="E43" s="151">
        <v>2000</v>
      </c>
      <c r="F43" s="336">
        <v>3746</v>
      </c>
      <c r="G43" s="303">
        <f t="shared" si="1"/>
        <v>0.53390282968499736</v>
      </c>
      <c r="H43" s="181" t="s">
        <v>42</v>
      </c>
      <c r="I43" s="171" t="s">
        <v>44</v>
      </c>
      <c r="J43" s="474" t="s">
        <v>181</v>
      </c>
      <c r="K43" s="170" t="s">
        <v>144</v>
      </c>
      <c r="L43" s="170" t="s">
        <v>45</v>
      </c>
      <c r="M43" s="405"/>
      <c r="N43" s="337"/>
    </row>
    <row r="44" spans="1:14" s="2" customFormat="1" ht="15" customHeight="1" x14ac:dyDescent="0.25">
      <c r="A44" s="169">
        <v>45307</v>
      </c>
      <c r="B44" s="170" t="s">
        <v>114</v>
      </c>
      <c r="C44" s="170" t="s">
        <v>115</v>
      </c>
      <c r="D44" s="171" t="s">
        <v>14</v>
      </c>
      <c r="E44" s="151">
        <v>7000</v>
      </c>
      <c r="F44" s="336">
        <v>3746</v>
      </c>
      <c r="G44" s="303">
        <f t="shared" si="1"/>
        <v>1.8686599038974907</v>
      </c>
      <c r="H44" s="181" t="s">
        <v>42</v>
      </c>
      <c r="I44" s="171" t="s">
        <v>44</v>
      </c>
      <c r="J44" s="474" t="s">
        <v>181</v>
      </c>
      <c r="K44" s="170" t="s">
        <v>144</v>
      </c>
      <c r="L44" s="170" t="s">
        <v>45</v>
      </c>
      <c r="M44" s="405"/>
      <c r="N44" s="337"/>
    </row>
    <row r="45" spans="1:14" s="2" customFormat="1" ht="15" customHeight="1" x14ac:dyDescent="0.25">
      <c r="A45" s="486">
        <v>45307</v>
      </c>
      <c r="B45" s="170" t="s">
        <v>114</v>
      </c>
      <c r="C45" s="170" t="s">
        <v>115</v>
      </c>
      <c r="D45" s="171" t="s">
        <v>124</v>
      </c>
      <c r="E45" s="151">
        <v>8000</v>
      </c>
      <c r="F45" s="336">
        <v>3746</v>
      </c>
      <c r="G45" s="303">
        <f t="shared" si="1"/>
        <v>2.1356113187399894</v>
      </c>
      <c r="H45" s="181" t="s">
        <v>130</v>
      </c>
      <c r="I45" s="171" t="s">
        <v>44</v>
      </c>
      <c r="J45" s="400" t="s">
        <v>185</v>
      </c>
      <c r="K45" s="170" t="s">
        <v>144</v>
      </c>
      <c r="L45" s="170" t="s">
        <v>45</v>
      </c>
      <c r="M45" s="405"/>
      <c r="N45" s="337"/>
    </row>
    <row r="46" spans="1:14" s="2" customFormat="1" ht="15" customHeight="1" x14ac:dyDescent="0.25">
      <c r="A46" s="486">
        <v>45307</v>
      </c>
      <c r="B46" s="170" t="s">
        <v>114</v>
      </c>
      <c r="C46" s="170" t="s">
        <v>115</v>
      </c>
      <c r="D46" s="171" t="s">
        <v>124</v>
      </c>
      <c r="E46" s="151">
        <v>9000</v>
      </c>
      <c r="F46" s="336">
        <v>3746</v>
      </c>
      <c r="G46" s="303">
        <f t="shared" si="1"/>
        <v>2.4025627335824882</v>
      </c>
      <c r="H46" s="181" t="s">
        <v>130</v>
      </c>
      <c r="I46" s="171" t="s">
        <v>44</v>
      </c>
      <c r="J46" s="400" t="s">
        <v>185</v>
      </c>
      <c r="K46" s="170" t="s">
        <v>144</v>
      </c>
      <c r="L46" s="170" t="s">
        <v>45</v>
      </c>
      <c r="M46" s="405"/>
      <c r="N46" s="337"/>
    </row>
    <row r="47" spans="1:14" s="2" customFormat="1" ht="15" customHeight="1" x14ac:dyDescent="0.25">
      <c r="A47" s="169">
        <v>45307</v>
      </c>
      <c r="B47" s="170" t="s">
        <v>114</v>
      </c>
      <c r="C47" s="170" t="s">
        <v>115</v>
      </c>
      <c r="D47" s="171" t="s">
        <v>124</v>
      </c>
      <c r="E47" s="160">
        <v>11000</v>
      </c>
      <c r="F47" s="336">
        <v>3746</v>
      </c>
      <c r="G47" s="303">
        <f t="shared" si="1"/>
        <v>2.9364655632674852</v>
      </c>
      <c r="H47" s="181" t="s">
        <v>145</v>
      </c>
      <c r="I47" s="171" t="s">
        <v>44</v>
      </c>
      <c r="J47" s="400" t="s">
        <v>186</v>
      </c>
      <c r="K47" s="170" t="s">
        <v>144</v>
      </c>
      <c r="L47" s="170" t="s">
        <v>45</v>
      </c>
      <c r="M47" s="405"/>
      <c r="N47" s="337"/>
    </row>
    <row r="48" spans="1:14" s="2" customFormat="1" ht="15" customHeight="1" x14ac:dyDescent="0.25">
      <c r="A48" s="169">
        <v>45307</v>
      </c>
      <c r="B48" s="170" t="s">
        <v>114</v>
      </c>
      <c r="C48" s="170" t="s">
        <v>115</v>
      </c>
      <c r="D48" s="171" t="s">
        <v>124</v>
      </c>
      <c r="E48" s="151">
        <v>10000</v>
      </c>
      <c r="F48" s="336">
        <v>3746</v>
      </c>
      <c r="G48" s="303">
        <f t="shared" si="1"/>
        <v>2.6695141484249865</v>
      </c>
      <c r="H48" s="181" t="s">
        <v>145</v>
      </c>
      <c r="I48" s="171" t="s">
        <v>44</v>
      </c>
      <c r="J48" s="400" t="s">
        <v>186</v>
      </c>
      <c r="K48" s="170" t="s">
        <v>144</v>
      </c>
      <c r="L48" s="170" t="s">
        <v>45</v>
      </c>
      <c r="M48" s="405"/>
      <c r="N48" s="337"/>
    </row>
    <row r="49" spans="1:14" s="2" customFormat="1" ht="15" customHeight="1" x14ac:dyDescent="0.25">
      <c r="A49" s="486">
        <v>45308</v>
      </c>
      <c r="B49" s="170" t="s">
        <v>114</v>
      </c>
      <c r="C49" s="170" t="s">
        <v>115</v>
      </c>
      <c r="D49" s="171" t="s">
        <v>14</v>
      </c>
      <c r="E49" s="165">
        <v>4500</v>
      </c>
      <c r="F49" s="336">
        <v>3746</v>
      </c>
      <c r="G49" s="303">
        <f t="shared" si="1"/>
        <v>1.2012813667912441</v>
      </c>
      <c r="H49" s="181" t="s">
        <v>42</v>
      </c>
      <c r="I49" s="171" t="s">
        <v>44</v>
      </c>
      <c r="J49" s="474" t="s">
        <v>216</v>
      </c>
      <c r="K49" s="170" t="s">
        <v>144</v>
      </c>
      <c r="L49" s="170" t="s">
        <v>45</v>
      </c>
      <c r="M49" s="405"/>
      <c r="N49" s="337"/>
    </row>
    <row r="50" spans="1:14" s="2" customFormat="1" ht="15" customHeight="1" x14ac:dyDescent="0.25">
      <c r="A50" s="486">
        <v>45308</v>
      </c>
      <c r="B50" s="170" t="s">
        <v>114</v>
      </c>
      <c r="C50" s="170" t="s">
        <v>115</v>
      </c>
      <c r="D50" s="171" t="s">
        <v>14</v>
      </c>
      <c r="E50" s="165">
        <v>4500</v>
      </c>
      <c r="F50" s="336">
        <v>3746</v>
      </c>
      <c r="G50" s="303">
        <f t="shared" si="1"/>
        <v>1.2012813667912441</v>
      </c>
      <c r="H50" s="181" t="s">
        <v>42</v>
      </c>
      <c r="I50" s="171" t="s">
        <v>44</v>
      </c>
      <c r="J50" s="474" t="s">
        <v>219</v>
      </c>
      <c r="K50" s="170" t="s">
        <v>144</v>
      </c>
      <c r="L50" s="170" t="s">
        <v>45</v>
      </c>
      <c r="M50" s="405"/>
      <c r="N50" s="337"/>
    </row>
    <row r="51" spans="1:14" s="2" customFormat="1" ht="15" customHeight="1" x14ac:dyDescent="0.25">
      <c r="A51" s="486">
        <v>45308</v>
      </c>
      <c r="B51" s="170" t="s">
        <v>114</v>
      </c>
      <c r="C51" s="170" t="s">
        <v>115</v>
      </c>
      <c r="D51" s="171" t="s">
        <v>14</v>
      </c>
      <c r="E51" s="151">
        <v>7000</v>
      </c>
      <c r="F51" s="336">
        <v>3746</v>
      </c>
      <c r="G51" s="303">
        <f t="shared" si="1"/>
        <v>1.8686599038974907</v>
      </c>
      <c r="H51" s="181" t="s">
        <v>42</v>
      </c>
      <c r="I51" s="171" t="s">
        <v>44</v>
      </c>
      <c r="J51" s="474" t="s">
        <v>190</v>
      </c>
      <c r="K51" s="170" t="s">
        <v>144</v>
      </c>
      <c r="L51" s="170" t="s">
        <v>45</v>
      </c>
      <c r="M51" s="405"/>
      <c r="N51" s="337"/>
    </row>
    <row r="52" spans="1:14" s="2" customFormat="1" ht="15" customHeight="1" x14ac:dyDescent="0.25">
      <c r="A52" s="169">
        <v>45308</v>
      </c>
      <c r="B52" s="170" t="s">
        <v>114</v>
      </c>
      <c r="C52" s="170" t="s">
        <v>115</v>
      </c>
      <c r="D52" s="171" t="s">
        <v>124</v>
      </c>
      <c r="E52" s="151">
        <v>10000</v>
      </c>
      <c r="F52" s="336">
        <v>3746</v>
      </c>
      <c r="G52" s="303">
        <f t="shared" si="1"/>
        <v>2.6695141484249865</v>
      </c>
      <c r="H52" s="181" t="s">
        <v>145</v>
      </c>
      <c r="I52" s="171" t="s">
        <v>44</v>
      </c>
      <c r="J52" s="400" t="s">
        <v>194</v>
      </c>
      <c r="K52" s="170" t="s">
        <v>144</v>
      </c>
      <c r="L52" s="170" t="s">
        <v>45</v>
      </c>
      <c r="M52" s="405"/>
      <c r="N52" s="337"/>
    </row>
    <row r="53" spans="1:14" s="2" customFormat="1" ht="15" customHeight="1" x14ac:dyDescent="0.25">
      <c r="A53" s="169">
        <v>45308</v>
      </c>
      <c r="B53" s="170" t="s">
        <v>114</v>
      </c>
      <c r="C53" s="170" t="s">
        <v>115</v>
      </c>
      <c r="D53" s="171" t="s">
        <v>124</v>
      </c>
      <c r="E53" s="151">
        <v>10000</v>
      </c>
      <c r="F53" s="336">
        <v>3746</v>
      </c>
      <c r="G53" s="303">
        <f t="shared" si="1"/>
        <v>2.6695141484249865</v>
      </c>
      <c r="H53" s="181" t="s">
        <v>145</v>
      </c>
      <c r="I53" s="171" t="s">
        <v>44</v>
      </c>
      <c r="J53" s="400" t="s">
        <v>194</v>
      </c>
      <c r="K53" s="170" t="s">
        <v>144</v>
      </c>
      <c r="L53" s="170" t="s">
        <v>45</v>
      </c>
      <c r="M53" s="405"/>
      <c r="N53" s="337"/>
    </row>
    <row r="54" spans="1:14" s="2" customFormat="1" ht="15" customHeight="1" x14ac:dyDescent="0.25">
      <c r="A54" s="169">
        <v>45308</v>
      </c>
      <c r="B54" s="170" t="s">
        <v>114</v>
      </c>
      <c r="C54" s="170" t="s">
        <v>115</v>
      </c>
      <c r="D54" s="171" t="s">
        <v>124</v>
      </c>
      <c r="E54" s="151">
        <v>8000</v>
      </c>
      <c r="F54" s="336">
        <v>3746</v>
      </c>
      <c r="G54" s="303">
        <f t="shared" si="1"/>
        <v>2.1356113187399894</v>
      </c>
      <c r="H54" s="181" t="s">
        <v>130</v>
      </c>
      <c r="I54" s="171" t="s">
        <v>44</v>
      </c>
      <c r="J54" s="400" t="s">
        <v>195</v>
      </c>
      <c r="K54" s="170" t="s">
        <v>144</v>
      </c>
      <c r="L54" s="170" t="s">
        <v>45</v>
      </c>
      <c r="M54" s="405"/>
      <c r="N54" s="337"/>
    </row>
    <row r="55" spans="1:14" s="2" customFormat="1" ht="15" customHeight="1" x14ac:dyDescent="0.25">
      <c r="A55" s="169">
        <v>45308</v>
      </c>
      <c r="B55" s="170" t="s">
        <v>114</v>
      </c>
      <c r="C55" s="170" t="s">
        <v>115</v>
      </c>
      <c r="D55" s="171" t="s">
        <v>124</v>
      </c>
      <c r="E55" s="151">
        <v>9000</v>
      </c>
      <c r="F55" s="336">
        <v>3746</v>
      </c>
      <c r="G55" s="303">
        <f t="shared" si="1"/>
        <v>2.4025627335824882</v>
      </c>
      <c r="H55" s="181" t="s">
        <v>130</v>
      </c>
      <c r="I55" s="171" t="s">
        <v>44</v>
      </c>
      <c r="J55" s="400" t="s">
        <v>195</v>
      </c>
      <c r="K55" s="170" t="s">
        <v>144</v>
      </c>
      <c r="L55" s="170" t="s">
        <v>45</v>
      </c>
      <c r="M55" s="405"/>
      <c r="N55" s="337"/>
    </row>
    <row r="56" spans="1:14" s="2" customFormat="1" ht="15" customHeight="1" x14ac:dyDescent="0.25">
      <c r="A56" s="169">
        <v>45308</v>
      </c>
      <c r="B56" s="170" t="s">
        <v>203</v>
      </c>
      <c r="C56" s="170" t="s">
        <v>123</v>
      </c>
      <c r="D56" s="171" t="s">
        <v>80</v>
      </c>
      <c r="E56" s="151">
        <v>2000</v>
      </c>
      <c r="F56" s="336">
        <v>3746</v>
      </c>
      <c r="G56" s="303">
        <f t="shared" si="1"/>
        <v>0.53390282968499736</v>
      </c>
      <c r="H56" s="181" t="s">
        <v>127</v>
      </c>
      <c r="I56" s="171" t="s">
        <v>44</v>
      </c>
      <c r="J56" s="474" t="s">
        <v>208</v>
      </c>
      <c r="K56" s="170" t="s">
        <v>144</v>
      </c>
      <c r="L56" s="170" t="s">
        <v>45</v>
      </c>
      <c r="M56" s="405"/>
      <c r="N56" s="337"/>
    </row>
    <row r="57" spans="1:14" s="2" customFormat="1" ht="15" customHeight="1" x14ac:dyDescent="0.25">
      <c r="A57" s="169">
        <v>45309</v>
      </c>
      <c r="B57" s="170" t="s">
        <v>114</v>
      </c>
      <c r="C57" s="170" t="s">
        <v>115</v>
      </c>
      <c r="D57" s="171" t="s">
        <v>14</v>
      </c>
      <c r="E57" s="151">
        <v>5000</v>
      </c>
      <c r="F57" s="336">
        <v>3746</v>
      </c>
      <c r="G57" s="303">
        <f t="shared" si="1"/>
        <v>1.3347570742124932</v>
      </c>
      <c r="H57" s="181" t="s">
        <v>42</v>
      </c>
      <c r="I57" s="171" t="s">
        <v>44</v>
      </c>
      <c r="J57" s="474" t="s">
        <v>209</v>
      </c>
      <c r="K57" s="170" t="s">
        <v>144</v>
      </c>
      <c r="L57" s="170" t="s">
        <v>45</v>
      </c>
      <c r="M57" s="405"/>
      <c r="N57" s="337"/>
    </row>
    <row r="58" spans="1:14" s="2" customFormat="1" ht="15" customHeight="1" x14ac:dyDescent="0.25">
      <c r="A58" s="169">
        <v>45309</v>
      </c>
      <c r="B58" s="170" t="s">
        <v>114</v>
      </c>
      <c r="C58" s="170" t="s">
        <v>115</v>
      </c>
      <c r="D58" s="171" t="s">
        <v>14</v>
      </c>
      <c r="E58" s="456">
        <v>5000</v>
      </c>
      <c r="F58" s="336">
        <v>3746</v>
      </c>
      <c r="G58" s="303">
        <f t="shared" si="1"/>
        <v>1.3347570742124932</v>
      </c>
      <c r="H58" s="181" t="s">
        <v>42</v>
      </c>
      <c r="I58" s="171" t="s">
        <v>44</v>
      </c>
      <c r="J58" s="474" t="s">
        <v>209</v>
      </c>
      <c r="K58" s="170" t="s">
        <v>144</v>
      </c>
      <c r="L58" s="170" t="s">
        <v>45</v>
      </c>
      <c r="M58" s="405"/>
      <c r="N58" s="337"/>
    </row>
    <row r="59" spans="1:14" s="2" customFormat="1" ht="15" customHeight="1" x14ac:dyDescent="0.25">
      <c r="A59" s="169">
        <v>45309</v>
      </c>
      <c r="B59" s="170" t="s">
        <v>203</v>
      </c>
      <c r="C59" s="170" t="s">
        <v>123</v>
      </c>
      <c r="D59" s="171" t="s">
        <v>80</v>
      </c>
      <c r="E59" s="151">
        <v>20000</v>
      </c>
      <c r="F59" s="336">
        <v>3746</v>
      </c>
      <c r="G59" s="303">
        <f t="shared" si="1"/>
        <v>5.3390282968499729</v>
      </c>
      <c r="H59" s="181" t="s">
        <v>133</v>
      </c>
      <c r="I59" s="171" t="s">
        <v>44</v>
      </c>
      <c r="J59" s="474" t="s">
        <v>213</v>
      </c>
      <c r="K59" s="170" t="s">
        <v>144</v>
      </c>
      <c r="L59" s="170" t="s">
        <v>45</v>
      </c>
      <c r="M59" s="405"/>
      <c r="N59" s="337"/>
    </row>
    <row r="60" spans="1:14" s="2" customFormat="1" ht="15" customHeight="1" x14ac:dyDescent="0.25">
      <c r="A60" s="486">
        <v>45309</v>
      </c>
      <c r="B60" s="170" t="s">
        <v>217</v>
      </c>
      <c r="C60" s="170" t="s">
        <v>140</v>
      </c>
      <c r="D60" s="171" t="s">
        <v>80</v>
      </c>
      <c r="E60" s="157">
        <v>319000</v>
      </c>
      <c r="F60" s="336">
        <v>3746</v>
      </c>
      <c r="G60" s="303">
        <f t="shared" si="1"/>
        <v>85.157501334757072</v>
      </c>
      <c r="H60" s="181" t="s">
        <v>42</v>
      </c>
      <c r="I60" s="171" t="s">
        <v>44</v>
      </c>
      <c r="J60" s="474" t="s">
        <v>231</v>
      </c>
      <c r="K60" s="170" t="s">
        <v>144</v>
      </c>
      <c r="L60" s="170" t="s">
        <v>45</v>
      </c>
      <c r="M60" s="405"/>
      <c r="N60" s="337"/>
    </row>
    <row r="61" spans="1:14" s="2" customFormat="1" ht="15" customHeight="1" x14ac:dyDescent="0.25">
      <c r="A61" s="169">
        <v>45309</v>
      </c>
      <c r="B61" s="634" t="s">
        <v>114</v>
      </c>
      <c r="C61" s="170" t="s">
        <v>115</v>
      </c>
      <c r="D61" s="171" t="s">
        <v>124</v>
      </c>
      <c r="E61" s="457">
        <v>8000</v>
      </c>
      <c r="F61" s="336">
        <v>3746</v>
      </c>
      <c r="G61" s="303">
        <f t="shared" si="1"/>
        <v>2.1356113187399894</v>
      </c>
      <c r="H61" s="181" t="s">
        <v>130</v>
      </c>
      <c r="I61" s="171" t="s">
        <v>44</v>
      </c>
      <c r="J61" s="400" t="s">
        <v>262</v>
      </c>
      <c r="K61" s="170" t="s">
        <v>144</v>
      </c>
      <c r="L61" s="170" t="s">
        <v>45</v>
      </c>
      <c r="M61" s="405"/>
      <c r="N61" s="337"/>
    </row>
    <row r="62" spans="1:14" s="2" customFormat="1" ht="15" customHeight="1" x14ac:dyDescent="0.25">
      <c r="A62" s="169">
        <v>45309</v>
      </c>
      <c r="B62" s="170" t="s">
        <v>114</v>
      </c>
      <c r="C62" s="170" t="s">
        <v>115</v>
      </c>
      <c r="D62" s="171" t="s">
        <v>124</v>
      </c>
      <c r="E62" s="151">
        <v>8000</v>
      </c>
      <c r="F62" s="336">
        <v>3746</v>
      </c>
      <c r="G62" s="303">
        <f t="shared" si="1"/>
        <v>2.1356113187399894</v>
      </c>
      <c r="H62" s="181" t="s">
        <v>130</v>
      </c>
      <c r="I62" s="171" t="s">
        <v>44</v>
      </c>
      <c r="J62" s="400" t="s">
        <v>262</v>
      </c>
      <c r="K62" s="170" t="s">
        <v>144</v>
      </c>
      <c r="L62" s="170" t="s">
        <v>45</v>
      </c>
      <c r="M62" s="405"/>
      <c r="N62" s="337"/>
    </row>
    <row r="63" spans="1:14" s="2" customFormat="1" ht="15" customHeight="1" x14ac:dyDescent="0.25">
      <c r="A63" s="169">
        <v>45309</v>
      </c>
      <c r="B63" s="170" t="s">
        <v>114</v>
      </c>
      <c r="C63" s="170" t="s">
        <v>115</v>
      </c>
      <c r="D63" s="171" t="s">
        <v>124</v>
      </c>
      <c r="E63" s="151">
        <v>10000</v>
      </c>
      <c r="F63" s="336">
        <v>3798</v>
      </c>
      <c r="G63" s="303">
        <f t="shared" si="1"/>
        <v>2.6329647182727753</v>
      </c>
      <c r="H63" s="181" t="s">
        <v>145</v>
      </c>
      <c r="I63" s="171" t="s">
        <v>44</v>
      </c>
      <c r="J63" s="773" t="s">
        <v>277</v>
      </c>
      <c r="K63" s="170" t="s">
        <v>144</v>
      </c>
      <c r="L63" s="170" t="s">
        <v>45</v>
      </c>
      <c r="M63" s="405"/>
      <c r="N63" s="337"/>
    </row>
    <row r="64" spans="1:14" s="2" customFormat="1" ht="15" customHeight="1" x14ac:dyDescent="0.25">
      <c r="A64" s="169">
        <v>45309</v>
      </c>
      <c r="B64" s="170" t="s">
        <v>114</v>
      </c>
      <c r="C64" s="170" t="s">
        <v>115</v>
      </c>
      <c r="D64" s="171" t="s">
        <v>124</v>
      </c>
      <c r="E64" s="151">
        <v>10000</v>
      </c>
      <c r="F64" s="336">
        <v>3798</v>
      </c>
      <c r="G64" s="303">
        <f t="shared" si="1"/>
        <v>2.6329647182727753</v>
      </c>
      <c r="H64" s="181" t="s">
        <v>145</v>
      </c>
      <c r="I64" s="171" t="s">
        <v>44</v>
      </c>
      <c r="J64" s="773" t="s">
        <v>277</v>
      </c>
      <c r="K64" s="170" t="s">
        <v>144</v>
      </c>
      <c r="L64" s="170" t="s">
        <v>45</v>
      </c>
      <c r="M64" s="405"/>
      <c r="N64" s="337"/>
    </row>
    <row r="65" spans="1:14" s="2" customFormat="1" ht="15" customHeight="1" x14ac:dyDescent="0.25">
      <c r="A65" s="169">
        <v>45310</v>
      </c>
      <c r="B65" s="170" t="s">
        <v>222</v>
      </c>
      <c r="C65" s="170" t="s">
        <v>200</v>
      </c>
      <c r="D65" s="171" t="s">
        <v>80</v>
      </c>
      <c r="E65" s="151">
        <v>50000</v>
      </c>
      <c r="F65" s="336">
        <v>3798</v>
      </c>
      <c r="G65" s="303">
        <f t="shared" si="1"/>
        <v>13.164823591363875</v>
      </c>
      <c r="H65" s="181" t="s">
        <v>42</v>
      </c>
      <c r="I65" s="171" t="s">
        <v>44</v>
      </c>
      <c r="J65" s="474" t="s">
        <v>232</v>
      </c>
      <c r="K65" s="170" t="s">
        <v>144</v>
      </c>
      <c r="L65" s="170" t="s">
        <v>45</v>
      </c>
      <c r="M65" s="405"/>
      <c r="N65" s="337"/>
    </row>
    <row r="66" spans="1:14" s="2" customFormat="1" ht="15" customHeight="1" x14ac:dyDescent="0.25">
      <c r="A66" s="169">
        <v>45310</v>
      </c>
      <c r="B66" s="170" t="s">
        <v>114</v>
      </c>
      <c r="C66" s="170" t="s">
        <v>115</v>
      </c>
      <c r="D66" s="171" t="s">
        <v>14</v>
      </c>
      <c r="E66" s="165">
        <v>7000</v>
      </c>
      <c r="F66" s="336">
        <v>3798</v>
      </c>
      <c r="G66" s="303">
        <f t="shared" si="1"/>
        <v>1.8430753027909426</v>
      </c>
      <c r="H66" s="181" t="s">
        <v>42</v>
      </c>
      <c r="I66" s="171" t="s">
        <v>44</v>
      </c>
      <c r="J66" s="400" t="s">
        <v>240</v>
      </c>
      <c r="K66" s="170" t="s">
        <v>144</v>
      </c>
      <c r="L66" s="170" t="s">
        <v>45</v>
      </c>
      <c r="M66" s="405"/>
      <c r="N66" s="337"/>
    </row>
    <row r="67" spans="1:14" s="2" customFormat="1" ht="15" customHeight="1" x14ac:dyDescent="0.25">
      <c r="A67" s="169">
        <v>45310</v>
      </c>
      <c r="B67" s="170" t="s">
        <v>114</v>
      </c>
      <c r="C67" s="170" t="s">
        <v>115</v>
      </c>
      <c r="D67" s="171" t="s">
        <v>14</v>
      </c>
      <c r="E67" s="165">
        <v>4000</v>
      </c>
      <c r="F67" s="336">
        <v>3798</v>
      </c>
      <c r="G67" s="303">
        <f t="shared" si="1"/>
        <v>1.05318588730911</v>
      </c>
      <c r="H67" s="181" t="s">
        <v>42</v>
      </c>
      <c r="I67" s="171" t="s">
        <v>44</v>
      </c>
      <c r="J67" s="400" t="s">
        <v>240</v>
      </c>
      <c r="K67" s="170" t="s">
        <v>144</v>
      </c>
      <c r="L67" s="170" t="s">
        <v>45</v>
      </c>
      <c r="M67" s="405"/>
      <c r="N67" s="337"/>
    </row>
    <row r="68" spans="1:14" s="2" customFormat="1" ht="15" customHeight="1" x14ac:dyDescent="0.25">
      <c r="A68" s="169">
        <v>45310</v>
      </c>
      <c r="B68" s="170" t="s">
        <v>114</v>
      </c>
      <c r="C68" s="170" t="s">
        <v>115</v>
      </c>
      <c r="D68" s="171" t="s">
        <v>14</v>
      </c>
      <c r="E68" s="165">
        <v>5000</v>
      </c>
      <c r="F68" s="336">
        <v>3798</v>
      </c>
      <c r="G68" s="303">
        <f t="shared" si="1"/>
        <v>1.3164823591363877</v>
      </c>
      <c r="H68" s="181" t="s">
        <v>42</v>
      </c>
      <c r="I68" s="171" t="s">
        <v>44</v>
      </c>
      <c r="J68" s="400" t="s">
        <v>240</v>
      </c>
      <c r="K68" s="170" t="s">
        <v>144</v>
      </c>
      <c r="L68" s="170" t="s">
        <v>45</v>
      </c>
      <c r="M68" s="405"/>
      <c r="N68" s="337"/>
    </row>
    <row r="69" spans="1:14" s="2" customFormat="1" ht="15" customHeight="1" x14ac:dyDescent="0.25">
      <c r="A69" s="169">
        <v>45310</v>
      </c>
      <c r="B69" s="170" t="s">
        <v>260</v>
      </c>
      <c r="C69" s="170" t="s">
        <v>122</v>
      </c>
      <c r="D69" s="171" t="s">
        <v>80</v>
      </c>
      <c r="E69" s="165">
        <v>99500</v>
      </c>
      <c r="F69" s="336">
        <v>3798</v>
      </c>
      <c r="G69" s="303">
        <f t="shared" si="1"/>
        <v>26.197998946814113</v>
      </c>
      <c r="H69" s="181" t="s">
        <v>42</v>
      </c>
      <c r="I69" s="171" t="s">
        <v>44</v>
      </c>
      <c r="J69" s="474" t="s">
        <v>237</v>
      </c>
      <c r="K69" s="170" t="s">
        <v>144</v>
      </c>
      <c r="L69" s="170" t="s">
        <v>45</v>
      </c>
      <c r="M69" s="405"/>
      <c r="N69" s="337"/>
    </row>
    <row r="70" spans="1:14" s="2" customFormat="1" ht="15" customHeight="1" x14ac:dyDescent="0.25">
      <c r="A70" s="169">
        <v>45310</v>
      </c>
      <c r="B70" s="170" t="s">
        <v>114</v>
      </c>
      <c r="C70" s="170" t="s">
        <v>115</v>
      </c>
      <c r="D70" s="171" t="s">
        <v>124</v>
      </c>
      <c r="E70" s="151">
        <v>8000</v>
      </c>
      <c r="F70" s="336">
        <v>3798</v>
      </c>
      <c r="G70" s="303">
        <f t="shared" si="1"/>
        <v>2.10637177461822</v>
      </c>
      <c r="H70" s="181" t="s">
        <v>130</v>
      </c>
      <c r="I70" s="171" t="s">
        <v>44</v>
      </c>
      <c r="J70" s="400" t="s">
        <v>399</v>
      </c>
      <c r="K70" s="170" t="s">
        <v>144</v>
      </c>
      <c r="L70" s="170" t="s">
        <v>45</v>
      </c>
      <c r="M70" s="405"/>
      <c r="N70" s="337"/>
    </row>
    <row r="71" spans="1:14" s="2" customFormat="1" ht="15" customHeight="1" x14ac:dyDescent="0.25">
      <c r="A71" s="169">
        <v>45310</v>
      </c>
      <c r="B71" s="170" t="s">
        <v>114</v>
      </c>
      <c r="C71" s="170" t="s">
        <v>115</v>
      </c>
      <c r="D71" s="171" t="s">
        <v>124</v>
      </c>
      <c r="E71" s="151">
        <v>9000</v>
      </c>
      <c r="F71" s="336">
        <v>3798</v>
      </c>
      <c r="G71" s="303">
        <f t="shared" si="1"/>
        <v>2.3696682464454977</v>
      </c>
      <c r="H71" s="181" t="s">
        <v>130</v>
      </c>
      <c r="I71" s="171" t="s">
        <v>44</v>
      </c>
      <c r="J71" s="400" t="s">
        <v>399</v>
      </c>
      <c r="K71" s="170" t="s">
        <v>144</v>
      </c>
      <c r="L71" s="170" t="s">
        <v>45</v>
      </c>
      <c r="M71" s="405"/>
      <c r="N71" s="337"/>
    </row>
    <row r="72" spans="1:14" s="2" customFormat="1" ht="15" customHeight="1" x14ac:dyDescent="0.25">
      <c r="A72" s="169">
        <v>45310</v>
      </c>
      <c r="B72" s="170" t="s">
        <v>114</v>
      </c>
      <c r="C72" s="170" t="s">
        <v>115</v>
      </c>
      <c r="D72" s="171" t="s">
        <v>124</v>
      </c>
      <c r="E72" s="151">
        <v>9000</v>
      </c>
      <c r="F72" s="336">
        <v>3798</v>
      </c>
      <c r="G72" s="303">
        <f t="shared" si="1"/>
        <v>2.3696682464454977</v>
      </c>
      <c r="H72" s="181" t="s">
        <v>130</v>
      </c>
      <c r="I72" s="171" t="s">
        <v>44</v>
      </c>
      <c r="J72" s="400" t="s">
        <v>399</v>
      </c>
      <c r="K72" s="170" t="s">
        <v>144</v>
      </c>
      <c r="L72" s="170" t="s">
        <v>45</v>
      </c>
      <c r="M72" s="405"/>
      <c r="N72" s="337"/>
    </row>
    <row r="73" spans="1:14" s="2" customFormat="1" ht="15" customHeight="1" x14ac:dyDescent="0.25">
      <c r="A73" s="169">
        <v>45310</v>
      </c>
      <c r="B73" s="170" t="s">
        <v>114</v>
      </c>
      <c r="C73" s="170" t="s">
        <v>115</v>
      </c>
      <c r="D73" s="171" t="s">
        <v>124</v>
      </c>
      <c r="E73" s="151">
        <v>9000</v>
      </c>
      <c r="F73" s="336">
        <v>3798</v>
      </c>
      <c r="G73" s="303">
        <f t="shared" si="1"/>
        <v>2.3696682464454977</v>
      </c>
      <c r="H73" s="181" t="s">
        <v>130</v>
      </c>
      <c r="I73" s="171" t="s">
        <v>44</v>
      </c>
      <c r="J73" s="400" t="s">
        <v>399</v>
      </c>
      <c r="K73" s="170" t="s">
        <v>144</v>
      </c>
      <c r="L73" s="170" t="s">
        <v>45</v>
      </c>
      <c r="M73" s="405"/>
      <c r="N73" s="337"/>
    </row>
    <row r="74" spans="1:14" s="2" customFormat="1" ht="15" customHeight="1" x14ac:dyDescent="0.25">
      <c r="A74" s="169">
        <v>45310</v>
      </c>
      <c r="B74" s="170" t="s">
        <v>114</v>
      </c>
      <c r="C74" s="170" t="s">
        <v>115</v>
      </c>
      <c r="D74" s="171" t="s">
        <v>124</v>
      </c>
      <c r="E74" s="151">
        <v>8000</v>
      </c>
      <c r="F74" s="336">
        <v>3798</v>
      </c>
      <c r="G74" s="303">
        <f t="shared" si="1"/>
        <v>2.10637177461822</v>
      </c>
      <c r="H74" s="181" t="s">
        <v>130</v>
      </c>
      <c r="I74" s="171" t="s">
        <v>44</v>
      </c>
      <c r="J74" s="400" t="s">
        <v>399</v>
      </c>
      <c r="K74" s="170" t="s">
        <v>144</v>
      </c>
      <c r="L74" s="170" t="s">
        <v>45</v>
      </c>
      <c r="M74" s="405"/>
      <c r="N74" s="337"/>
    </row>
    <row r="75" spans="1:14" s="2" customFormat="1" ht="15" customHeight="1" x14ac:dyDescent="0.25">
      <c r="A75" s="169">
        <v>45310</v>
      </c>
      <c r="B75" s="170" t="s">
        <v>114</v>
      </c>
      <c r="C75" s="170" t="s">
        <v>115</v>
      </c>
      <c r="D75" s="171" t="s">
        <v>124</v>
      </c>
      <c r="E75" s="151">
        <v>7000</v>
      </c>
      <c r="F75" s="336">
        <v>3798</v>
      </c>
      <c r="G75" s="303">
        <f t="shared" si="1"/>
        <v>1.8430753027909426</v>
      </c>
      <c r="H75" s="181" t="s">
        <v>130</v>
      </c>
      <c r="I75" s="171" t="s">
        <v>44</v>
      </c>
      <c r="J75" s="400" t="s">
        <v>399</v>
      </c>
      <c r="K75" s="170" t="s">
        <v>144</v>
      </c>
      <c r="L75" s="170" t="s">
        <v>45</v>
      </c>
      <c r="M75" s="405"/>
      <c r="N75" s="337"/>
    </row>
    <row r="76" spans="1:14" s="2" customFormat="1" ht="15" customHeight="1" x14ac:dyDescent="0.25">
      <c r="A76" s="169">
        <v>45310</v>
      </c>
      <c r="B76" s="170" t="s">
        <v>129</v>
      </c>
      <c r="C76" s="170" t="s">
        <v>129</v>
      </c>
      <c r="D76" s="171" t="s">
        <v>124</v>
      </c>
      <c r="E76" s="151">
        <v>5000</v>
      </c>
      <c r="F76" s="336">
        <v>3746</v>
      </c>
      <c r="G76" s="303">
        <f t="shared" si="1"/>
        <v>1.3347570742124932</v>
      </c>
      <c r="H76" s="181" t="s">
        <v>130</v>
      </c>
      <c r="I76" s="171" t="s">
        <v>44</v>
      </c>
      <c r="J76" s="400" t="s">
        <v>399</v>
      </c>
      <c r="K76" s="170" t="s">
        <v>144</v>
      </c>
      <c r="L76" s="170" t="s">
        <v>45</v>
      </c>
      <c r="M76" s="405"/>
      <c r="N76" s="337"/>
    </row>
    <row r="77" spans="1:14" s="2" customFormat="1" ht="15" customHeight="1" x14ac:dyDescent="0.25">
      <c r="A77" s="169">
        <v>45310</v>
      </c>
      <c r="B77" s="170" t="s">
        <v>129</v>
      </c>
      <c r="C77" s="170" t="s">
        <v>129</v>
      </c>
      <c r="D77" s="171" t="s">
        <v>124</v>
      </c>
      <c r="E77" s="151">
        <v>5000</v>
      </c>
      <c r="F77" s="336">
        <v>3798</v>
      </c>
      <c r="G77" s="303">
        <f t="shared" si="1"/>
        <v>1.3164823591363877</v>
      </c>
      <c r="H77" s="181" t="s">
        <v>130</v>
      </c>
      <c r="I77" s="171" t="s">
        <v>44</v>
      </c>
      <c r="J77" s="400" t="s">
        <v>399</v>
      </c>
      <c r="K77" s="170" t="s">
        <v>144</v>
      </c>
      <c r="L77" s="170" t="s">
        <v>45</v>
      </c>
      <c r="M77" s="405"/>
      <c r="N77" s="337"/>
    </row>
    <row r="78" spans="1:14" s="2" customFormat="1" ht="15" customHeight="1" x14ac:dyDescent="0.25">
      <c r="A78" s="169">
        <v>45310</v>
      </c>
      <c r="B78" s="170" t="s">
        <v>114</v>
      </c>
      <c r="C78" s="170" t="s">
        <v>115</v>
      </c>
      <c r="D78" s="171" t="s">
        <v>124</v>
      </c>
      <c r="E78" s="151">
        <v>10000</v>
      </c>
      <c r="F78" s="336">
        <v>3798</v>
      </c>
      <c r="G78" s="303">
        <f t="shared" si="1"/>
        <v>2.6329647182727753</v>
      </c>
      <c r="H78" s="181" t="s">
        <v>145</v>
      </c>
      <c r="I78" s="171" t="s">
        <v>44</v>
      </c>
      <c r="J78" s="400" t="s">
        <v>269</v>
      </c>
      <c r="K78" s="170" t="s">
        <v>144</v>
      </c>
      <c r="L78" s="170" t="s">
        <v>45</v>
      </c>
      <c r="M78" s="405"/>
      <c r="N78" s="337"/>
    </row>
    <row r="79" spans="1:14" s="2" customFormat="1" ht="15" customHeight="1" x14ac:dyDescent="0.25">
      <c r="A79" s="169">
        <v>45310</v>
      </c>
      <c r="B79" s="170" t="s">
        <v>114</v>
      </c>
      <c r="C79" s="170" t="s">
        <v>115</v>
      </c>
      <c r="D79" s="171" t="s">
        <v>124</v>
      </c>
      <c r="E79" s="151">
        <v>9000</v>
      </c>
      <c r="F79" s="336">
        <v>3798</v>
      </c>
      <c r="G79" s="303">
        <f t="shared" si="1"/>
        <v>2.3696682464454977</v>
      </c>
      <c r="H79" s="181" t="s">
        <v>145</v>
      </c>
      <c r="I79" s="171" t="s">
        <v>44</v>
      </c>
      <c r="J79" s="400" t="s">
        <v>269</v>
      </c>
      <c r="K79" s="170" t="s">
        <v>144</v>
      </c>
      <c r="L79" s="170" t="s">
        <v>45</v>
      </c>
      <c r="M79" s="405"/>
      <c r="N79" s="337"/>
    </row>
    <row r="80" spans="1:14" s="2" customFormat="1" ht="15" customHeight="1" x14ac:dyDescent="0.25">
      <c r="A80" s="169">
        <v>45310</v>
      </c>
      <c r="B80" s="170" t="s">
        <v>114</v>
      </c>
      <c r="C80" s="170" t="s">
        <v>115</v>
      </c>
      <c r="D80" s="171" t="s">
        <v>124</v>
      </c>
      <c r="E80" s="151">
        <v>12000</v>
      </c>
      <c r="F80" s="336">
        <v>3798</v>
      </c>
      <c r="G80" s="303">
        <f t="shared" si="1"/>
        <v>3.1595576619273302</v>
      </c>
      <c r="H80" s="181" t="s">
        <v>145</v>
      </c>
      <c r="I80" s="171" t="s">
        <v>44</v>
      </c>
      <c r="J80" s="400" t="s">
        <v>269</v>
      </c>
      <c r="K80" s="170" t="s">
        <v>144</v>
      </c>
      <c r="L80" s="170" t="s">
        <v>45</v>
      </c>
      <c r="M80" s="405"/>
      <c r="N80" s="337"/>
    </row>
    <row r="81" spans="1:14" s="2" customFormat="1" ht="15" customHeight="1" x14ac:dyDescent="0.25">
      <c r="A81" s="169">
        <v>45310</v>
      </c>
      <c r="B81" s="170" t="s">
        <v>114</v>
      </c>
      <c r="C81" s="170" t="s">
        <v>115</v>
      </c>
      <c r="D81" s="171" t="s">
        <v>124</v>
      </c>
      <c r="E81" s="151">
        <v>14000</v>
      </c>
      <c r="F81" s="336">
        <v>3798</v>
      </c>
      <c r="G81" s="303">
        <f t="shared" si="1"/>
        <v>3.6861506055818851</v>
      </c>
      <c r="H81" s="181" t="s">
        <v>145</v>
      </c>
      <c r="I81" s="171" t="s">
        <v>44</v>
      </c>
      <c r="J81" s="400" t="s">
        <v>269</v>
      </c>
      <c r="K81" s="170" t="s">
        <v>144</v>
      </c>
      <c r="L81" s="170" t="s">
        <v>45</v>
      </c>
      <c r="M81" s="405"/>
      <c r="N81" s="337"/>
    </row>
    <row r="82" spans="1:14" s="2" customFormat="1" ht="15" customHeight="1" x14ac:dyDescent="0.25">
      <c r="A82" s="169">
        <v>45310</v>
      </c>
      <c r="B82" s="170" t="s">
        <v>114</v>
      </c>
      <c r="C82" s="170" t="s">
        <v>115</v>
      </c>
      <c r="D82" s="171" t="s">
        <v>124</v>
      </c>
      <c r="E82" s="151">
        <v>9000</v>
      </c>
      <c r="F82" s="336">
        <v>3798</v>
      </c>
      <c r="G82" s="303">
        <f t="shared" si="1"/>
        <v>2.3696682464454977</v>
      </c>
      <c r="H82" s="181" t="s">
        <v>145</v>
      </c>
      <c r="I82" s="171" t="s">
        <v>44</v>
      </c>
      <c r="J82" s="400" t="s">
        <v>269</v>
      </c>
      <c r="K82" s="170" t="s">
        <v>144</v>
      </c>
      <c r="L82" s="170" t="s">
        <v>45</v>
      </c>
      <c r="M82" s="405"/>
      <c r="N82" s="337"/>
    </row>
    <row r="83" spans="1:14" s="2" customFormat="1" ht="15" customHeight="1" x14ac:dyDescent="0.25">
      <c r="A83" s="169">
        <v>45310</v>
      </c>
      <c r="B83" s="170" t="s">
        <v>129</v>
      </c>
      <c r="C83" s="170" t="s">
        <v>129</v>
      </c>
      <c r="D83" s="171" t="s">
        <v>124</v>
      </c>
      <c r="E83" s="151">
        <v>3000</v>
      </c>
      <c r="F83" s="336">
        <v>3798</v>
      </c>
      <c r="G83" s="303">
        <f t="shared" si="1"/>
        <v>0.78988941548183256</v>
      </c>
      <c r="H83" s="181" t="s">
        <v>145</v>
      </c>
      <c r="I83" s="171" t="s">
        <v>44</v>
      </c>
      <c r="J83" s="400" t="s">
        <v>269</v>
      </c>
      <c r="K83" s="170" t="s">
        <v>144</v>
      </c>
      <c r="L83" s="170" t="s">
        <v>45</v>
      </c>
      <c r="M83" s="405"/>
      <c r="N83" s="337"/>
    </row>
    <row r="84" spans="1:14" s="2" customFormat="1" ht="15" customHeight="1" x14ac:dyDescent="0.25">
      <c r="A84" s="169">
        <v>45310</v>
      </c>
      <c r="B84" s="170" t="s">
        <v>129</v>
      </c>
      <c r="C84" s="170" t="s">
        <v>129</v>
      </c>
      <c r="D84" s="171" t="s">
        <v>124</v>
      </c>
      <c r="E84" s="151">
        <v>2000</v>
      </c>
      <c r="F84" s="336">
        <v>3798</v>
      </c>
      <c r="G84" s="303">
        <f t="shared" si="1"/>
        <v>0.526592943654555</v>
      </c>
      <c r="H84" s="181" t="s">
        <v>145</v>
      </c>
      <c r="I84" s="171" t="s">
        <v>44</v>
      </c>
      <c r="J84" s="400" t="s">
        <v>269</v>
      </c>
      <c r="K84" s="170" t="s">
        <v>144</v>
      </c>
      <c r="L84" s="170" t="s">
        <v>45</v>
      </c>
      <c r="M84" s="405"/>
      <c r="N84" s="337"/>
    </row>
    <row r="85" spans="1:14" s="2" customFormat="1" ht="15" customHeight="1" x14ac:dyDescent="0.25">
      <c r="A85" s="169">
        <v>45310</v>
      </c>
      <c r="B85" s="170" t="s">
        <v>129</v>
      </c>
      <c r="C85" s="170" t="s">
        <v>129</v>
      </c>
      <c r="D85" s="171" t="s">
        <v>124</v>
      </c>
      <c r="E85" s="151">
        <v>5000</v>
      </c>
      <c r="F85" s="336">
        <v>3798</v>
      </c>
      <c r="G85" s="303">
        <f t="shared" si="1"/>
        <v>1.3164823591363877</v>
      </c>
      <c r="H85" s="181" t="s">
        <v>145</v>
      </c>
      <c r="I85" s="171" t="s">
        <v>44</v>
      </c>
      <c r="J85" s="400" t="s">
        <v>269</v>
      </c>
      <c r="K85" s="170" t="s">
        <v>144</v>
      </c>
      <c r="L85" s="170" t="s">
        <v>45</v>
      </c>
      <c r="M85" s="405"/>
      <c r="N85" s="337"/>
    </row>
    <row r="86" spans="1:14" s="2" customFormat="1" ht="15" customHeight="1" x14ac:dyDescent="0.25">
      <c r="A86" s="169">
        <v>45310</v>
      </c>
      <c r="B86" s="156" t="s">
        <v>134</v>
      </c>
      <c r="C86" s="156" t="s">
        <v>116</v>
      </c>
      <c r="D86" s="156" t="s">
        <v>14</v>
      </c>
      <c r="E86" s="175">
        <v>40000</v>
      </c>
      <c r="F86" s="336">
        <v>3798</v>
      </c>
      <c r="G86" s="303">
        <f t="shared" si="1"/>
        <v>10.531858873091101</v>
      </c>
      <c r="H86" s="181" t="s">
        <v>42</v>
      </c>
      <c r="I86" s="171" t="s">
        <v>44</v>
      </c>
      <c r="J86" s="400" t="s">
        <v>238</v>
      </c>
      <c r="K86" s="170" t="s">
        <v>144</v>
      </c>
      <c r="L86" s="170" t="s">
        <v>45</v>
      </c>
      <c r="M86" s="405"/>
      <c r="N86" s="337"/>
    </row>
    <row r="87" spans="1:14" s="2" customFormat="1" ht="15" customHeight="1" x14ac:dyDescent="0.25">
      <c r="A87" s="169">
        <v>45310</v>
      </c>
      <c r="B87" s="156" t="s">
        <v>138</v>
      </c>
      <c r="C87" s="156" t="s">
        <v>116</v>
      </c>
      <c r="D87" s="177" t="s">
        <v>113</v>
      </c>
      <c r="E87" s="459">
        <v>20000</v>
      </c>
      <c r="F87" s="336">
        <v>3798</v>
      </c>
      <c r="G87" s="303">
        <f t="shared" si="1"/>
        <v>5.2659294365455507</v>
      </c>
      <c r="H87" s="181" t="s">
        <v>137</v>
      </c>
      <c r="I87" s="171" t="s">
        <v>44</v>
      </c>
      <c r="J87" s="400" t="s">
        <v>238</v>
      </c>
      <c r="K87" s="170" t="s">
        <v>144</v>
      </c>
      <c r="L87" s="170" t="s">
        <v>45</v>
      </c>
      <c r="M87" s="405"/>
      <c r="N87" s="337"/>
    </row>
    <row r="88" spans="1:14" s="2" customFormat="1" ht="15" customHeight="1" x14ac:dyDescent="0.25">
      <c r="A88" s="169">
        <v>45310</v>
      </c>
      <c r="B88" s="156" t="s">
        <v>135</v>
      </c>
      <c r="C88" s="156" t="s">
        <v>116</v>
      </c>
      <c r="D88" s="156" t="s">
        <v>124</v>
      </c>
      <c r="E88" s="160">
        <v>25000</v>
      </c>
      <c r="F88" s="336">
        <v>3798</v>
      </c>
      <c r="G88" s="303">
        <f t="shared" si="1"/>
        <v>6.5824117956819377</v>
      </c>
      <c r="H88" s="181" t="s">
        <v>130</v>
      </c>
      <c r="I88" s="171" t="s">
        <v>44</v>
      </c>
      <c r="J88" s="400" t="s">
        <v>238</v>
      </c>
      <c r="K88" s="170" t="s">
        <v>144</v>
      </c>
      <c r="L88" s="170" t="s">
        <v>45</v>
      </c>
      <c r="M88" s="405"/>
      <c r="N88" s="337"/>
    </row>
    <row r="89" spans="1:14" s="2" customFormat="1" ht="15" customHeight="1" x14ac:dyDescent="0.25">
      <c r="A89" s="169">
        <v>45310</v>
      </c>
      <c r="B89" s="156" t="s">
        <v>147</v>
      </c>
      <c r="C89" s="156" t="s">
        <v>116</v>
      </c>
      <c r="D89" s="177" t="s">
        <v>124</v>
      </c>
      <c r="E89" s="160">
        <v>25000</v>
      </c>
      <c r="F89" s="336">
        <v>3798</v>
      </c>
      <c r="G89" s="303">
        <f t="shared" si="1"/>
        <v>6.5824117956819377</v>
      </c>
      <c r="H89" s="181" t="s">
        <v>145</v>
      </c>
      <c r="I89" s="171" t="s">
        <v>44</v>
      </c>
      <c r="J89" s="400" t="s">
        <v>238</v>
      </c>
      <c r="K89" s="170" t="s">
        <v>144</v>
      </c>
      <c r="L89" s="170" t="s">
        <v>45</v>
      </c>
      <c r="M89" s="405"/>
      <c r="N89" s="337"/>
    </row>
    <row r="90" spans="1:14" s="2" customFormat="1" ht="15" customHeight="1" x14ac:dyDescent="0.25">
      <c r="A90" s="169">
        <v>45311</v>
      </c>
      <c r="B90" s="170" t="s">
        <v>224</v>
      </c>
      <c r="C90" s="170" t="s">
        <v>200</v>
      </c>
      <c r="D90" s="171" t="s">
        <v>80</v>
      </c>
      <c r="E90" s="595">
        <v>110000</v>
      </c>
      <c r="F90" s="336">
        <v>3798</v>
      </c>
      <c r="G90" s="303">
        <f t="shared" si="1"/>
        <v>28.962611901000528</v>
      </c>
      <c r="H90" s="474" t="s">
        <v>42</v>
      </c>
      <c r="I90" s="171" t="s">
        <v>44</v>
      </c>
      <c r="J90" s="474" t="s">
        <v>250</v>
      </c>
      <c r="K90" s="170" t="s">
        <v>144</v>
      </c>
      <c r="L90" s="170" t="s">
        <v>45</v>
      </c>
      <c r="M90" s="405"/>
      <c r="N90" s="337"/>
    </row>
    <row r="91" spans="1:14" s="2" customFormat="1" ht="15" customHeight="1" x14ac:dyDescent="0.25">
      <c r="A91" s="169">
        <v>45311</v>
      </c>
      <c r="B91" s="170" t="s">
        <v>143</v>
      </c>
      <c r="C91" s="170" t="s">
        <v>225</v>
      </c>
      <c r="D91" s="171"/>
      <c r="E91" s="157">
        <v>3300</v>
      </c>
      <c r="F91" s="336">
        <v>3798</v>
      </c>
      <c r="G91" s="303">
        <f t="shared" si="1"/>
        <v>0.86887835703001581</v>
      </c>
      <c r="H91" s="474" t="s">
        <v>42</v>
      </c>
      <c r="I91" s="171" t="s">
        <v>44</v>
      </c>
      <c r="J91" s="474" t="s">
        <v>250</v>
      </c>
      <c r="K91" s="170" t="s">
        <v>144</v>
      </c>
      <c r="L91" s="170" t="s">
        <v>45</v>
      </c>
      <c r="M91" s="405"/>
      <c r="N91" s="337"/>
    </row>
    <row r="92" spans="1:14" s="2" customFormat="1" ht="15" customHeight="1" x14ac:dyDescent="0.25">
      <c r="A92" s="169">
        <v>45311</v>
      </c>
      <c r="B92" s="170" t="s">
        <v>226</v>
      </c>
      <c r="C92" s="170" t="s">
        <v>122</v>
      </c>
      <c r="D92" s="171" t="s">
        <v>80</v>
      </c>
      <c r="E92" s="165">
        <v>17000</v>
      </c>
      <c r="F92" s="336">
        <v>3798</v>
      </c>
      <c r="G92" s="303">
        <f t="shared" si="1"/>
        <v>4.4760400210637181</v>
      </c>
      <c r="H92" s="474" t="s">
        <v>42</v>
      </c>
      <c r="I92" s="171" t="s">
        <v>44</v>
      </c>
      <c r="J92" s="474" t="s">
        <v>252</v>
      </c>
      <c r="K92" s="170" t="s">
        <v>144</v>
      </c>
      <c r="L92" s="170" t="s">
        <v>45</v>
      </c>
      <c r="M92" s="405"/>
      <c r="N92" s="337"/>
    </row>
    <row r="93" spans="1:14" s="2" customFormat="1" ht="15" customHeight="1" x14ac:dyDescent="0.25">
      <c r="A93" s="169">
        <v>45311</v>
      </c>
      <c r="B93" s="170" t="s">
        <v>227</v>
      </c>
      <c r="C93" s="170" t="s">
        <v>122</v>
      </c>
      <c r="D93" s="171" t="s">
        <v>80</v>
      </c>
      <c r="E93" s="165">
        <v>13000</v>
      </c>
      <c r="F93" s="336">
        <v>3798</v>
      </c>
      <c r="G93" s="303">
        <f t="shared" si="1"/>
        <v>3.4228541337546079</v>
      </c>
      <c r="H93" s="474" t="s">
        <v>42</v>
      </c>
      <c r="I93" s="171" t="s">
        <v>44</v>
      </c>
      <c r="J93" s="474" t="s">
        <v>252</v>
      </c>
      <c r="K93" s="170" t="s">
        <v>144</v>
      </c>
      <c r="L93" s="170" t="s">
        <v>45</v>
      </c>
      <c r="M93" s="405"/>
      <c r="N93" s="337"/>
    </row>
    <row r="94" spans="1:14" s="2" customFormat="1" ht="15" customHeight="1" x14ac:dyDescent="0.25">
      <c r="A94" s="169">
        <v>45311</v>
      </c>
      <c r="B94" s="170" t="s">
        <v>233</v>
      </c>
      <c r="C94" s="170" t="s">
        <v>122</v>
      </c>
      <c r="D94" s="171" t="s">
        <v>80</v>
      </c>
      <c r="E94" s="165">
        <v>24000</v>
      </c>
      <c r="F94" s="336">
        <v>3798</v>
      </c>
      <c r="G94" s="303">
        <f t="shared" si="1"/>
        <v>6.3191153238546605</v>
      </c>
      <c r="H94" s="181" t="s">
        <v>42</v>
      </c>
      <c r="I94" s="171" t="s">
        <v>44</v>
      </c>
      <c r="J94" s="474" t="s">
        <v>291</v>
      </c>
      <c r="K94" s="170" t="s">
        <v>144</v>
      </c>
      <c r="L94" s="170" t="s">
        <v>45</v>
      </c>
      <c r="M94" s="405"/>
      <c r="N94" s="337"/>
    </row>
    <row r="95" spans="1:14" s="2" customFormat="1" ht="15" customHeight="1" x14ac:dyDescent="0.25">
      <c r="A95" s="169">
        <v>45311</v>
      </c>
      <c r="B95" s="170" t="s">
        <v>234</v>
      </c>
      <c r="C95" s="170" t="s">
        <v>122</v>
      </c>
      <c r="D95" s="171" t="s">
        <v>80</v>
      </c>
      <c r="E95" s="165">
        <v>15000</v>
      </c>
      <c r="F95" s="336">
        <v>3798</v>
      </c>
      <c r="G95" s="303">
        <f t="shared" si="1"/>
        <v>3.9494470774091628</v>
      </c>
      <c r="H95" s="181" t="s">
        <v>42</v>
      </c>
      <c r="I95" s="171" t="s">
        <v>44</v>
      </c>
      <c r="J95" s="474" t="s">
        <v>291</v>
      </c>
      <c r="K95" s="170" t="s">
        <v>144</v>
      </c>
      <c r="L95" s="170" t="s">
        <v>45</v>
      </c>
      <c r="M95" s="405"/>
      <c r="N95" s="337"/>
    </row>
    <row r="96" spans="1:14" s="2" customFormat="1" ht="15" customHeight="1" x14ac:dyDescent="0.25">
      <c r="A96" s="169">
        <v>45311</v>
      </c>
      <c r="B96" s="170" t="s">
        <v>235</v>
      </c>
      <c r="C96" s="170" t="s">
        <v>122</v>
      </c>
      <c r="D96" s="171" t="s">
        <v>80</v>
      </c>
      <c r="E96" s="165">
        <v>35000</v>
      </c>
      <c r="F96" s="336">
        <v>3798</v>
      </c>
      <c r="G96" s="303">
        <f t="shared" si="1"/>
        <v>9.2153765139547126</v>
      </c>
      <c r="H96" s="181" t="s">
        <v>42</v>
      </c>
      <c r="I96" s="171" t="s">
        <v>44</v>
      </c>
      <c r="J96" s="474" t="s">
        <v>309</v>
      </c>
      <c r="K96" s="170" t="s">
        <v>144</v>
      </c>
      <c r="L96" s="170" t="s">
        <v>45</v>
      </c>
      <c r="M96" s="405"/>
      <c r="N96" s="337"/>
    </row>
    <row r="97" spans="1:14" s="2" customFormat="1" ht="15" customHeight="1" x14ac:dyDescent="0.25">
      <c r="A97" s="169">
        <v>45311</v>
      </c>
      <c r="B97" s="170" t="s">
        <v>236</v>
      </c>
      <c r="C97" s="170" t="s">
        <v>122</v>
      </c>
      <c r="D97" s="171" t="s">
        <v>80</v>
      </c>
      <c r="E97" s="165">
        <v>10000</v>
      </c>
      <c r="F97" s="336">
        <v>3798</v>
      </c>
      <c r="G97" s="303">
        <f t="shared" si="1"/>
        <v>2.6329647182727753</v>
      </c>
      <c r="H97" s="181" t="s">
        <v>42</v>
      </c>
      <c r="I97" s="171" t="s">
        <v>44</v>
      </c>
      <c r="J97" s="474" t="s">
        <v>239</v>
      </c>
      <c r="K97" s="170" t="s">
        <v>144</v>
      </c>
      <c r="L97" s="170" t="s">
        <v>45</v>
      </c>
      <c r="M97" s="405"/>
      <c r="N97" s="337"/>
    </row>
    <row r="98" spans="1:14" s="2" customFormat="1" ht="15" customHeight="1" x14ac:dyDescent="0.25">
      <c r="A98" s="169">
        <v>45311</v>
      </c>
      <c r="B98" s="170" t="s">
        <v>242</v>
      </c>
      <c r="C98" s="170" t="s">
        <v>122</v>
      </c>
      <c r="D98" s="171" t="s">
        <v>80</v>
      </c>
      <c r="E98" s="165">
        <v>14000</v>
      </c>
      <c r="F98" s="336">
        <v>3798</v>
      </c>
      <c r="G98" s="303">
        <f t="shared" si="1"/>
        <v>3.6861506055818851</v>
      </c>
      <c r="H98" s="181" t="s">
        <v>42</v>
      </c>
      <c r="I98" s="171" t="s">
        <v>44</v>
      </c>
      <c r="J98" s="474" t="s">
        <v>344</v>
      </c>
      <c r="K98" s="170" t="s">
        <v>144</v>
      </c>
      <c r="L98" s="170" t="s">
        <v>45</v>
      </c>
      <c r="M98" s="405"/>
      <c r="N98" s="337"/>
    </row>
    <row r="99" spans="1:14" s="2" customFormat="1" ht="15" customHeight="1" x14ac:dyDescent="0.25">
      <c r="A99" s="169">
        <v>45311</v>
      </c>
      <c r="B99" s="170" t="s">
        <v>243</v>
      </c>
      <c r="C99" s="170" t="s">
        <v>122</v>
      </c>
      <c r="D99" s="171" t="s">
        <v>80</v>
      </c>
      <c r="E99" s="165">
        <v>22000</v>
      </c>
      <c r="F99" s="336">
        <v>3798</v>
      </c>
      <c r="G99" s="303">
        <f t="shared" si="1"/>
        <v>5.7925223802001051</v>
      </c>
      <c r="H99" s="181" t="s">
        <v>42</v>
      </c>
      <c r="I99" s="171" t="s">
        <v>44</v>
      </c>
      <c r="J99" s="474" t="s">
        <v>352</v>
      </c>
      <c r="K99" s="170" t="s">
        <v>144</v>
      </c>
      <c r="L99" s="170" t="s">
        <v>45</v>
      </c>
      <c r="M99" s="405"/>
      <c r="N99" s="337"/>
    </row>
    <row r="100" spans="1:14" s="2" customFormat="1" ht="15" customHeight="1" x14ac:dyDescent="0.25">
      <c r="A100" s="169">
        <v>45311</v>
      </c>
      <c r="B100" s="170" t="s">
        <v>244</v>
      </c>
      <c r="C100" s="170" t="s">
        <v>122</v>
      </c>
      <c r="D100" s="171" t="s">
        <v>80</v>
      </c>
      <c r="E100" s="165">
        <v>20000</v>
      </c>
      <c r="F100" s="336">
        <v>3798</v>
      </c>
      <c r="G100" s="303">
        <f t="shared" si="1"/>
        <v>5.2659294365455507</v>
      </c>
      <c r="H100" s="181" t="s">
        <v>42</v>
      </c>
      <c r="I100" s="171" t="s">
        <v>44</v>
      </c>
      <c r="J100" s="474" t="s">
        <v>373</v>
      </c>
      <c r="K100" s="170" t="s">
        <v>144</v>
      </c>
      <c r="L100" s="170" t="s">
        <v>45</v>
      </c>
      <c r="M100" s="405"/>
      <c r="N100" s="337"/>
    </row>
    <row r="101" spans="1:14" s="2" customFormat="1" ht="15" customHeight="1" x14ac:dyDescent="0.25">
      <c r="A101" s="169">
        <v>45311</v>
      </c>
      <c r="B101" s="170" t="s">
        <v>245</v>
      </c>
      <c r="C101" s="170" t="s">
        <v>122</v>
      </c>
      <c r="D101" s="171" t="s">
        <v>80</v>
      </c>
      <c r="E101" s="165">
        <v>14500</v>
      </c>
      <c r="F101" s="336">
        <v>3798</v>
      </c>
      <c r="G101" s="303">
        <f t="shared" si="1"/>
        <v>3.8177988414955242</v>
      </c>
      <c r="H101" s="181" t="s">
        <v>42</v>
      </c>
      <c r="I101" s="171" t="s">
        <v>44</v>
      </c>
      <c r="J101" s="474" t="s">
        <v>373</v>
      </c>
      <c r="K101" s="170" t="s">
        <v>144</v>
      </c>
      <c r="L101" s="170" t="s">
        <v>45</v>
      </c>
      <c r="M101" s="405"/>
      <c r="N101" s="337"/>
    </row>
    <row r="102" spans="1:14" s="2" customFormat="1" ht="15" customHeight="1" x14ac:dyDescent="0.25">
      <c r="A102" s="169">
        <v>45311</v>
      </c>
      <c r="B102" s="170" t="s">
        <v>246</v>
      </c>
      <c r="C102" s="170" t="s">
        <v>122</v>
      </c>
      <c r="D102" s="171" t="s">
        <v>80</v>
      </c>
      <c r="E102" s="165">
        <v>3600</v>
      </c>
      <c r="F102" s="336">
        <v>3798</v>
      </c>
      <c r="G102" s="303">
        <f t="shared" si="1"/>
        <v>0.94786729857819907</v>
      </c>
      <c r="H102" s="181" t="s">
        <v>42</v>
      </c>
      <c r="I102" s="171" t="s">
        <v>44</v>
      </c>
      <c r="J102" s="474" t="s">
        <v>373</v>
      </c>
      <c r="K102" s="170" t="s">
        <v>144</v>
      </c>
      <c r="L102" s="170" t="s">
        <v>45</v>
      </c>
      <c r="M102" s="405"/>
      <c r="N102" s="337"/>
    </row>
    <row r="103" spans="1:14" s="2" customFormat="1" ht="15" customHeight="1" x14ac:dyDescent="0.25">
      <c r="A103" s="169">
        <v>45311</v>
      </c>
      <c r="B103" s="170" t="s">
        <v>247</v>
      </c>
      <c r="C103" s="170" t="s">
        <v>122</v>
      </c>
      <c r="D103" s="171" t="s">
        <v>80</v>
      </c>
      <c r="E103" s="165">
        <v>72000</v>
      </c>
      <c r="F103" s="336">
        <v>3798</v>
      </c>
      <c r="G103" s="303">
        <f t="shared" si="1"/>
        <v>18.957345971563981</v>
      </c>
      <c r="H103" s="181" t="s">
        <v>42</v>
      </c>
      <c r="I103" s="171" t="s">
        <v>44</v>
      </c>
      <c r="J103" s="474" t="s">
        <v>373</v>
      </c>
      <c r="K103" s="170" t="s">
        <v>144</v>
      </c>
      <c r="L103" s="170" t="s">
        <v>45</v>
      </c>
      <c r="M103" s="405"/>
      <c r="N103" s="337"/>
    </row>
    <row r="104" spans="1:14" s="2" customFormat="1" ht="15" customHeight="1" x14ac:dyDescent="0.25">
      <c r="A104" s="169">
        <v>45311</v>
      </c>
      <c r="B104" s="170" t="s">
        <v>248</v>
      </c>
      <c r="C104" s="170" t="s">
        <v>122</v>
      </c>
      <c r="D104" s="483" t="s">
        <v>80</v>
      </c>
      <c r="E104" s="165">
        <v>12800</v>
      </c>
      <c r="F104" s="336">
        <v>3798</v>
      </c>
      <c r="G104" s="303">
        <f t="shared" si="1"/>
        <v>3.3701948393891521</v>
      </c>
      <c r="H104" s="181" t="s">
        <v>42</v>
      </c>
      <c r="I104" s="171" t="s">
        <v>44</v>
      </c>
      <c r="J104" s="474" t="s">
        <v>373</v>
      </c>
      <c r="K104" s="170" t="s">
        <v>144</v>
      </c>
      <c r="L104" s="170" t="s">
        <v>45</v>
      </c>
      <c r="M104" s="405"/>
      <c r="N104" s="337"/>
    </row>
    <row r="105" spans="1:14" s="2" customFormat="1" ht="15" customHeight="1" x14ac:dyDescent="0.25">
      <c r="A105" s="169">
        <v>45311</v>
      </c>
      <c r="B105" s="170" t="s">
        <v>249</v>
      </c>
      <c r="C105" s="170" t="s">
        <v>122</v>
      </c>
      <c r="D105" s="483" t="s">
        <v>80</v>
      </c>
      <c r="E105" s="165">
        <v>14500</v>
      </c>
      <c r="F105" s="336">
        <v>3798</v>
      </c>
      <c r="G105" s="303">
        <f t="shared" si="1"/>
        <v>3.8177988414955242</v>
      </c>
      <c r="H105" s="181" t="s">
        <v>42</v>
      </c>
      <c r="I105" s="171" t="s">
        <v>44</v>
      </c>
      <c r="J105" s="474" t="s">
        <v>373</v>
      </c>
      <c r="K105" s="170" t="s">
        <v>144</v>
      </c>
      <c r="L105" s="170" t="s">
        <v>45</v>
      </c>
      <c r="M105" s="405"/>
      <c r="N105" s="337"/>
    </row>
    <row r="106" spans="1:14" s="2" customFormat="1" ht="15" customHeight="1" x14ac:dyDescent="0.25">
      <c r="A106" s="169">
        <v>45311</v>
      </c>
      <c r="B106" s="170" t="s">
        <v>249</v>
      </c>
      <c r="C106" s="170" t="s">
        <v>122</v>
      </c>
      <c r="D106" s="483" t="s">
        <v>80</v>
      </c>
      <c r="E106" s="165">
        <v>14500</v>
      </c>
      <c r="F106" s="336">
        <v>3798</v>
      </c>
      <c r="G106" s="303">
        <f t="shared" ref="G106:G173" si="2">E106/F106</f>
        <v>3.8177988414955242</v>
      </c>
      <c r="H106" s="181" t="s">
        <v>42</v>
      </c>
      <c r="I106" s="171" t="s">
        <v>44</v>
      </c>
      <c r="J106" s="474" t="s">
        <v>373</v>
      </c>
      <c r="K106" s="170" t="s">
        <v>144</v>
      </c>
      <c r="L106" s="170" t="s">
        <v>45</v>
      </c>
      <c r="M106" s="405"/>
      <c r="N106" s="337"/>
    </row>
    <row r="107" spans="1:14" s="2" customFormat="1" ht="15" customHeight="1" x14ac:dyDescent="0.25">
      <c r="A107" s="169">
        <v>45311</v>
      </c>
      <c r="B107" s="170" t="s">
        <v>249</v>
      </c>
      <c r="C107" s="170" t="s">
        <v>122</v>
      </c>
      <c r="D107" s="483" t="s">
        <v>80</v>
      </c>
      <c r="E107" s="165">
        <v>7300</v>
      </c>
      <c r="F107" s="336">
        <v>3798</v>
      </c>
      <c r="G107" s="303">
        <f t="shared" si="2"/>
        <v>1.9220642443391258</v>
      </c>
      <c r="H107" s="181" t="s">
        <v>42</v>
      </c>
      <c r="I107" s="171" t="s">
        <v>44</v>
      </c>
      <c r="J107" s="474" t="s">
        <v>373</v>
      </c>
      <c r="K107" s="170" t="s">
        <v>144</v>
      </c>
      <c r="L107" s="170" t="s">
        <v>45</v>
      </c>
      <c r="M107" s="405"/>
      <c r="N107" s="337"/>
    </row>
    <row r="108" spans="1:14" s="2" customFormat="1" ht="15" customHeight="1" x14ac:dyDescent="0.25">
      <c r="A108" s="169">
        <v>45311</v>
      </c>
      <c r="B108" s="170" t="s">
        <v>114</v>
      </c>
      <c r="C108" s="170" t="s">
        <v>115</v>
      </c>
      <c r="D108" s="483" t="s">
        <v>14</v>
      </c>
      <c r="E108" s="165">
        <v>3000</v>
      </c>
      <c r="F108" s="336">
        <v>3798</v>
      </c>
      <c r="G108" s="303">
        <f t="shared" si="2"/>
        <v>0.78988941548183256</v>
      </c>
      <c r="H108" s="181" t="s">
        <v>42</v>
      </c>
      <c r="I108" s="171" t="s">
        <v>44</v>
      </c>
      <c r="J108" s="400" t="s">
        <v>240</v>
      </c>
      <c r="K108" s="170" t="s">
        <v>144</v>
      </c>
      <c r="L108" s="170" t="s">
        <v>45</v>
      </c>
      <c r="M108" s="405"/>
      <c r="N108" s="337"/>
    </row>
    <row r="109" spans="1:14" s="2" customFormat="1" ht="15" customHeight="1" x14ac:dyDescent="0.25">
      <c r="A109" s="169">
        <v>45311</v>
      </c>
      <c r="B109" s="170" t="s">
        <v>114</v>
      </c>
      <c r="C109" s="170" t="s">
        <v>115</v>
      </c>
      <c r="D109" s="171" t="s">
        <v>14</v>
      </c>
      <c r="E109" s="165">
        <v>3000</v>
      </c>
      <c r="F109" s="336">
        <v>3798</v>
      </c>
      <c r="G109" s="303">
        <f t="shared" si="2"/>
        <v>0.78988941548183256</v>
      </c>
      <c r="H109" s="181" t="s">
        <v>42</v>
      </c>
      <c r="I109" s="171" t="s">
        <v>44</v>
      </c>
      <c r="J109" s="400" t="s">
        <v>240</v>
      </c>
      <c r="K109" s="170" t="s">
        <v>144</v>
      </c>
      <c r="L109" s="170" t="s">
        <v>45</v>
      </c>
      <c r="M109" s="405"/>
      <c r="N109" s="337"/>
    </row>
    <row r="110" spans="1:14" s="2" customFormat="1" ht="15" customHeight="1" x14ac:dyDescent="0.25">
      <c r="A110" s="169">
        <v>45311</v>
      </c>
      <c r="B110" s="170" t="s">
        <v>114</v>
      </c>
      <c r="C110" s="170" t="s">
        <v>115</v>
      </c>
      <c r="D110" s="171" t="s">
        <v>124</v>
      </c>
      <c r="E110" s="175">
        <v>8000</v>
      </c>
      <c r="F110" s="336">
        <v>3798</v>
      </c>
      <c r="G110" s="303">
        <f t="shared" si="2"/>
        <v>2.10637177461822</v>
      </c>
      <c r="H110" s="181" t="s">
        <v>130</v>
      </c>
      <c r="I110" s="171" t="s">
        <v>44</v>
      </c>
      <c r="J110" s="400" t="s">
        <v>262</v>
      </c>
      <c r="K110" s="170" t="s">
        <v>144</v>
      </c>
      <c r="L110" s="170" t="s">
        <v>45</v>
      </c>
      <c r="M110" s="405"/>
      <c r="N110" s="337"/>
    </row>
    <row r="111" spans="1:14" s="2" customFormat="1" ht="15" customHeight="1" x14ac:dyDescent="0.25">
      <c r="A111" s="169">
        <v>45311</v>
      </c>
      <c r="B111" s="170" t="s">
        <v>114</v>
      </c>
      <c r="C111" s="170" t="s">
        <v>115</v>
      </c>
      <c r="D111" s="171" t="s">
        <v>124</v>
      </c>
      <c r="E111" s="175">
        <v>8000</v>
      </c>
      <c r="F111" s="336">
        <v>3798</v>
      </c>
      <c r="G111" s="303">
        <f t="shared" si="2"/>
        <v>2.10637177461822</v>
      </c>
      <c r="H111" s="181" t="s">
        <v>130</v>
      </c>
      <c r="I111" s="171" t="s">
        <v>44</v>
      </c>
      <c r="J111" s="400" t="s">
        <v>262</v>
      </c>
      <c r="K111" s="170" t="s">
        <v>144</v>
      </c>
      <c r="L111" s="170" t="s">
        <v>45</v>
      </c>
      <c r="M111" s="405"/>
      <c r="N111" s="337"/>
    </row>
    <row r="112" spans="1:14" s="2" customFormat="1" ht="15" customHeight="1" x14ac:dyDescent="0.25">
      <c r="A112" s="169">
        <v>45311</v>
      </c>
      <c r="B112" s="170" t="s">
        <v>114</v>
      </c>
      <c r="C112" s="170" t="s">
        <v>115</v>
      </c>
      <c r="D112" s="171" t="s">
        <v>124</v>
      </c>
      <c r="E112" s="151">
        <v>10000</v>
      </c>
      <c r="F112" s="336">
        <v>3798</v>
      </c>
      <c r="G112" s="303">
        <f t="shared" si="2"/>
        <v>2.6329647182727753</v>
      </c>
      <c r="H112" s="181" t="s">
        <v>145</v>
      </c>
      <c r="I112" s="171" t="s">
        <v>44</v>
      </c>
      <c r="J112" s="400" t="s">
        <v>271</v>
      </c>
      <c r="K112" s="170" t="s">
        <v>144</v>
      </c>
      <c r="L112" s="170" t="s">
        <v>45</v>
      </c>
      <c r="M112" s="405"/>
      <c r="N112" s="337"/>
    </row>
    <row r="113" spans="1:14" s="2" customFormat="1" ht="15" customHeight="1" x14ac:dyDescent="0.25">
      <c r="A113" s="169">
        <v>45311</v>
      </c>
      <c r="B113" s="170" t="s">
        <v>114</v>
      </c>
      <c r="C113" s="170" t="s">
        <v>115</v>
      </c>
      <c r="D113" s="171" t="s">
        <v>124</v>
      </c>
      <c r="E113" s="151">
        <v>10000</v>
      </c>
      <c r="F113" s="336">
        <v>3798</v>
      </c>
      <c r="G113" s="303">
        <f t="shared" si="2"/>
        <v>2.6329647182727753</v>
      </c>
      <c r="H113" s="181" t="s">
        <v>145</v>
      </c>
      <c r="I113" s="171" t="s">
        <v>44</v>
      </c>
      <c r="J113" s="400" t="s">
        <v>271</v>
      </c>
      <c r="K113" s="170" t="s">
        <v>144</v>
      </c>
      <c r="L113" s="170" t="s">
        <v>45</v>
      </c>
      <c r="M113" s="405"/>
      <c r="N113" s="337"/>
    </row>
    <row r="114" spans="1:14" s="2" customFormat="1" ht="15" customHeight="1" x14ac:dyDescent="0.25">
      <c r="A114" s="169">
        <v>45313</v>
      </c>
      <c r="B114" s="170" t="s">
        <v>114</v>
      </c>
      <c r="C114" s="170" t="s">
        <v>115</v>
      </c>
      <c r="D114" s="171" t="s">
        <v>124</v>
      </c>
      <c r="E114" s="160">
        <v>10000</v>
      </c>
      <c r="F114" s="336">
        <v>3798</v>
      </c>
      <c r="G114" s="303">
        <f t="shared" si="2"/>
        <v>2.6329647182727753</v>
      </c>
      <c r="H114" s="181" t="s">
        <v>145</v>
      </c>
      <c r="I114" s="171" t="s">
        <v>44</v>
      </c>
      <c r="J114" s="400" t="s">
        <v>277</v>
      </c>
      <c r="K114" s="170" t="s">
        <v>144</v>
      </c>
      <c r="L114" s="170" t="s">
        <v>45</v>
      </c>
      <c r="M114" s="405"/>
      <c r="N114" s="337"/>
    </row>
    <row r="115" spans="1:14" s="2" customFormat="1" ht="15" customHeight="1" x14ac:dyDescent="0.25">
      <c r="A115" s="169">
        <v>45313</v>
      </c>
      <c r="B115" s="170" t="s">
        <v>114</v>
      </c>
      <c r="C115" s="170" t="s">
        <v>115</v>
      </c>
      <c r="D115" s="171" t="s">
        <v>124</v>
      </c>
      <c r="E115" s="160">
        <v>9000</v>
      </c>
      <c r="F115" s="336">
        <v>3798</v>
      </c>
      <c r="G115" s="303">
        <f t="shared" si="2"/>
        <v>2.3696682464454977</v>
      </c>
      <c r="H115" s="181" t="s">
        <v>145</v>
      </c>
      <c r="I115" s="171" t="s">
        <v>44</v>
      </c>
      <c r="J115" s="400" t="s">
        <v>277</v>
      </c>
      <c r="K115" s="170" t="s">
        <v>144</v>
      </c>
      <c r="L115" s="170" t="s">
        <v>45</v>
      </c>
      <c r="M115" s="405"/>
      <c r="N115" s="337"/>
    </row>
    <row r="116" spans="1:14" s="2" customFormat="1" ht="15" customHeight="1" x14ac:dyDescent="0.25">
      <c r="A116" s="169">
        <v>45313</v>
      </c>
      <c r="B116" s="170" t="s">
        <v>114</v>
      </c>
      <c r="C116" s="170" t="s">
        <v>115</v>
      </c>
      <c r="D116" s="171" t="s">
        <v>124</v>
      </c>
      <c r="E116" s="160">
        <v>9000</v>
      </c>
      <c r="F116" s="336">
        <v>3798</v>
      </c>
      <c r="G116" s="303">
        <f t="shared" si="2"/>
        <v>2.3696682464454977</v>
      </c>
      <c r="H116" s="181" t="s">
        <v>145</v>
      </c>
      <c r="I116" s="171" t="s">
        <v>44</v>
      </c>
      <c r="J116" s="400" t="s">
        <v>277</v>
      </c>
      <c r="K116" s="170" t="s">
        <v>144</v>
      </c>
      <c r="L116" s="170" t="s">
        <v>45</v>
      </c>
      <c r="M116" s="405"/>
      <c r="N116" s="337"/>
    </row>
    <row r="117" spans="1:14" s="2" customFormat="1" ht="15" customHeight="1" x14ac:dyDescent="0.25">
      <c r="A117" s="169">
        <v>45313</v>
      </c>
      <c r="B117" s="170" t="s">
        <v>114</v>
      </c>
      <c r="C117" s="170" t="s">
        <v>115</v>
      </c>
      <c r="D117" s="171" t="s">
        <v>124</v>
      </c>
      <c r="E117" s="160">
        <v>15000</v>
      </c>
      <c r="F117" s="336">
        <v>3798</v>
      </c>
      <c r="G117" s="303">
        <f t="shared" si="2"/>
        <v>3.9494470774091628</v>
      </c>
      <c r="H117" s="181" t="s">
        <v>145</v>
      </c>
      <c r="I117" s="171" t="s">
        <v>44</v>
      </c>
      <c r="J117" s="400" t="s">
        <v>277</v>
      </c>
      <c r="K117" s="170" t="s">
        <v>144</v>
      </c>
      <c r="L117" s="170" t="s">
        <v>45</v>
      </c>
      <c r="M117" s="405"/>
      <c r="N117" s="337"/>
    </row>
    <row r="118" spans="1:14" s="2" customFormat="1" ht="15" customHeight="1" x14ac:dyDescent="0.25">
      <c r="A118" s="169">
        <v>45313</v>
      </c>
      <c r="B118" s="170" t="s">
        <v>114</v>
      </c>
      <c r="C118" s="170" t="s">
        <v>115</v>
      </c>
      <c r="D118" s="171" t="s">
        <v>124</v>
      </c>
      <c r="E118" s="160">
        <v>10000</v>
      </c>
      <c r="F118" s="336">
        <v>3798</v>
      </c>
      <c r="G118" s="303">
        <f t="shared" si="2"/>
        <v>2.6329647182727753</v>
      </c>
      <c r="H118" s="181" t="s">
        <v>145</v>
      </c>
      <c r="I118" s="171" t="s">
        <v>44</v>
      </c>
      <c r="J118" s="400" t="s">
        <v>277</v>
      </c>
      <c r="K118" s="170" t="s">
        <v>144</v>
      </c>
      <c r="L118" s="170" t="s">
        <v>45</v>
      </c>
      <c r="M118" s="405"/>
      <c r="N118" s="337"/>
    </row>
    <row r="119" spans="1:14" s="2" customFormat="1" ht="15" customHeight="1" x14ac:dyDescent="0.25">
      <c r="A119" s="169">
        <v>45313</v>
      </c>
      <c r="B119" s="170" t="s">
        <v>129</v>
      </c>
      <c r="C119" s="170" t="s">
        <v>129</v>
      </c>
      <c r="D119" s="171" t="s">
        <v>124</v>
      </c>
      <c r="E119" s="160">
        <v>4000</v>
      </c>
      <c r="F119" s="336">
        <v>3798</v>
      </c>
      <c r="G119" s="303">
        <f t="shared" si="2"/>
        <v>1.05318588730911</v>
      </c>
      <c r="H119" s="181" t="s">
        <v>145</v>
      </c>
      <c r="I119" s="171" t="s">
        <v>44</v>
      </c>
      <c r="J119" s="400" t="s">
        <v>277</v>
      </c>
      <c r="K119" s="170" t="s">
        <v>144</v>
      </c>
      <c r="L119" s="170" t="s">
        <v>45</v>
      </c>
      <c r="M119" s="405"/>
      <c r="N119" s="337"/>
    </row>
    <row r="120" spans="1:14" s="2" customFormat="1" ht="15" customHeight="1" x14ac:dyDescent="0.25">
      <c r="A120" s="169">
        <v>45313</v>
      </c>
      <c r="B120" s="170" t="s">
        <v>129</v>
      </c>
      <c r="C120" s="170" t="s">
        <v>129</v>
      </c>
      <c r="D120" s="171" t="s">
        <v>124</v>
      </c>
      <c r="E120" s="160">
        <v>6000</v>
      </c>
      <c r="F120" s="336">
        <v>3798</v>
      </c>
      <c r="G120" s="303">
        <f t="shared" si="2"/>
        <v>1.5797788309636651</v>
      </c>
      <c r="H120" s="181" t="s">
        <v>145</v>
      </c>
      <c r="I120" s="171" t="s">
        <v>44</v>
      </c>
      <c r="J120" s="400" t="s">
        <v>277</v>
      </c>
      <c r="K120" s="170" t="s">
        <v>144</v>
      </c>
      <c r="L120" s="170" t="s">
        <v>45</v>
      </c>
      <c r="M120" s="405"/>
      <c r="N120" s="337"/>
    </row>
    <row r="121" spans="1:14" s="2" customFormat="1" ht="15" customHeight="1" x14ac:dyDescent="0.25">
      <c r="A121" s="169">
        <v>45313</v>
      </c>
      <c r="B121" s="170" t="s">
        <v>114</v>
      </c>
      <c r="C121" s="170" t="s">
        <v>115</v>
      </c>
      <c r="D121" s="171" t="s">
        <v>124</v>
      </c>
      <c r="E121" s="175">
        <v>8000</v>
      </c>
      <c r="F121" s="336">
        <v>3798</v>
      </c>
      <c r="G121" s="303">
        <f t="shared" si="2"/>
        <v>2.10637177461822</v>
      </c>
      <c r="H121" s="181" t="s">
        <v>130</v>
      </c>
      <c r="I121" s="171" t="s">
        <v>44</v>
      </c>
      <c r="J121" s="400" t="s">
        <v>263</v>
      </c>
      <c r="K121" s="170" t="s">
        <v>144</v>
      </c>
      <c r="L121" s="170" t="s">
        <v>45</v>
      </c>
      <c r="M121" s="405"/>
      <c r="N121" s="337"/>
    </row>
    <row r="122" spans="1:14" s="2" customFormat="1" ht="15" customHeight="1" x14ac:dyDescent="0.25">
      <c r="A122" s="169">
        <v>45313</v>
      </c>
      <c r="B122" s="170" t="s">
        <v>114</v>
      </c>
      <c r="C122" s="170" t="s">
        <v>115</v>
      </c>
      <c r="D122" s="171" t="s">
        <v>124</v>
      </c>
      <c r="E122" s="175">
        <v>9000</v>
      </c>
      <c r="F122" s="336">
        <v>3798</v>
      </c>
      <c r="G122" s="303">
        <f t="shared" si="2"/>
        <v>2.3696682464454977</v>
      </c>
      <c r="H122" s="181" t="s">
        <v>130</v>
      </c>
      <c r="I122" s="171" t="s">
        <v>44</v>
      </c>
      <c r="J122" s="400" t="s">
        <v>263</v>
      </c>
      <c r="K122" s="170" t="s">
        <v>144</v>
      </c>
      <c r="L122" s="170" t="s">
        <v>45</v>
      </c>
      <c r="M122" s="405"/>
      <c r="N122" s="337"/>
    </row>
    <row r="123" spans="1:14" s="2" customFormat="1" ht="15" customHeight="1" x14ac:dyDescent="0.25">
      <c r="A123" s="169">
        <v>45313</v>
      </c>
      <c r="B123" s="170" t="s">
        <v>114</v>
      </c>
      <c r="C123" s="170" t="s">
        <v>115</v>
      </c>
      <c r="D123" s="171" t="s">
        <v>124</v>
      </c>
      <c r="E123" s="175">
        <v>8000</v>
      </c>
      <c r="F123" s="336">
        <v>3798</v>
      </c>
      <c r="G123" s="303">
        <f t="shared" si="2"/>
        <v>2.10637177461822</v>
      </c>
      <c r="H123" s="181" t="s">
        <v>130</v>
      </c>
      <c r="I123" s="171" t="s">
        <v>44</v>
      </c>
      <c r="J123" s="400" t="s">
        <v>263</v>
      </c>
      <c r="K123" s="170" t="s">
        <v>144</v>
      </c>
      <c r="L123" s="170" t="s">
        <v>45</v>
      </c>
      <c r="M123" s="405"/>
      <c r="N123" s="337"/>
    </row>
    <row r="124" spans="1:14" s="2" customFormat="1" ht="15" customHeight="1" x14ac:dyDescent="0.25">
      <c r="A124" s="169">
        <v>45313</v>
      </c>
      <c r="B124" s="170" t="s">
        <v>114</v>
      </c>
      <c r="C124" s="170" t="s">
        <v>115</v>
      </c>
      <c r="D124" s="171" t="s">
        <v>124</v>
      </c>
      <c r="E124" s="175">
        <v>9000</v>
      </c>
      <c r="F124" s="336">
        <v>3798</v>
      </c>
      <c r="G124" s="303">
        <f t="shared" si="2"/>
        <v>2.3696682464454977</v>
      </c>
      <c r="H124" s="181" t="s">
        <v>130</v>
      </c>
      <c r="I124" s="171" t="s">
        <v>44</v>
      </c>
      <c r="J124" s="400" t="s">
        <v>263</v>
      </c>
      <c r="K124" s="170" t="s">
        <v>144</v>
      </c>
      <c r="L124" s="170" t="s">
        <v>45</v>
      </c>
      <c r="M124" s="405"/>
      <c r="N124" s="337"/>
    </row>
    <row r="125" spans="1:14" s="2" customFormat="1" ht="15" customHeight="1" x14ac:dyDescent="0.25">
      <c r="A125" s="169">
        <v>45313</v>
      </c>
      <c r="B125" s="170" t="s">
        <v>114</v>
      </c>
      <c r="C125" s="170" t="s">
        <v>115</v>
      </c>
      <c r="D125" s="171" t="s">
        <v>124</v>
      </c>
      <c r="E125" s="175">
        <v>7000</v>
      </c>
      <c r="F125" s="336">
        <v>3798</v>
      </c>
      <c r="G125" s="303">
        <f t="shared" si="2"/>
        <v>1.8430753027909426</v>
      </c>
      <c r="H125" s="181" t="s">
        <v>130</v>
      </c>
      <c r="I125" s="171" t="s">
        <v>44</v>
      </c>
      <c r="J125" s="400" t="s">
        <v>263</v>
      </c>
      <c r="K125" s="170" t="s">
        <v>144</v>
      </c>
      <c r="L125" s="170" t="s">
        <v>45</v>
      </c>
      <c r="M125" s="405"/>
      <c r="N125" s="337"/>
    </row>
    <row r="126" spans="1:14" s="2" customFormat="1" ht="15" customHeight="1" x14ac:dyDescent="0.25">
      <c r="A126" s="169">
        <v>45313</v>
      </c>
      <c r="B126" s="170" t="s">
        <v>114</v>
      </c>
      <c r="C126" s="170" t="s">
        <v>115</v>
      </c>
      <c r="D126" s="171" t="s">
        <v>124</v>
      </c>
      <c r="E126" s="175">
        <v>10000</v>
      </c>
      <c r="F126" s="336">
        <v>3798</v>
      </c>
      <c r="G126" s="303">
        <f t="shared" si="2"/>
        <v>2.6329647182727753</v>
      </c>
      <c r="H126" s="181" t="s">
        <v>130</v>
      </c>
      <c r="I126" s="171" t="s">
        <v>44</v>
      </c>
      <c r="J126" s="400" t="s">
        <v>263</v>
      </c>
      <c r="K126" s="170" t="s">
        <v>144</v>
      </c>
      <c r="L126" s="170" t="s">
        <v>45</v>
      </c>
      <c r="M126" s="405"/>
      <c r="N126" s="337"/>
    </row>
    <row r="127" spans="1:14" s="2" customFormat="1" ht="15" customHeight="1" x14ac:dyDescent="0.25">
      <c r="A127" s="169">
        <v>45313</v>
      </c>
      <c r="B127" s="170" t="s">
        <v>129</v>
      </c>
      <c r="C127" s="170" t="s">
        <v>129</v>
      </c>
      <c r="D127" s="171" t="s">
        <v>124</v>
      </c>
      <c r="E127" s="175">
        <v>5000</v>
      </c>
      <c r="F127" s="336">
        <v>3798</v>
      </c>
      <c r="G127" s="303">
        <f t="shared" si="2"/>
        <v>1.3164823591363877</v>
      </c>
      <c r="H127" s="181" t="s">
        <v>130</v>
      </c>
      <c r="I127" s="171" t="s">
        <v>44</v>
      </c>
      <c r="J127" s="400" t="s">
        <v>263</v>
      </c>
      <c r="K127" s="170" t="s">
        <v>144</v>
      </c>
      <c r="L127" s="170" t="s">
        <v>45</v>
      </c>
      <c r="M127" s="405"/>
      <c r="N127" s="337"/>
    </row>
    <row r="128" spans="1:14" s="2" customFormat="1" ht="15" customHeight="1" x14ac:dyDescent="0.25">
      <c r="A128" s="169">
        <v>45313</v>
      </c>
      <c r="B128" s="170" t="s">
        <v>129</v>
      </c>
      <c r="C128" s="170" t="s">
        <v>129</v>
      </c>
      <c r="D128" s="171" t="s">
        <v>124</v>
      </c>
      <c r="E128" s="175">
        <v>5000</v>
      </c>
      <c r="F128" s="336">
        <v>3798</v>
      </c>
      <c r="G128" s="303">
        <f t="shared" si="2"/>
        <v>1.3164823591363877</v>
      </c>
      <c r="H128" s="181" t="s">
        <v>130</v>
      </c>
      <c r="I128" s="171" t="s">
        <v>44</v>
      </c>
      <c r="J128" s="400" t="s">
        <v>263</v>
      </c>
      <c r="K128" s="170" t="s">
        <v>144</v>
      </c>
      <c r="L128" s="170" t="s">
        <v>45</v>
      </c>
      <c r="M128" s="405"/>
      <c r="N128" s="337"/>
    </row>
    <row r="129" spans="1:14" s="2" customFormat="1" ht="15" customHeight="1" x14ac:dyDescent="0.25">
      <c r="A129" s="169">
        <v>45313</v>
      </c>
      <c r="B129" s="170" t="s">
        <v>290</v>
      </c>
      <c r="C129" s="170" t="s">
        <v>118</v>
      </c>
      <c r="D129" s="171" t="s">
        <v>80</v>
      </c>
      <c r="E129" s="165">
        <v>70000</v>
      </c>
      <c r="F129" s="336">
        <v>3798</v>
      </c>
      <c r="G129" s="303">
        <f t="shared" si="2"/>
        <v>18.430753027909425</v>
      </c>
      <c r="H129" s="181" t="s">
        <v>42</v>
      </c>
      <c r="I129" s="171" t="s">
        <v>44</v>
      </c>
      <c r="J129" s="400" t="s">
        <v>238</v>
      </c>
      <c r="K129" s="170" t="s">
        <v>144</v>
      </c>
      <c r="L129" s="170" t="s">
        <v>45</v>
      </c>
      <c r="M129" s="405"/>
      <c r="N129" s="337"/>
    </row>
    <row r="130" spans="1:14" s="2" customFormat="1" ht="15" customHeight="1" x14ac:dyDescent="0.25">
      <c r="A130" s="169">
        <v>45313</v>
      </c>
      <c r="B130" s="156" t="s">
        <v>134</v>
      </c>
      <c r="C130" s="156" t="s">
        <v>116</v>
      </c>
      <c r="D130" s="156" t="s">
        <v>14</v>
      </c>
      <c r="E130" s="160">
        <v>40000</v>
      </c>
      <c r="F130" s="336">
        <v>3798</v>
      </c>
      <c r="G130" s="303">
        <f t="shared" si="2"/>
        <v>10.531858873091101</v>
      </c>
      <c r="H130" s="181" t="s">
        <v>42</v>
      </c>
      <c r="I130" s="171" t="s">
        <v>44</v>
      </c>
      <c r="J130" s="400" t="s">
        <v>238</v>
      </c>
      <c r="K130" s="170" t="s">
        <v>144</v>
      </c>
      <c r="L130" s="170" t="s">
        <v>45</v>
      </c>
      <c r="M130" s="405"/>
      <c r="N130" s="337"/>
    </row>
    <row r="131" spans="1:14" s="2" customFormat="1" ht="15" customHeight="1" x14ac:dyDescent="0.25">
      <c r="A131" s="169">
        <v>45313</v>
      </c>
      <c r="B131" s="156" t="s">
        <v>138</v>
      </c>
      <c r="C131" s="156" t="s">
        <v>116</v>
      </c>
      <c r="D131" s="177" t="s">
        <v>113</v>
      </c>
      <c r="E131" s="160">
        <v>20000</v>
      </c>
      <c r="F131" s="336">
        <v>3798</v>
      </c>
      <c r="G131" s="303">
        <f t="shared" si="2"/>
        <v>5.2659294365455507</v>
      </c>
      <c r="H131" s="181" t="s">
        <v>137</v>
      </c>
      <c r="I131" s="171" t="s">
        <v>44</v>
      </c>
      <c r="J131" s="400" t="s">
        <v>238</v>
      </c>
      <c r="K131" s="170" t="s">
        <v>144</v>
      </c>
      <c r="L131" s="170" t="s">
        <v>45</v>
      </c>
      <c r="M131" s="405"/>
      <c r="N131" s="337"/>
    </row>
    <row r="132" spans="1:14" s="2" customFormat="1" ht="15" customHeight="1" x14ac:dyDescent="0.25">
      <c r="A132" s="169">
        <v>45313</v>
      </c>
      <c r="B132" s="156" t="s">
        <v>135</v>
      </c>
      <c r="C132" s="156" t="s">
        <v>116</v>
      </c>
      <c r="D132" s="156" t="s">
        <v>124</v>
      </c>
      <c r="E132" s="160">
        <v>25000</v>
      </c>
      <c r="F132" s="336">
        <v>3798</v>
      </c>
      <c r="G132" s="303">
        <f t="shared" si="2"/>
        <v>6.5824117956819377</v>
      </c>
      <c r="H132" s="181" t="s">
        <v>130</v>
      </c>
      <c r="I132" s="171" t="s">
        <v>44</v>
      </c>
      <c r="J132" s="400" t="s">
        <v>238</v>
      </c>
      <c r="K132" s="170" t="s">
        <v>144</v>
      </c>
      <c r="L132" s="170" t="s">
        <v>45</v>
      </c>
      <c r="M132" s="405"/>
      <c r="N132" s="337"/>
    </row>
    <row r="133" spans="1:14" s="2" customFormat="1" ht="15" customHeight="1" x14ac:dyDescent="0.25">
      <c r="A133" s="169">
        <v>45313</v>
      </c>
      <c r="B133" s="156" t="s">
        <v>147</v>
      </c>
      <c r="C133" s="156" t="s">
        <v>116</v>
      </c>
      <c r="D133" s="177" t="s">
        <v>124</v>
      </c>
      <c r="E133" s="160">
        <v>25000</v>
      </c>
      <c r="F133" s="336">
        <v>3798</v>
      </c>
      <c r="G133" s="303">
        <f t="shared" si="2"/>
        <v>6.5824117956819377</v>
      </c>
      <c r="H133" s="181" t="s">
        <v>145</v>
      </c>
      <c r="I133" s="171" t="s">
        <v>44</v>
      </c>
      <c r="J133" s="400" t="s">
        <v>238</v>
      </c>
      <c r="K133" s="170" t="s">
        <v>144</v>
      </c>
      <c r="L133" s="170" t="s">
        <v>45</v>
      </c>
      <c r="M133" s="405"/>
      <c r="N133" s="337"/>
    </row>
    <row r="134" spans="1:14" s="2" customFormat="1" ht="15" customHeight="1" x14ac:dyDescent="0.25">
      <c r="A134" s="169">
        <v>45314</v>
      </c>
      <c r="B134" s="170" t="s">
        <v>114</v>
      </c>
      <c r="C134" s="170" t="s">
        <v>115</v>
      </c>
      <c r="D134" s="171" t="s">
        <v>124</v>
      </c>
      <c r="E134" s="175">
        <v>8000</v>
      </c>
      <c r="F134" s="336">
        <v>3798</v>
      </c>
      <c r="G134" s="303">
        <f t="shared" si="2"/>
        <v>2.10637177461822</v>
      </c>
      <c r="H134" s="181" t="s">
        <v>130</v>
      </c>
      <c r="I134" s="171" t="s">
        <v>44</v>
      </c>
      <c r="J134" s="400" t="s">
        <v>276</v>
      </c>
      <c r="K134" s="170" t="s">
        <v>144</v>
      </c>
      <c r="L134" s="170" t="s">
        <v>45</v>
      </c>
      <c r="M134" s="405"/>
      <c r="N134" s="337"/>
    </row>
    <row r="135" spans="1:14" s="2" customFormat="1" ht="15" customHeight="1" x14ac:dyDescent="0.25">
      <c r="A135" s="169">
        <v>45314</v>
      </c>
      <c r="B135" s="170" t="s">
        <v>114</v>
      </c>
      <c r="C135" s="170" t="s">
        <v>115</v>
      </c>
      <c r="D135" s="171" t="s">
        <v>124</v>
      </c>
      <c r="E135" s="175">
        <v>9000</v>
      </c>
      <c r="F135" s="336">
        <v>3798</v>
      </c>
      <c r="G135" s="303">
        <f t="shared" si="2"/>
        <v>2.3696682464454977</v>
      </c>
      <c r="H135" s="181" t="s">
        <v>130</v>
      </c>
      <c r="I135" s="171" t="s">
        <v>44</v>
      </c>
      <c r="J135" s="400" t="s">
        <v>276</v>
      </c>
      <c r="K135" s="170" t="s">
        <v>144</v>
      </c>
      <c r="L135" s="170" t="s">
        <v>45</v>
      </c>
      <c r="M135" s="405"/>
      <c r="N135" s="337"/>
    </row>
    <row r="136" spans="1:14" s="2" customFormat="1" ht="15" customHeight="1" x14ac:dyDescent="0.25">
      <c r="A136" s="169">
        <v>45314</v>
      </c>
      <c r="B136" s="170" t="s">
        <v>114</v>
      </c>
      <c r="C136" s="170" t="s">
        <v>115</v>
      </c>
      <c r="D136" s="171" t="s">
        <v>124</v>
      </c>
      <c r="E136" s="175">
        <v>5000</v>
      </c>
      <c r="F136" s="336">
        <v>3798</v>
      </c>
      <c r="G136" s="303">
        <f t="shared" si="2"/>
        <v>1.3164823591363877</v>
      </c>
      <c r="H136" s="181" t="s">
        <v>130</v>
      </c>
      <c r="I136" s="171" t="s">
        <v>44</v>
      </c>
      <c r="J136" s="400" t="s">
        <v>276</v>
      </c>
      <c r="K136" s="170" t="s">
        <v>144</v>
      </c>
      <c r="L136" s="170" t="s">
        <v>45</v>
      </c>
      <c r="M136" s="405"/>
      <c r="N136" s="337"/>
    </row>
    <row r="137" spans="1:14" s="2" customFormat="1" ht="15" customHeight="1" x14ac:dyDescent="0.25">
      <c r="A137" s="169">
        <v>45314</v>
      </c>
      <c r="B137" s="170" t="s">
        <v>114</v>
      </c>
      <c r="C137" s="170" t="s">
        <v>115</v>
      </c>
      <c r="D137" s="171" t="s">
        <v>124</v>
      </c>
      <c r="E137" s="175">
        <v>9000</v>
      </c>
      <c r="F137" s="336">
        <v>3798</v>
      </c>
      <c r="G137" s="303">
        <f t="shared" si="2"/>
        <v>2.3696682464454977</v>
      </c>
      <c r="H137" s="181" t="s">
        <v>130</v>
      </c>
      <c r="I137" s="171" t="s">
        <v>44</v>
      </c>
      <c r="J137" s="400" t="s">
        <v>276</v>
      </c>
      <c r="K137" s="170" t="s">
        <v>144</v>
      </c>
      <c r="L137" s="170" t="s">
        <v>45</v>
      </c>
      <c r="M137" s="405"/>
      <c r="N137" s="337"/>
    </row>
    <row r="138" spans="1:14" s="2" customFormat="1" ht="15" customHeight="1" x14ac:dyDescent="0.25">
      <c r="A138" s="169">
        <v>45314</v>
      </c>
      <c r="B138" s="170" t="s">
        <v>114</v>
      </c>
      <c r="C138" s="170" t="s">
        <v>115</v>
      </c>
      <c r="D138" s="171" t="s">
        <v>124</v>
      </c>
      <c r="E138" s="175">
        <v>7000</v>
      </c>
      <c r="F138" s="336">
        <v>3798</v>
      </c>
      <c r="G138" s="303">
        <f t="shared" si="2"/>
        <v>1.8430753027909426</v>
      </c>
      <c r="H138" s="181" t="s">
        <v>130</v>
      </c>
      <c r="I138" s="171" t="s">
        <v>44</v>
      </c>
      <c r="J138" s="400" t="s">
        <v>276</v>
      </c>
      <c r="K138" s="170" t="s">
        <v>144</v>
      </c>
      <c r="L138" s="170" t="s">
        <v>45</v>
      </c>
      <c r="M138" s="405"/>
      <c r="N138" s="337"/>
    </row>
    <row r="139" spans="1:14" s="2" customFormat="1" ht="15" customHeight="1" x14ac:dyDescent="0.25">
      <c r="A139" s="169">
        <v>45314</v>
      </c>
      <c r="B139" s="170" t="s">
        <v>114</v>
      </c>
      <c r="C139" s="170" t="s">
        <v>115</v>
      </c>
      <c r="D139" s="171" t="s">
        <v>124</v>
      </c>
      <c r="E139" s="175">
        <v>8000</v>
      </c>
      <c r="F139" s="336">
        <v>3798</v>
      </c>
      <c r="G139" s="303">
        <f t="shared" si="2"/>
        <v>2.10637177461822</v>
      </c>
      <c r="H139" s="181" t="s">
        <v>130</v>
      </c>
      <c r="I139" s="171" t="s">
        <v>44</v>
      </c>
      <c r="J139" s="400" t="s">
        <v>276</v>
      </c>
      <c r="K139" s="170" t="s">
        <v>144</v>
      </c>
      <c r="L139" s="170" t="s">
        <v>45</v>
      </c>
      <c r="M139" s="405"/>
      <c r="N139" s="337"/>
    </row>
    <row r="140" spans="1:14" s="2" customFormat="1" ht="15" customHeight="1" x14ac:dyDescent="0.25">
      <c r="A140" s="169">
        <v>45314</v>
      </c>
      <c r="B140" s="170" t="s">
        <v>129</v>
      </c>
      <c r="C140" s="170" t="s">
        <v>129</v>
      </c>
      <c r="D140" s="171" t="s">
        <v>124</v>
      </c>
      <c r="E140" s="175">
        <v>8000</v>
      </c>
      <c r="F140" s="336">
        <v>3798</v>
      </c>
      <c r="G140" s="303">
        <f t="shared" si="2"/>
        <v>2.10637177461822</v>
      </c>
      <c r="H140" s="181" t="s">
        <v>130</v>
      </c>
      <c r="I140" s="171" t="s">
        <v>44</v>
      </c>
      <c r="J140" s="400" t="s">
        <v>276</v>
      </c>
      <c r="K140" s="170" t="s">
        <v>144</v>
      </c>
      <c r="L140" s="170" t="s">
        <v>45</v>
      </c>
      <c r="M140" s="405"/>
      <c r="N140" s="337"/>
    </row>
    <row r="141" spans="1:14" s="2" customFormat="1" ht="15" customHeight="1" x14ac:dyDescent="0.25">
      <c r="A141" s="169">
        <v>45314</v>
      </c>
      <c r="B141" s="170" t="s">
        <v>129</v>
      </c>
      <c r="C141" s="170" t="s">
        <v>129</v>
      </c>
      <c r="D141" s="171" t="s">
        <v>124</v>
      </c>
      <c r="E141" s="175">
        <v>3000</v>
      </c>
      <c r="F141" s="336">
        <v>3798</v>
      </c>
      <c r="G141" s="303">
        <f t="shared" si="2"/>
        <v>0.78988941548183256</v>
      </c>
      <c r="H141" s="181" t="s">
        <v>130</v>
      </c>
      <c r="I141" s="171" t="s">
        <v>44</v>
      </c>
      <c r="J141" s="400" t="s">
        <v>276</v>
      </c>
      <c r="K141" s="170" t="s">
        <v>144</v>
      </c>
      <c r="L141" s="170" t="s">
        <v>45</v>
      </c>
      <c r="M141" s="405"/>
      <c r="N141" s="337"/>
    </row>
    <row r="142" spans="1:14" s="2" customFormat="1" ht="15" customHeight="1" x14ac:dyDescent="0.25">
      <c r="A142" s="169">
        <v>45314</v>
      </c>
      <c r="B142" s="170" t="s">
        <v>114</v>
      </c>
      <c r="C142" s="170" t="s">
        <v>115</v>
      </c>
      <c r="D142" s="171" t="s">
        <v>124</v>
      </c>
      <c r="E142" s="160">
        <v>10000</v>
      </c>
      <c r="F142" s="336">
        <v>3798</v>
      </c>
      <c r="G142" s="303">
        <f t="shared" si="2"/>
        <v>2.6329647182727753</v>
      </c>
      <c r="H142" s="181" t="s">
        <v>145</v>
      </c>
      <c r="I142" s="171" t="s">
        <v>44</v>
      </c>
      <c r="J142" s="400" t="s">
        <v>278</v>
      </c>
      <c r="K142" s="170" t="s">
        <v>144</v>
      </c>
      <c r="L142" s="170" t="s">
        <v>45</v>
      </c>
      <c r="M142" s="405"/>
      <c r="N142" s="337"/>
    </row>
    <row r="143" spans="1:14" s="2" customFormat="1" ht="15" customHeight="1" x14ac:dyDescent="0.25">
      <c r="A143" s="169">
        <v>45314</v>
      </c>
      <c r="B143" s="170" t="s">
        <v>114</v>
      </c>
      <c r="C143" s="170" t="s">
        <v>115</v>
      </c>
      <c r="D143" s="171" t="s">
        <v>124</v>
      </c>
      <c r="E143" s="160">
        <v>9000</v>
      </c>
      <c r="F143" s="336">
        <v>3798</v>
      </c>
      <c r="G143" s="303">
        <f t="shared" si="2"/>
        <v>2.3696682464454977</v>
      </c>
      <c r="H143" s="181" t="s">
        <v>145</v>
      </c>
      <c r="I143" s="171" t="s">
        <v>44</v>
      </c>
      <c r="J143" s="400" t="s">
        <v>278</v>
      </c>
      <c r="K143" s="170" t="s">
        <v>144</v>
      </c>
      <c r="L143" s="170" t="s">
        <v>45</v>
      </c>
      <c r="M143" s="405"/>
      <c r="N143" s="337"/>
    </row>
    <row r="144" spans="1:14" s="2" customFormat="1" ht="15" customHeight="1" x14ac:dyDescent="0.25">
      <c r="A144" s="169">
        <v>45314</v>
      </c>
      <c r="B144" s="170" t="s">
        <v>114</v>
      </c>
      <c r="C144" s="170" t="s">
        <v>115</v>
      </c>
      <c r="D144" s="171" t="s">
        <v>124</v>
      </c>
      <c r="E144" s="160">
        <v>7000</v>
      </c>
      <c r="F144" s="336">
        <v>3798</v>
      </c>
      <c r="G144" s="303">
        <f t="shared" si="2"/>
        <v>1.8430753027909426</v>
      </c>
      <c r="H144" s="181" t="s">
        <v>145</v>
      </c>
      <c r="I144" s="171" t="s">
        <v>44</v>
      </c>
      <c r="J144" s="400" t="s">
        <v>278</v>
      </c>
      <c r="K144" s="170" t="s">
        <v>144</v>
      </c>
      <c r="L144" s="170" t="s">
        <v>45</v>
      </c>
      <c r="M144" s="405"/>
      <c r="N144" s="337"/>
    </row>
    <row r="145" spans="1:14" s="2" customFormat="1" ht="15" customHeight="1" x14ac:dyDescent="0.25">
      <c r="A145" s="169">
        <v>45314</v>
      </c>
      <c r="B145" s="170" t="s">
        <v>114</v>
      </c>
      <c r="C145" s="170" t="s">
        <v>115</v>
      </c>
      <c r="D145" s="171" t="s">
        <v>124</v>
      </c>
      <c r="E145" s="160">
        <v>9000</v>
      </c>
      <c r="F145" s="336">
        <v>3798</v>
      </c>
      <c r="G145" s="303">
        <f t="shared" si="2"/>
        <v>2.3696682464454977</v>
      </c>
      <c r="H145" s="181" t="s">
        <v>145</v>
      </c>
      <c r="I145" s="171" t="s">
        <v>44</v>
      </c>
      <c r="J145" s="400" t="s">
        <v>278</v>
      </c>
      <c r="K145" s="170" t="s">
        <v>144</v>
      </c>
      <c r="L145" s="170" t="s">
        <v>45</v>
      </c>
      <c r="M145" s="405"/>
      <c r="N145" s="337"/>
    </row>
    <row r="146" spans="1:14" s="2" customFormat="1" ht="15" customHeight="1" x14ac:dyDescent="0.25">
      <c r="A146" s="169">
        <v>45314</v>
      </c>
      <c r="B146" s="170" t="s">
        <v>114</v>
      </c>
      <c r="C146" s="170" t="s">
        <v>115</v>
      </c>
      <c r="D146" s="171" t="s">
        <v>124</v>
      </c>
      <c r="E146" s="160">
        <v>9000</v>
      </c>
      <c r="F146" s="336">
        <v>3798</v>
      </c>
      <c r="G146" s="303">
        <f t="shared" si="2"/>
        <v>2.3696682464454977</v>
      </c>
      <c r="H146" s="181" t="s">
        <v>145</v>
      </c>
      <c r="I146" s="171" t="s">
        <v>44</v>
      </c>
      <c r="J146" s="400" t="s">
        <v>278</v>
      </c>
      <c r="K146" s="170" t="s">
        <v>144</v>
      </c>
      <c r="L146" s="170" t="s">
        <v>45</v>
      </c>
      <c r="M146" s="405"/>
      <c r="N146" s="337"/>
    </row>
    <row r="147" spans="1:14" s="2" customFormat="1" ht="15" customHeight="1" x14ac:dyDescent="0.25">
      <c r="A147" s="169">
        <v>45314</v>
      </c>
      <c r="B147" s="170" t="s">
        <v>114</v>
      </c>
      <c r="C147" s="170" t="s">
        <v>115</v>
      </c>
      <c r="D147" s="171" t="s">
        <v>124</v>
      </c>
      <c r="E147" s="160">
        <v>17000</v>
      </c>
      <c r="F147" s="336">
        <v>3798</v>
      </c>
      <c r="G147" s="303">
        <f t="shared" si="2"/>
        <v>4.4760400210637181</v>
      </c>
      <c r="H147" s="181" t="s">
        <v>145</v>
      </c>
      <c r="I147" s="171" t="s">
        <v>44</v>
      </c>
      <c r="J147" s="400" t="s">
        <v>278</v>
      </c>
      <c r="K147" s="170" t="s">
        <v>144</v>
      </c>
      <c r="L147" s="170" t="s">
        <v>45</v>
      </c>
      <c r="M147" s="405"/>
      <c r="N147" s="337"/>
    </row>
    <row r="148" spans="1:14" s="2" customFormat="1" ht="15" customHeight="1" x14ac:dyDescent="0.25">
      <c r="A148" s="169">
        <v>45314</v>
      </c>
      <c r="B148" s="170" t="s">
        <v>129</v>
      </c>
      <c r="C148" s="170" t="s">
        <v>129</v>
      </c>
      <c r="D148" s="171" t="s">
        <v>124</v>
      </c>
      <c r="E148" s="160">
        <v>2000</v>
      </c>
      <c r="F148" s="336">
        <v>3798</v>
      </c>
      <c r="G148" s="303">
        <f t="shared" si="2"/>
        <v>0.526592943654555</v>
      </c>
      <c r="H148" s="181" t="s">
        <v>145</v>
      </c>
      <c r="I148" s="171" t="s">
        <v>44</v>
      </c>
      <c r="J148" s="400" t="s">
        <v>278</v>
      </c>
      <c r="K148" s="170" t="s">
        <v>144</v>
      </c>
      <c r="L148" s="170" t="s">
        <v>45</v>
      </c>
      <c r="M148" s="405"/>
      <c r="N148" s="337"/>
    </row>
    <row r="149" spans="1:14" s="2" customFormat="1" ht="15" customHeight="1" x14ac:dyDescent="0.25">
      <c r="A149" s="169">
        <v>45314</v>
      </c>
      <c r="B149" s="170" t="s">
        <v>129</v>
      </c>
      <c r="C149" s="170" t="s">
        <v>129</v>
      </c>
      <c r="D149" s="171" t="s">
        <v>124</v>
      </c>
      <c r="E149" s="160">
        <v>2000</v>
      </c>
      <c r="F149" s="336">
        <v>3798</v>
      </c>
      <c r="G149" s="303">
        <f t="shared" si="2"/>
        <v>0.526592943654555</v>
      </c>
      <c r="H149" s="181" t="s">
        <v>145</v>
      </c>
      <c r="I149" s="171" t="s">
        <v>44</v>
      </c>
      <c r="J149" s="400" t="s">
        <v>278</v>
      </c>
      <c r="K149" s="170" t="s">
        <v>144</v>
      </c>
      <c r="L149" s="170" t="s">
        <v>45</v>
      </c>
      <c r="M149" s="405"/>
      <c r="N149" s="337"/>
    </row>
    <row r="150" spans="1:14" s="2" customFormat="1" ht="15" customHeight="1" x14ac:dyDescent="0.25">
      <c r="A150" s="169">
        <v>45314</v>
      </c>
      <c r="B150" s="170" t="s">
        <v>129</v>
      </c>
      <c r="C150" s="170" t="s">
        <v>129</v>
      </c>
      <c r="D150" s="171" t="s">
        <v>124</v>
      </c>
      <c r="E150" s="160">
        <v>6000</v>
      </c>
      <c r="F150" s="336">
        <v>3798</v>
      </c>
      <c r="G150" s="303">
        <f t="shared" si="2"/>
        <v>1.5797788309636651</v>
      </c>
      <c r="H150" s="181" t="s">
        <v>145</v>
      </c>
      <c r="I150" s="171" t="s">
        <v>44</v>
      </c>
      <c r="J150" s="400" t="s">
        <v>278</v>
      </c>
      <c r="K150" s="170" t="s">
        <v>144</v>
      </c>
      <c r="L150" s="170" t="s">
        <v>45</v>
      </c>
      <c r="M150" s="405"/>
      <c r="N150" s="337"/>
    </row>
    <row r="151" spans="1:14" s="2" customFormat="1" ht="15" customHeight="1" x14ac:dyDescent="0.25">
      <c r="A151" s="169">
        <v>45315</v>
      </c>
      <c r="B151" s="170" t="s">
        <v>114</v>
      </c>
      <c r="C151" s="170" t="s">
        <v>115</v>
      </c>
      <c r="D151" s="171" t="s">
        <v>14</v>
      </c>
      <c r="E151" s="165">
        <v>2000</v>
      </c>
      <c r="F151" s="336">
        <v>3798</v>
      </c>
      <c r="G151" s="303">
        <f t="shared" si="2"/>
        <v>0.526592943654555</v>
      </c>
      <c r="H151" s="181" t="s">
        <v>42</v>
      </c>
      <c r="I151" s="171" t="s">
        <v>44</v>
      </c>
      <c r="J151" s="400" t="s">
        <v>303</v>
      </c>
      <c r="K151" s="170" t="s">
        <v>144</v>
      </c>
      <c r="L151" s="170" t="s">
        <v>45</v>
      </c>
      <c r="M151" s="405"/>
      <c r="N151" s="337"/>
    </row>
    <row r="152" spans="1:14" s="2" customFormat="1" ht="15" customHeight="1" x14ac:dyDescent="0.25">
      <c r="A152" s="169">
        <v>45315</v>
      </c>
      <c r="B152" s="170" t="s">
        <v>114</v>
      </c>
      <c r="C152" s="170" t="s">
        <v>115</v>
      </c>
      <c r="D152" s="171" t="s">
        <v>14</v>
      </c>
      <c r="E152" s="165">
        <v>4000</v>
      </c>
      <c r="F152" s="336">
        <v>3798</v>
      </c>
      <c r="G152" s="303">
        <f t="shared" si="2"/>
        <v>1.05318588730911</v>
      </c>
      <c r="H152" s="181" t="s">
        <v>42</v>
      </c>
      <c r="I152" s="171" t="s">
        <v>44</v>
      </c>
      <c r="J152" s="400" t="s">
        <v>303</v>
      </c>
      <c r="K152" s="170" t="s">
        <v>144</v>
      </c>
      <c r="L152" s="170" t="s">
        <v>45</v>
      </c>
      <c r="M152" s="405"/>
      <c r="N152" s="337"/>
    </row>
    <row r="153" spans="1:14" s="2" customFormat="1" ht="15" customHeight="1" x14ac:dyDescent="0.25">
      <c r="A153" s="169">
        <v>45315</v>
      </c>
      <c r="B153" s="170" t="s">
        <v>114</v>
      </c>
      <c r="C153" s="170" t="s">
        <v>115</v>
      </c>
      <c r="D153" s="171" t="s">
        <v>14</v>
      </c>
      <c r="E153" s="165">
        <v>2000</v>
      </c>
      <c r="F153" s="336">
        <v>3798</v>
      </c>
      <c r="G153" s="303">
        <f t="shared" si="2"/>
        <v>0.526592943654555</v>
      </c>
      <c r="H153" s="181" t="s">
        <v>42</v>
      </c>
      <c r="I153" s="171" t="s">
        <v>44</v>
      </c>
      <c r="J153" s="400" t="s">
        <v>303</v>
      </c>
      <c r="K153" s="170" t="s">
        <v>144</v>
      </c>
      <c r="L153" s="170" t="s">
        <v>45</v>
      </c>
      <c r="M153" s="405"/>
      <c r="N153" s="337"/>
    </row>
    <row r="154" spans="1:14" s="2" customFormat="1" ht="15" customHeight="1" x14ac:dyDescent="0.25">
      <c r="A154" s="169">
        <v>45315</v>
      </c>
      <c r="B154" s="170" t="s">
        <v>114</v>
      </c>
      <c r="C154" s="170" t="s">
        <v>115</v>
      </c>
      <c r="D154" s="171" t="s">
        <v>14</v>
      </c>
      <c r="E154" s="165">
        <v>2000</v>
      </c>
      <c r="F154" s="336">
        <v>3798</v>
      </c>
      <c r="G154" s="303">
        <f t="shared" si="2"/>
        <v>0.526592943654555</v>
      </c>
      <c r="H154" s="181" t="s">
        <v>42</v>
      </c>
      <c r="I154" s="171" t="s">
        <v>44</v>
      </c>
      <c r="J154" s="400" t="s">
        <v>303</v>
      </c>
      <c r="K154" s="170" t="s">
        <v>144</v>
      </c>
      <c r="L154" s="170" t="s">
        <v>45</v>
      </c>
      <c r="M154" s="405"/>
      <c r="N154" s="337"/>
    </row>
    <row r="155" spans="1:14" s="2" customFormat="1" ht="15" customHeight="1" x14ac:dyDescent="0.25">
      <c r="A155" s="169">
        <v>45315</v>
      </c>
      <c r="B155" s="574" t="s">
        <v>308</v>
      </c>
      <c r="C155" s="156" t="s">
        <v>200</v>
      </c>
      <c r="D155" s="171" t="s">
        <v>80</v>
      </c>
      <c r="E155" s="160">
        <v>195000</v>
      </c>
      <c r="F155" s="336">
        <v>3798</v>
      </c>
      <c r="G155" s="303">
        <f t="shared" si="2"/>
        <v>51.342812006319114</v>
      </c>
      <c r="H155" s="181" t="s">
        <v>42</v>
      </c>
      <c r="I155" s="171" t="s">
        <v>44</v>
      </c>
      <c r="J155" s="400" t="s">
        <v>384</v>
      </c>
      <c r="K155" s="170" t="s">
        <v>144</v>
      </c>
      <c r="L155" s="170" t="s">
        <v>45</v>
      </c>
      <c r="M155" s="405"/>
      <c r="N155" s="337"/>
    </row>
    <row r="156" spans="1:14" s="2" customFormat="1" ht="15" customHeight="1" x14ac:dyDescent="0.25">
      <c r="A156" s="169">
        <v>45315</v>
      </c>
      <c r="B156" s="574" t="s">
        <v>143</v>
      </c>
      <c r="C156" s="574" t="s">
        <v>225</v>
      </c>
      <c r="D156" s="171" t="s">
        <v>80</v>
      </c>
      <c r="E156" s="160">
        <v>5000</v>
      </c>
      <c r="F156" s="336">
        <v>3798</v>
      </c>
      <c r="G156" s="303">
        <f t="shared" si="2"/>
        <v>1.3164823591363877</v>
      </c>
      <c r="H156" s="181" t="s">
        <v>42</v>
      </c>
      <c r="I156" s="171" t="s">
        <v>44</v>
      </c>
      <c r="J156" s="400" t="s">
        <v>384</v>
      </c>
      <c r="K156" s="170" t="s">
        <v>144</v>
      </c>
      <c r="L156" s="170" t="s">
        <v>45</v>
      </c>
      <c r="M156" s="405"/>
      <c r="N156" s="337"/>
    </row>
    <row r="157" spans="1:14" s="2" customFormat="1" ht="15" customHeight="1" x14ac:dyDescent="0.25">
      <c r="A157" s="169">
        <v>45315</v>
      </c>
      <c r="B157" s="170" t="s">
        <v>114</v>
      </c>
      <c r="C157" s="170" t="s">
        <v>115</v>
      </c>
      <c r="D157" s="171" t="s">
        <v>124</v>
      </c>
      <c r="E157" s="160">
        <v>10000</v>
      </c>
      <c r="F157" s="336">
        <v>3798</v>
      </c>
      <c r="G157" s="303">
        <f t="shared" si="2"/>
        <v>2.6329647182727753</v>
      </c>
      <c r="H157" s="181" t="s">
        <v>145</v>
      </c>
      <c r="I157" s="171" t="s">
        <v>44</v>
      </c>
      <c r="J157" s="400" t="s">
        <v>297</v>
      </c>
      <c r="K157" s="170" t="s">
        <v>144</v>
      </c>
      <c r="L157" s="170" t="s">
        <v>45</v>
      </c>
      <c r="M157" s="405"/>
      <c r="N157" s="337"/>
    </row>
    <row r="158" spans="1:14" s="2" customFormat="1" ht="15" customHeight="1" x14ac:dyDescent="0.25">
      <c r="A158" s="169">
        <v>45315</v>
      </c>
      <c r="B158" s="170" t="s">
        <v>114</v>
      </c>
      <c r="C158" s="170" t="s">
        <v>115</v>
      </c>
      <c r="D158" s="171" t="s">
        <v>124</v>
      </c>
      <c r="E158" s="160">
        <v>12000</v>
      </c>
      <c r="F158" s="336">
        <v>3798</v>
      </c>
      <c r="G158" s="303">
        <f t="shared" si="2"/>
        <v>3.1595576619273302</v>
      </c>
      <c r="H158" s="181" t="s">
        <v>145</v>
      </c>
      <c r="I158" s="171" t="s">
        <v>44</v>
      </c>
      <c r="J158" s="400" t="s">
        <v>297</v>
      </c>
      <c r="K158" s="170" t="s">
        <v>144</v>
      </c>
      <c r="L158" s="170" t="s">
        <v>45</v>
      </c>
      <c r="M158" s="405"/>
      <c r="N158" s="337"/>
    </row>
    <row r="159" spans="1:14" s="2" customFormat="1" ht="15" customHeight="1" x14ac:dyDescent="0.25">
      <c r="A159" s="169">
        <v>45315</v>
      </c>
      <c r="B159" s="170" t="s">
        <v>114</v>
      </c>
      <c r="C159" s="170" t="s">
        <v>115</v>
      </c>
      <c r="D159" s="171" t="s">
        <v>124</v>
      </c>
      <c r="E159" s="160">
        <v>8000</v>
      </c>
      <c r="F159" s="336">
        <v>3798</v>
      </c>
      <c r="G159" s="303">
        <f t="shared" si="2"/>
        <v>2.10637177461822</v>
      </c>
      <c r="H159" s="181" t="s">
        <v>145</v>
      </c>
      <c r="I159" s="171" t="s">
        <v>44</v>
      </c>
      <c r="J159" s="400" t="s">
        <v>297</v>
      </c>
      <c r="K159" s="170" t="s">
        <v>144</v>
      </c>
      <c r="L159" s="170" t="s">
        <v>45</v>
      </c>
      <c r="M159" s="405"/>
      <c r="N159" s="337"/>
    </row>
    <row r="160" spans="1:14" s="2" customFormat="1" ht="15" customHeight="1" x14ac:dyDescent="0.25">
      <c r="A160" s="169">
        <v>45315</v>
      </c>
      <c r="B160" s="170" t="s">
        <v>114</v>
      </c>
      <c r="C160" s="170" t="s">
        <v>115</v>
      </c>
      <c r="D160" s="171" t="s">
        <v>124</v>
      </c>
      <c r="E160" s="160">
        <v>8000</v>
      </c>
      <c r="F160" s="336">
        <v>3798</v>
      </c>
      <c r="G160" s="303">
        <f t="shared" si="2"/>
        <v>2.10637177461822</v>
      </c>
      <c r="H160" s="181" t="s">
        <v>145</v>
      </c>
      <c r="I160" s="171" t="s">
        <v>44</v>
      </c>
      <c r="J160" s="400" t="s">
        <v>297</v>
      </c>
      <c r="K160" s="170" t="s">
        <v>144</v>
      </c>
      <c r="L160" s="170" t="s">
        <v>45</v>
      </c>
      <c r="M160" s="405"/>
      <c r="N160" s="337"/>
    </row>
    <row r="161" spans="1:14" s="2" customFormat="1" ht="15" customHeight="1" x14ac:dyDescent="0.25">
      <c r="A161" s="169">
        <v>45315</v>
      </c>
      <c r="B161" s="170" t="s">
        <v>114</v>
      </c>
      <c r="C161" s="170" t="s">
        <v>115</v>
      </c>
      <c r="D161" s="171" t="s">
        <v>124</v>
      </c>
      <c r="E161" s="160">
        <v>15000</v>
      </c>
      <c r="F161" s="336">
        <v>3798</v>
      </c>
      <c r="G161" s="303">
        <f t="shared" si="2"/>
        <v>3.9494470774091628</v>
      </c>
      <c r="H161" s="181" t="s">
        <v>145</v>
      </c>
      <c r="I161" s="171" t="s">
        <v>44</v>
      </c>
      <c r="J161" s="400" t="s">
        <v>297</v>
      </c>
      <c r="K161" s="170" t="s">
        <v>144</v>
      </c>
      <c r="L161" s="170" t="s">
        <v>45</v>
      </c>
      <c r="M161" s="405"/>
      <c r="N161" s="337"/>
    </row>
    <row r="162" spans="1:14" s="2" customFormat="1" ht="15" customHeight="1" x14ac:dyDescent="0.25">
      <c r="A162" s="169">
        <v>45315</v>
      </c>
      <c r="B162" s="170" t="s">
        <v>129</v>
      </c>
      <c r="C162" s="170" t="s">
        <v>129</v>
      </c>
      <c r="D162" s="171" t="s">
        <v>124</v>
      </c>
      <c r="E162" s="160">
        <v>3000</v>
      </c>
      <c r="F162" s="336">
        <v>3798</v>
      </c>
      <c r="G162" s="303">
        <f t="shared" si="2"/>
        <v>0.78988941548183256</v>
      </c>
      <c r="H162" s="181" t="s">
        <v>145</v>
      </c>
      <c r="I162" s="171" t="s">
        <v>44</v>
      </c>
      <c r="J162" s="400" t="s">
        <v>297</v>
      </c>
      <c r="K162" s="170" t="s">
        <v>144</v>
      </c>
      <c r="L162" s="170" t="s">
        <v>45</v>
      </c>
      <c r="M162" s="405"/>
      <c r="N162" s="337"/>
    </row>
    <row r="163" spans="1:14" s="2" customFormat="1" ht="15" customHeight="1" x14ac:dyDescent="0.25">
      <c r="A163" s="169">
        <v>45315</v>
      </c>
      <c r="B163" s="170" t="s">
        <v>129</v>
      </c>
      <c r="C163" s="170" t="s">
        <v>129</v>
      </c>
      <c r="D163" s="171" t="s">
        <v>124</v>
      </c>
      <c r="E163" s="160">
        <v>2000</v>
      </c>
      <c r="F163" s="336">
        <v>3798</v>
      </c>
      <c r="G163" s="303">
        <f t="shared" si="2"/>
        <v>0.526592943654555</v>
      </c>
      <c r="H163" s="181" t="s">
        <v>145</v>
      </c>
      <c r="I163" s="171" t="s">
        <v>44</v>
      </c>
      <c r="J163" s="400" t="s">
        <v>297</v>
      </c>
      <c r="K163" s="170" t="s">
        <v>144</v>
      </c>
      <c r="L163" s="170" t="s">
        <v>45</v>
      </c>
      <c r="M163" s="405"/>
      <c r="N163" s="337"/>
    </row>
    <row r="164" spans="1:14" s="2" customFormat="1" ht="15" customHeight="1" x14ac:dyDescent="0.25">
      <c r="A164" s="169">
        <v>45315</v>
      </c>
      <c r="B164" s="170" t="s">
        <v>129</v>
      </c>
      <c r="C164" s="170" t="s">
        <v>129</v>
      </c>
      <c r="D164" s="171" t="s">
        <v>124</v>
      </c>
      <c r="E164" s="160">
        <v>5000</v>
      </c>
      <c r="F164" s="336">
        <v>3798</v>
      </c>
      <c r="G164" s="303">
        <f t="shared" si="2"/>
        <v>1.3164823591363877</v>
      </c>
      <c r="H164" s="181" t="s">
        <v>145</v>
      </c>
      <c r="I164" s="171" t="s">
        <v>44</v>
      </c>
      <c r="J164" s="400" t="s">
        <v>297</v>
      </c>
      <c r="K164" s="170" t="s">
        <v>144</v>
      </c>
      <c r="L164" s="170" t="s">
        <v>45</v>
      </c>
      <c r="M164" s="405"/>
      <c r="N164" s="337"/>
    </row>
    <row r="165" spans="1:14" s="2" customFormat="1" ht="15" customHeight="1" x14ac:dyDescent="0.25">
      <c r="A165" s="169">
        <v>45315</v>
      </c>
      <c r="B165" s="170" t="s">
        <v>114</v>
      </c>
      <c r="C165" s="170" t="s">
        <v>115</v>
      </c>
      <c r="D165" s="171" t="s">
        <v>124</v>
      </c>
      <c r="E165" s="175">
        <v>8000</v>
      </c>
      <c r="F165" s="336">
        <v>3798</v>
      </c>
      <c r="G165" s="303">
        <f t="shared" si="2"/>
        <v>2.10637177461822</v>
      </c>
      <c r="H165" s="181" t="s">
        <v>130</v>
      </c>
      <c r="I165" s="171" t="s">
        <v>44</v>
      </c>
      <c r="J165" s="400" t="s">
        <v>283</v>
      </c>
      <c r="K165" s="170" t="s">
        <v>144</v>
      </c>
      <c r="L165" s="170" t="s">
        <v>45</v>
      </c>
      <c r="M165" s="405"/>
      <c r="N165" s="337"/>
    </row>
    <row r="166" spans="1:14" s="2" customFormat="1" ht="15" customHeight="1" x14ac:dyDescent="0.25">
      <c r="A166" s="169">
        <v>45315</v>
      </c>
      <c r="B166" s="170" t="s">
        <v>114</v>
      </c>
      <c r="C166" s="170" t="s">
        <v>115</v>
      </c>
      <c r="D166" s="171" t="s">
        <v>124</v>
      </c>
      <c r="E166" s="175">
        <v>10000</v>
      </c>
      <c r="F166" s="336">
        <v>3798</v>
      </c>
      <c r="G166" s="303">
        <f t="shared" si="2"/>
        <v>2.6329647182727753</v>
      </c>
      <c r="H166" s="181" t="s">
        <v>130</v>
      </c>
      <c r="I166" s="171" t="s">
        <v>44</v>
      </c>
      <c r="J166" s="400" t="s">
        <v>283</v>
      </c>
      <c r="K166" s="170" t="s">
        <v>144</v>
      </c>
      <c r="L166" s="170" t="s">
        <v>45</v>
      </c>
      <c r="M166" s="405"/>
      <c r="N166" s="337"/>
    </row>
    <row r="167" spans="1:14" s="2" customFormat="1" ht="15" customHeight="1" x14ac:dyDescent="0.25">
      <c r="A167" s="169">
        <v>45315</v>
      </c>
      <c r="B167" s="170" t="s">
        <v>114</v>
      </c>
      <c r="C167" s="170" t="s">
        <v>115</v>
      </c>
      <c r="D167" s="171" t="s">
        <v>124</v>
      </c>
      <c r="E167" s="175">
        <v>9000</v>
      </c>
      <c r="F167" s="336">
        <v>3798</v>
      </c>
      <c r="G167" s="303">
        <f t="shared" si="2"/>
        <v>2.3696682464454977</v>
      </c>
      <c r="H167" s="181" t="s">
        <v>130</v>
      </c>
      <c r="I167" s="171" t="s">
        <v>44</v>
      </c>
      <c r="J167" s="400" t="s">
        <v>283</v>
      </c>
      <c r="K167" s="170" t="s">
        <v>144</v>
      </c>
      <c r="L167" s="170" t="s">
        <v>45</v>
      </c>
      <c r="M167" s="405"/>
      <c r="N167" s="337"/>
    </row>
    <row r="168" spans="1:14" s="2" customFormat="1" ht="15" customHeight="1" x14ac:dyDescent="0.25">
      <c r="A168" s="169">
        <v>45315</v>
      </c>
      <c r="B168" s="170" t="s">
        <v>114</v>
      </c>
      <c r="C168" s="170" t="s">
        <v>115</v>
      </c>
      <c r="D168" s="171" t="s">
        <v>124</v>
      </c>
      <c r="E168" s="175">
        <v>8000</v>
      </c>
      <c r="F168" s="336">
        <v>3798</v>
      </c>
      <c r="G168" s="303">
        <f t="shared" si="2"/>
        <v>2.10637177461822</v>
      </c>
      <c r="H168" s="181" t="s">
        <v>130</v>
      </c>
      <c r="I168" s="171" t="s">
        <v>44</v>
      </c>
      <c r="J168" s="400" t="s">
        <v>283</v>
      </c>
      <c r="K168" s="170" t="s">
        <v>144</v>
      </c>
      <c r="L168" s="170" t="s">
        <v>45</v>
      </c>
      <c r="M168" s="405"/>
      <c r="N168" s="337"/>
    </row>
    <row r="169" spans="1:14" s="2" customFormat="1" ht="15" customHeight="1" x14ac:dyDescent="0.25">
      <c r="A169" s="169">
        <v>45315</v>
      </c>
      <c r="B169" s="170" t="s">
        <v>114</v>
      </c>
      <c r="C169" s="170" t="s">
        <v>115</v>
      </c>
      <c r="D169" s="171" t="s">
        <v>124</v>
      </c>
      <c r="E169" s="175">
        <v>7000</v>
      </c>
      <c r="F169" s="336">
        <v>3798</v>
      </c>
      <c r="G169" s="303">
        <f t="shared" si="2"/>
        <v>1.8430753027909426</v>
      </c>
      <c r="H169" s="181" t="s">
        <v>130</v>
      </c>
      <c r="I169" s="171" t="s">
        <v>44</v>
      </c>
      <c r="J169" s="400" t="s">
        <v>283</v>
      </c>
      <c r="K169" s="170" t="s">
        <v>144</v>
      </c>
      <c r="L169" s="170" t="s">
        <v>45</v>
      </c>
      <c r="M169" s="405"/>
      <c r="N169" s="337"/>
    </row>
    <row r="170" spans="1:14" s="2" customFormat="1" ht="15" customHeight="1" x14ac:dyDescent="0.25">
      <c r="A170" s="169">
        <v>45315</v>
      </c>
      <c r="B170" s="170" t="s">
        <v>114</v>
      </c>
      <c r="C170" s="170" t="s">
        <v>115</v>
      </c>
      <c r="D170" s="171" t="s">
        <v>124</v>
      </c>
      <c r="E170" s="175">
        <v>9000</v>
      </c>
      <c r="F170" s="336">
        <v>3798</v>
      </c>
      <c r="G170" s="303">
        <f t="shared" si="2"/>
        <v>2.3696682464454977</v>
      </c>
      <c r="H170" s="181" t="s">
        <v>130</v>
      </c>
      <c r="I170" s="171" t="s">
        <v>44</v>
      </c>
      <c r="J170" s="400" t="s">
        <v>283</v>
      </c>
      <c r="K170" s="170" t="s">
        <v>144</v>
      </c>
      <c r="L170" s="170" t="s">
        <v>45</v>
      </c>
      <c r="M170" s="405"/>
      <c r="N170" s="337"/>
    </row>
    <row r="171" spans="1:14" s="2" customFormat="1" ht="15" customHeight="1" x14ac:dyDescent="0.25">
      <c r="A171" s="169">
        <v>45315</v>
      </c>
      <c r="B171" s="170" t="s">
        <v>129</v>
      </c>
      <c r="C171" s="170" t="s">
        <v>129</v>
      </c>
      <c r="D171" s="171" t="s">
        <v>124</v>
      </c>
      <c r="E171" s="175">
        <v>4000</v>
      </c>
      <c r="F171" s="336">
        <v>3798</v>
      </c>
      <c r="G171" s="303">
        <f t="shared" si="2"/>
        <v>1.05318588730911</v>
      </c>
      <c r="H171" s="181" t="s">
        <v>130</v>
      </c>
      <c r="I171" s="171" t="s">
        <v>44</v>
      </c>
      <c r="J171" s="400" t="s">
        <v>283</v>
      </c>
      <c r="K171" s="170" t="s">
        <v>144</v>
      </c>
      <c r="L171" s="170" t="s">
        <v>45</v>
      </c>
      <c r="M171" s="405"/>
      <c r="N171" s="337"/>
    </row>
    <row r="172" spans="1:14" s="2" customFormat="1" ht="15" customHeight="1" x14ac:dyDescent="0.25">
      <c r="A172" s="169">
        <v>45315</v>
      </c>
      <c r="B172" s="170" t="s">
        <v>129</v>
      </c>
      <c r="C172" s="170" t="s">
        <v>129</v>
      </c>
      <c r="D172" s="171" t="s">
        <v>124</v>
      </c>
      <c r="E172" s="175">
        <v>6000</v>
      </c>
      <c r="F172" s="336">
        <v>3798</v>
      </c>
      <c r="G172" s="303">
        <f t="shared" si="2"/>
        <v>1.5797788309636651</v>
      </c>
      <c r="H172" s="181" t="s">
        <v>130</v>
      </c>
      <c r="I172" s="171" t="s">
        <v>44</v>
      </c>
      <c r="J172" s="400" t="s">
        <v>283</v>
      </c>
      <c r="K172" s="170" t="s">
        <v>144</v>
      </c>
      <c r="L172" s="170" t="s">
        <v>45</v>
      </c>
      <c r="M172" s="405"/>
      <c r="N172" s="337"/>
    </row>
    <row r="173" spans="1:14" s="2" customFormat="1" ht="15" customHeight="1" x14ac:dyDescent="0.25">
      <c r="A173" s="602">
        <v>45315</v>
      </c>
      <c r="B173" s="154" t="s">
        <v>319</v>
      </c>
      <c r="C173" s="154" t="s">
        <v>141</v>
      </c>
      <c r="D173" s="154" t="s">
        <v>320</v>
      </c>
      <c r="E173" s="580">
        <v>30000</v>
      </c>
      <c r="F173" s="336">
        <v>3798</v>
      </c>
      <c r="G173" s="303">
        <f t="shared" si="2"/>
        <v>7.8988941548183256</v>
      </c>
      <c r="H173" s="181" t="s">
        <v>137</v>
      </c>
      <c r="I173" s="171" t="s">
        <v>44</v>
      </c>
      <c r="J173" s="154" t="s">
        <v>322</v>
      </c>
      <c r="K173" s="170" t="s">
        <v>144</v>
      </c>
      <c r="L173" s="170" t="s">
        <v>45</v>
      </c>
      <c r="M173" s="405"/>
      <c r="N173" s="337"/>
    </row>
    <row r="174" spans="1:14" s="2" customFormat="1" ht="15" customHeight="1" x14ac:dyDescent="0.25">
      <c r="A174" s="602">
        <v>45315</v>
      </c>
      <c r="B174" s="154" t="s">
        <v>321</v>
      </c>
      <c r="C174" s="154" t="s">
        <v>118</v>
      </c>
      <c r="D174" s="154" t="s">
        <v>80</v>
      </c>
      <c r="E174" s="580">
        <v>10000</v>
      </c>
      <c r="F174" s="336">
        <v>3798</v>
      </c>
      <c r="G174" s="303">
        <f t="shared" ref="G174:G208" si="3">E174/F174</f>
        <v>2.6329647182727753</v>
      </c>
      <c r="H174" s="181" t="s">
        <v>137</v>
      </c>
      <c r="I174" s="171" t="s">
        <v>44</v>
      </c>
      <c r="J174" s="154" t="s">
        <v>323</v>
      </c>
      <c r="K174" s="170" t="s">
        <v>144</v>
      </c>
      <c r="L174" s="170" t="s">
        <v>45</v>
      </c>
      <c r="M174" s="405"/>
      <c r="N174" s="337"/>
    </row>
    <row r="175" spans="1:14" s="2" customFormat="1" ht="15" customHeight="1" x14ac:dyDescent="0.25">
      <c r="A175" s="602">
        <v>45315</v>
      </c>
      <c r="B175" s="154" t="s">
        <v>114</v>
      </c>
      <c r="C175" s="154" t="s">
        <v>115</v>
      </c>
      <c r="D175" s="154" t="s">
        <v>113</v>
      </c>
      <c r="E175" s="580">
        <v>5000</v>
      </c>
      <c r="F175" s="336">
        <v>3798</v>
      </c>
      <c r="G175" s="303">
        <f t="shared" si="3"/>
        <v>1.3164823591363877</v>
      </c>
      <c r="H175" s="181" t="s">
        <v>137</v>
      </c>
      <c r="I175" s="171" t="s">
        <v>44</v>
      </c>
      <c r="J175" s="154" t="s">
        <v>324</v>
      </c>
      <c r="K175" s="170" t="s">
        <v>144</v>
      </c>
      <c r="L175" s="170" t="s">
        <v>45</v>
      </c>
      <c r="M175" s="405"/>
      <c r="N175" s="337"/>
    </row>
    <row r="176" spans="1:14" s="2" customFormat="1" ht="15" customHeight="1" x14ac:dyDescent="0.25">
      <c r="A176" s="602">
        <v>45315</v>
      </c>
      <c r="B176" s="154" t="s">
        <v>114</v>
      </c>
      <c r="C176" s="154" t="s">
        <v>115</v>
      </c>
      <c r="D176" s="154" t="s">
        <v>113</v>
      </c>
      <c r="E176" s="580">
        <v>5000</v>
      </c>
      <c r="F176" s="336">
        <v>3798</v>
      </c>
      <c r="G176" s="303">
        <f t="shared" si="3"/>
        <v>1.3164823591363877</v>
      </c>
      <c r="H176" s="181" t="s">
        <v>137</v>
      </c>
      <c r="I176" s="171" t="s">
        <v>44</v>
      </c>
      <c r="J176" s="154" t="s">
        <v>324</v>
      </c>
      <c r="K176" s="170" t="s">
        <v>144</v>
      </c>
      <c r="L176" s="170" t="s">
        <v>45</v>
      </c>
      <c r="M176" s="405"/>
      <c r="N176" s="337"/>
    </row>
    <row r="177" spans="1:14" s="2" customFormat="1" ht="15" customHeight="1" x14ac:dyDescent="0.25">
      <c r="A177" s="602">
        <v>45316</v>
      </c>
      <c r="B177" s="154" t="s">
        <v>114</v>
      </c>
      <c r="C177" s="154" t="s">
        <v>115</v>
      </c>
      <c r="D177" s="154" t="s">
        <v>113</v>
      </c>
      <c r="E177" s="580">
        <v>19000</v>
      </c>
      <c r="F177" s="336">
        <v>3798</v>
      </c>
      <c r="G177" s="303">
        <f t="shared" si="3"/>
        <v>5.0026329647182726</v>
      </c>
      <c r="H177" s="181" t="s">
        <v>137</v>
      </c>
      <c r="I177" s="171" t="s">
        <v>44</v>
      </c>
      <c r="J177" s="154" t="s">
        <v>324</v>
      </c>
      <c r="K177" s="170" t="s">
        <v>144</v>
      </c>
      <c r="L177" s="170" t="s">
        <v>45</v>
      </c>
      <c r="M177" s="405"/>
      <c r="N177" s="337"/>
    </row>
    <row r="178" spans="1:14" s="2" customFormat="1" ht="15" customHeight="1" x14ac:dyDescent="0.25">
      <c r="A178" s="602">
        <v>45316</v>
      </c>
      <c r="B178" s="154" t="s">
        <v>114</v>
      </c>
      <c r="C178" s="154" t="s">
        <v>115</v>
      </c>
      <c r="D178" s="154" t="s">
        <v>113</v>
      </c>
      <c r="E178" s="580">
        <v>19000</v>
      </c>
      <c r="F178" s="336">
        <v>3798</v>
      </c>
      <c r="G178" s="303">
        <f t="shared" si="3"/>
        <v>5.0026329647182726</v>
      </c>
      <c r="H178" s="181" t="s">
        <v>137</v>
      </c>
      <c r="I178" s="171" t="s">
        <v>44</v>
      </c>
      <c r="J178" s="154" t="s">
        <v>324</v>
      </c>
      <c r="K178" s="170" t="s">
        <v>144</v>
      </c>
      <c r="L178" s="170" t="s">
        <v>45</v>
      </c>
      <c r="M178" s="405"/>
      <c r="N178" s="337"/>
    </row>
    <row r="179" spans="1:14" s="2" customFormat="1" ht="15" customHeight="1" x14ac:dyDescent="0.25">
      <c r="A179" s="169">
        <v>45316</v>
      </c>
      <c r="B179" s="170" t="s">
        <v>114</v>
      </c>
      <c r="C179" s="170" t="s">
        <v>115</v>
      </c>
      <c r="D179" s="171" t="s">
        <v>124</v>
      </c>
      <c r="E179" s="160">
        <v>10000</v>
      </c>
      <c r="F179" s="336">
        <v>3798</v>
      </c>
      <c r="G179" s="303">
        <f t="shared" si="3"/>
        <v>2.6329647182727753</v>
      </c>
      <c r="H179" s="181" t="s">
        <v>145</v>
      </c>
      <c r="I179" s="171" t="s">
        <v>44</v>
      </c>
      <c r="J179" s="400" t="s">
        <v>310</v>
      </c>
      <c r="K179" s="170" t="s">
        <v>144</v>
      </c>
      <c r="L179" s="170" t="s">
        <v>45</v>
      </c>
      <c r="M179" s="405"/>
      <c r="N179" s="337"/>
    </row>
    <row r="180" spans="1:14" s="2" customFormat="1" ht="15" customHeight="1" x14ac:dyDescent="0.25">
      <c r="A180" s="169">
        <v>45316</v>
      </c>
      <c r="B180" s="170" t="s">
        <v>114</v>
      </c>
      <c r="C180" s="170" t="s">
        <v>115</v>
      </c>
      <c r="D180" s="171" t="s">
        <v>124</v>
      </c>
      <c r="E180" s="160">
        <v>18000</v>
      </c>
      <c r="F180" s="336">
        <v>3798</v>
      </c>
      <c r="G180" s="303">
        <f t="shared" si="3"/>
        <v>4.7393364928909953</v>
      </c>
      <c r="H180" s="181" t="s">
        <v>145</v>
      </c>
      <c r="I180" s="171" t="s">
        <v>44</v>
      </c>
      <c r="J180" s="400" t="s">
        <v>310</v>
      </c>
      <c r="K180" s="170" t="s">
        <v>144</v>
      </c>
      <c r="L180" s="170" t="s">
        <v>45</v>
      </c>
      <c r="M180" s="405"/>
      <c r="N180" s="337"/>
    </row>
    <row r="181" spans="1:14" s="2" customFormat="1" ht="15" customHeight="1" x14ac:dyDescent="0.25">
      <c r="A181" s="169">
        <v>45316</v>
      </c>
      <c r="B181" s="170" t="s">
        <v>114</v>
      </c>
      <c r="C181" s="170" t="s">
        <v>115</v>
      </c>
      <c r="D181" s="171" t="s">
        <v>124</v>
      </c>
      <c r="E181" s="160">
        <v>17000</v>
      </c>
      <c r="F181" s="336">
        <v>3798</v>
      </c>
      <c r="G181" s="303">
        <f t="shared" si="3"/>
        <v>4.4760400210637181</v>
      </c>
      <c r="H181" s="181" t="s">
        <v>145</v>
      </c>
      <c r="I181" s="171" t="s">
        <v>44</v>
      </c>
      <c r="J181" s="400" t="s">
        <v>310</v>
      </c>
      <c r="K181" s="170" t="s">
        <v>144</v>
      </c>
      <c r="L181" s="170" t="s">
        <v>45</v>
      </c>
      <c r="M181" s="405"/>
      <c r="N181" s="337"/>
    </row>
    <row r="182" spans="1:14" s="2" customFormat="1" ht="15" customHeight="1" x14ac:dyDescent="0.25">
      <c r="A182" s="169">
        <v>45316</v>
      </c>
      <c r="B182" s="170" t="s">
        <v>114</v>
      </c>
      <c r="C182" s="170" t="s">
        <v>115</v>
      </c>
      <c r="D182" s="171" t="s">
        <v>124</v>
      </c>
      <c r="E182" s="160">
        <v>10000</v>
      </c>
      <c r="F182" s="336">
        <v>3798</v>
      </c>
      <c r="G182" s="303">
        <f t="shared" si="3"/>
        <v>2.6329647182727753</v>
      </c>
      <c r="H182" s="181" t="s">
        <v>145</v>
      </c>
      <c r="I182" s="171" t="s">
        <v>44</v>
      </c>
      <c r="J182" s="400" t="s">
        <v>310</v>
      </c>
      <c r="K182" s="170" t="s">
        <v>144</v>
      </c>
      <c r="L182" s="170" t="s">
        <v>45</v>
      </c>
      <c r="M182" s="405"/>
      <c r="N182" s="337"/>
    </row>
    <row r="183" spans="1:14" s="2" customFormat="1" ht="15" customHeight="1" x14ac:dyDescent="0.25">
      <c r="A183" s="169">
        <v>45316</v>
      </c>
      <c r="B183" s="170" t="s">
        <v>114</v>
      </c>
      <c r="C183" s="170" t="s">
        <v>115</v>
      </c>
      <c r="D183" s="171" t="s">
        <v>124</v>
      </c>
      <c r="E183" s="175">
        <v>8000</v>
      </c>
      <c r="F183" s="336">
        <v>3798</v>
      </c>
      <c r="G183" s="303">
        <f t="shared" si="3"/>
        <v>2.10637177461822</v>
      </c>
      <c r="H183" s="181" t="s">
        <v>130</v>
      </c>
      <c r="I183" s="171" t="s">
        <v>44</v>
      </c>
      <c r="J183" s="400" t="s">
        <v>296</v>
      </c>
      <c r="K183" s="170" t="s">
        <v>144</v>
      </c>
      <c r="L183" s="170" t="s">
        <v>45</v>
      </c>
      <c r="M183" s="405"/>
      <c r="N183" s="337"/>
    </row>
    <row r="184" spans="1:14" s="2" customFormat="1" ht="15" customHeight="1" x14ac:dyDescent="0.25">
      <c r="A184" s="169">
        <v>45316</v>
      </c>
      <c r="B184" s="170" t="s">
        <v>114</v>
      </c>
      <c r="C184" s="170" t="s">
        <v>115</v>
      </c>
      <c r="D184" s="171" t="s">
        <v>124</v>
      </c>
      <c r="E184" s="175">
        <v>18000</v>
      </c>
      <c r="F184" s="336">
        <v>3798</v>
      </c>
      <c r="G184" s="303">
        <f t="shared" si="3"/>
        <v>4.7393364928909953</v>
      </c>
      <c r="H184" s="181" t="s">
        <v>130</v>
      </c>
      <c r="I184" s="171" t="s">
        <v>44</v>
      </c>
      <c r="J184" s="400" t="s">
        <v>296</v>
      </c>
      <c r="K184" s="170" t="s">
        <v>144</v>
      </c>
      <c r="L184" s="170" t="s">
        <v>45</v>
      </c>
      <c r="M184" s="405"/>
      <c r="N184" s="337"/>
    </row>
    <row r="185" spans="1:14" s="2" customFormat="1" ht="15" customHeight="1" x14ac:dyDescent="0.25">
      <c r="A185" s="169">
        <v>45316</v>
      </c>
      <c r="B185" s="170" t="s">
        <v>114</v>
      </c>
      <c r="C185" s="170" t="s">
        <v>115</v>
      </c>
      <c r="D185" s="171" t="s">
        <v>124</v>
      </c>
      <c r="E185" s="175">
        <v>18000</v>
      </c>
      <c r="F185" s="336">
        <v>3798</v>
      </c>
      <c r="G185" s="303">
        <f t="shared" si="3"/>
        <v>4.7393364928909953</v>
      </c>
      <c r="H185" s="181" t="s">
        <v>130</v>
      </c>
      <c r="I185" s="171" t="s">
        <v>44</v>
      </c>
      <c r="J185" s="400" t="s">
        <v>296</v>
      </c>
      <c r="K185" s="170" t="s">
        <v>144</v>
      </c>
      <c r="L185" s="170" t="s">
        <v>45</v>
      </c>
      <c r="M185" s="405"/>
      <c r="N185" s="337"/>
    </row>
    <row r="186" spans="1:14" s="2" customFormat="1" ht="15" customHeight="1" x14ac:dyDescent="0.25">
      <c r="A186" s="169">
        <v>45316</v>
      </c>
      <c r="B186" s="170" t="s">
        <v>114</v>
      </c>
      <c r="C186" s="170" t="s">
        <v>115</v>
      </c>
      <c r="D186" s="171" t="s">
        <v>124</v>
      </c>
      <c r="E186" s="175">
        <v>8000</v>
      </c>
      <c r="F186" s="336">
        <v>3798</v>
      </c>
      <c r="G186" s="303">
        <f t="shared" si="3"/>
        <v>2.10637177461822</v>
      </c>
      <c r="H186" s="181" t="s">
        <v>130</v>
      </c>
      <c r="I186" s="171" t="s">
        <v>44</v>
      </c>
      <c r="J186" s="400" t="s">
        <v>296</v>
      </c>
      <c r="K186" s="170" t="s">
        <v>144</v>
      </c>
      <c r="L186" s="170" t="s">
        <v>45</v>
      </c>
      <c r="M186" s="405"/>
      <c r="N186" s="337"/>
    </row>
    <row r="187" spans="1:14" s="2" customFormat="1" ht="15" customHeight="1" x14ac:dyDescent="0.25">
      <c r="A187" s="169">
        <v>45317</v>
      </c>
      <c r="B187" s="170" t="s">
        <v>135</v>
      </c>
      <c r="C187" s="170" t="s">
        <v>116</v>
      </c>
      <c r="D187" s="171" t="s">
        <v>124</v>
      </c>
      <c r="E187" s="175">
        <v>20000</v>
      </c>
      <c r="F187" s="336">
        <v>3798</v>
      </c>
      <c r="G187" s="303">
        <f t="shared" si="3"/>
        <v>5.2659294365455507</v>
      </c>
      <c r="H187" s="181" t="s">
        <v>130</v>
      </c>
      <c r="I187" s="171" t="s">
        <v>44</v>
      </c>
      <c r="J187" s="400" t="s">
        <v>238</v>
      </c>
      <c r="K187" s="170" t="s">
        <v>144</v>
      </c>
      <c r="L187" s="170" t="s">
        <v>45</v>
      </c>
      <c r="M187" s="405"/>
      <c r="N187" s="337"/>
    </row>
    <row r="188" spans="1:14" s="2" customFormat="1" ht="15" customHeight="1" x14ac:dyDescent="0.25">
      <c r="A188" s="169">
        <v>45320</v>
      </c>
      <c r="B188" s="170" t="s">
        <v>114</v>
      </c>
      <c r="C188" s="170" t="s">
        <v>115</v>
      </c>
      <c r="D188" s="171" t="s">
        <v>124</v>
      </c>
      <c r="E188" s="175">
        <v>8000</v>
      </c>
      <c r="F188" s="336">
        <v>3798</v>
      </c>
      <c r="G188" s="303">
        <f t="shared" si="3"/>
        <v>2.10637177461822</v>
      </c>
      <c r="H188" s="181" t="s">
        <v>130</v>
      </c>
      <c r="I188" s="171" t="s">
        <v>44</v>
      </c>
      <c r="J188" s="400" t="s">
        <v>329</v>
      </c>
      <c r="K188" s="170" t="s">
        <v>144</v>
      </c>
      <c r="L188" s="170" t="s">
        <v>45</v>
      </c>
      <c r="M188" s="405"/>
      <c r="N188" s="337"/>
    </row>
    <row r="189" spans="1:14" s="2" customFormat="1" ht="15" customHeight="1" x14ac:dyDescent="0.25">
      <c r="A189" s="169">
        <v>45320</v>
      </c>
      <c r="B189" s="170" t="s">
        <v>114</v>
      </c>
      <c r="C189" s="170" t="s">
        <v>115</v>
      </c>
      <c r="D189" s="171" t="s">
        <v>124</v>
      </c>
      <c r="E189" s="175">
        <v>7000</v>
      </c>
      <c r="F189" s="336">
        <v>3798</v>
      </c>
      <c r="G189" s="303">
        <f t="shared" si="3"/>
        <v>1.8430753027909426</v>
      </c>
      <c r="H189" s="181" t="s">
        <v>130</v>
      </c>
      <c r="I189" s="171" t="s">
        <v>44</v>
      </c>
      <c r="J189" s="400" t="s">
        <v>329</v>
      </c>
      <c r="K189" s="170" t="s">
        <v>144</v>
      </c>
      <c r="L189" s="170" t="s">
        <v>45</v>
      </c>
      <c r="M189" s="405"/>
      <c r="N189" s="337"/>
    </row>
    <row r="190" spans="1:14" s="2" customFormat="1" ht="15" customHeight="1" x14ac:dyDescent="0.25">
      <c r="A190" s="169">
        <v>45320</v>
      </c>
      <c r="B190" s="170" t="s">
        <v>114</v>
      </c>
      <c r="C190" s="170" t="s">
        <v>115</v>
      </c>
      <c r="D190" s="171" t="s">
        <v>124</v>
      </c>
      <c r="E190" s="175">
        <v>7000</v>
      </c>
      <c r="F190" s="336">
        <v>3798</v>
      </c>
      <c r="G190" s="303">
        <f t="shared" si="3"/>
        <v>1.8430753027909426</v>
      </c>
      <c r="H190" s="181" t="s">
        <v>130</v>
      </c>
      <c r="I190" s="171" t="s">
        <v>44</v>
      </c>
      <c r="J190" s="400" t="s">
        <v>329</v>
      </c>
      <c r="K190" s="170" t="s">
        <v>144</v>
      </c>
      <c r="L190" s="170" t="s">
        <v>45</v>
      </c>
      <c r="M190" s="405"/>
      <c r="N190" s="337"/>
    </row>
    <row r="191" spans="1:14" s="2" customFormat="1" ht="15" customHeight="1" x14ac:dyDescent="0.25">
      <c r="A191" s="169">
        <v>45320</v>
      </c>
      <c r="B191" s="170" t="s">
        <v>114</v>
      </c>
      <c r="C191" s="170" t="s">
        <v>115</v>
      </c>
      <c r="D191" s="171" t="s">
        <v>124</v>
      </c>
      <c r="E191" s="175">
        <v>8000</v>
      </c>
      <c r="F191" s="336">
        <v>3798</v>
      </c>
      <c r="G191" s="303">
        <f t="shared" si="3"/>
        <v>2.10637177461822</v>
      </c>
      <c r="H191" s="181" t="s">
        <v>130</v>
      </c>
      <c r="I191" s="171" t="s">
        <v>44</v>
      </c>
      <c r="J191" s="400" t="s">
        <v>329</v>
      </c>
      <c r="K191" s="170" t="s">
        <v>144</v>
      </c>
      <c r="L191" s="170" t="s">
        <v>45</v>
      </c>
      <c r="M191" s="405"/>
      <c r="N191" s="337"/>
    </row>
    <row r="192" spans="1:14" s="2" customFormat="1" ht="15" customHeight="1" x14ac:dyDescent="0.25">
      <c r="A192" s="169">
        <v>45320</v>
      </c>
      <c r="B192" s="170" t="s">
        <v>114</v>
      </c>
      <c r="C192" s="170" t="s">
        <v>115</v>
      </c>
      <c r="D192" s="171" t="s">
        <v>124</v>
      </c>
      <c r="E192" s="175">
        <v>7000</v>
      </c>
      <c r="F192" s="336">
        <v>3798</v>
      </c>
      <c r="G192" s="303">
        <f t="shared" si="3"/>
        <v>1.8430753027909426</v>
      </c>
      <c r="H192" s="181" t="s">
        <v>130</v>
      </c>
      <c r="I192" s="171" t="s">
        <v>44</v>
      </c>
      <c r="J192" s="400" t="s">
        <v>329</v>
      </c>
      <c r="K192" s="170" t="s">
        <v>144</v>
      </c>
      <c r="L192" s="170" t="s">
        <v>45</v>
      </c>
      <c r="M192" s="405"/>
      <c r="N192" s="337"/>
    </row>
    <row r="193" spans="1:14" s="2" customFormat="1" ht="15" customHeight="1" x14ac:dyDescent="0.25">
      <c r="A193" s="169">
        <v>45320</v>
      </c>
      <c r="B193" s="170" t="s">
        <v>114</v>
      </c>
      <c r="C193" s="170" t="s">
        <v>115</v>
      </c>
      <c r="D193" s="171" t="s">
        <v>124</v>
      </c>
      <c r="E193" s="175">
        <v>10000</v>
      </c>
      <c r="F193" s="336">
        <v>3798</v>
      </c>
      <c r="G193" s="303">
        <f t="shared" si="3"/>
        <v>2.6329647182727753</v>
      </c>
      <c r="H193" s="181" t="s">
        <v>130</v>
      </c>
      <c r="I193" s="171" t="s">
        <v>44</v>
      </c>
      <c r="J193" s="400" t="s">
        <v>329</v>
      </c>
      <c r="K193" s="170" t="s">
        <v>144</v>
      </c>
      <c r="L193" s="170" t="s">
        <v>45</v>
      </c>
      <c r="M193" s="405"/>
      <c r="N193" s="337"/>
    </row>
    <row r="194" spans="1:14" s="2" customFormat="1" ht="15" customHeight="1" x14ac:dyDescent="0.25">
      <c r="A194" s="169">
        <v>45320</v>
      </c>
      <c r="B194" s="170" t="s">
        <v>129</v>
      </c>
      <c r="C194" s="170" t="s">
        <v>129</v>
      </c>
      <c r="D194" s="171" t="s">
        <v>124</v>
      </c>
      <c r="E194" s="175">
        <v>6000</v>
      </c>
      <c r="F194" s="336">
        <v>3798</v>
      </c>
      <c r="G194" s="303">
        <f t="shared" si="3"/>
        <v>1.5797788309636651</v>
      </c>
      <c r="H194" s="181" t="s">
        <v>130</v>
      </c>
      <c r="I194" s="171" t="s">
        <v>44</v>
      </c>
      <c r="J194" s="400" t="s">
        <v>329</v>
      </c>
      <c r="K194" s="170" t="s">
        <v>144</v>
      </c>
      <c r="L194" s="170" t="s">
        <v>45</v>
      </c>
      <c r="M194" s="405"/>
      <c r="N194" s="337"/>
    </row>
    <row r="195" spans="1:14" s="2" customFormat="1" ht="15" customHeight="1" x14ac:dyDescent="0.25">
      <c r="A195" s="169">
        <v>45320</v>
      </c>
      <c r="B195" s="170" t="s">
        <v>129</v>
      </c>
      <c r="C195" s="170" t="s">
        <v>129</v>
      </c>
      <c r="D195" s="171" t="s">
        <v>124</v>
      </c>
      <c r="E195" s="175">
        <v>4000</v>
      </c>
      <c r="F195" s="336">
        <v>3798</v>
      </c>
      <c r="G195" s="303">
        <f t="shared" si="3"/>
        <v>1.05318588730911</v>
      </c>
      <c r="H195" s="181" t="s">
        <v>130</v>
      </c>
      <c r="I195" s="171" t="s">
        <v>44</v>
      </c>
      <c r="J195" s="400" t="s">
        <v>329</v>
      </c>
      <c r="K195" s="170" t="s">
        <v>144</v>
      </c>
      <c r="L195" s="170" t="s">
        <v>45</v>
      </c>
      <c r="M195" s="405"/>
      <c r="N195" s="337"/>
    </row>
    <row r="196" spans="1:14" s="2" customFormat="1" ht="15" customHeight="1" x14ac:dyDescent="0.25">
      <c r="A196" s="169">
        <v>45320</v>
      </c>
      <c r="B196" s="170" t="s">
        <v>114</v>
      </c>
      <c r="C196" s="170" t="s">
        <v>115</v>
      </c>
      <c r="D196" s="171" t="s">
        <v>124</v>
      </c>
      <c r="E196" s="160">
        <v>10000</v>
      </c>
      <c r="F196" s="336">
        <v>3798</v>
      </c>
      <c r="G196" s="303">
        <f t="shared" si="3"/>
        <v>2.6329647182727753</v>
      </c>
      <c r="H196" s="181" t="s">
        <v>145</v>
      </c>
      <c r="I196" s="171" t="s">
        <v>44</v>
      </c>
      <c r="J196" s="400" t="s">
        <v>326</v>
      </c>
      <c r="K196" s="170" t="s">
        <v>144</v>
      </c>
      <c r="L196" s="170" t="s">
        <v>45</v>
      </c>
      <c r="M196" s="405"/>
      <c r="N196" s="337"/>
    </row>
    <row r="197" spans="1:14" s="2" customFormat="1" ht="15" customHeight="1" x14ac:dyDescent="0.25">
      <c r="A197" s="169">
        <v>45320</v>
      </c>
      <c r="B197" s="170" t="s">
        <v>114</v>
      </c>
      <c r="C197" s="170" t="s">
        <v>115</v>
      </c>
      <c r="D197" s="171" t="s">
        <v>124</v>
      </c>
      <c r="E197" s="160">
        <v>9000</v>
      </c>
      <c r="F197" s="336">
        <v>3798</v>
      </c>
      <c r="G197" s="303">
        <f t="shared" si="3"/>
        <v>2.3696682464454977</v>
      </c>
      <c r="H197" s="181" t="s">
        <v>145</v>
      </c>
      <c r="I197" s="171" t="s">
        <v>44</v>
      </c>
      <c r="J197" s="400" t="s">
        <v>326</v>
      </c>
      <c r="K197" s="170" t="s">
        <v>144</v>
      </c>
      <c r="L197" s="170" t="s">
        <v>45</v>
      </c>
      <c r="M197" s="405"/>
      <c r="N197" s="337"/>
    </row>
    <row r="198" spans="1:14" s="2" customFormat="1" ht="15" customHeight="1" x14ac:dyDescent="0.25">
      <c r="A198" s="169">
        <v>45320</v>
      </c>
      <c r="B198" s="170" t="s">
        <v>114</v>
      </c>
      <c r="C198" s="170" t="s">
        <v>115</v>
      </c>
      <c r="D198" s="171" t="s">
        <v>124</v>
      </c>
      <c r="E198" s="160">
        <v>9000</v>
      </c>
      <c r="F198" s="336">
        <v>3798</v>
      </c>
      <c r="G198" s="303">
        <f t="shared" si="3"/>
        <v>2.3696682464454977</v>
      </c>
      <c r="H198" s="181" t="s">
        <v>145</v>
      </c>
      <c r="I198" s="171" t="s">
        <v>44</v>
      </c>
      <c r="J198" s="400" t="s">
        <v>326</v>
      </c>
      <c r="K198" s="170" t="s">
        <v>144</v>
      </c>
      <c r="L198" s="170" t="s">
        <v>45</v>
      </c>
      <c r="M198" s="405"/>
      <c r="N198" s="337"/>
    </row>
    <row r="199" spans="1:14" s="2" customFormat="1" ht="15" customHeight="1" x14ac:dyDescent="0.25">
      <c r="A199" s="169">
        <v>45320</v>
      </c>
      <c r="B199" s="170" t="s">
        <v>114</v>
      </c>
      <c r="C199" s="170" t="s">
        <v>115</v>
      </c>
      <c r="D199" s="171" t="s">
        <v>124</v>
      </c>
      <c r="E199" s="160">
        <v>8000</v>
      </c>
      <c r="F199" s="336">
        <v>3798</v>
      </c>
      <c r="G199" s="303">
        <f t="shared" si="3"/>
        <v>2.10637177461822</v>
      </c>
      <c r="H199" s="181" t="s">
        <v>145</v>
      </c>
      <c r="I199" s="171" t="s">
        <v>44</v>
      </c>
      <c r="J199" s="400" t="s">
        <v>326</v>
      </c>
      <c r="K199" s="170" t="s">
        <v>144</v>
      </c>
      <c r="L199" s="170" t="s">
        <v>45</v>
      </c>
      <c r="M199" s="405"/>
      <c r="N199" s="337"/>
    </row>
    <row r="200" spans="1:14" s="2" customFormat="1" ht="15" customHeight="1" x14ac:dyDescent="0.25">
      <c r="A200" s="169">
        <v>45320</v>
      </c>
      <c r="B200" s="170" t="s">
        <v>114</v>
      </c>
      <c r="C200" s="170" t="s">
        <v>115</v>
      </c>
      <c r="D200" s="171" t="s">
        <v>124</v>
      </c>
      <c r="E200" s="160">
        <v>16000</v>
      </c>
      <c r="F200" s="336">
        <v>3798</v>
      </c>
      <c r="G200" s="303">
        <f t="shared" si="3"/>
        <v>4.21274354923644</v>
      </c>
      <c r="H200" s="181" t="s">
        <v>145</v>
      </c>
      <c r="I200" s="171" t="s">
        <v>44</v>
      </c>
      <c r="J200" s="400" t="s">
        <v>326</v>
      </c>
      <c r="K200" s="170" t="s">
        <v>144</v>
      </c>
      <c r="L200" s="170" t="s">
        <v>45</v>
      </c>
      <c r="M200" s="405"/>
      <c r="N200" s="337"/>
    </row>
    <row r="201" spans="1:14" s="2" customFormat="1" ht="15" customHeight="1" x14ac:dyDescent="0.25">
      <c r="A201" s="169">
        <v>45320</v>
      </c>
      <c r="B201" s="170" t="s">
        <v>129</v>
      </c>
      <c r="C201" s="170" t="s">
        <v>129</v>
      </c>
      <c r="D201" s="171" t="s">
        <v>124</v>
      </c>
      <c r="E201" s="160">
        <v>2000</v>
      </c>
      <c r="F201" s="336">
        <v>3798</v>
      </c>
      <c r="G201" s="303">
        <f t="shared" si="3"/>
        <v>0.526592943654555</v>
      </c>
      <c r="H201" s="181" t="s">
        <v>145</v>
      </c>
      <c r="I201" s="171" t="s">
        <v>44</v>
      </c>
      <c r="J201" s="400" t="s">
        <v>326</v>
      </c>
      <c r="K201" s="170" t="s">
        <v>144</v>
      </c>
      <c r="L201" s="170" t="s">
        <v>45</v>
      </c>
      <c r="M201" s="405"/>
      <c r="N201" s="337"/>
    </row>
    <row r="202" spans="1:14" s="2" customFormat="1" ht="15" customHeight="1" x14ac:dyDescent="0.25">
      <c r="A202" s="169">
        <v>45320</v>
      </c>
      <c r="B202" s="170" t="s">
        <v>129</v>
      </c>
      <c r="C202" s="170" t="s">
        <v>129</v>
      </c>
      <c r="D202" s="171" t="s">
        <v>124</v>
      </c>
      <c r="E202" s="160">
        <v>2000</v>
      </c>
      <c r="F202" s="336">
        <v>3798</v>
      </c>
      <c r="G202" s="303">
        <f t="shared" si="3"/>
        <v>0.526592943654555</v>
      </c>
      <c r="H202" s="181" t="s">
        <v>145</v>
      </c>
      <c r="I202" s="171" t="s">
        <v>44</v>
      </c>
      <c r="J202" s="400" t="s">
        <v>326</v>
      </c>
      <c r="K202" s="170" t="s">
        <v>144</v>
      </c>
      <c r="L202" s="170" t="s">
        <v>45</v>
      </c>
      <c r="M202" s="405"/>
      <c r="N202" s="337"/>
    </row>
    <row r="203" spans="1:14" s="2" customFormat="1" ht="15" customHeight="1" x14ac:dyDescent="0.25">
      <c r="A203" s="169">
        <v>45320</v>
      </c>
      <c r="B203" s="170" t="s">
        <v>129</v>
      </c>
      <c r="C203" s="170" t="s">
        <v>129</v>
      </c>
      <c r="D203" s="171" t="s">
        <v>124</v>
      </c>
      <c r="E203" s="160">
        <v>6000</v>
      </c>
      <c r="F203" s="336">
        <v>3798</v>
      </c>
      <c r="G203" s="303">
        <f t="shared" si="3"/>
        <v>1.5797788309636651</v>
      </c>
      <c r="H203" s="181" t="s">
        <v>145</v>
      </c>
      <c r="I203" s="171" t="s">
        <v>44</v>
      </c>
      <c r="J203" s="400" t="s">
        <v>326</v>
      </c>
      <c r="K203" s="170" t="s">
        <v>144</v>
      </c>
      <c r="L203" s="170" t="s">
        <v>45</v>
      </c>
      <c r="M203" s="405"/>
      <c r="N203" s="337"/>
    </row>
    <row r="204" spans="1:14" s="2" customFormat="1" ht="15" customHeight="1" x14ac:dyDescent="0.25">
      <c r="A204" s="486">
        <v>45320</v>
      </c>
      <c r="B204" s="574" t="s">
        <v>343</v>
      </c>
      <c r="C204" s="574" t="s">
        <v>200</v>
      </c>
      <c r="D204" s="171" t="s">
        <v>80</v>
      </c>
      <c r="E204" s="165">
        <v>38500</v>
      </c>
      <c r="F204" s="336">
        <v>3798</v>
      </c>
      <c r="G204" s="303">
        <f t="shared" si="3"/>
        <v>10.136914165350184</v>
      </c>
      <c r="H204" s="181" t="s">
        <v>42</v>
      </c>
      <c r="I204" s="171" t="s">
        <v>44</v>
      </c>
      <c r="J204" s="400" t="s">
        <v>401</v>
      </c>
      <c r="K204" s="170" t="s">
        <v>144</v>
      </c>
      <c r="L204" s="170" t="s">
        <v>45</v>
      </c>
      <c r="M204" s="405"/>
      <c r="N204" s="337"/>
    </row>
    <row r="205" spans="1:14" s="2" customFormat="1" ht="15" customHeight="1" x14ac:dyDescent="0.25">
      <c r="A205" s="486">
        <v>45320</v>
      </c>
      <c r="B205" s="574" t="s">
        <v>225</v>
      </c>
      <c r="C205" s="574" t="s">
        <v>225</v>
      </c>
      <c r="D205" s="171" t="s">
        <v>80</v>
      </c>
      <c r="E205" s="165">
        <v>2500</v>
      </c>
      <c r="F205" s="336">
        <v>3798</v>
      </c>
      <c r="G205" s="303">
        <f t="shared" si="3"/>
        <v>0.65824117956819383</v>
      </c>
      <c r="H205" s="181" t="s">
        <v>42</v>
      </c>
      <c r="I205" s="171" t="s">
        <v>44</v>
      </c>
      <c r="J205" s="400" t="s">
        <v>401</v>
      </c>
      <c r="K205" s="170" t="s">
        <v>144</v>
      </c>
      <c r="L205" s="170" t="s">
        <v>45</v>
      </c>
      <c r="M205" s="405"/>
      <c r="N205" s="337"/>
    </row>
    <row r="206" spans="1:14" s="2" customFormat="1" ht="15" customHeight="1" x14ac:dyDescent="0.25">
      <c r="A206" s="169">
        <v>45320</v>
      </c>
      <c r="B206" s="574" t="s">
        <v>114</v>
      </c>
      <c r="C206" s="574" t="s">
        <v>115</v>
      </c>
      <c r="D206" s="171" t="s">
        <v>14</v>
      </c>
      <c r="E206" s="165">
        <v>7000</v>
      </c>
      <c r="F206" s="336">
        <v>3798</v>
      </c>
      <c r="G206" s="303">
        <f t="shared" si="3"/>
        <v>1.8430753027909426</v>
      </c>
      <c r="H206" s="181" t="s">
        <v>42</v>
      </c>
      <c r="I206" s="171" t="s">
        <v>44</v>
      </c>
      <c r="J206" s="400" t="s">
        <v>353</v>
      </c>
      <c r="K206" s="170" t="s">
        <v>144</v>
      </c>
      <c r="L206" s="170" t="s">
        <v>45</v>
      </c>
      <c r="M206" s="405"/>
      <c r="N206" s="337"/>
    </row>
    <row r="207" spans="1:14" s="2" customFormat="1" ht="15" customHeight="1" x14ac:dyDescent="0.25">
      <c r="A207" s="169">
        <v>45320</v>
      </c>
      <c r="B207" s="574" t="s">
        <v>114</v>
      </c>
      <c r="C207" s="574" t="s">
        <v>115</v>
      </c>
      <c r="D207" s="171" t="s">
        <v>14</v>
      </c>
      <c r="E207" s="165">
        <v>5000</v>
      </c>
      <c r="F207" s="336">
        <v>3798</v>
      </c>
      <c r="G207" s="303">
        <f t="shared" si="3"/>
        <v>1.3164823591363877</v>
      </c>
      <c r="H207" s="181" t="s">
        <v>42</v>
      </c>
      <c r="I207" s="171" t="s">
        <v>44</v>
      </c>
      <c r="J207" s="400" t="s">
        <v>353</v>
      </c>
      <c r="K207" s="170" t="s">
        <v>144</v>
      </c>
      <c r="L207" s="170" t="s">
        <v>45</v>
      </c>
      <c r="M207" s="405"/>
      <c r="N207" s="337"/>
    </row>
    <row r="208" spans="1:14" s="2" customFormat="1" ht="24" customHeight="1" x14ac:dyDescent="0.25">
      <c r="A208" s="169">
        <v>45320</v>
      </c>
      <c r="B208" s="170" t="s">
        <v>114</v>
      </c>
      <c r="C208" s="170" t="s">
        <v>115</v>
      </c>
      <c r="D208" s="483" t="s">
        <v>14</v>
      </c>
      <c r="E208" s="165">
        <v>6000</v>
      </c>
      <c r="F208" s="336">
        <v>3798</v>
      </c>
      <c r="G208" s="303">
        <f t="shared" si="3"/>
        <v>1.5797788309636651</v>
      </c>
      <c r="H208" s="181" t="s">
        <v>42</v>
      </c>
      <c r="I208" s="171" t="s">
        <v>44</v>
      </c>
      <c r="J208" s="400" t="s">
        <v>353</v>
      </c>
      <c r="K208" s="170" t="s">
        <v>144</v>
      </c>
      <c r="L208" s="170" t="s">
        <v>45</v>
      </c>
      <c r="M208" s="405"/>
      <c r="N208" s="337"/>
    </row>
    <row r="209" spans="1:16" x14ac:dyDescent="0.25">
      <c r="A209" s="169">
        <v>45320</v>
      </c>
      <c r="B209" s="156" t="s">
        <v>134</v>
      </c>
      <c r="C209" s="156" t="s">
        <v>116</v>
      </c>
      <c r="D209" s="156" t="s">
        <v>14</v>
      </c>
      <c r="E209" s="160">
        <v>40000</v>
      </c>
      <c r="F209" s="336">
        <v>3798</v>
      </c>
      <c r="G209" s="303">
        <f t="shared" ref="G209:G256" si="4">E209/F209</f>
        <v>10.531858873091101</v>
      </c>
      <c r="H209" s="705" t="s">
        <v>42</v>
      </c>
      <c r="I209" s="171" t="s">
        <v>44</v>
      </c>
      <c r="J209" s="400" t="s">
        <v>402</v>
      </c>
      <c r="K209" s="170" t="s">
        <v>144</v>
      </c>
      <c r="L209" s="170" t="s">
        <v>45</v>
      </c>
      <c r="M209" s="576"/>
      <c r="N209" s="577"/>
      <c r="O209" s="605"/>
      <c r="P209" s="605"/>
    </row>
    <row r="210" spans="1:16" x14ac:dyDescent="0.25">
      <c r="A210" s="169">
        <v>45320</v>
      </c>
      <c r="B210" s="156" t="s">
        <v>138</v>
      </c>
      <c r="C210" s="156" t="s">
        <v>116</v>
      </c>
      <c r="D210" s="177" t="s">
        <v>113</v>
      </c>
      <c r="E210" s="160">
        <v>20000</v>
      </c>
      <c r="F210" s="336">
        <v>3798</v>
      </c>
      <c r="G210" s="303">
        <f t="shared" si="4"/>
        <v>5.2659294365455507</v>
      </c>
      <c r="H210" s="705" t="s">
        <v>137</v>
      </c>
      <c r="I210" s="171" t="s">
        <v>44</v>
      </c>
      <c r="J210" s="400" t="s">
        <v>402</v>
      </c>
      <c r="K210" s="170" t="s">
        <v>144</v>
      </c>
      <c r="L210" s="170" t="s">
        <v>45</v>
      </c>
      <c r="M210" s="576"/>
      <c r="N210" s="577"/>
      <c r="O210" s="605"/>
      <c r="P210" s="605"/>
    </row>
    <row r="211" spans="1:16" x14ac:dyDescent="0.25">
      <c r="A211" s="169">
        <v>45320</v>
      </c>
      <c r="B211" s="156" t="s">
        <v>135</v>
      </c>
      <c r="C211" s="156" t="s">
        <v>116</v>
      </c>
      <c r="D211" s="156" t="s">
        <v>124</v>
      </c>
      <c r="E211" s="160">
        <v>25000</v>
      </c>
      <c r="F211" s="336">
        <v>3798</v>
      </c>
      <c r="G211" s="303">
        <f t="shared" si="4"/>
        <v>6.5824117956819377</v>
      </c>
      <c r="H211" s="705" t="s">
        <v>130</v>
      </c>
      <c r="I211" s="171" t="s">
        <v>44</v>
      </c>
      <c r="J211" s="400" t="s">
        <v>402</v>
      </c>
      <c r="K211" s="170" t="s">
        <v>144</v>
      </c>
      <c r="L211" s="170" t="s">
        <v>45</v>
      </c>
      <c r="M211" s="576"/>
      <c r="N211" s="577"/>
      <c r="O211" s="605"/>
      <c r="P211" s="605"/>
    </row>
    <row r="212" spans="1:16" x14ac:dyDescent="0.25">
      <c r="A212" s="169">
        <v>45320</v>
      </c>
      <c r="B212" s="156" t="s">
        <v>147</v>
      </c>
      <c r="C212" s="156" t="s">
        <v>116</v>
      </c>
      <c r="D212" s="177" t="s">
        <v>124</v>
      </c>
      <c r="E212" s="160">
        <v>25000</v>
      </c>
      <c r="F212" s="336">
        <v>3798</v>
      </c>
      <c r="G212" s="303">
        <f t="shared" si="4"/>
        <v>6.5824117956819377</v>
      </c>
      <c r="H212" s="705" t="s">
        <v>145</v>
      </c>
      <c r="I212" s="171" t="s">
        <v>44</v>
      </c>
      <c r="J212" s="400" t="s">
        <v>402</v>
      </c>
      <c r="K212" s="170" t="s">
        <v>144</v>
      </c>
      <c r="L212" s="170" t="s">
        <v>45</v>
      </c>
      <c r="M212" s="576"/>
      <c r="N212" s="577"/>
      <c r="O212" s="605"/>
      <c r="P212" s="605"/>
    </row>
    <row r="213" spans="1:16" x14ac:dyDescent="0.25">
      <c r="A213" s="575">
        <v>45320</v>
      </c>
      <c r="B213" s="706" t="s">
        <v>356</v>
      </c>
      <c r="C213" s="706" t="s">
        <v>141</v>
      </c>
      <c r="D213" s="705" t="s">
        <v>14</v>
      </c>
      <c r="E213" s="719">
        <v>3348000</v>
      </c>
      <c r="F213" s="336">
        <v>3746</v>
      </c>
      <c r="G213" s="303">
        <f t="shared" si="4"/>
        <v>893.75333689268552</v>
      </c>
      <c r="H213" s="705" t="s">
        <v>133</v>
      </c>
      <c r="I213" s="171" t="s">
        <v>44</v>
      </c>
      <c r="J213" s="400" t="s">
        <v>403</v>
      </c>
      <c r="K213" s="170" t="s">
        <v>144</v>
      </c>
      <c r="L213" s="170" t="s">
        <v>45</v>
      </c>
      <c r="M213" s="576"/>
      <c r="N213" s="577"/>
      <c r="O213" s="605"/>
      <c r="P213" s="605"/>
    </row>
    <row r="214" spans="1:16" x14ac:dyDescent="0.25">
      <c r="A214" s="575">
        <v>45320</v>
      </c>
      <c r="B214" s="706" t="s">
        <v>203</v>
      </c>
      <c r="C214" s="706" t="s">
        <v>123</v>
      </c>
      <c r="D214" s="705" t="s">
        <v>80</v>
      </c>
      <c r="E214" s="719">
        <v>3000</v>
      </c>
      <c r="F214" s="336">
        <v>3746</v>
      </c>
      <c r="G214" s="303">
        <f t="shared" si="4"/>
        <v>0.80085424452749598</v>
      </c>
      <c r="H214" s="705" t="s">
        <v>133</v>
      </c>
      <c r="I214" s="171" t="s">
        <v>44</v>
      </c>
      <c r="J214" s="706" t="s">
        <v>357</v>
      </c>
      <c r="K214" s="170" t="s">
        <v>144</v>
      </c>
      <c r="L214" s="170" t="s">
        <v>45</v>
      </c>
      <c r="M214" s="576"/>
      <c r="N214" s="577"/>
      <c r="O214" s="605"/>
      <c r="P214" s="605"/>
    </row>
    <row r="215" spans="1:16" x14ac:dyDescent="0.25">
      <c r="A215" s="169">
        <v>45321</v>
      </c>
      <c r="B215" s="170" t="s">
        <v>114</v>
      </c>
      <c r="C215" s="170" t="s">
        <v>115</v>
      </c>
      <c r="D215" s="171" t="s">
        <v>124</v>
      </c>
      <c r="E215" s="175">
        <v>8000</v>
      </c>
      <c r="F215" s="336">
        <v>3746</v>
      </c>
      <c r="G215" s="303">
        <f t="shared" si="4"/>
        <v>2.1356113187399894</v>
      </c>
      <c r="H215" s="705" t="s">
        <v>130</v>
      </c>
      <c r="I215" s="171" t="s">
        <v>44</v>
      </c>
      <c r="J215" s="400" t="s">
        <v>365</v>
      </c>
      <c r="K215" s="170" t="s">
        <v>144</v>
      </c>
      <c r="L215" s="170" t="s">
        <v>45</v>
      </c>
      <c r="M215" s="576"/>
      <c r="N215" s="577"/>
      <c r="O215" s="605"/>
      <c r="P215" s="605"/>
    </row>
    <row r="216" spans="1:16" x14ac:dyDescent="0.25">
      <c r="A216" s="169">
        <v>45321</v>
      </c>
      <c r="B216" s="170" t="s">
        <v>114</v>
      </c>
      <c r="C216" s="170" t="s">
        <v>115</v>
      </c>
      <c r="D216" s="171" t="s">
        <v>124</v>
      </c>
      <c r="E216" s="175">
        <v>10000</v>
      </c>
      <c r="F216" s="336">
        <v>3746</v>
      </c>
      <c r="G216" s="303">
        <f t="shared" si="4"/>
        <v>2.6695141484249865</v>
      </c>
      <c r="H216" s="705" t="s">
        <v>130</v>
      </c>
      <c r="I216" s="171" t="s">
        <v>44</v>
      </c>
      <c r="J216" s="400" t="s">
        <v>331</v>
      </c>
      <c r="K216" s="170" t="s">
        <v>144</v>
      </c>
      <c r="L216" s="170" t="s">
        <v>45</v>
      </c>
      <c r="M216" s="576"/>
      <c r="N216" s="577"/>
      <c r="O216" s="605"/>
      <c r="P216" s="605"/>
    </row>
    <row r="217" spans="1:16" x14ac:dyDescent="0.25">
      <c r="A217" s="169">
        <v>45321</v>
      </c>
      <c r="B217" s="170" t="s">
        <v>114</v>
      </c>
      <c r="C217" s="170" t="s">
        <v>115</v>
      </c>
      <c r="D217" s="171" t="s">
        <v>124</v>
      </c>
      <c r="E217" s="175">
        <v>6000</v>
      </c>
      <c r="F217" s="336">
        <v>3746</v>
      </c>
      <c r="G217" s="303">
        <f t="shared" si="4"/>
        <v>1.601708489054992</v>
      </c>
      <c r="H217" s="705" t="s">
        <v>130</v>
      </c>
      <c r="I217" s="171" t="s">
        <v>44</v>
      </c>
      <c r="J217" s="400" t="s">
        <v>331</v>
      </c>
      <c r="K217" s="170" t="s">
        <v>144</v>
      </c>
      <c r="L217" s="170" t="s">
        <v>45</v>
      </c>
      <c r="M217" s="576"/>
      <c r="N217" s="577"/>
      <c r="O217" s="605"/>
      <c r="P217" s="605"/>
    </row>
    <row r="218" spans="1:16" x14ac:dyDescent="0.25">
      <c r="A218" s="169">
        <v>45321</v>
      </c>
      <c r="B218" s="170" t="s">
        <v>114</v>
      </c>
      <c r="C218" s="170" t="s">
        <v>115</v>
      </c>
      <c r="D218" s="171" t="s">
        <v>124</v>
      </c>
      <c r="E218" s="175">
        <v>7000</v>
      </c>
      <c r="F218" s="336">
        <v>3746</v>
      </c>
      <c r="G218" s="303">
        <f t="shared" si="4"/>
        <v>1.8686599038974907</v>
      </c>
      <c r="H218" s="705" t="s">
        <v>130</v>
      </c>
      <c r="I218" s="171" t="s">
        <v>44</v>
      </c>
      <c r="J218" s="400" t="s">
        <v>331</v>
      </c>
      <c r="K218" s="170" t="s">
        <v>144</v>
      </c>
      <c r="L218" s="170" t="s">
        <v>45</v>
      </c>
      <c r="M218" s="576"/>
      <c r="N218" s="577"/>
      <c r="O218" s="605"/>
      <c r="P218" s="605"/>
    </row>
    <row r="219" spans="1:16" x14ac:dyDescent="0.25">
      <c r="A219" s="169">
        <v>45321</v>
      </c>
      <c r="B219" s="170" t="s">
        <v>114</v>
      </c>
      <c r="C219" s="170" t="s">
        <v>115</v>
      </c>
      <c r="D219" s="171" t="s">
        <v>124</v>
      </c>
      <c r="E219" s="175">
        <v>8000</v>
      </c>
      <c r="F219" s="336">
        <v>3746</v>
      </c>
      <c r="G219" s="303">
        <f t="shared" si="4"/>
        <v>2.1356113187399894</v>
      </c>
      <c r="H219" s="705" t="s">
        <v>130</v>
      </c>
      <c r="I219" s="171" t="s">
        <v>44</v>
      </c>
      <c r="J219" s="400" t="s">
        <v>331</v>
      </c>
      <c r="K219" s="170" t="s">
        <v>144</v>
      </c>
      <c r="L219" s="170" t="s">
        <v>45</v>
      </c>
      <c r="M219" s="576"/>
      <c r="N219" s="577"/>
      <c r="O219" s="605"/>
      <c r="P219" s="605"/>
    </row>
    <row r="220" spans="1:16" x14ac:dyDescent="0.25">
      <c r="A220" s="169">
        <v>45321</v>
      </c>
      <c r="B220" s="170" t="s">
        <v>114</v>
      </c>
      <c r="C220" s="170" t="s">
        <v>115</v>
      </c>
      <c r="D220" s="171" t="s">
        <v>124</v>
      </c>
      <c r="E220" s="175">
        <v>7000</v>
      </c>
      <c r="F220" s="336">
        <v>3746</v>
      </c>
      <c r="G220" s="303">
        <f t="shared" si="4"/>
        <v>1.8686599038974907</v>
      </c>
      <c r="H220" s="705" t="s">
        <v>130</v>
      </c>
      <c r="I220" s="171" t="s">
        <v>44</v>
      </c>
      <c r="J220" s="400" t="s">
        <v>331</v>
      </c>
      <c r="K220" s="170" t="s">
        <v>144</v>
      </c>
      <c r="L220" s="170" t="s">
        <v>45</v>
      </c>
      <c r="M220" s="576"/>
      <c r="N220" s="577"/>
      <c r="O220" s="605"/>
      <c r="P220" s="605"/>
    </row>
    <row r="221" spans="1:16" x14ac:dyDescent="0.25">
      <c r="A221" s="169">
        <v>45321</v>
      </c>
      <c r="B221" s="170" t="s">
        <v>129</v>
      </c>
      <c r="C221" s="170" t="s">
        <v>129</v>
      </c>
      <c r="D221" s="171" t="s">
        <v>124</v>
      </c>
      <c r="E221" s="175">
        <v>5000</v>
      </c>
      <c r="F221" s="336">
        <v>3746</v>
      </c>
      <c r="G221" s="303">
        <f t="shared" si="4"/>
        <v>1.3347570742124932</v>
      </c>
      <c r="H221" s="705" t="s">
        <v>130</v>
      </c>
      <c r="I221" s="171" t="s">
        <v>44</v>
      </c>
      <c r="J221" s="400" t="s">
        <v>331</v>
      </c>
      <c r="K221" s="170" t="s">
        <v>144</v>
      </c>
      <c r="L221" s="170" t="s">
        <v>45</v>
      </c>
      <c r="M221" s="576"/>
      <c r="N221" s="577"/>
      <c r="O221" s="605"/>
      <c r="P221" s="605"/>
    </row>
    <row r="222" spans="1:16" x14ac:dyDescent="0.25">
      <c r="A222" s="169">
        <v>45321</v>
      </c>
      <c r="B222" s="170" t="s">
        <v>129</v>
      </c>
      <c r="C222" s="170" t="s">
        <v>129</v>
      </c>
      <c r="D222" s="171" t="s">
        <v>124</v>
      </c>
      <c r="E222" s="175">
        <v>5000</v>
      </c>
      <c r="F222" s="336">
        <v>3746</v>
      </c>
      <c r="G222" s="303">
        <f t="shared" si="4"/>
        <v>1.3347570742124932</v>
      </c>
      <c r="H222" s="705" t="s">
        <v>130</v>
      </c>
      <c r="I222" s="171" t="s">
        <v>44</v>
      </c>
      <c r="J222" s="400" t="s">
        <v>331</v>
      </c>
      <c r="K222" s="170" t="s">
        <v>144</v>
      </c>
      <c r="L222" s="170" t="s">
        <v>45</v>
      </c>
      <c r="M222" s="576"/>
      <c r="N222" s="577"/>
      <c r="O222" s="605"/>
      <c r="P222" s="605"/>
    </row>
    <row r="223" spans="1:16" x14ac:dyDescent="0.25">
      <c r="A223" s="169">
        <v>45321</v>
      </c>
      <c r="B223" s="170" t="s">
        <v>114</v>
      </c>
      <c r="C223" s="170" t="s">
        <v>115</v>
      </c>
      <c r="D223" s="171" t="s">
        <v>124</v>
      </c>
      <c r="E223" s="160">
        <v>10000</v>
      </c>
      <c r="F223" s="336">
        <v>3746</v>
      </c>
      <c r="G223" s="303">
        <f t="shared" si="4"/>
        <v>2.6695141484249865</v>
      </c>
      <c r="H223" s="705" t="s">
        <v>145</v>
      </c>
      <c r="I223" s="171" t="s">
        <v>44</v>
      </c>
      <c r="J223" s="400" t="s">
        <v>337</v>
      </c>
      <c r="K223" s="170" t="s">
        <v>144</v>
      </c>
      <c r="L223" s="170" t="s">
        <v>45</v>
      </c>
      <c r="M223" s="576"/>
      <c r="N223" s="577"/>
      <c r="O223" s="605"/>
      <c r="P223" s="605"/>
    </row>
    <row r="224" spans="1:16" x14ac:dyDescent="0.25">
      <c r="A224" s="169">
        <v>45321</v>
      </c>
      <c r="B224" s="170" t="s">
        <v>114</v>
      </c>
      <c r="C224" s="170" t="s">
        <v>115</v>
      </c>
      <c r="D224" s="171" t="s">
        <v>124</v>
      </c>
      <c r="E224" s="160">
        <v>9000</v>
      </c>
      <c r="F224" s="336">
        <v>3746</v>
      </c>
      <c r="G224" s="303">
        <f t="shared" si="4"/>
        <v>2.4025627335824882</v>
      </c>
      <c r="H224" s="705" t="s">
        <v>145</v>
      </c>
      <c r="I224" s="171" t="s">
        <v>44</v>
      </c>
      <c r="J224" s="400" t="s">
        <v>337</v>
      </c>
      <c r="K224" s="170" t="s">
        <v>144</v>
      </c>
      <c r="L224" s="170" t="s">
        <v>45</v>
      </c>
      <c r="M224" s="576"/>
      <c r="N224" s="577"/>
      <c r="O224" s="605"/>
      <c r="P224" s="605"/>
    </row>
    <row r="225" spans="1:16" x14ac:dyDescent="0.25">
      <c r="A225" s="169">
        <v>45321</v>
      </c>
      <c r="B225" s="170" t="s">
        <v>114</v>
      </c>
      <c r="C225" s="170" t="s">
        <v>115</v>
      </c>
      <c r="D225" s="171" t="s">
        <v>124</v>
      </c>
      <c r="E225" s="160">
        <v>6000</v>
      </c>
      <c r="F225" s="336">
        <v>3746</v>
      </c>
      <c r="G225" s="303">
        <f t="shared" si="4"/>
        <v>1.601708489054992</v>
      </c>
      <c r="H225" s="705" t="s">
        <v>145</v>
      </c>
      <c r="I225" s="171" t="s">
        <v>44</v>
      </c>
      <c r="J225" s="400" t="s">
        <v>337</v>
      </c>
      <c r="K225" s="170" t="s">
        <v>144</v>
      </c>
      <c r="L225" s="170" t="s">
        <v>45</v>
      </c>
      <c r="M225" s="576"/>
      <c r="N225" s="577"/>
      <c r="O225" s="605"/>
      <c r="P225" s="605"/>
    </row>
    <row r="226" spans="1:16" x14ac:dyDescent="0.25">
      <c r="A226" s="169">
        <v>45321</v>
      </c>
      <c r="B226" s="170" t="s">
        <v>114</v>
      </c>
      <c r="C226" s="170" t="s">
        <v>115</v>
      </c>
      <c r="D226" s="171" t="s">
        <v>124</v>
      </c>
      <c r="E226" s="160">
        <v>8000</v>
      </c>
      <c r="F226" s="336">
        <v>3746</v>
      </c>
      <c r="G226" s="303">
        <f t="shared" si="4"/>
        <v>2.1356113187399894</v>
      </c>
      <c r="H226" s="705" t="s">
        <v>145</v>
      </c>
      <c r="I226" s="171" t="s">
        <v>44</v>
      </c>
      <c r="J226" s="400" t="s">
        <v>337</v>
      </c>
      <c r="K226" s="170" t="s">
        <v>144</v>
      </c>
      <c r="L226" s="170" t="s">
        <v>45</v>
      </c>
      <c r="M226" s="576"/>
      <c r="N226" s="577"/>
      <c r="O226" s="605"/>
      <c r="P226" s="605"/>
    </row>
    <row r="227" spans="1:16" x14ac:dyDescent="0.25">
      <c r="A227" s="169">
        <v>45321</v>
      </c>
      <c r="B227" s="170" t="s">
        <v>114</v>
      </c>
      <c r="C227" s="170" t="s">
        <v>115</v>
      </c>
      <c r="D227" s="171" t="s">
        <v>124</v>
      </c>
      <c r="E227" s="160">
        <v>10000</v>
      </c>
      <c r="F227" s="336">
        <v>3746</v>
      </c>
      <c r="G227" s="303">
        <f t="shared" si="4"/>
        <v>2.6695141484249865</v>
      </c>
      <c r="H227" s="705" t="s">
        <v>145</v>
      </c>
      <c r="I227" s="171" t="s">
        <v>44</v>
      </c>
      <c r="J227" s="400" t="s">
        <v>337</v>
      </c>
      <c r="K227" s="170" t="s">
        <v>144</v>
      </c>
      <c r="L227" s="170" t="s">
        <v>45</v>
      </c>
      <c r="M227" s="576"/>
      <c r="N227" s="577"/>
      <c r="O227" s="605"/>
      <c r="P227" s="605"/>
    </row>
    <row r="228" spans="1:16" x14ac:dyDescent="0.25">
      <c r="A228" s="169">
        <v>45321</v>
      </c>
      <c r="B228" s="170" t="s">
        <v>114</v>
      </c>
      <c r="C228" s="170" t="s">
        <v>115</v>
      </c>
      <c r="D228" s="171" t="s">
        <v>124</v>
      </c>
      <c r="E228" s="160">
        <v>13000</v>
      </c>
      <c r="F228" s="336">
        <v>3746</v>
      </c>
      <c r="G228" s="303">
        <f t="shared" si="4"/>
        <v>3.4703683929524827</v>
      </c>
      <c r="H228" s="705" t="s">
        <v>145</v>
      </c>
      <c r="I228" s="171" t="s">
        <v>44</v>
      </c>
      <c r="J228" s="400" t="s">
        <v>337</v>
      </c>
      <c r="K228" s="170" t="s">
        <v>144</v>
      </c>
      <c r="L228" s="170" t="s">
        <v>45</v>
      </c>
      <c r="M228" s="576"/>
      <c r="N228" s="577"/>
      <c r="O228" s="605"/>
      <c r="P228" s="605"/>
    </row>
    <row r="229" spans="1:16" x14ac:dyDescent="0.25">
      <c r="A229" s="169">
        <v>45321</v>
      </c>
      <c r="B229" s="170" t="s">
        <v>129</v>
      </c>
      <c r="C229" s="170" t="s">
        <v>129</v>
      </c>
      <c r="D229" s="171" t="s">
        <v>124</v>
      </c>
      <c r="E229" s="160">
        <v>2000</v>
      </c>
      <c r="F229" s="336">
        <v>3746</v>
      </c>
      <c r="G229" s="303">
        <f t="shared" si="4"/>
        <v>0.53390282968499736</v>
      </c>
      <c r="H229" s="705" t="s">
        <v>145</v>
      </c>
      <c r="I229" s="171" t="s">
        <v>44</v>
      </c>
      <c r="J229" s="400" t="s">
        <v>337</v>
      </c>
      <c r="K229" s="170" t="s">
        <v>144</v>
      </c>
      <c r="L229" s="170" t="s">
        <v>45</v>
      </c>
      <c r="M229" s="576"/>
      <c r="N229" s="577"/>
      <c r="O229" s="605"/>
      <c r="P229" s="605"/>
    </row>
    <row r="230" spans="1:16" x14ac:dyDescent="0.25">
      <c r="A230" s="169">
        <v>45321</v>
      </c>
      <c r="B230" s="170" t="s">
        <v>129</v>
      </c>
      <c r="C230" s="170" t="s">
        <v>129</v>
      </c>
      <c r="D230" s="171" t="s">
        <v>124</v>
      </c>
      <c r="E230" s="160">
        <v>4000</v>
      </c>
      <c r="F230" s="336">
        <v>3746</v>
      </c>
      <c r="G230" s="303">
        <f t="shared" si="4"/>
        <v>1.0678056593699947</v>
      </c>
      <c r="H230" s="705" t="s">
        <v>145</v>
      </c>
      <c r="I230" s="171" t="s">
        <v>44</v>
      </c>
      <c r="J230" s="400" t="s">
        <v>337</v>
      </c>
      <c r="K230" s="170" t="s">
        <v>144</v>
      </c>
      <c r="L230" s="170" t="s">
        <v>45</v>
      </c>
      <c r="M230" s="576"/>
      <c r="N230" s="577"/>
      <c r="O230" s="605"/>
      <c r="P230" s="605"/>
    </row>
    <row r="231" spans="1:16" x14ac:dyDescent="0.25">
      <c r="A231" s="169">
        <v>45321</v>
      </c>
      <c r="B231" s="170" t="s">
        <v>129</v>
      </c>
      <c r="C231" s="170" t="s">
        <v>129</v>
      </c>
      <c r="D231" s="171" t="s">
        <v>124</v>
      </c>
      <c r="E231" s="160">
        <v>4000</v>
      </c>
      <c r="F231" s="336">
        <v>3746</v>
      </c>
      <c r="G231" s="303">
        <f t="shared" si="4"/>
        <v>1.0678056593699947</v>
      </c>
      <c r="H231" s="705" t="s">
        <v>145</v>
      </c>
      <c r="I231" s="171" t="s">
        <v>44</v>
      </c>
      <c r="J231" s="400" t="s">
        <v>337</v>
      </c>
      <c r="K231" s="170" t="s">
        <v>144</v>
      </c>
      <c r="L231" s="170" t="s">
        <v>45</v>
      </c>
      <c r="M231" s="576"/>
      <c r="N231" s="577"/>
      <c r="O231" s="605"/>
      <c r="P231" s="605"/>
    </row>
    <row r="232" spans="1:16" x14ac:dyDescent="0.25">
      <c r="A232" s="169">
        <v>45321</v>
      </c>
      <c r="B232" s="170" t="s">
        <v>370</v>
      </c>
      <c r="C232" s="170" t="s">
        <v>118</v>
      </c>
      <c r="D232" s="483" t="s">
        <v>80</v>
      </c>
      <c r="E232" s="165">
        <v>200000</v>
      </c>
      <c r="F232" s="336">
        <v>3746</v>
      </c>
      <c r="G232" s="303">
        <f t="shared" si="4"/>
        <v>53.390282968499733</v>
      </c>
      <c r="H232" s="705" t="s">
        <v>42</v>
      </c>
      <c r="I232" s="171" t="s">
        <v>44</v>
      </c>
      <c r="J232" s="400" t="s">
        <v>404</v>
      </c>
      <c r="K232" s="170" t="s">
        <v>144</v>
      </c>
      <c r="L232" s="170" t="s">
        <v>45</v>
      </c>
      <c r="M232" s="576"/>
      <c r="N232" s="577"/>
      <c r="O232" s="605"/>
      <c r="P232" s="605"/>
    </row>
    <row r="233" spans="1:16" x14ac:dyDescent="0.25">
      <c r="A233" s="169">
        <v>45321</v>
      </c>
      <c r="B233" s="170" t="s">
        <v>372</v>
      </c>
      <c r="C233" s="170" t="s">
        <v>122</v>
      </c>
      <c r="D233" s="483" t="s">
        <v>80</v>
      </c>
      <c r="E233" s="165">
        <v>6500</v>
      </c>
      <c r="F233" s="336">
        <v>3746</v>
      </c>
      <c r="G233" s="303">
        <f t="shared" si="4"/>
        <v>1.7351841964762413</v>
      </c>
      <c r="H233" s="705" t="s">
        <v>42</v>
      </c>
      <c r="I233" s="171" t="s">
        <v>44</v>
      </c>
      <c r="J233" s="400" t="s">
        <v>407</v>
      </c>
      <c r="K233" s="170" t="s">
        <v>144</v>
      </c>
      <c r="L233" s="170" t="s">
        <v>45</v>
      </c>
      <c r="M233" s="576"/>
      <c r="N233" s="577"/>
      <c r="O233" s="605"/>
      <c r="P233" s="605"/>
    </row>
    <row r="234" spans="1:16" x14ac:dyDescent="0.25">
      <c r="A234" s="486">
        <v>45322</v>
      </c>
      <c r="B234" s="170" t="s">
        <v>114</v>
      </c>
      <c r="C234" s="170" t="s">
        <v>115</v>
      </c>
      <c r="D234" s="483" t="s">
        <v>14</v>
      </c>
      <c r="E234" s="165">
        <v>8000</v>
      </c>
      <c r="F234" s="336">
        <v>3746</v>
      </c>
      <c r="G234" s="303">
        <f t="shared" si="4"/>
        <v>2.1356113187399894</v>
      </c>
      <c r="H234" s="705" t="s">
        <v>42</v>
      </c>
      <c r="I234" s="171" t="s">
        <v>44</v>
      </c>
      <c r="J234" s="400" t="s">
        <v>406</v>
      </c>
      <c r="K234" s="170" t="s">
        <v>144</v>
      </c>
      <c r="L234" s="170" t="s">
        <v>45</v>
      </c>
      <c r="M234" s="576"/>
      <c r="N234" s="577"/>
      <c r="O234" s="605"/>
      <c r="P234" s="605"/>
    </row>
    <row r="235" spans="1:16" x14ac:dyDescent="0.25">
      <c r="A235" s="486">
        <v>45322</v>
      </c>
      <c r="B235" s="170" t="s">
        <v>114</v>
      </c>
      <c r="C235" s="170" t="s">
        <v>115</v>
      </c>
      <c r="D235" s="483" t="s">
        <v>14</v>
      </c>
      <c r="E235" s="165">
        <v>5000</v>
      </c>
      <c r="F235" s="336">
        <v>3746</v>
      </c>
      <c r="G235" s="303">
        <f t="shared" si="4"/>
        <v>1.3347570742124932</v>
      </c>
      <c r="H235" s="705" t="s">
        <v>42</v>
      </c>
      <c r="I235" s="171" t="s">
        <v>44</v>
      </c>
      <c r="J235" s="400" t="s">
        <v>406</v>
      </c>
      <c r="K235" s="170" t="s">
        <v>144</v>
      </c>
      <c r="L235" s="170" t="s">
        <v>45</v>
      </c>
      <c r="M235" s="576"/>
      <c r="N235" s="577"/>
      <c r="O235" s="605"/>
      <c r="P235" s="605"/>
    </row>
    <row r="236" spans="1:16" x14ac:dyDescent="0.25">
      <c r="A236" s="486">
        <v>45322</v>
      </c>
      <c r="B236" s="170" t="s">
        <v>114</v>
      </c>
      <c r="C236" s="170" t="s">
        <v>115</v>
      </c>
      <c r="D236" s="483" t="s">
        <v>14</v>
      </c>
      <c r="E236" s="165">
        <v>4000</v>
      </c>
      <c r="F236" s="336">
        <v>3746</v>
      </c>
      <c r="G236" s="303">
        <f t="shared" si="4"/>
        <v>1.0678056593699947</v>
      </c>
      <c r="H236" s="705" t="s">
        <v>42</v>
      </c>
      <c r="I236" s="171" t="s">
        <v>44</v>
      </c>
      <c r="J236" s="400" t="s">
        <v>406</v>
      </c>
      <c r="K236" s="170" t="s">
        <v>144</v>
      </c>
      <c r="L236" s="170" t="s">
        <v>45</v>
      </c>
      <c r="M236" s="576"/>
      <c r="N236" s="577"/>
      <c r="O236" s="605"/>
      <c r="P236" s="605"/>
    </row>
    <row r="237" spans="1:16" x14ac:dyDescent="0.25">
      <c r="A237" s="486">
        <v>45322</v>
      </c>
      <c r="B237" s="170" t="s">
        <v>242</v>
      </c>
      <c r="C237" s="170" t="s">
        <v>122</v>
      </c>
      <c r="D237" s="483" t="s">
        <v>80</v>
      </c>
      <c r="E237" s="165">
        <v>11800</v>
      </c>
      <c r="F237" s="336">
        <v>3746</v>
      </c>
      <c r="G237" s="303">
        <f t="shared" si="4"/>
        <v>3.1500266951414844</v>
      </c>
      <c r="H237" s="705" t="s">
        <v>42</v>
      </c>
      <c r="I237" s="171" t="s">
        <v>44</v>
      </c>
      <c r="J237" s="400" t="s">
        <v>408</v>
      </c>
      <c r="K237" s="170" t="s">
        <v>144</v>
      </c>
      <c r="L237" s="170" t="s">
        <v>45</v>
      </c>
      <c r="M237" s="576"/>
      <c r="N237" s="577"/>
      <c r="O237" s="605"/>
      <c r="P237" s="605"/>
    </row>
    <row r="238" spans="1:16" x14ac:dyDescent="0.25">
      <c r="A238" s="486">
        <v>45322</v>
      </c>
      <c r="B238" s="170" t="s">
        <v>242</v>
      </c>
      <c r="C238" s="170" t="s">
        <v>122</v>
      </c>
      <c r="D238" s="483" t="s">
        <v>80</v>
      </c>
      <c r="E238" s="165">
        <v>11800</v>
      </c>
      <c r="F238" s="336">
        <v>3746</v>
      </c>
      <c r="G238" s="303">
        <f t="shared" si="4"/>
        <v>3.1500266951414844</v>
      </c>
      <c r="H238" s="705" t="s">
        <v>42</v>
      </c>
      <c r="I238" s="171" t="s">
        <v>44</v>
      </c>
      <c r="J238" s="400" t="s">
        <v>408</v>
      </c>
      <c r="K238" s="170" t="s">
        <v>144</v>
      </c>
      <c r="L238" s="170" t="s">
        <v>45</v>
      </c>
      <c r="M238" s="576"/>
      <c r="N238" s="577"/>
      <c r="O238" s="605"/>
      <c r="P238" s="605"/>
    </row>
    <row r="239" spans="1:16" x14ac:dyDescent="0.25">
      <c r="A239" s="169">
        <v>45322</v>
      </c>
      <c r="B239" s="170" t="s">
        <v>114</v>
      </c>
      <c r="C239" s="170" t="s">
        <v>115</v>
      </c>
      <c r="D239" s="171" t="s">
        <v>124</v>
      </c>
      <c r="E239" s="175">
        <v>8000</v>
      </c>
      <c r="F239" s="336">
        <v>3746</v>
      </c>
      <c r="G239" s="303">
        <f t="shared" si="4"/>
        <v>2.1356113187399894</v>
      </c>
      <c r="H239" s="705" t="s">
        <v>130</v>
      </c>
      <c r="I239" s="171" t="s">
        <v>44</v>
      </c>
      <c r="J239" s="400" t="s">
        <v>365</v>
      </c>
      <c r="K239" s="170" t="s">
        <v>144</v>
      </c>
      <c r="L239" s="170" t="s">
        <v>45</v>
      </c>
      <c r="M239" s="576"/>
      <c r="N239" s="577"/>
      <c r="O239" s="605"/>
      <c r="P239" s="605"/>
    </row>
    <row r="240" spans="1:16" x14ac:dyDescent="0.25">
      <c r="A240" s="169">
        <v>45322</v>
      </c>
      <c r="B240" s="170" t="s">
        <v>114</v>
      </c>
      <c r="C240" s="170" t="s">
        <v>115</v>
      </c>
      <c r="D240" s="171" t="s">
        <v>124</v>
      </c>
      <c r="E240" s="175">
        <v>7000</v>
      </c>
      <c r="F240" s="336">
        <v>3746</v>
      </c>
      <c r="G240" s="303">
        <f t="shared" si="4"/>
        <v>1.8686599038974907</v>
      </c>
      <c r="H240" s="705" t="s">
        <v>130</v>
      </c>
      <c r="I240" s="171" t="s">
        <v>44</v>
      </c>
      <c r="J240" s="400" t="s">
        <v>365</v>
      </c>
      <c r="K240" s="170" t="s">
        <v>144</v>
      </c>
      <c r="L240" s="170" t="s">
        <v>45</v>
      </c>
      <c r="M240" s="576"/>
      <c r="N240" s="577"/>
      <c r="O240" s="605"/>
      <c r="P240" s="605"/>
    </row>
    <row r="241" spans="1:16" x14ac:dyDescent="0.25">
      <c r="A241" s="169">
        <v>45322</v>
      </c>
      <c r="B241" s="170" t="s">
        <v>114</v>
      </c>
      <c r="C241" s="170" t="s">
        <v>115</v>
      </c>
      <c r="D241" s="171" t="s">
        <v>124</v>
      </c>
      <c r="E241" s="175">
        <v>11000</v>
      </c>
      <c r="F241" s="336">
        <v>3746</v>
      </c>
      <c r="G241" s="303">
        <f t="shared" si="4"/>
        <v>2.9364655632674852</v>
      </c>
      <c r="H241" s="705" t="s">
        <v>130</v>
      </c>
      <c r="I241" s="171" t="s">
        <v>44</v>
      </c>
      <c r="J241" s="400" t="s">
        <v>365</v>
      </c>
      <c r="K241" s="170" t="s">
        <v>144</v>
      </c>
      <c r="L241" s="170" t="s">
        <v>45</v>
      </c>
      <c r="M241" s="576"/>
      <c r="N241" s="577"/>
      <c r="O241" s="605"/>
      <c r="P241" s="605"/>
    </row>
    <row r="242" spans="1:16" x14ac:dyDescent="0.25">
      <c r="A242" s="169">
        <v>45322</v>
      </c>
      <c r="B242" s="170" t="s">
        <v>114</v>
      </c>
      <c r="C242" s="170" t="s">
        <v>115</v>
      </c>
      <c r="D242" s="171" t="s">
        <v>124</v>
      </c>
      <c r="E242" s="175">
        <v>8000</v>
      </c>
      <c r="F242" s="336">
        <v>3746</v>
      </c>
      <c r="G242" s="303">
        <f t="shared" si="4"/>
        <v>2.1356113187399894</v>
      </c>
      <c r="H242" s="705" t="s">
        <v>130</v>
      </c>
      <c r="I242" s="171" t="s">
        <v>44</v>
      </c>
      <c r="J242" s="400" t="s">
        <v>365</v>
      </c>
      <c r="K242" s="170" t="s">
        <v>144</v>
      </c>
      <c r="L242" s="170" t="s">
        <v>45</v>
      </c>
      <c r="M242" s="576"/>
      <c r="N242" s="577"/>
      <c r="O242" s="605"/>
      <c r="P242" s="605"/>
    </row>
    <row r="243" spans="1:16" x14ac:dyDescent="0.25">
      <c r="A243" s="169">
        <v>45322</v>
      </c>
      <c r="B243" s="170" t="s">
        <v>114</v>
      </c>
      <c r="C243" s="170" t="s">
        <v>115</v>
      </c>
      <c r="D243" s="171" t="s">
        <v>124</v>
      </c>
      <c r="E243" s="175">
        <v>7000</v>
      </c>
      <c r="F243" s="336">
        <v>3746</v>
      </c>
      <c r="G243" s="303">
        <f t="shared" si="4"/>
        <v>1.8686599038974907</v>
      </c>
      <c r="H243" s="705" t="s">
        <v>130</v>
      </c>
      <c r="I243" s="171" t="s">
        <v>44</v>
      </c>
      <c r="J243" s="400" t="s">
        <v>365</v>
      </c>
      <c r="K243" s="170" t="s">
        <v>144</v>
      </c>
      <c r="L243" s="170" t="s">
        <v>45</v>
      </c>
      <c r="M243" s="576"/>
      <c r="N243" s="577"/>
      <c r="O243" s="605"/>
      <c r="P243" s="605"/>
    </row>
    <row r="244" spans="1:16" x14ac:dyDescent="0.25">
      <c r="A244" s="169">
        <v>45322</v>
      </c>
      <c r="B244" s="170" t="s">
        <v>114</v>
      </c>
      <c r="C244" s="170" t="s">
        <v>115</v>
      </c>
      <c r="D244" s="171" t="s">
        <v>124</v>
      </c>
      <c r="E244" s="175">
        <v>7000</v>
      </c>
      <c r="F244" s="336">
        <v>3746</v>
      </c>
      <c r="G244" s="303">
        <f t="shared" si="4"/>
        <v>1.8686599038974907</v>
      </c>
      <c r="H244" s="705" t="s">
        <v>130</v>
      </c>
      <c r="I244" s="171" t="s">
        <v>44</v>
      </c>
      <c r="J244" s="400" t="s">
        <v>365</v>
      </c>
      <c r="K244" s="170" t="s">
        <v>144</v>
      </c>
      <c r="L244" s="170" t="s">
        <v>45</v>
      </c>
      <c r="M244" s="576"/>
      <c r="N244" s="577"/>
      <c r="O244" s="605"/>
      <c r="P244" s="605"/>
    </row>
    <row r="245" spans="1:16" x14ac:dyDescent="0.25">
      <c r="A245" s="169">
        <v>45322</v>
      </c>
      <c r="B245" s="170" t="s">
        <v>129</v>
      </c>
      <c r="C245" s="170" t="s">
        <v>129</v>
      </c>
      <c r="D245" s="171" t="s">
        <v>124</v>
      </c>
      <c r="E245" s="175">
        <v>4000</v>
      </c>
      <c r="F245" s="336">
        <v>3746</v>
      </c>
      <c r="G245" s="303">
        <f t="shared" si="4"/>
        <v>1.0678056593699947</v>
      </c>
      <c r="H245" s="705" t="s">
        <v>130</v>
      </c>
      <c r="I245" s="171" t="s">
        <v>44</v>
      </c>
      <c r="J245" s="400" t="s">
        <v>365</v>
      </c>
      <c r="K245" s="170" t="s">
        <v>144</v>
      </c>
      <c r="L245" s="170" t="s">
        <v>45</v>
      </c>
      <c r="M245" s="576"/>
      <c r="N245" s="577"/>
      <c r="O245" s="605"/>
      <c r="P245" s="605"/>
    </row>
    <row r="246" spans="1:16" x14ac:dyDescent="0.25">
      <c r="A246" s="169">
        <v>45322</v>
      </c>
      <c r="B246" s="170" t="s">
        <v>129</v>
      </c>
      <c r="C246" s="170" t="s">
        <v>129</v>
      </c>
      <c r="D246" s="171" t="s">
        <v>124</v>
      </c>
      <c r="E246" s="175">
        <v>4000</v>
      </c>
      <c r="F246" s="336">
        <v>3746</v>
      </c>
      <c r="G246" s="303">
        <f t="shared" si="4"/>
        <v>1.0678056593699947</v>
      </c>
      <c r="H246" s="705" t="s">
        <v>130</v>
      </c>
      <c r="I246" s="171" t="s">
        <v>44</v>
      </c>
      <c r="J246" s="400" t="s">
        <v>365</v>
      </c>
      <c r="K246" s="170" t="s">
        <v>144</v>
      </c>
      <c r="L246" s="170" t="s">
        <v>45</v>
      </c>
      <c r="M246" s="576"/>
      <c r="N246" s="577"/>
      <c r="O246" s="605"/>
      <c r="P246" s="605"/>
    </row>
    <row r="247" spans="1:16" x14ac:dyDescent="0.25">
      <c r="A247" s="169">
        <v>45322</v>
      </c>
      <c r="B247" s="170" t="s">
        <v>129</v>
      </c>
      <c r="C247" s="170" t="s">
        <v>129</v>
      </c>
      <c r="D247" s="171" t="s">
        <v>124</v>
      </c>
      <c r="E247" s="175">
        <v>2000</v>
      </c>
      <c r="F247" s="336">
        <v>3746</v>
      </c>
      <c r="G247" s="303">
        <f t="shared" si="4"/>
        <v>0.53390282968499736</v>
      </c>
      <c r="H247" s="705" t="s">
        <v>130</v>
      </c>
      <c r="I247" s="171" t="s">
        <v>44</v>
      </c>
      <c r="J247" s="400" t="s">
        <v>365</v>
      </c>
      <c r="K247" s="170" t="s">
        <v>144</v>
      </c>
      <c r="L247" s="170" t="s">
        <v>45</v>
      </c>
      <c r="M247" s="576"/>
      <c r="N247" s="577"/>
      <c r="O247" s="605"/>
      <c r="P247" s="605"/>
    </row>
    <row r="248" spans="1:16" x14ac:dyDescent="0.25">
      <c r="A248" s="169">
        <v>45322</v>
      </c>
      <c r="B248" s="170" t="s">
        <v>114</v>
      </c>
      <c r="C248" s="170" t="s">
        <v>115</v>
      </c>
      <c r="D248" s="171" t="s">
        <v>124</v>
      </c>
      <c r="E248" s="160">
        <v>10000</v>
      </c>
      <c r="F248" s="336">
        <v>3746</v>
      </c>
      <c r="G248" s="303">
        <f t="shared" si="4"/>
        <v>2.6695141484249865</v>
      </c>
      <c r="H248" s="705" t="s">
        <v>145</v>
      </c>
      <c r="I248" s="171" t="s">
        <v>44</v>
      </c>
      <c r="J248" s="400" t="s">
        <v>359</v>
      </c>
      <c r="K248" s="170" t="s">
        <v>144</v>
      </c>
      <c r="L248" s="170" t="s">
        <v>45</v>
      </c>
      <c r="M248" s="576"/>
      <c r="N248" s="577"/>
      <c r="O248" s="605"/>
      <c r="P248" s="605"/>
    </row>
    <row r="249" spans="1:16" x14ac:dyDescent="0.25">
      <c r="A249" s="169">
        <v>45322</v>
      </c>
      <c r="B249" s="170" t="s">
        <v>114</v>
      </c>
      <c r="C249" s="170" t="s">
        <v>115</v>
      </c>
      <c r="D249" s="171" t="s">
        <v>124</v>
      </c>
      <c r="E249" s="160">
        <v>9000</v>
      </c>
      <c r="F249" s="336">
        <v>3746</v>
      </c>
      <c r="G249" s="303">
        <f t="shared" si="4"/>
        <v>2.4025627335824882</v>
      </c>
      <c r="H249" s="705" t="s">
        <v>145</v>
      </c>
      <c r="I249" s="171" t="s">
        <v>44</v>
      </c>
      <c r="J249" s="400" t="s">
        <v>359</v>
      </c>
      <c r="K249" s="170" t="s">
        <v>144</v>
      </c>
      <c r="L249" s="170" t="s">
        <v>45</v>
      </c>
      <c r="M249" s="576"/>
      <c r="N249" s="577"/>
      <c r="O249" s="605"/>
      <c r="P249" s="605"/>
    </row>
    <row r="250" spans="1:16" x14ac:dyDescent="0.25">
      <c r="A250" s="169">
        <v>45322</v>
      </c>
      <c r="B250" s="170" t="s">
        <v>114</v>
      </c>
      <c r="C250" s="170" t="s">
        <v>115</v>
      </c>
      <c r="D250" s="171" t="s">
        <v>124</v>
      </c>
      <c r="E250" s="160">
        <v>7000</v>
      </c>
      <c r="F250" s="336">
        <v>3746</v>
      </c>
      <c r="G250" s="303">
        <f t="shared" si="4"/>
        <v>1.8686599038974907</v>
      </c>
      <c r="H250" s="705" t="s">
        <v>145</v>
      </c>
      <c r="I250" s="171" t="s">
        <v>44</v>
      </c>
      <c r="J250" s="400" t="s">
        <v>359</v>
      </c>
      <c r="K250" s="170" t="s">
        <v>144</v>
      </c>
      <c r="L250" s="170" t="s">
        <v>45</v>
      </c>
      <c r="M250" s="576"/>
      <c r="N250" s="577"/>
      <c r="O250" s="605"/>
      <c r="P250" s="605"/>
    </row>
    <row r="251" spans="1:16" x14ac:dyDescent="0.25">
      <c r="A251" s="169">
        <v>45322</v>
      </c>
      <c r="B251" s="170" t="s">
        <v>114</v>
      </c>
      <c r="C251" s="170" t="s">
        <v>115</v>
      </c>
      <c r="D251" s="171" t="s">
        <v>124</v>
      </c>
      <c r="E251" s="160">
        <v>10000</v>
      </c>
      <c r="F251" s="336">
        <v>3746</v>
      </c>
      <c r="G251" s="303">
        <f t="shared" si="4"/>
        <v>2.6695141484249865</v>
      </c>
      <c r="H251" s="705" t="s">
        <v>145</v>
      </c>
      <c r="I251" s="171" t="s">
        <v>44</v>
      </c>
      <c r="J251" s="400" t="s">
        <v>359</v>
      </c>
      <c r="K251" s="170" t="s">
        <v>144</v>
      </c>
      <c r="L251" s="170" t="s">
        <v>45</v>
      </c>
      <c r="M251" s="576"/>
      <c r="N251" s="577"/>
      <c r="O251" s="605"/>
      <c r="P251" s="605"/>
    </row>
    <row r="252" spans="1:16" x14ac:dyDescent="0.25">
      <c r="A252" s="169">
        <v>45322</v>
      </c>
      <c r="B252" s="170" t="s">
        <v>114</v>
      </c>
      <c r="C252" s="170" t="s">
        <v>115</v>
      </c>
      <c r="D252" s="171" t="s">
        <v>124</v>
      </c>
      <c r="E252" s="160">
        <v>9000</v>
      </c>
      <c r="F252" s="336">
        <v>3746</v>
      </c>
      <c r="G252" s="303">
        <f t="shared" si="4"/>
        <v>2.4025627335824882</v>
      </c>
      <c r="H252" s="705" t="s">
        <v>145</v>
      </c>
      <c r="I252" s="171" t="s">
        <v>44</v>
      </c>
      <c r="J252" s="400" t="s">
        <v>359</v>
      </c>
      <c r="K252" s="170" t="s">
        <v>144</v>
      </c>
      <c r="L252" s="170" t="s">
        <v>45</v>
      </c>
      <c r="M252" s="576"/>
      <c r="N252" s="577"/>
      <c r="O252" s="605"/>
      <c r="P252" s="605"/>
    </row>
    <row r="253" spans="1:16" x14ac:dyDescent="0.25">
      <c r="A253" s="708">
        <v>45322</v>
      </c>
      <c r="B253" s="170" t="s">
        <v>129</v>
      </c>
      <c r="C253" s="170" t="s">
        <v>129</v>
      </c>
      <c r="D253" s="171" t="s">
        <v>124</v>
      </c>
      <c r="E253" s="160">
        <v>5000</v>
      </c>
      <c r="F253" s="336">
        <v>3746</v>
      </c>
      <c r="G253" s="303">
        <f t="shared" si="4"/>
        <v>1.3347570742124932</v>
      </c>
      <c r="H253" s="705" t="s">
        <v>145</v>
      </c>
      <c r="I253" s="171" t="s">
        <v>44</v>
      </c>
      <c r="J253" s="400" t="s">
        <v>359</v>
      </c>
      <c r="K253" s="170" t="s">
        <v>144</v>
      </c>
      <c r="L253" s="170" t="s">
        <v>45</v>
      </c>
      <c r="M253" s="576"/>
      <c r="N253" s="577"/>
      <c r="O253" s="605"/>
      <c r="P253" s="605"/>
    </row>
    <row r="254" spans="1:16" x14ac:dyDescent="0.25">
      <c r="A254" s="708">
        <v>45322</v>
      </c>
      <c r="B254" s="170" t="s">
        <v>129</v>
      </c>
      <c r="C254" s="170" t="s">
        <v>129</v>
      </c>
      <c r="D254" s="171" t="s">
        <v>124</v>
      </c>
      <c r="E254" s="160">
        <v>5000</v>
      </c>
      <c r="F254" s="336">
        <v>3746</v>
      </c>
      <c r="G254" s="303">
        <f t="shared" si="4"/>
        <v>1.3347570742124932</v>
      </c>
      <c r="H254" s="705" t="s">
        <v>145</v>
      </c>
      <c r="I254" s="171" t="s">
        <v>44</v>
      </c>
      <c r="J254" s="400" t="s">
        <v>359</v>
      </c>
      <c r="K254" s="170" t="s">
        <v>144</v>
      </c>
      <c r="L254" s="170" t="s">
        <v>45</v>
      </c>
      <c r="M254" s="576"/>
      <c r="N254" s="577"/>
      <c r="O254" s="605"/>
      <c r="P254" s="605"/>
    </row>
    <row r="255" spans="1:16" x14ac:dyDescent="0.25">
      <c r="A255" s="169">
        <v>45322</v>
      </c>
      <c r="B255" s="170" t="s">
        <v>383</v>
      </c>
      <c r="C255" s="170" t="s">
        <v>141</v>
      </c>
      <c r="D255" s="171" t="s">
        <v>113</v>
      </c>
      <c r="E255" s="160">
        <v>1500000</v>
      </c>
      <c r="F255" s="336">
        <v>3746</v>
      </c>
      <c r="G255" s="303">
        <f t="shared" si="4"/>
        <v>400.427122263748</v>
      </c>
      <c r="H255" s="705" t="s">
        <v>133</v>
      </c>
      <c r="I255" s="171" t="s">
        <v>44</v>
      </c>
      <c r="J255" s="474" t="s">
        <v>409</v>
      </c>
      <c r="K255" s="170" t="s">
        <v>144</v>
      </c>
      <c r="L255" s="170" t="s">
        <v>45</v>
      </c>
      <c r="M255" s="576"/>
      <c r="N255" s="577"/>
      <c r="O255" s="605"/>
      <c r="P255" s="605"/>
    </row>
    <row r="256" spans="1:16" ht="15.75" thickBot="1" x14ac:dyDescent="0.3">
      <c r="A256" s="575">
        <v>45322</v>
      </c>
      <c r="B256" s="706" t="s">
        <v>203</v>
      </c>
      <c r="C256" s="706" t="s">
        <v>123</v>
      </c>
      <c r="D256" s="705" t="s">
        <v>80</v>
      </c>
      <c r="E256" s="720">
        <v>3000</v>
      </c>
      <c r="F256" s="604">
        <v>3746</v>
      </c>
      <c r="G256" s="579">
        <f t="shared" si="4"/>
        <v>0.80085424452749598</v>
      </c>
      <c r="H256" s="705" t="s">
        <v>133</v>
      </c>
      <c r="I256" s="171" t="s">
        <v>44</v>
      </c>
      <c r="J256" s="706" t="s">
        <v>385</v>
      </c>
      <c r="K256" s="170" t="s">
        <v>144</v>
      </c>
      <c r="L256" s="170" t="s">
        <v>45</v>
      </c>
      <c r="M256" s="576"/>
      <c r="N256" s="577"/>
      <c r="O256" s="605"/>
      <c r="P256" s="605"/>
    </row>
    <row r="257" spans="5:7" ht="21" customHeight="1" thickBot="1" x14ac:dyDescent="0.3">
      <c r="E257" s="709">
        <f>SUM(E3:E256)</f>
        <v>17359464.859999999</v>
      </c>
      <c r="F257" s="710"/>
      <c r="G257" s="711">
        <f>SUM(G3:G256)</f>
        <v>4592.959438676673</v>
      </c>
    </row>
  </sheetData>
  <autoFilter ref="A2:N257">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workbookViewId="0">
      <selection activeCell="H11" sqref="H11"/>
    </sheetView>
  </sheetViews>
  <sheetFormatPr defaultRowHeight="15" x14ac:dyDescent="0.25"/>
  <cols>
    <col min="1" max="1" width="13.140625" customWidth="1"/>
    <col min="2" max="2" width="36.5703125" customWidth="1"/>
    <col min="3" max="3" width="15.85546875" customWidth="1"/>
    <col min="4" max="4" width="19.5703125" customWidth="1"/>
  </cols>
  <sheetData>
    <row r="3" spans="1:4" x14ac:dyDescent="0.25">
      <c r="A3" s="419" t="s">
        <v>105</v>
      </c>
      <c r="B3" t="s">
        <v>125</v>
      </c>
      <c r="C3" t="s">
        <v>126</v>
      </c>
    </row>
    <row r="4" spans="1:4" x14ac:dyDescent="0.25">
      <c r="A4" s="176" t="s">
        <v>64</v>
      </c>
      <c r="B4" s="713">
        <v>370000</v>
      </c>
      <c r="C4" s="713"/>
      <c r="D4" s="712">
        <f>GETPIVOTDATA("Sum of spent in national currency (Ugx)",$A$3,"Name","Airtime")-GETPIVOTDATA("Sum of Received",$A$3,"Name","Airtime")</f>
        <v>370000</v>
      </c>
    </row>
    <row r="5" spans="1:4" x14ac:dyDescent="0.25">
      <c r="A5" s="176" t="s">
        <v>137</v>
      </c>
      <c r="B5" s="713">
        <v>97000</v>
      </c>
      <c r="C5" s="713"/>
      <c r="D5" s="712">
        <f>GETPIVOTDATA("Sum of spent in national currency (Ugx)",$A$3,"Name","Grace")-GETPIVOTDATA("Sum of Received",$A$3,"Name","Grace")</f>
        <v>97000</v>
      </c>
    </row>
    <row r="6" spans="1:4" x14ac:dyDescent="0.25">
      <c r="A6" s="176" t="s">
        <v>145</v>
      </c>
      <c r="B6" s="713">
        <v>788000</v>
      </c>
      <c r="C6" s="713">
        <v>7000</v>
      </c>
      <c r="D6" s="712">
        <f>GETPIVOTDATA("Sum of spent in national currency (Ugx)",$A$3,"Name","i03")-GETPIVOTDATA("Sum of Received",$A$3,"Name","i03")</f>
        <v>781000</v>
      </c>
    </row>
    <row r="7" spans="1:4" x14ac:dyDescent="0.25">
      <c r="A7" s="176" t="s">
        <v>130</v>
      </c>
      <c r="B7" s="713">
        <v>612000</v>
      </c>
      <c r="C7" s="713">
        <v>22000</v>
      </c>
      <c r="D7" s="712">
        <f>GETPIVOTDATA("Sum of spent in national currency (Ugx)",$A$3,"Name","i18")-GETPIVOTDATA("Sum of Received",$A$3,"Name","i18")</f>
        <v>590000</v>
      </c>
    </row>
    <row r="8" spans="1:4" x14ac:dyDescent="0.25">
      <c r="A8" s="176" t="s">
        <v>42</v>
      </c>
      <c r="B8" s="713">
        <v>1541000</v>
      </c>
      <c r="C8" s="713">
        <v>49300</v>
      </c>
      <c r="D8" s="712">
        <f>GETPIVOTDATA("Sum of spent in national currency (Ugx)",$A$3,"Name","Lydia")-GETPIVOTDATA("Sum of Received",$A$3,"Name","Lydia")</f>
        <v>1491700</v>
      </c>
    </row>
    <row r="9" spans="1:4" x14ac:dyDescent="0.25">
      <c r="A9" s="176" t="s">
        <v>106</v>
      </c>
      <c r="B9" s="713"/>
      <c r="C9" s="713">
        <v>4197000</v>
      </c>
      <c r="D9" s="712"/>
    </row>
    <row r="10" spans="1:4" x14ac:dyDescent="0.25">
      <c r="A10" s="176" t="s">
        <v>107</v>
      </c>
      <c r="B10" s="713">
        <v>3408000</v>
      </c>
      <c r="C10" s="713">
        <v>4275300</v>
      </c>
      <c r="D10" s="712"/>
    </row>
    <row r="11" spans="1:4" x14ac:dyDescent="0.25">
      <c r="B11" s="712"/>
      <c r="C11" s="712"/>
      <c r="D11" s="712"/>
    </row>
    <row r="12" spans="1:4" x14ac:dyDescent="0.25">
      <c r="B12" s="292"/>
      <c r="C12" s="714">
        <f>GETPIVOTDATA("Sum of Received",$A$3,"Name","i03")+GETPIVOTDATA("Sum of Received",$A$3,"Name","i18")+GETPIVOTDATA("Sum of Received",$A$3,"Name","Lydia")</f>
        <v>78300</v>
      </c>
      <c r="D12" s="712"/>
    </row>
    <row r="13" spans="1:4" x14ac:dyDescent="0.25">
      <c r="B13" s="292"/>
      <c r="C13" s="292"/>
      <c r="D13" s="7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85"/>
  <sheetViews>
    <sheetView workbookViewId="0">
      <pane xSplit="1" ySplit="2" topLeftCell="C60" activePane="bottomRight" state="frozen"/>
      <selection pane="topRight" activeCell="B1" sqref="B1"/>
      <selection pane="bottomLeft" activeCell="A4" sqref="A4"/>
      <selection pane="bottomRight" activeCell="J70" sqref="J70"/>
    </sheetView>
  </sheetViews>
  <sheetFormatPr defaultColWidth="10.85546875" defaultRowHeight="15" x14ac:dyDescent="0.25"/>
  <cols>
    <col min="1" max="1" width="17.7109375" style="28" customWidth="1"/>
    <col min="2" max="2" width="39.140625" style="28" bestFit="1" customWidth="1"/>
    <col min="3" max="3" width="18.42578125" style="28" bestFit="1" customWidth="1"/>
    <col min="4" max="4" width="14.7109375" style="28" customWidth="1"/>
    <col min="5" max="5" width="14.42578125" style="65" customWidth="1"/>
    <col min="6" max="6" width="15.140625" style="65" customWidth="1"/>
    <col min="7" max="7" width="21.140625" style="65" customWidth="1"/>
    <col min="8" max="9" width="21.140625" style="28" customWidth="1"/>
    <col min="10" max="10" width="26.140625" style="28" customWidth="1"/>
    <col min="11" max="11" width="10.85546875" style="28"/>
    <col min="12" max="12" width="13.42578125" style="28" customWidth="1"/>
    <col min="13" max="13" width="14.85546875" style="28" customWidth="1"/>
    <col min="14" max="14" width="28" style="28" customWidth="1"/>
    <col min="15" max="16384" width="10.85546875" style="28"/>
  </cols>
  <sheetData>
    <row r="1" spans="1:15" s="2" customFormat="1" ht="21" customHeight="1" x14ac:dyDescent="0.25">
      <c r="A1" s="722" t="s">
        <v>163</v>
      </c>
      <c r="B1" s="722"/>
      <c r="C1" s="722"/>
      <c r="D1" s="722"/>
      <c r="E1" s="722"/>
      <c r="F1" s="722"/>
      <c r="G1" s="722"/>
      <c r="H1" s="722"/>
      <c r="I1" s="722"/>
      <c r="J1" s="722"/>
      <c r="K1" s="722"/>
      <c r="L1" s="722"/>
      <c r="M1" s="722"/>
      <c r="N1" s="722"/>
    </row>
    <row r="2" spans="1:15" s="2" customFormat="1" ht="45.75" customHeight="1" x14ac:dyDescent="0.25">
      <c r="A2" s="29" t="s">
        <v>0</v>
      </c>
      <c r="B2" s="22" t="s">
        <v>5</v>
      </c>
      <c r="C2" s="22" t="s">
        <v>10</v>
      </c>
      <c r="D2" s="23" t="s">
        <v>8</v>
      </c>
      <c r="E2" s="23" t="s">
        <v>56</v>
      </c>
      <c r="F2" s="23" t="s">
        <v>34</v>
      </c>
      <c r="G2" s="24" t="s">
        <v>41</v>
      </c>
      <c r="H2" s="24" t="s">
        <v>2</v>
      </c>
      <c r="I2" s="24" t="s">
        <v>3</v>
      </c>
      <c r="J2" s="22" t="s">
        <v>9</v>
      </c>
      <c r="K2" s="22" t="s">
        <v>1</v>
      </c>
      <c r="L2" s="22" t="s">
        <v>4</v>
      </c>
      <c r="M2" s="25" t="s">
        <v>12</v>
      </c>
      <c r="N2" s="26" t="s">
        <v>11</v>
      </c>
      <c r="O2" s="288"/>
    </row>
    <row r="3" spans="1:15" s="14" customFormat="1" x14ac:dyDescent="0.25">
      <c r="A3" s="101">
        <v>45292</v>
      </c>
      <c r="B3" s="100" t="s">
        <v>395</v>
      </c>
      <c r="C3" s="100"/>
      <c r="D3" s="383"/>
      <c r="E3" s="384"/>
      <c r="F3" s="168"/>
      <c r="G3" s="168">
        <v>545526</v>
      </c>
      <c r="H3" s="21"/>
      <c r="I3" s="306" t="s">
        <v>18</v>
      </c>
      <c r="J3" s="404"/>
      <c r="K3" s="306" t="s">
        <v>144</v>
      </c>
      <c r="L3" s="306" t="s">
        <v>58</v>
      </c>
      <c r="M3" s="32"/>
      <c r="N3" s="32"/>
      <c r="O3" s="289"/>
    </row>
    <row r="4" spans="1:15" s="14" customFormat="1" x14ac:dyDescent="0.25">
      <c r="A4" s="169">
        <v>45293</v>
      </c>
      <c r="B4" s="170" t="s">
        <v>112</v>
      </c>
      <c r="C4" s="170" t="s">
        <v>49</v>
      </c>
      <c r="D4" s="171" t="s">
        <v>124</v>
      </c>
      <c r="E4" s="151">
        <v>49000</v>
      </c>
      <c r="F4" s="151"/>
      <c r="G4" s="158">
        <f>G3-E4+F4</f>
        <v>496526</v>
      </c>
      <c r="H4" s="172" t="s">
        <v>145</v>
      </c>
      <c r="I4" s="172" t="s">
        <v>18</v>
      </c>
      <c r="J4" s="400" t="s">
        <v>156</v>
      </c>
      <c r="K4" s="306" t="s">
        <v>144</v>
      </c>
      <c r="L4" s="172" t="s">
        <v>58</v>
      </c>
      <c r="M4" s="172"/>
      <c r="N4" s="172"/>
      <c r="O4" s="289"/>
    </row>
    <row r="5" spans="1:15" s="14" customFormat="1" x14ac:dyDescent="0.25">
      <c r="A5" s="169">
        <v>45294</v>
      </c>
      <c r="B5" s="170" t="s">
        <v>112</v>
      </c>
      <c r="C5" s="170" t="s">
        <v>49</v>
      </c>
      <c r="D5" s="171" t="s">
        <v>124</v>
      </c>
      <c r="E5" s="157">
        <v>42000</v>
      </c>
      <c r="F5" s="151"/>
      <c r="G5" s="158">
        <f t="shared" ref="G5:G71" si="0">G4-E5+F5</f>
        <v>454526</v>
      </c>
      <c r="H5" s="184" t="s">
        <v>145</v>
      </c>
      <c r="I5" s="306" t="s">
        <v>18</v>
      </c>
      <c r="J5" s="400" t="s">
        <v>160</v>
      </c>
      <c r="K5" s="306" t="s">
        <v>144</v>
      </c>
      <c r="L5" s="306" t="s">
        <v>58</v>
      </c>
      <c r="M5" s="185"/>
      <c r="N5" s="306"/>
      <c r="O5" s="289"/>
    </row>
    <row r="6" spans="1:15" s="14" customFormat="1" x14ac:dyDescent="0.25">
      <c r="A6" s="169">
        <v>45300</v>
      </c>
      <c r="B6" s="170" t="s">
        <v>112</v>
      </c>
      <c r="C6" s="170" t="s">
        <v>49</v>
      </c>
      <c r="D6" s="171" t="s">
        <v>124</v>
      </c>
      <c r="E6" s="157">
        <v>48500</v>
      </c>
      <c r="F6" s="162"/>
      <c r="G6" s="158">
        <f t="shared" si="0"/>
        <v>406026</v>
      </c>
      <c r="H6" s="262" t="s">
        <v>145</v>
      </c>
      <c r="I6" s="306" t="s">
        <v>18</v>
      </c>
      <c r="J6" s="400" t="s">
        <v>164</v>
      </c>
      <c r="K6" s="306" t="s">
        <v>144</v>
      </c>
      <c r="L6" s="306" t="s">
        <v>58</v>
      </c>
      <c r="M6" s="185"/>
      <c r="N6" s="306"/>
      <c r="O6" s="289"/>
    </row>
    <row r="7" spans="1:15" s="14" customFormat="1" x14ac:dyDescent="0.25">
      <c r="A7" s="169">
        <v>45301</v>
      </c>
      <c r="B7" s="170" t="s">
        <v>112</v>
      </c>
      <c r="C7" s="170" t="s">
        <v>49</v>
      </c>
      <c r="D7" s="171" t="s">
        <v>124</v>
      </c>
      <c r="E7" s="157">
        <v>38500</v>
      </c>
      <c r="F7" s="162"/>
      <c r="G7" s="158">
        <f t="shared" si="0"/>
        <v>367526</v>
      </c>
      <c r="H7" s="262" t="s">
        <v>130</v>
      </c>
      <c r="I7" s="306" t="s">
        <v>18</v>
      </c>
      <c r="J7" s="400" t="s">
        <v>170</v>
      </c>
      <c r="K7" s="306" t="s">
        <v>144</v>
      </c>
      <c r="L7" s="306" t="s">
        <v>58</v>
      </c>
      <c r="M7" s="185"/>
      <c r="N7" s="306"/>
      <c r="O7" s="289"/>
    </row>
    <row r="8" spans="1:15" s="14" customFormat="1" x14ac:dyDescent="0.25">
      <c r="A8" s="169">
        <v>45301</v>
      </c>
      <c r="B8" s="170" t="s">
        <v>112</v>
      </c>
      <c r="C8" s="170" t="s">
        <v>49</v>
      </c>
      <c r="D8" s="171" t="s">
        <v>124</v>
      </c>
      <c r="E8" s="157">
        <v>36000</v>
      </c>
      <c r="F8" s="162"/>
      <c r="G8" s="158">
        <f t="shared" si="0"/>
        <v>331526</v>
      </c>
      <c r="H8" s="262" t="s">
        <v>145</v>
      </c>
      <c r="I8" s="306" t="s">
        <v>18</v>
      </c>
      <c r="J8" s="400" t="s">
        <v>175</v>
      </c>
      <c r="K8" s="306" t="s">
        <v>144</v>
      </c>
      <c r="L8" s="306" t="s">
        <v>58</v>
      </c>
      <c r="M8" s="185"/>
      <c r="N8" s="306"/>
      <c r="O8" s="289"/>
    </row>
    <row r="9" spans="1:15" s="14" customFormat="1" x14ac:dyDescent="0.25">
      <c r="A9" s="169">
        <v>45303</v>
      </c>
      <c r="B9" s="170" t="s">
        <v>112</v>
      </c>
      <c r="C9" s="170" t="s">
        <v>49</v>
      </c>
      <c r="D9" s="171" t="s">
        <v>124</v>
      </c>
      <c r="E9" s="157">
        <v>25500</v>
      </c>
      <c r="F9" s="162"/>
      <c r="G9" s="158">
        <f t="shared" si="0"/>
        <v>306026</v>
      </c>
      <c r="H9" s="262" t="s">
        <v>145</v>
      </c>
      <c r="I9" s="306" t="s">
        <v>18</v>
      </c>
      <c r="J9" s="400" t="s">
        <v>178</v>
      </c>
      <c r="K9" s="306" t="s">
        <v>144</v>
      </c>
      <c r="L9" s="306" t="s">
        <v>58</v>
      </c>
      <c r="M9" s="185"/>
      <c r="N9" s="306"/>
      <c r="O9" s="289"/>
    </row>
    <row r="10" spans="1:15" s="14" customFormat="1" x14ac:dyDescent="0.25">
      <c r="A10" s="169">
        <v>45303</v>
      </c>
      <c r="B10" s="170" t="s">
        <v>112</v>
      </c>
      <c r="C10" s="170" t="s">
        <v>49</v>
      </c>
      <c r="D10" s="171" t="s">
        <v>124</v>
      </c>
      <c r="E10" s="157">
        <v>33500</v>
      </c>
      <c r="F10" s="162"/>
      <c r="G10" s="158">
        <f t="shared" si="0"/>
        <v>272526</v>
      </c>
      <c r="H10" s="262" t="s">
        <v>130</v>
      </c>
      <c r="I10" s="306" t="s">
        <v>18</v>
      </c>
      <c r="J10" s="400" t="s">
        <v>179</v>
      </c>
      <c r="K10" s="306" t="s">
        <v>144</v>
      </c>
      <c r="L10" s="306" t="s">
        <v>58</v>
      </c>
      <c r="M10" s="185"/>
      <c r="N10" s="306"/>
      <c r="O10" s="289"/>
    </row>
    <row r="11" spans="1:15" s="14" customFormat="1" x14ac:dyDescent="0.25">
      <c r="A11" s="169">
        <v>45307</v>
      </c>
      <c r="B11" s="170" t="s">
        <v>112</v>
      </c>
      <c r="C11" s="170" t="s">
        <v>49</v>
      </c>
      <c r="D11" s="171" t="s">
        <v>14</v>
      </c>
      <c r="E11" s="157">
        <v>14000</v>
      </c>
      <c r="F11" s="162"/>
      <c r="G11" s="158">
        <f t="shared" si="0"/>
        <v>258526</v>
      </c>
      <c r="H11" s="262" t="s">
        <v>42</v>
      </c>
      <c r="I11" s="306" t="s">
        <v>18</v>
      </c>
      <c r="J11" s="474" t="s">
        <v>181</v>
      </c>
      <c r="K11" s="306" t="s">
        <v>144</v>
      </c>
      <c r="L11" s="306" t="s">
        <v>58</v>
      </c>
      <c r="M11" s="185"/>
      <c r="N11" s="306"/>
      <c r="O11" s="289"/>
    </row>
    <row r="12" spans="1:15" s="14" customFormat="1" x14ac:dyDescent="0.25">
      <c r="A12" s="169">
        <v>45307</v>
      </c>
      <c r="B12" s="170" t="s">
        <v>112</v>
      </c>
      <c r="C12" s="170" t="s">
        <v>49</v>
      </c>
      <c r="D12" s="171" t="s">
        <v>124</v>
      </c>
      <c r="E12" s="157">
        <v>17000</v>
      </c>
      <c r="F12" s="162"/>
      <c r="G12" s="158">
        <f t="shared" si="0"/>
        <v>241526</v>
      </c>
      <c r="H12" s="262" t="s">
        <v>130</v>
      </c>
      <c r="I12" s="306" t="s">
        <v>18</v>
      </c>
      <c r="J12" s="400" t="s">
        <v>185</v>
      </c>
      <c r="K12" s="306" t="s">
        <v>144</v>
      </c>
      <c r="L12" s="306" t="s">
        <v>58</v>
      </c>
      <c r="M12" s="185"/>
      <c r="N12" s="306"/>
      <c r="O12" s="289"/>
    </row>
    <row r="13" spans="1:15" s="14" customFormat="1" x14ac:dyDescent="0.25">
      <c r="A13" s="486">
        <v>45307</v>
      </c>
      <c r="B13" s="170" t="s">
        <v>112</v>
      </c>
      <c r="C13" s="170" t="s">
        <v>49</v>
      </c>
      <c r="D13" s="171" t="s">
        <v>124</v>
      </c>
      <c r="E13" s="157">
        <v>21000</v>
      </c>
      <c r="F13" s="162"/>
      <c r="G13" s="158">
        <f t="shared" si="0"/>
        <v>220526</v>
      </c>
      <c r="H13" s="262" t="s">
        <v>145</v>
      </c>
      <c r="I13" s="306" t="s">
        <v>18</v>
      </c>
      <c r="J13" s="400" t="s">
        <v>186</v>
      </c>
      <c r="K13" s="306" t="s">
        <v>144</v>
      </c>
      <c r="L13" s="306" t="s">
        <v>58</v>
      </c>
      <c r="M13" s="185"/>
      <c r="N13" s="306"/>
      <c r="O13" s="289"/>
    </row>
    <row r="14" spans="1:15" s="14" customFormat="1" x14ac:dyDescent="0.25">
      <c r="A14" s="486">
        <v>45307</v>
      </c>
      <c r="B14" s="170" t="s">
        <v>121</v>
      </c>
      <c r="C14" s="170" t="s">
        <v>49</v>
      </c>
      <c r="D14" s="171" t="s">
        <v>124</v>
      </c>
      <c r="E14" s="157"/>
      <c r="F14" s="162">
        <v>1000</v>
      </c>
      <c r="G14" s="158">
        <f t="shared" si="0"/>
        <v>221526</v>
      </c>
      <c r="H14" s="262" t="s">
        <v>145</v>
      </c>
      <c r="I14" s="306" t="s">
        <v>18</v>
      </c>
      <c r="J14" s="400" t="s">
        <v>156</v>
      </c>
      <c r="K14" s="306" t="s">
        <v>144</v>
      </c>
      <c r="L14" s="306" t="s">
        <v>58</v>
      </c>
      <c r="M14" s="185"/>
      <c r="N14" s="306"/>
      <c r="O14" s="289"/>
    </row>
    <row r="15" spans="1:15" s="14" customFormat="1" x14ac:dyDescent="0.25">
      <c r="A15" s="486">
        <v>45307</v>
      </c>
      <c r="B15" s="170" t="s">
        <v>121</v>
      </c>
      <c r="C15" s="170" t="s">
        <v>49</v>
      </c>
      <c r="D15" s="171" t="s">
        <v>124</v>
      </c>
      <c r="E15" s="157"/>
      <c r="F15" s="162">
        <v>12000</v>
      </c>
      <c r="G15" s="158">
        <f t="shared" si="0"/>
        <v>233526</v>
      </c>
      <c r="H15" s="262" t="s">
        <v>130</v>
      </c>
      <c r="I15" s="306" t="s">
        <v>18</v>
      </c>
      <c r="J15" s="400" t="s">
        <v>170</v>
      </c>
      <c r="K15" s="306" t="s">
        <v>144</v>
      </c>
      <c r="L15" s="306" t="s">
        <v>58</v>
      </c>
      <c r="M15" s="185"/>
      <c r="N15" s="306"/>
      <c r="O15" s="289"/>
    </row>
    <row r="16" spans="1:15" s="14" customFormat="1" x14ac:dyDescent="0.25">
      <c r="A16" s="486">
        <v>45308</v>
      </c>
      <c r="B16" s="170" t="s">
        <v>112</v>
      </c>
      <c r="C16" s="170" t="s">
        <v>49</v>
      </c>
      <c r="D16" s="171" t="s">
        <v>124</v>
      </c>
      <c r="E16" s="157">
        <v>14000</v>
      </c>
      <c r="F16" s="162"/>
      <c r="G16" s="158">
        <f t="shared" si="0"/>
        <v>219526</v>
      </c>
      <c r="H16" s="262" t="s">
        <v>42</v>
      </c>
      <c r="I16" s="306" t="s">
        <v>18</v>
      </c>
      <c r="J16" s="474" t="s">
        <v>190</v>
      </c>
      <c r="K16" s="306" t="s">
        <v>144</v>
      </c>
      <c r="L16" s="306" t="s">
        <v>58</v>
      </c>
      <c r="M16" s="185"/>
      <c r="N16" s="306"/>
      <c r="O16" s="289"/>
    </row>
    <row r="17" spans="1:15" s="14" customFormat="1" ht="18" customHeight="1" x14ac:dyDescent="0.25">
      <c r="A17" s="486">
        <v>45308</v>
      </c>
      <c r="B17" s="170" t="s">
        <v>112</v>
      </c>
      <c r="C17" s="170" t="s">
        <v>49</v>
      </c>
      <c r="D17" s="171" t="s">
        <v>124</v>
      </c>
      <c r="E17" s="157">
        <v>20000</v>
      </c>
      <c r="F17" s="162"/>
      <c r="G17" s="158">
        <f t="shared" si="0"/>
        <v>199526</v>
      </c>
      <c r="H17" s="262" t="s">
        <v>145</v>
      </c>
      <c r="I17" s="306" t="s">
        <v>18</v>
      </c>
      <c r="J17" s="400" t="s">
        <v>194</v>
      </c>
      <c r="K17" s="306" t="s">
        <v>144</v>
      </c>
      <c r="L17" s="306" t="s">
        <v>58</v>
      </c>
      <c r="M17" s="185"/>
      <c r="N17" s="306"/>
      <c r="O17" s="289"/>
    </row>
    <row r="18" spans="1:15" s="14" customFormat="1" x14ac:dyDescent="0.25">
      <c r="A18" s="486">
        <v>45308</v>
      </c>
      <c r="B18" s="170" t="s">
        <v>112</v>
      </c>
      <c r="C18" s="170" t="s">
        <v>49</v>
      </c>
      <c r="D18" s="171" t="s">
        <v>124</v>
      </c>
      <c r="E18" s="157">
        <v>17000</v>
      </c>
      <c r="F18" s="162"/>
      <c r="G18" s="158">
        <f t="shared" si="0"/>
        <v>182526</v>
      </c>
      <c r="H18" s="262" t="s">
        <v>130</v>
      </c>
      <c r="I18" s="306" t="s">
        <v>18</v>
      </c>
      <c r="J18" s="400" t="s">
        <v>195</v>
      </c>
      <c r="K18" s="306" t="s">
        <v>144</v>
      </c>
      <c r="L18" s="306" t="s">
        <v>58</v>
      </c>
      <c r="M18" s="185"/>
      <c r="N18" s="306"/>
      <c r="O18" s="289"/>
    </row>
    <row r="19" spans="1:15" s="14" customFormat="1" x14ac:dyDescent="0.25">
      <c r="A19" s="486">
        <v>45308</v>
      </c>
      <c r="B19" s="170" t="s">
        <v>149</v>
      </c>
      <c r="C19" s="170" t="s">
        <v>49</v>
      </c>
      <c r="D19" s="171" t="s">
        <v>113</v>
      </c>
      <c r="E19" s="157">
        <v>7000</v>
      </c>
      <c r="F19" s="162"/>
      <c r="G19" s="158">
        <f t="shared" si="0"/>
        <v>175526</v>
      </c>
      <c r="H19" s="262" t="s">
        <v>137</v>
      </c>
      <c r="I19" s="306" t="s">
        <v>18</v>
      </c>
      <c r="J19" s="400" t="s">
        <v>318</v>
      </c>
      <c r="K19" s="306" t="s">
        <v>144</v>
      </c>
      <c r="L19" s="306" t="s">
        <v>58</v>
      </c>
      <c r="M19" s="185"/>
      <c r="N19" s="306"/>
      <c r="O19" s="289"/>
    </row>
    <row r="20" spans="1:15" s="14" customFormat="1" x14ac:dyDescent="0.25">
      <c r="A20" s="486">
        <v>45309</v>
      </c>
      <c r="B20" s="170" t="s">
        <v>112</v>
      </c>
      <c r="C20" s="170" t="s">
        <v>49</v>
      </c>
      <c r="D20" s="171" t="s">
        <v>14</v>
      </c>
      <c r="E20" s="157">
        <v>12000</v>
      </c>
      <c r="F20" s="162"/>
      <c r="G20" s="158">
        <f t="shared" si="0"/>
        <v>163526</v>
      </c>
      <c r="H20" s="262" t="s">
        <v>42</v>
      </c>
      <c r="I20" s="306" t="s">
        <v>18</v>
      </c>
      <c r="J20" s="474" t="s">
        <v>209</v>
      </c>
      <c r="K20" s="306" t="s">
        <v>144</v>
      </c>
      <c r="L20" s="306" t="s">
        <v>58</v>
      </c>
      <c r="M20" s="185"/>
      <c r="N20" s="306"/>
      <c r="O20" s="289"/>
    </row>
    <row r="21" spans="1:15" s="14" customFormat="1" x14ac:dyDescent="0.25">
      <c r="A21" s="169">
        <v>45309</v>
      </c>
      <c r="B21" s="386" t="s">
        <v>214</v>
      </c>
      <c r="C21" s="386" t="s">
        <v>215</v>
      </c>
      <c r="D21" s="715"/>
      <c r="E21" s="716"/>
      <c r="F21" s="162">
        <v>4197000</v>
      </c>
      <c r="G21" s="158">
        <f t="shared" si="0"/>
        <v>4360526</v>
      </c>
      <c r="H21" s="262"/>
      <c r="I21" s="306" t="s">
        <v>18</v>
      </c>
      <c r="J21" s="400" t="s">
        <v>223</v>
      </c>
      <c r="K21" s="306" t="s">
        <v>144</v>
      </c>
      <c r="L21" s="306" t="s">
        <v>58</v>
      </c>
      <c r="M21" s="185"/>
      <c r="N21" s="306"/>
      <c r="O21" s="289"/>
    </row>
    <row r="22" spans="1:15" s="14" customFormat="1" x14ac:dyDescent="0.25">
      <c r="A22" s="486">
        <v>45309</v>
      </c>
      <c r="B22" s="170" t="s">
        <v>112</v>
      </c>
      <c r="C22" s="170" t="s">
        <v>49</v>
      </c>
      <c r="D22" s="171" t="s">
        <v>14</v>
      </c>
      <c r="E22" s="157">
        <v>319000</v>
      </c>
      <c r="F22" s="162"/>
      <c r="G22" s="158">
        <f t="shared" si="0"/>
        <v>4041526</v>
      </c>
      <c r="H22" s="262" t="s">
        <v>42</v>
      </c>
      <c r="I22" s="306" t="s">
        <v>18</v>
      </c>
      <c r="J22" s="400" t="s">
        <v>218</v>
      </c>
      <c r="K22" s="306" t="s">
        <v>144</v>
      </c>
      <c r="L22" s="306" t="s">
        <v>58</v>
      </c>
      <c r="M22" s="185"/>
      <c r="N22" s="306"/>
      <c r="O22" s="289"/>
    </row>
    <row r="23" spans="1:15" s="14" customFormat="1" x14ac:dyDescent="0.25">
      <c r="A23" s="486">
        <v>45310</v>
      </c>
      <c r="B23" s="170" t="s">
        <v>112</v>
      </c>
      <c r="C23" s="170" t="s">
        <v>49</v>
      </c>
      <c r="D23" s="171" t="s">
        <v>14</v>
      </c>
      <c r="E23" s="157">
        <v>50000</v>
      </c>
      <c r="F23" s="162"/>
      <c r="G23" s="158">
        <f t="shared" si="0"/>
        <v>3991526</v>
      </c>
      <c r="H23" s="262" t="s">
        <v>42</v>
      </c>
      <c r="I23" s="306" t="s">
        <v>18</v>
      </c>
      <c r="J23" s="400" t="s">
        <v>220</v>
      </c>
      <c r="K23" s="306" t="s">
        <v>144</v>
      </c>
      <c r="L23" s="306" t="s">
        <v>58</v>
      </c>
      <c r="M23" s="185"/>
      <c r="N23" s="306"/>
      <c r="O23" s="289"/>
    </row>
    <row r="24" spans="1:15" s="14" customFormat="1" x14ac:dyDescent="0.25">
      <c r="A24" s="486">
        <v>45310</v>
      </c>
      <c r="B24" s="170" t="s">
        <v>112</v>
      </c>
      <c r="C24" s="170" t="s">
        <v>49</v>
      </c>
      <c r="D24" s="171" t="s">
        <v>14</v>
      </c>
      <c r="E24" s="157">
        <v>113000</v>
      </c>
      <c r="F24" s="162"/>
      <c r="G24" s="158">
        <f t="shared" si="0"/>
        <v>3878526</v>
      </c>
      <c r="H24" s="262" t="s">
        <v>42</v>
      </c>
      <c r="I24" s="306" t="s">
        <v>18</v>
      </c>
      <c r="J24" s="474" t="s">
        <v>221</v>
      </c>
      <c r="K24" s="306" t="s">
        <v>144</v>
      </c>
      <c r="L24" s="306" t="s">
        <v>58</v>
      </c>
      <c r="M24" s="185"/>
      <c r="N24" s="306"/>
      <c r="O24" s="289"/>
    </row>
    <row r="25" spans="1:15" s="14" customFormat="1" x14ac:dyDescent="0.25">
      <c r="A25" s="486">
        <v>45310</v>
      </c>
      <c r="B25" s="170" t="s">
        <v>112</v>
      </c>
      <c r="C25" s="170" t="s">
        <v>49</v>
      </c>
      <c r="D25" s="171" t="s">
        <v>14</v>
      </c>
      <c r="E25" s="157">
        <v>40000</v>
      </c>
      <c r="F25" s="162"/>
      <c r="G25" s="158">
        <f t="shared" si="0"/>
        <v>3838526</v>
      </c>
      <c r="H25" s="262" t="s">
        <v>42</v>
      </c>
      <c r="I25" s="306" t="s">
        <v>18</v>
      </c>
      <c r="J25" s="400" t="s">
        <v>228</v>
      </c>
      <c r="K25" s="306" t="s">
        <v>144</v>
      </c>
      <c r="L25" s="306" t="s">
        <v>58</v>
      </c>
      <c r="M25" s="185"/>
      <c r="N25" s="306"/>
      <c r="O25" s="289"/>
    </row>
    <row r="26" spans="1:15" s="14" customFormat="1" x14ac:dyDescent="0.25">
      <c r="A26" s="486">
        <v>45310</v>
      </c>
      <c r="B26" s="170" t="s">
        <v>112</v>
      </c>
      <c r="C26" s="170" t="s">
        <v>49</v>
      </c>
      <c r="D26" s="171" t="s">
        <v>14</v>
      </c>
      <c r="E26" s="157">
        <v>110000</v>
      </c>
      <c r="F26" s="162"/>
      <c r="G26" s="158">
        <f t="shared" si="0"/>
        <v>3728526</v>
      </c>
      <c r="H26" s="262" t="s">
        <v>42</v>
      </c>
      <c r="I26" s="306" t="s">
        <v>18</v>
      </c>
      <c r="J26" s="400" t="s">
        <v>229</v>
      </c>
      <c r="K26" s="306" t="s">
        <v>144</v>
      </c>
      <c r="L26" s="306" t="s">
        <v>58</v>
      </c>
      <c r="M26" s="185"/>
      <c r="N26" s="306"/>
      <c r="O26" s="289"/>
    </row>
    <row r="27" spans="1:15" s="14" customFormat="1" x14ac:dyDescent="0.25">
      <c r="A27" s="486">
        <v>45310</v>
      </c>
      <c r="B27" s="170" t="s">
        <v>112</v>
      </c>
      <c r="C27" s="170" t="s">
        <v>49</v>
      </c>
      <c r="D27" s="171" t="s">
        <v>14</v>
      </c>
      <c r="E27" s="157">
        <v>198000</v>
      </c>
      <c r="F27" s="162"/>
      <c r="G27" s="158">
        <f t="shared" si="0"/>
        <v>3530526</v>
      </c>
      <c r="H27" s="262" t="s">
        <v>42</v>
      </c>
      <c r="I27" s="306" t="s">
        <v>18</v>
      </c>
      <c r="J27" s="400" t="s">
        <v>254</v>
      </c>
      <c r="K27" s="306" t="s">
        <v>144</v>
      </c>
      <c r="L27" s="306" t="s">
        <v>58</v>
      </c>
      <c r="M27" s="185"/>
      <c r="N27" s="306"/>
      <c r="O27" s="289"/>
    </row>
    <row r="28" spans="1:15" s="14" customFormat="1" x14ac:dyDescent="0.25">
      <c r="A28" s="486">
        <v>45310</v>
      </c>
      <c r="B28" s="170" t="s">
        <v>112</v>
      </c>
      <c r="C28" s="170" t="s">
        <v>49</v>
      </c>
      <c r="D28" s="171" t="s">
        <v>14</v>
      </c>
      <c r="E28" s="157">
        <v>280000</v>
      </c>
      <c r="F28" s="162"/>
      <c r="G28" s="158">
        <f t="shared" si="0"/>
        <v>3250526</v>
      </c>
      <c r="H28" s="262" t="s">
        <v>64</v>
      </c>
      <c r="I28" s="306" t="s">
        <v>18</v>
      </c>
      <c r="J28" s="400" t="s">
        <v>230</v>
      </c>
      <c r="K28" s="306" t="s">
        <v>144</v>
      </c>
      <c r="L28" s="306" t="s">
        <v>58</v>
      </c>
      <c r="M28" s="185"/>
      <c r="N28" s="306"/>
      <c r="O28" s="289"/>
    </row>
    <row r="29" spans="1:15" s="14" customFormat="1" x14ac:dyDescent="0.25">
      <c r="A29" s="486">
        <v>45310</v>
      </c>
      <c r="B29" s="170" t="s">
        <v>112</v>
      </c>
      <c r="C29" s="170" t="s">
        <v>49</v>
      </c>
      <c r="D29" s="171" t="s">
        <v>14</v>
      </c>
      <c r="E29" s="157">
        <v>20000</v>
      </c>
      <c r="F29" s="162"/>
      <c r="G29" s="158">
        <f t="shared" si="0"/>
        <v>3230526</v>
      </c>
      <c r="H29" s="262" t="s">
        <v>42</v>
      </c>
      <c r="I29" s="306" t="s">
        <v>18</v>
      </c>
      <c r="J29" s="400" t="s">
        <v>240</v>
      </c>
      <c r="K29" s="306" t="s">
        <v>144</v>
      </c>
      <c r="L29" s="306" t="s">
        <v>58</v>
      </c>
      <c r="M29" s="185"/>
      <c r="N29" s="306"/>
      <c r="O29" s="289"/>
    </row>
    <row r="30" spans="1:15" s="14" customFormat="1" x14ac:dyDescent="0.25">
      <c r="A30" s="486">
        <v>45310</v>
      </c>
      <c r="B30" s="170" t="s">
        <v>112</v>
      </c>
      <c r="C30" s="170" t="s">
        <v>49</v>
      </c>
      <c r="D30" s="171" t="s">
        <v>14</v>
      </c>
      <c r="E30" s="157">
        <v>100000</v>
      </c>
      <c r="F30" s="162"/>
      <c r="G30" s="158">
        <f t="shared" si="0"/>
        <v>3130526</v>
      </c>
      <c r="H30" s="262" t="s">
        <v>42</v>
      </c>
      <c r="I30" s="306" t="s">
        <v>18</v>
      </c>
      <c r="J30" s="400" t="s">
        <v>253</v>
      </c>
      <c r="K30" s="306" t="s">
        <v>144</v>
      </c>
      <c r="L30" s="306" t="s">
        <v>58</v>
      </c>
      <c r="M30" s="185"/>
      <c r="N30" s="306"/>
      <c r="O30" s="289"/>
    </row>
    <row r="31" spans="1:15" s="14" customFormat="1" x14ac:dyDescent="0.25">
      <c r="A31" s="486">
        <v>45310</v>
      </c>
      <c r="B31" s="170" t="s">
        <v>112</v>
      </c>
      <c r="C31" s="170" t="s">
        <v>49</v>
      </c>
      <c r="D31" s="171" t="s">
        <v>124</v>
      </c>
      <c r="E31" s="157">
        <v>63000</v>
      </c>
      <c r="F31" s="162"/>
      <c r="G31" s="158">
        <f t="shared" si="0"/>
        <v>3067526</v>
      </c>
      <c r="H31" s="262" t="s">
        <v>130</v>
      </c>
      <c r="I31" s="306" t="s">
        <v>18</v>
      </c>
      <c r="J31" s="400" t="s">
        <v>263</v>
      </c>
      <c r="K31" s="306" t="s">
        <v>144</v>
      </c>
      <c r="L31" s="306" t="s">
        <v>58</v>
      </c>
      <c r="M31" s="185"/>
      <c r="N31" s="306"/>
      <c r="O31" s="289"/>
    </row>
    <row r="32" spans="1:15" s="14" customFormat="1" x14ac:dyDescent="0.25">
      <c r="A32" s="486">
        <v>45310</v>
      </c>
      <c r="B32" s="170" t="s">
        <v>112</v>
      </c>
      <c r="C32" s="170" t="s">
        <v>49</v>
      </c>
      <c r="D32" s="171" t="s">
        <v>124</v>
      </c>
      <c r="E32" s="157">
        <v>65000</v>
      </c>
      <c r="F32" s="162"/>
      <c r="G32" s="158">
        <f t="shared" si="0"/>
        <v>3002526</v>
      </c>
      <c r="H32" s="262" t="s">
        <v>145</v>
      </c>
      <c r="I32" s="306" t="s">
        <v>18</v>
      </c>
      <c r="J32" s="400" t="s">
        <v>271</v>
      </c>
      <c r="K32" s="306" t="s">
        <v>144</v>
      </c>
      <c r="L32" s="306" t="s">
        <v>58</v>
      </c>
      <c r="M32" s="185"/>
      <c r="N32" s="306"/>
      <c r="O32" s="289"/>
    </row>
    <row r="33" spans="1:15" s="14" customFormat="1" x14ac:dyDescent="0.25">
      <c r="A33" s="486">
        <v>45311</v>
      </c>
      <c r="B33" s="170" t="s">
        <v>121</v>
      </c>
      <c r="C33" s="170" t="s">
        <v>49</v>
      </c>
      <c r="D33" s="171" t="s">
        <v>14</v>
      </c>
      <c r="E33" s="157"/>
      <c r="F33" s="162">
        <v>46500</v>
      </c>
      <c r="G33" s="158">
        <f t="shared" si="0"/>
        <v>3049026</v>
      </c>
      <c r="H33" s="262" t="s">
        <v>42</v>
      </c>
      <c r="I33" s="306" t="s">
        <v>18</v>
      </c>
      <c r="J33" s="400" t="s">
        <v>241</v>
      </c>
      <c r="K33" s="306" t="s">
        <v>144</v>
      </c>
      <c r="L33" s="306" t="s">
        <v>58</v>
      </c>
      <c r="M33" s="185"/>
      <c r="N33" s="306"/>
      <c r="O33" s="289"/>
    </row>
    <row r="34" spans="1:15" s="14" customFormat="1" x14ac:dyDescent="0.25">
      <c r="A34" s="486">
        <v>45311</v>
      </c>
      <c r="B34" s="170" t="s">
        <v>112</v>
      </c>
      <c r="C34" s="170" t="s">
        <v>49</v>
      </c>
      <c r="D34" s="171" t="s">
        <v>124</v>
      </c>
      <c r="E34" s="157">
        <v>32000</v>
      </c>
      <c r="F34" s="162"/>
      <c r="G34" s="158">
        <f t="shared" si="0"/>
        <v>3017026</v>
      </c>
      <c r="H34" s="262" t="s">
        <v>130</v>
      </c>
      <c r="I34" s="306" t="s">
        <v>18</v>
      </c>
      <c r="J34" s="400" t="s">
        <v>276</v>
      </c>
      <c r="K34" s="306" t="s">
        <v>144</v>
      </c>
      <c r="L34" s="306" t="s">
        <v>58</v>
      </c>
      <c r="M34" s="185"/>
      <c r="N34" s="306"/>
      <c r="O34" s="289"/>
    </row>
    <row r="35" spans="1:15" s="14" customFormat="1" x14ac:dyDescent="0.25">
      <c r="A35" s="486">
        <v>45311</v>
      </c>
      <c r="B35" s="170" t="s">
        <v>112</v>
      </c>
      <c r="C35" s="170" t="s">
        <v>49</v>
      </c>
      <c r="D35" s="171" t="s">
        <v>124</v>
      </c>
      <c r="E35" s="157">
        <v>40000</v>
      </c>
      <c r="F35" s="162"/>
      <c r="G35" s="158">
        <f t="shared" si="0"/>
        <v>2977026</v>
      </c>
      <c r="H35" s="262" t="s">
        <v>145</v>
      </c>
      <c r="I35" s="306" t="s">
        <v>18</v>
      </c>
      <c r="J35" s="400" t="s">
        <v>277</v>
      </c>
      <c r="K35" s="306" t="s">
        <v>144</v>
      </c>
      <c r="L35" s="306" t="s">
        <v>58</v>
      </c>
      <c r="M35" s="185"/>
      <c r="N35" s="306"/>
      <c r="O35" s="289"/>
    </row>
    <row r="36" spans="1:15" s="14" customFormat="1" x14ac:dyDescent="0.25">
      <c r="A36" s="486">
        <v>45311</v>
      </c>
      <c r="B36" s="170" t="s">
        <v>121</v>
      </c>
      <c r="C36" s="170" t="s">
        <v>49</v>
      </c>
      <c r="D36" s="171" t="s">
        <v>14</v>
      </c>
      <c r="E36" s="157"/>
      <c r="F36" s="162">
        <v>2800</v>
      </c>
      <c r="G36" s="158">
        <f t="shared" si="0"/>
        <v>2979826</v>
      </c>
      <c r="H36" s="262" t="s">
        <v>42</v>
      </c>
      <c r="I36" s="306" t="s">
        <v>18</v>
      </c>
      <c r="J36" s="400" t="s">
        <v>239</v>
      </c>
      <c r="K36" s="306" t="s">
        <v>144</v>
      </c>
      <c r="L36" s="306" t="s">
        <v>58</v>
      </c>
      <c r="M36" s="185"/>
      <c r="N36" s="306"/>
      <c r="O36" s="289"/>
    </row>
    <row r="37" spans="1:15" s="14" customFormat="1" x14ac:dyDescent="0.25">
      <c r="A37" s="486">
        <v>45311</v>
      </c>
      <c r="B37" s="170" t="s">
        <v>121</v>
      </c>
      <c r="C37" s="170" t="s">
        <v>49</v>
      </c>
      <c r="D37" s="171" t="s">
        <v>124</v>
      </c>
      <c r="E37" s="157"/>
      <c r="F37" s="162">
        <v>3000</v>
      </c>
      <c r="G37" s="158">
        <f t="shared" si="0"/>
        <v>2982826</v>
      </c>
      <c r="H37" s="262" t="s">
        <v>130</v>
      </c>
      <c r="I37" s="306" t="s">
        <v>18</v>
      </c>
      <c r="J37" s="400" t="s">
        <v>263</v>
      </c>
      <c r="K37" s="306" t="s">
        <v>144</v>
      </c>
      <c r="L37" s="306" t="s">
        <v>58</v>
      </c>
      <c r="M37" s="185"/>
      <c r="N37" s="306"/>
      <c r="O37" s="289"/>
    </row>
    <row r="38" spans="1:15" s="14" customFormat="1" x14ac:dyDescent="0.25">
      <c r="A38" s="486">
        <v>45311</v>
      </c>
      <c r="B38" s="170" t="s">
        <v>121</v>
      </c>
      <c r="C38" s="170" t="s">
        <v>49</v>
      </c>
      <c r="D38" s="171" t="s">
        <v>124</v>
      </c>
      <c r="E38" s="157"/>
      <c r="F38" s="162">
        <v>1000</v>
      </c>
      <c r="G38" s="158">
        <f t="shared" si="0"/>
        <v>2983826</v>
      </c>
      <c r="H38" s="262" t="s">
        <v>145</v>
      </c>
      <c r="I38" s="306" t="s">
        <v>18</v>
      </c>
      <c r="J38" s="400" t="s">
        <v>271</v>
      </c>
      <c r="K38" s="306" t="s">
        <v>144</v>
      </c>
      <c r="L38" s="306" t="s">
        <v>58</v>
      </c>
      <c r="M38" s="185"/>
      <c r="N38" s="306"/>
      <c r="O38" s="289"/>
    </row>
    <row r="39" spans="1:15" s="14" customFormat="1" x14ac:dyDescent="0.25">
      <c r="A39" s="486">
        <v>45313</v>
      </c>
      <c r="B39" s="170" t="s">
        <v>112</v>
      </c>
      <c r="C39" s="170" t="s">
        <v>49</v>
      </c>
      <c r="D39" s="171" t="s">
        <v>124</v>
      </c>
      <c r="E39" s="157">
        <v>64000</v>
      </c>
      <c r="F39" s="162"/>
      <c r="G39" s="158">
        <f t="shared" si="0"/>
        <v>2919826</v>
      </c>
      <c r="H39" s="262" t="s">
        <v>145</v>
      </c>
      <c r="I39" s="306" t="s">
        <v>18</v>
      </c>
      <c r="J39" s="400" t="s">
        <v>278</v>
      </c>
      <c r="K39" s="306" t="s">
        <v>144</v>
      </c>
      <c r="L39" s="306" t="s">
        <v>58</v>
      </c>
      <c r="M39" s="185"/>
      <c r="N39" s="306"/>
      <c r="O39" s="289"/>
    </row>
    <row r="40" spans="1:15" s="14" customFormat="1" x14ac:dyDescent="0.25">
      <c r="A40" s="486">
        <v>45313</v>
      </c>
      <c r="B40" s="170" t="s">
        <v>112</v>
      </c>
      <c r="C40" s="170" t="s">
        <v>49</v>
      </c>
      <c r="D40" s="171" t="s">
        <v>124</v>
      </c>
      <c r="E40" s="151">
        <v>62000</v>
      </c>
      <c r="F40" s="162"/>
      <c r="G40" s="158">
        <f t="shared" si="0"/>
        <v>2857826</v>
      </c>
      <c r="H40" s="262" t="s">
        <v>130</v>
      </c>
      <c r="I40" s="306" t="s">
        <v>18</v>
      </c>
      <c r="J40" s="400" t="s">
        <v>283</v>
      </c>
      <c r="K40" s="306" t="s">
        <v>144</v>
      </c>
      <c r="L40" s="306" t="s">
        <v>58</v>
      </c>
      <c r="M40" s="185"/>
      <c r="N40" s="306"/>
      <c r="O40" s="289"/>
    </row>
    <row r="41" spans="1:15" s="14" customFormat="1" x14ac:dyDescent="0.25">
      <c r="A41" s="486">
        <v>45313</v>
      </c>
      <c r="B41" s="170" t="s">
        <v>112</v>
      </c>
      <c r="C41" s="170" t="s">
        <v>49</v>
      </c>
      <c r="D41" s="171" t="s">
        <v>14</v>
      </c>
      <c r="E41" s="157">
        <v>70000</v>
      </c>
      <c r="F41" s="151"/>
      <c r="G41" s="158">
        <f t="shared" si="0"/>
        <v>2787826</v>
      </c>
      <c r="H41" s="262" t="s">
        <v>42</v>
      </c>
      <c r="I41" s="306" t="s">
        <v>18</v>
      </c>
      <c r="J41" s="400" t="s">
        <v>289</v>
      </c>
      <c r="K41" s="306" t="s">
        <v>144</v>
      </c>
      <c r="L41" s="306" t="s">
        <v>58</v>
      </c>
      <c r="M41" s="185"/>
      <c r="N41" s="306"/>
      <c r="O41" s="289"/>
    </row>
    <row r="42" spans="1:15" s="14" customFormat="1" x14ac:dyDescent="0.25">
      <c r="A42" s="486">
        <v>45314</v>
      </c>
      <c r="B42" s="170" t="s">
        <v>121</v>
      </c>
      <c r="C42" s="170" t="s">
        <v>49</v>
      </c>
      <c r="D42" s="171" t="s">
        <v>124</v>
      </c>
      <c r="E42" s="157"/>
      <c r="F42" s="162">
        <v>1000</v>
      </c>
      <c r="G42" s="158">
        <f t="shared" si="0"/>
        <v>2788826</v>
      </c>
      <c r="H42" s="262" t="s">
        <v>145</v>
      </c>
      <c r="I42" s="306" t="s">
        <v>18</v>
      </c>
      <c r="J42" s="400" t="s">
        <v>278</v>
      </c>
      <c r="K42" s="306" t="s">
        <v>144</v>
      </c>
      <c r="L42" s="306" t="s">
        <v>58</v>
      </c>
      <c r="M42" s="185"/>
      <c r="N42" s="306"/>
      <c r="O42" s="289"/>
    </row>
    <row r="43" spans="1:15" s="14" customFormat="1" x14ac:dyDescent="0.25">
      <c r="A43" s="486">
        <v>45314</v>
      </c>
      <c r="B43" s="170" t="s">
        <v>121</v>
      </c>
      <c r="C43" s="170" t="s">
        <v>49</v>
      </c>
      <c r="D43" s="171" t="s">
        <v>124</v>
      </c>
      <c r="E43" s="157"/>
      <c r="F43" s="162">
        <v>1000</v>
      </c>
      <c r="G43" s="158">
        <f t="shared" si="0"/>
        <v>2789826</v>
      </c>
      <c r="H43" s="262" t="s">
        <v>130</v>
      </c>
      <c r="I43" s="306" t="s">
        <v>18</v>
      </c>
      <c r="J43" s="400" t="s">
        <v>283</v>
      </c>
      <c r="K43" s="306" t="s">
        <v>144</v>
      </c>
      <c r="L43" s="306" t="s">
        <v>58</v>
      </c>
      <c r="M43" s="185"/>
      <c r="N43" s="306"/>
      <c r="O43" s="289"/>
    </row>
    <row r="44" spans="1:15" s="14" customFormat="1" x14ac:dyDescent="0.25">
      <c r="A44" s="486">
        <v>45314</v>
      </c>
      <c r="B44" s="170" t="s">
        <v>112</v>
      </c>
      <c r="C44" s="170" t="s">
        <v>49</v>
      </c>
      <c r="D44" s="171" t="s">
        <v>124</v>
      </c>
      <c r="E44" s="157">
        <v>60000</v>
      </c>
      <c r="F44" s="162"/>
      <c r="G44" s="158">
        <f t="shared" si="0"/>
        <v>2729826</v>
      </c>
      <c r="H44" s="262" t="s">
        <v>130</v>
      </c>
      <c r="I44" s="306" t="s">
        <v>18</v>
      </c>
      <c r="J44" s="400" t="s">
        <v>296</v>
      </c>
      <c r="K44" s="306" t="s">
        <v>144</v>
      </c>
      <c r="L44" s="306" t="s">
        <v>58</v>
      </c>
      <c r="M44" s="185"/>
      <c r="N44" s="306"/>
      <c r="O44" s="289"/>
    </row>
    <row r="45" spans="1:15" s="14" customFormat="1" x14ac:dyDescent="0.25">
      <c r="A45" s="486">
        <v>45314</v>
      </c>
      <c r="B45" s="170" t="s">
        <v>112</v>
      </c>
      <c r="C45" s="170" t="s">
        <v>49</v>
      </c>
      <c r="D45" s="171" t="s">
        <v>124</v>
      </c>
      <c r="E45" s="157">
        <v>71000</v>
      </c>
      <c r="F45" s="162"/>
      <c r="G45" s="158">
        <f t="shared" si="0"/>
        <v>2658826</v>
      </c>
      <c r="H45" s="262" t="s">
        <v>145</v>
      </c>
      <c r="I45" s="306" t="s">
        <v>18</v>
      </c>
      <c r="J45" s="400" t="s">
        <v>297</v>
      </c>
      <c r="K45" s="306" t="s">
        <v>144</v>
      </c>
      <c r="L45" s="306" t="s">
        <v>58</v>
      </c>
      <c r="M45" s="185"/>
      <c r="N45" s="306"/>
      <c r="O45" s="289"/>
    </row>
    <row r="46" spans="1:15" s="14" customFormat="1" x14ac:dyDescent="0.25">
      <c r="A46" s="486">
        <v>45315</v>
      </c>
      <c r="B46" s="170" t="s">
        <v>121</v>
      </c>
      <c r="C46" s="170" t="s">
        <v>49</v>
      </c>
      <c r="D46" s="171" t="s">
        <v>124</v>
      </c>
      <c r="E46" s="157"/>
      <c r="F46" s="162">
        <v>3000</v>
      </c>
      <c r="G46" s="158">
        <f t="shared" si="0"/>
        <v>2661826</v>
      </c>
      <c r="H46" s="262" t="s">
        <v>130</v>
      </c>
      <c r="I46" s="306" t="s">
        <v>18</v>
      </c>
      <c r="J46" s="400" t="s">
        <v>296</v>
      </c>
      <c r="K46" s="306" t="s">
        <v>144</v>
      </c>
      <c r="L46" s="306" t="s">
        <v>58</v>
      </c>
      <c r="M46" s="185"/>
      <c r="N46" s="306"/>
      <c r="O46" s="289"/>
    </row>
    <row r="47" spans="1:15" s="14" customFormat="1" x14ac:dyDescent="0.25">
      <c r="A47" s="486">
        <v>45315</v>
      </c>
      <c r="B47" s="170" t="s">
        <v>112</v>
      </c>
      <c r="C47" s="170" t="s">
        <v>49</v>
      </c>
      <c r="D47" s="171" t="s">
        <v>124</v>
      </c>
      <c r="E47" s="157">
        <v>8000</v>
      </c>
      <c r="F47" s="162"/>
      <c r="G47" s="158">
        <f t="shared" si="0"/>
        <v>2653826</v>
      </c>
      <c r="H47" s="262" t="s">
        <v>42</v>
      </c>
      <c r="I47" s="306" t="s">
        <v>18</v>
      </c>
      <c r="J47" s="400" t="s">
        <v>303</v>
      </c>
      <c r="K47" s="306" t="s">
        <v>144</v>
      </c>
      <c r="L47" s="306" t="s">
        <v>58</v>
      </c>
      <c r="M47" s="185"/>
      <c r="N47" s="306"/>
      <c r="O47" s="289"/>
    </row>
    <row r="48" spans="1:15" s="14" customFormat="1" x14ac:dyDescent="0.25">
      <c r="A48" s="486">
        <v>45315</v>
      </c>
      <c r="B48" s="170" t="s">
        <v>112</v>
      </c>
      <c r="C48" s="170" t="s">
        <v>49</v>
      </c>
      <c r="D48" s="171" t="s">
        <v>14</v>
      </c>
      <c r="E48" s="157">
        <v>200000</v>
      </c>
      <c r="F48" s="162"/>
      <c r="G48" s="158">
        <f t="shared" si="0"/>
        <v>2453826</v>
      </c>
      <c r="H48" s="262" t="s">
        <v>42</v>
      </c>
      <c r="I48" s="306" t="s">
        <v>18</v>
      </c>
      <c r="J48" s="400" t="s">
        <v>348</v>
      </c>
      <c r="K48" s="306" t="s">
        <v>144</v>
      </c>
      <c r="L48" s="306" t="s">
        <v>58</v>
      </c>
      <c r="M48" s="185"/>
      <c r="N48" s="306"/>
      <c r="O48" s="289"/>
    </row>
    <row r="49" spans="1:15" s="14" customFormat="1" x14ac:dyDescent="0.25">
      <c r="A49" s="486">
        <v>45315</v>
      </c>
      <c r="B49" s="170" t="s">
        <v>112</v>
      </c>
      <c r="C49" s="170" t="s">
        <v>49</v>
      </c>
      <c r="D49" s="171" t="s">
        <v>124</v>
      </c>
      <c r="E49" s="157">
        <v>65000</v>
      </c>
      <c r="F49" s="162"/>
      <c r="G49" s="158">
        <f t="shared" si="0"/>
        <v>2388826</v>
      </c>
      <c r="H49" s="262" t="s">
        <v>145</v>
      </c>
      <c r="I49" s="306" t="s">
        <v>18</v>
      </c>
      <c r="J49" s="400" t="s">
        <v>297</v>
      </c>
      <c r="K49" s="306" t="s">
        <v>144</v>
      </c>
      <c r="L49" s="306" t="s">
        <v>58</v>
      </c>
      <c r="M49" s="185"/>
      <c r="N49" s="306"/>
      <c r="O49" s="289"/>
    </row>
    <row r="50" spans="1:15" s="14" customFormat="1" x14ac:dyDescent="0.25">
      <c r="A50" s="486">
        <v>45315</v>
      </c>
      <c r="B50" s="170" t="s">
        <v>112</v>
      </c>
      <c r="C50" s="170" t="s">
        <v>49</v>
      </c>
      <c r="D50" s="171" t="s">
        <v>124</v>
      </c>
      <c r="E50" s="157">
        <v>63000</v>
      </c>
      <c r="F50" s="162"/>
      <c r="G50" s="158">
        <f t="shared" si="0"/>
        <v>2325826</v>
      </c>
      <c r="H50" s="262" t="s">
        <v>130</v>
      </c>
      <c r="I50" s="306" t="s">
        <v>18</v>
      </c>
      <c r="J50" s="400" t="s">
        <v>283</v>
      </c>
      <c r="K50" s="306" t="s">
        <v>144</v>
      </c>
      <c r="L50" s="306" t="s">
        <v>58</v>
      </c>
      <c r="M50" s="185"/>
      <c r="N50" s="306"/>
      <c r="O50" s="289"/>
    </row>
    <row r="51" spans="1:15" s="14" customFormat="1" x14ac:dyDescent="0.25">
      <c r="A51" s="486">
        <v>45315</v>
      </c>
      <c r="B51" s="170" t="s">
        <v>112</v>
      </c>
      <c r="C51" s="170" t="s">
        <v>49</v>
      </c>
      <c r="D51" s="171" t="s">
        <v>113</v>
      </c>
      <c r="E51" s="157">
        <v>30000</v>
      </c>
      <c r="F51" s="162"/>
      <c r="G51" s="158">
        <f t="shared" si="0"/>
        <v>2295826</v>
      </c>
      <c r="H51" s="262" t="s">
        <v>137</v>
      </c>
      <c r="I51" s="306" t="s">
        <v>18</v>
      </c>
      <c r="J51" s="154" t="s">
        <v>322</v>
      </c>
      <c r="K51" s="306" t="s">
        <v>144</v>
      </c>
      <c r="L51" s="306" t="s">
        <v>58</v>
      </c>
      <c r="M51" s="185"/>
      <c r="N51" s="306"/>
      <c r="O51" s="289"/>
    </row>
    <row r="52" spans="1:15" s="14" customFormat="1" x14ac:dyDescent="0.25">
      <c r="A52" s="486">
        <v>45315</v>
      </c>
      <c r="B52" s="170" t="s">
        <v>112</v>
      </c>
      <c r="C52" s="170" t="s">
        <v>49</v>
      </c>
      <c r="D52" s="171" t="s">
        <v>113</v>
      </c>
      <c r="E52" s="157">
        <v>10000</v>
      </c>
      <c r="F52" s="162"/>
      <c r="G52" s="158">
        <f t="shared" si="0"/>
        <v>2285826</v>
      </c>
      <c r="H52" s="262" t="s">
        <v>137</v>
      </c>
      <c r="I52" s="306" t="s">
        <v>18</v>
      </c>
      <c r="J52" s="154" t="s">
        <v>323</v>
      </c>
      <c r="K52" s="306" t="s">
        <v>144</v>
      </c>
      <c r="L52" s="306" t="s">
        <v>58</v>
      </c>
      <c r="M52" s="185"/>
      <c r="N52" s="306"/>
      <c r="O52" s="289"/>
    </row>
    <row r="53" spans="1:15" s="14" customFormat="1" x14ac:dyDescent="0.25">
      <c r="A53" s="486">
        <v>45316</v>
      </c>
      <c r="B53" s="170" t="s">
        <v>121</v>
      </c>
      <c r="C53" s="170" t="s">
        <v>49</v>
      </c>
      <c r="D53" s="171" t="s">
        <v>124</v>
      </c>
      <c r="E53" s="157"/>
      <c r="F53" s="162">
        <v>2000</v>
      </c>
      <c r="G53" s="158">
        <f t="shared" si="0"/>
        <v>2287826</v>
      </c>
      <c r="H53" s="262" t="s">
        <v>145</v>
      </c>
      <c r="I53" s="306" t="s">
        <v>18</v>
      </c>
      <c r="J53" s="400" t="s">
        <v>310</v>
      </c>
      <c r="K53" s="306" t="s">
        <v>144</v>
      </c>
      <c r="L53" s="306" t="s">
        <v>58</v>
      </c>
      <c r="M53" s="185"/>
      <c r="N53" s="306"/>
      <c r="O53" s="289"/>
    </row>
    <row r="54" spans="1:15" s="14" customFormat="1" x14ac:dyDescent="0.25">
      <c r="A54" s="486">
        <v>45316</v>
      </c>
      <c r="B54" s="170" t="s">
        <v>121</v>
      </c>
      <c r="C54" s="170" t="s">
        <v>49</v>
      </c>
      <c r="D54" s="171" t="s">
        <v>124</v>
      </c>
      <c r="E54" s="157"/>
      <c r="F54" s="162">
        <v>2000</v>
      </c>
      <c r="G54" s="158">
        <f t="shared" si="0"/>
        <v>2289826</v>
      </c>
      <c r="H54" s="262" t="s">
        <v>130</v>
      </c>
      <c r="I54" s="306" t="s">
        <v>18</v>
      </c>
      <c r="J54" s="400" t="s">
        <v>317</v>
      </c>
      <c r="K54" s="306" t="s">
        <v>144</v>
      </c>
      <c r="L54" s="306" t="s">
        <v>58</v>
      </c>
      <c r="M54" s="185"/>
      <c r="N54" s="306"/>
      <c r="O54" s="289"/>
    </row>
    <row r="55" spans="1:15" s="14" customFormat="1" x14ac:dyDescent="0.25">
      <c r="A55" s="486">
        <v>45316</v>
      </c>
      <c r="B55" s="170" t="s">
        <v>112</v>
      </c>
      <c r="C55" s="170" t="s">
        <v>49</v>
      </c>
      <c r="D55" s="171" t="s">
        <v>113</v>
      </c>
      <c r="E55" s="157">
        <v>50000</v>
      </c>
      <c r="F55" s="162"/>
      <c r="G55" s="158">
        <f t="shared" si="0"/>
        <v>2239826</v>
      </c>
      <c r="H55" s="262" t="s">
        <v>137</v>
      </c>
      <c r="I55" s="306" t="s">
        <v>18</v>
      </c>
      <c r="J55" s="154" t="s">
        <v>345</v>
      </c>
      <c r="K55" s="306" t="s">
        <v>144</v>
      </c>
      <c r="L55" s="306" t="s">
        <v>58</v>
      </c>
      <c r="M55" s="185"/>
      <c r="N55" s="306"/>
      <c r="O55" s="289"/>
    </row>
    <row r="56" spans="1:15" s="14" customFormat="1" x14ac:dyDescent="0.25">
      <c r="A56" s="486">
        <v>45316</v>
      </c>
      <c r="B56" s="170" t="s">
        <v>112</v>
      </c>
      <c r="C56" s="170" t="s">
        <v>49</v>
      </c>
      <c r="D56" s="171" t="s">
        <v>124</v>
      </c>
      <c r="E56" s="157">
        <v>56000</v>
      </c>
      <c r="F56" s="162"/>
      <c r="G56" s="158">
        <f t="shared" si="0"/>
        <v>2183826</v>
      </c>
      <c r="H56" s="262" t="s">
        <v>145</v>
      </c>
      <c r="I56" s="306" t="s">
        <v>18</v>
      </c>
      <c r="J56" s="400" t="s">
        <v>326</v>
      </c>
      <c r="K56" s="306" t="s">
        <v>144</v>
      </c>
      <c r="L56" s="306" t="s">
        <v>58</v>
      </c>
      <c r="M56" s="185"/>
      <c r="N56" s="306"/>
      <c r="O56" s="289"/>
    </row>
    <row r="57" spans="1:15" s="14" customFormat="1" x14ac:dyDescent="0.25">
      <c r="A57" s="486">
        <v>45316</v>
      </c>
      <c r="B57" s="170" t="s">
        <v>112</v>
      </c>
      <c r="C57" s="170" t="s">
        <v>49</v>
      </c>
      <c r="D57" s="171" t="s">
        <v>124</v>
      </c>
      <c r="E57" s="157">
        <v>52000</v>
      </c>
      <c r="F57" s="162"/>
      <c r="G57" s="158">
        <f t="shared" si="0"/>
        <v>2131826</v>
      </c>
      <c r="H57" s="262" t="s">
        <v>130</v>
      </c>
      <c r="I57" s="306" t="s">
        <v>18</v>
      </c>
      <c r="J57" s="400" t="s">
        <v>329</v>
      </c>
      <c r="K57" s="306" t="s">
        <v>144</v>
      </c>
      <c r="L57" s="306" t="s">
        <v>58</v>
      </c>
      <c r="M57" s="185"/>
      <c r="N57" s="306"/>
      <c r="O57" s="289"/>
    </row>
    <row r="58" spans="1:15" s="14" customFormat="1" x14ac:dyDescent="0.25">
      <c r="A58" s="486">
        <v>45320</v>
      </c>
      <c r="B58" s="170" t="s">
        <v>112</v>
      </c>
      <c r="C58" s="170" t="s">
        <v>49</v>
      </c>
      <c r="D58" s="171" t="s">
        <v>124</v>
      </c>
      <c r="E58" s="157">
        <v>58000</v>
      </c>
      <c r="F58" s="162"/>
      <c r="G58" s="158">
        <f t="shared" si="0"/>
        <v>2073826</v>
      </c>
      <c r="H58" s="262" t="s">
        <v>130</v>
      </c>
      <c r="I58" s="306" t="s">
        <v>18</v>
      </c>
      <c r="J58" s="400" t="s">
        <v>329</v>
      </c>
      <c r="K58" s="306" t="s">
        <v>144</v>
      </c>
      <c r="L58" s="306" t="s">
        <v>58</v>
      </c>
      <c r="M58" s="185"/>
      <c r="N58" s="306"/>
      <c r="O58" s="289"/>
    </row>
    <row r="59" spans="1:15" s="14" customFormat="1" x14ac:dyDescent="0.25">
      <c r="A59" s="486">
        <v>45320</v>
      </c>
      <c r="B59" s="170" t="s">
        <v>112</v>
      </c>
      <c r="C59" s="170" t="s">
        <v>49</v>
      </c>
      <c r="D59" s="171" t="s">
        <v>124</v>
      </c>
      <c r="E59" s="157">
        <v>62000</v>
      </c>
      <c r="F59" s="162"/>
      <c r="G59" s="158">
        <f t="shared" si="0"/>
        <v>2011826</v>
      </c>
      <c r="H59" s="262" t="s">
        <v>145</v>
      </c>
      <c r="I59" s="306" t="s">
        <v>18</v>
      </c>
      <c r="J59" s="400" t="s">
        <v>326</v>
      </c>
      <c r="K59" s="306" t="s">
        <v>144</v>
      </c>
      <c r="L59" s="306" t="s">
        <v>58</v>
      </c>
      <c r="M59" s="185"/>
      <c r="N59" s="306"/>
      <c r="O59" s="289"/>
    </row>
    <row r="60" spans="1:15" s="14" customFormat="1" x14ac:dyDescent="0.25">
      <c r="A60" s="486">
        <v>45320</v>
      </c>
      <c r="B60" s="170" t="s">
        <v>112</v>
      </c>
      <c r="C60" s="170" t="s">
        <v>49</v>
      </c>
      <c r="D60" s="171" t="s">
        <v>14</v>
      </c>
      <c r="E60" s="157">
        <v>41000</v>
      </c>
      <c r="F60" s="162"/>
      <c r="G60" s="158">
        <f t="shared" si="0"/>
        <v>1970826</v>
      </c>
      <c r="H60" s="262" t="s">
        <v>42</v>
      </c>
      <c r="I60" s="306" t="s">
        <v>18</v>
      </c>
      <c r="J60" s="400" t="s">
        <v>342</v>
      </c>
      <c r="K60" s="306" t="s">
        <v>144</v>
      </c>
      <c r="L60" s="306" t="s">
        <v>58</v>
      </c>
      <c r="M60" s="185"/>
      <c r="N60" s="306"/>
      <c r="O60" s="289"/>
    </row>
    <row r="61" spans="1:15" s="14" customFormat="1" x14ac:dyDescent="0.25">
      <c r="A61" s="486">
        <v>45320</v>
      </c>
      <c r="B61" s="170" t="s">
        <v>112</v>
      </c>
      <c r="C61" s="170" t="s">
        <v>49</v>
      </c>
      <c r="D61" s="171" t="s">
        <v>14</v>
      </c>
      <c r="E61" s="157">
        <v>16000</v>
      </c>
      <c r="F61" s="162"/>
      <c r="G61" s="158">
        <f t="shared" si="0"/>
        <v>1954826</v>
      </c>
      <c r="H61" s="262" t="s">
        <v>42</v>
      </c>
      <c r="I61" s="306" t="s">
        <v>18</v>
      </c>
      <c r="J61" s="400" t="s">
        <v>353</v>
      </c>
      <c r="K61" s="306" t="s">
        <v>144</v>
      </c>
      <c r="L61" s="306" t="s">
        <v>58</v>
      </c>
      <c r="M61" s="185"/>
      <c r="N61" s="306"/>
      <c r="O61" s="289"/>
    </row>
    <row r="62" spans="1:15" s="14" customFormat="1" x14ac:dyDescent="0.25">
      <c r="A62" s="486">
        <v>45320</v>
      </c>
      <c r="B62" s="170" t="s">
        <v>112</v>
      </c>
      <c r="C62" s="170" t="s">
        <v>49</v>
      </c>
      <c r="D62" s="171" t="s">
        <v>14</v>
      </c>
      <c r="E62" s="157">
        <v>90000</v>
      </c>
      <c r="F62" s="151"/>
      <c r="G62" s="158">
        <f t="shared" si="0"/>
        <v>1864826</v>
      </c>
      <c r="H62" s="262" t="s">
        <v>64</v>
      </c>
      <c r="I62" s="306" t="s">
        <v>18</v>
      </c>
      <c r="J62" s="400" t="s">
        <v>369</v>
      </c>
      <c r="K62" s="306" t="s">
        <v>144</v>
      </c>
      <c r="L62" s="306" t="s">
        <v>58</v>
      </c>
      <c r="M62" s="185"/>
      <c r="N62" s="306"/>
      <c r="O62" s="289"/>
    </row>
    <row r="63" spans="1:15" s="14" customFormat="1" x14ac:dyDescent="0.25">
      <c r="A63" s="486">
        <v>45320</v>
      </c>
      <c r="B63" s="170" t="s">
        <v>121</v>
      </c>
      <c r="C63" s="170" t="s">
        <v>49</v>
      </c>
      <c r="D63" s="171" t="s">
        <v>124</v>
      </c>
      <c r="E63" s="157"/>
      <c r="F63" s="162">
        <v>1000</v>
      </c>
      <c r="G63" s="158">
        <f t="shared" si="0"/>
        <v>1865826</v>
      </c>
      <c r="H63" s="262" t="s">
        <v>145</v>
      </c>
      <c r="I63" s="306" t="s">
        <v>18</v>
      </c>
      <c r="J63" s="400" t="s">
        <v>326</v>
      </c>
      <c r="K63" s="306" t="s">
        <v>144</v>
      </c>
      <c r="L63" s="306" t="s">
        <v>58</v>
      </c>
      <c r="M63" s="185"/>
      <c r="N63" s="306"/>
      <c r="O63" s="289"/>
    </row>
    <row r="64" spans="1:15" s="14" customFormat="1" x14ac:dyDescent="0.25">
      <c r="A64" s="486">
        <v>45321</v>
      </c>
      <c r="B64" s="170" t="s">
        <v>121</v>
      </c>
      <c r="C64" s="170" t="s">
        <v>49</v>
      </c>
      <c r="D64" s="171" t="s">
        <v>124</v>
      </c>
      <c r="E64" s="157"/>
      <c r="F64" s="162">
        <v>1000</v>
      </c>
      <c r="G64" s="158">
        <f t="shared" si="0"/>
        <v>1866826</v>
      </c>
      <c r="H64" s="262" t="s">
        <v>130</v>
      </c>
      <c r="I64" s="306" t="s">
        <v>18</v>
      </c>
      <c r="J64" s="400" t="s">
        <v>331</v>
      </c>
      <c r="K64" s="306" t="s">
        <v>144</v>
      </c>
      <c r="L64" s="306" t="s">
        <v>58</v>
      </c>
      <c r="M64" s="185"/>
      <c r="N64" s="306"/>
      <c r="O64" s="289"/>
    </row>
    <row r="65" spans="1:15" s="14" customFormat="1" x14ac:dyDescent="0.25">
      <c r="A65" s="486">
        <v>45321</v>
      </c>
      <c r="B65" s="170" t="s">
        <v>112</v>
      </c>
      <c r="C65" s="170" t="s">
        <v>49</v>
      </c>
      <c r="D65" s="171" t="s">
        <v>124</v>
      </c>
      <c r="E65" s="157">
        <v>56000</v>
      </c>
      <c r="F65" s="162"/>
      <c r="G65" s="158">
        <f t="shared" si="0"/>
        <v>1810826</v>
      </c>
      <c r="H65" s="262" t="s">
        <v>130</v>
      </c>
      <c r="I65" s="306" t="s">
        <v>18</v>
      </c>
      <c r="J65" s="400" t="s">
        <v>365</v>
      </c>
      <c r="K65" s="306" t="s">
        <v>144</v>
      </c>
      <c r="L65" s="306" t="s">
        <v>58</v>
      </c>
      <c r="M65" s="185"/>
      <c r="N65" s="306"/>
      <c r="O65" s="289"/>
    </row>
    <row r="66" spans="1:15" s="14" customFormat="1" x14ac:dyDescent="0.25">
      <c r="A66" s="486">
        <v>45321</v>
      </c>
      <c r="B66" s="170" t="s">
        <v>112</v>
      </c>
      <c r="C66" s="170" t="s">
        <v>49</v>
      </c>
      <c r="D66" s="171" t="s">
        <v>124</v>
      </c>
      <c r="E66" s="157">
        <v>67000</v>
      </c>
      <c r="F66" s="162"/>
      <c r="G66" s="158">
        <f t="shared" si="0"/>
        <v>1743826</v>
      </c>
      <c r="H66" s="262" t="s">
        <v>145</v>
      </c>
      <c r="I66" s="306" t="s">
        <v>18</v>
      </c>
      <c r="J66" s="400" t="s">
        <v>359</v>
      </c>
      <c r="K66" s="306" t="s">
        <v>144</v>
      </c>
      <c r="L66" s="306" t="s">
        <v>58</v>
      </c>
      <c r="M66" s="185"/>
      <c r="N66" s="306"/>
      <c r="O66" s="289"/>
    </row>
    <row r="67" spans="1:15" s="14" customFormat="1" x14ac:dyDescent="0.25">
      <c r="A67" s="486">
        <v>45321</v>
      </c>
      <c r="B67" s="170" t="s">
        <v>112</v>
      </c>
      <c r="C67" s="170" t="s">
        <v>49</v>
      </c>
      <c r="D67" s="171" t="s">
        <v>14</v>
      </c>
      <c r="E67" s="157">
        <v>200000</v>
      </c>
      <c r="F67" s="162"/>
      <c r="G67" s="158">
        <f t="shared" si="0"/>
        <v>1543826</v>
      </c>
      <c r="H67" s="262" t="s">
        <v>42</v>
      </c>
      <c r="I67" s="306" t="s">
        <v>18</v>
      </c>
      <c r="J67" s="400" t="s">
        <v>371</v>
      </c>
      <c r="K67" s="306" t="s">
        <v>144</v>
      </c>
      <c r="L67" s="306" t="s">
        <v>58</v>
      </c>
      <c r="M67" s="185"/>
      <c r="N67" s="306"/>
      <c r="O67" s="289"/>
    </row>
    <row r="68" spans="1:15" s="14" customFormat="1" x14ac:dyDescent="0.25">
      <c r="A68" s="486">
        <v>45322</v>
      </c>
      <c r="B68" s="170" t="s">
        <v>112</v>
      </c>
      <c r="C68" s="170" t="s">
        <v>49</v>
      </c>
      <c r="D68" s="171" t="s">
        <v>14</v>
      </c>
      <c r="E68" s="157">
        <v>16000</v>
      </c>
      <c r="F68" s="162"/>
      <c r="G68" s="158">
        <f t="shared" si="0"/>
        <v>1527826</v>
      </c>
      <c r="H68" s="262" t="s">
        <v>42</v>
      </c>
      <c r="I68" s="306" t="s">
        <v>18</v>
      </c>
      <c r="J68" s="400" t="s">
        <v>405</v>
      </c>
      <c r="K68" s="306" t="s">
        <v>144</v>
      </c>
      <c r="L68" s="306" t="s">
        <v>58</v>
      </c>
      <c r="M68" s="185"/>
      <c r="N68" s="306"/>
      <c r="O68" s="289"/>
    </row>
    <row r="69" spans="1:15" s="14" customFormat="1" x14ac:dyDescent="0.25">
      <c r="A69" s="486">
        <v>45322</v>
      </c>
      <c r="B69" s="170" t="s">
        <v>112</v>
      </c>
      <c r="C69" s="170" t="s">
        <v>49</v>
      </c>
      <c r="D69" s="171" t="s">
        <v>124</v>
      </c>
      <c r="E69" s="157">
        <v>60000</v>
      </c>
      <c r="F69" s="162"/>
      <c r="G69" s="158">
        <f t="shared" si="0"/>
        <v>1467826</v>
      </c>
      <c r="H69" s="262" t="s">
        <v>130</v>
      </c>
      <c r="I69" s="306" t="s">
        <v>18</v>
      </c>
      <c r="J69" s="400" t="s">
        <v>375</v>
      </c>
      <c r="K69" s="306" t="s">
        <v>144</v>
      </c>
      <c r="L69" s="306" t="s">
        <v>58</v>
      </c>
      <c r="M69" s="185"/>
      <c r="N69" s="306"/>
      <c r="O69" s="289"/>
    </row>
    <row r="70" spans="1:15" s="14" customFormat="1" x14ac:dyDescent="0.25">
      <c r="A70" s="486">
        <v>45322</v>
      </c>
      <c r="B70" s="170" t="s">
        <v>112</v>
      </c>
      <c r="C70" s="170" t="s">
        <v>49</v>
      </c>
      <c r="D70" s="171" t="s">
        <v>124</v>
      </c>
      <c r="E70" s="157">
        <v>56000</v>
      </c>
      <c r="F70" s="162"/>
      <c r="G70" s="158">
        <f t="shared" si="0"/>
        <v>1411826</v>
      </c>
      <c r="H70" s="262" t="s">
        <v>145</v>
      </c>
      <c r="I70" s="306" t="s">
        <v>18</v>
      </c>
      <c r="J70" s="400" t="s">
        <v>379</v>
      </c>
      <c r="K70" s="306" t="s">
        <v>144</v>
      </c>
      <c r="L70" s="306" t="s">
        <v>58</v>
      </c>
      <c r="M70" s="185"/>
      <c r="N70" s="306"/>
      <c r="O70" s="289"/>
    </row>
    <row r="71" spans="1:15" s="14" customFormat="1" ht="15.75" thickBot="1" x14ac:dyDescent="0.3">
      <c r="A71" s="486">
        <v>45322</v>
      </c>
      <c r="B71" s="170" t="s">
        <v>121</v>
      </c>
      <c r="C71" s="170" t="s">
        <v>49</v>
      </c>
      <c r="D71" s="171" t="s">
        <v>124</v>
      </c>
      <c r="E71" s="157"/>
      <c r="F71" s="162">
        <v>1000</v>
      </c>
      <c r="G71" s="158">
        <f t="shared" si="0"/>
        <v>1412826</v>
      </c>
      <c r="H71" s="21" t="s">
        <v>145</v>
      </c>
      <c r="I71" s="306" t="s">
        <v>18</v>
      </c>
      <c r="J71" s="400" t="s">
        <v>359</v>
      </c>
      <c r="K71" s="306" t="s">
        <v>144</v>
      </c>
      <c r="L71" s="306" t="s">
        <v>58</v>
      </c>
      <c r="M71" s="185"/>
      <c r="N71" s="306"/>
      <c r="O71" s="289"/>
    </row>
    <row r="72" spans="1:15" ht="24" customHeight="1" thickBot="1" x14ac:dyDescent="0.3">
      <c r="E72" s="480">
        <f>SUM(E4:E71)</f>
        <v>3408000</v>
      </c>
      <c r="F72" s="594">
        <f>SUM(F4:F71)+G3</f>
        <v>4820826</v>
      </c>
      <c r="G72" s="481">
        <f>F72-E72</f>
        <v>1412826</v>
      </c>
      <c r="J72" s="474"/>
    </row>
    <row r="74" spans="1:15" x14ac:dyDescent="0.25">
      <c r="C74" s="569" t="s">
        <v>15</v>
      </c>
    </row>
    <row r="75" spans="1:15" x14ac:dyDescent="0.25">
      <c r="G75" s="485"/>
    </row>
    <row r="78" spans="1:15" x14ac:dyDescent="0.25">
      <c r="G78" s="485"/>
    </row>
    <row r="1485" spans="5:5" x14ac:dyDescent="0.25">
      <c r="E1485" s="484" t="s">
        <v>117</v>
      </c>
    </row>
  </sheetData>
  <autoFilter ref="A2:N72">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D10" sqref="D10"/>
    </sheetView>
  </sheetViews>
  <sheetFormatPr defaultColWidth="10.85546875" defaultRowHeight="15" x14ac:dyDescent="0.25"/>
  <cols>
    <col min="1" max="1" width="12.28515625" style="28" customWidth="1"/>
    <col min="2" max="2" width="25.7109375" style="28" customWidth="1"/>
    <col min="3" max="3" width="19.42578125" style="28" customWidth="1"/>
    <col min="4" max="4" width="15.7109375" style="28" bestFit="1" customWidth="1"/>
    <col min="5" max="5" width="13.7109375" style="65" customWidth="1"/>
    <col min="6" max="6" width="12.28515625" style="65" customWidth="1"/>
    <col min="7" max="7" width="14.42578125" style="65" bestFit="1" customWidth="1"/>
    <col min="8" max="8" width="14.42578125" style="28" bestFit="1" customWidth="1"/>
    <col min="9" max="9" width="21.140625" style="28" customWidth="1"/>
    <col min="10" max="10" width="26.140625" style="28" customWidth="1"/>
    <col min="11" max="12" width="10.85546875" style="28"/>
    <col min="13" max="13" width="14.85546875" style="28" customWidth="1"/>
    <col min="14" max="14" width="28" style="28" customWidth="1"/>
    <col min="15" max="16384" width="10.85546875" style="28"/>
  </cols>
  <sheetData>
    <row r="1" spans="1:19" s="2" customFormat="1" ht="36" customHeight="1" x14ac:dyDescent="0.25">
      <c r="A1" s="723" t="s">
        <v>43</v>
      </c>
      <c r="B1" s="724"/>
      <c r="C1" s="724"/>
      <c r="D1" s="724"/>
      <c r="E1" s="724"/>
      <c r="F1" s="724"/>
      <c r="G1" s="724"/>
      <c r="H1" s="724"/>
      <c r="I1" s="724"/>
      <c r="J1" s="724"/>
      <c r="K1" s="724"/>
      <c r="L1" s="724"/>
      <c r="M1" s="724"/>
      <c r="N1" s="724"/>
    </row>
    <row r="2" spans="1:19" s="2" customFormat="1" ht="18.75" x14ac:dyDescent="0.25">
      <c r="A2" s="725" t="s">
        <v>387</v>
      </c>
      <c r="B2" s="725"/>
      <c r="C2" s="725"/>
      <c r="D2" s="725"/>
      <c r="E2" s="725"/>
      <c r="F2" s="725"/>
      <c r="G2" s="725"/>
      <c r="H2" s="725"/>
      <c r="I2" s="725"/>
      <c r="J2" s="725"/>
      <c r="K2" s="725"/>
      <c r="L2" s="725"/>
      <c r="M2" s="725"/>
      <c r="N2" s="725"/>
    </row>
    <row r="3" spans="1:19" s="2" customFormat="1" ht="45" x14ac:dyDescent="0.25">
      <c r="A3" s="29" t="s">
        <v>0</v>
      </c>
      <c r="B3" s="22" t="s">
        <v>5</v>
      </c>
      <c r="C3" s="22" t="s">
        <v>10</v>
      </c>
      <c r="D3" s="23" t="s">
        <v>8</v>
      </c>
      <c r="E3" s="23" t="s">
        <v>62</v>
      </c>
      <c r="F3" s="23" t="s">
        <v>34</v>
      </c>
      <c r="G3" s="24" t="s">
        <v>41</v>
      </c>
      <c r="H3" s="24" t="s">
        <v>2</v>
      </c>
      <c r="I3" s="24" t="s">
        <v>3</v>
      </c>
      <c r="J3" s="22" t="s">
        <v>9</v>
      </c>
      <c r="K3" s="22" t="s">
        <v>1</v>
      </c>
      <c r="L3" s="22" t="s">
        <v>4</v>
      </c>
      <c r="M3" s="25" t="s">
        <v>12</v>
      </c>
      <c r="N3" s="26" t="s">
        <v>11</v>
      </c>
    </row>
    <row r="4" spans="1:19" s="14" customFormat="1" ht="15.75" thickBot="1" x14ac:dyDescent="0.3">
      <c r="A4" s="489">
        <v>45292</v>
      </c>
      <c r="B4" s="146" t="s">
        <v>388</v>
      </c>
      <c r="C4" s="302"/>
      <c r="D4" s="302"/>
      <c r="E4" s="338"/>
      <c r="F4" s="397">
        <v>5</v>
      </c>
      <c r="G4" s="398">
        <v>5</v>
      </c>
      <c r="H4" s="21"/>
      <c r="I4" s="32"/>
      <c r="J4" s="30"/>
      <c r="K4" s="32"/>
      <c r="L4" s="32"/>
      <c r="M4" s="32"/>
      <c r="N4" s="32"/>
    </row>
    <row r="5" spans="1:19" s="54" customFormat="1" ht="15.75" thickBot="1" x14ac:dyDescent="0.3">
      <c r="A5" s="89"/>
      <c r="B5" s="88"/>
      <c r="C5" s="143"/>
      <c r="D5" s="145"/>
      <c r="E5" s="403">
        <f>SUM(E4:E4)</f>
        <v>0</v>
      </c>
      <c r="F5" s="403">
        <f>SUM(F4:F4)</f>
        <v>5</v>
      </c>
      <c r="G5" s="399">
        <f>F5-E5</f>
        <v>5</v>
      </c>
      <c r="H5" s="144"/>
      <c r="I5" s="88"/>
      <c r="J5" s="88"/>
      <c r="K5" s="40"/>
      <c r="L5" s="40"/>
      <c r="M5" s="40"/>
      <c r="N5" s="40"/>
      <c r="O5" s="90"/>
      <c r="P5" s="90"/>
      <c r="Q5" s="90"/>
      <c r="R5" s="90"/>
      <c r="S5" s="90"/>
    </row>
    <row r="6" spans="1:19" s="18" customFormat="1" x14ac:dyDescent="0.25">
      <c r="A6"/>
      <c r="B6"/>
      <c r="C6" s="117"/>
      <c r="D6" s="121"/>
      <c r="E6" s="124"/>
      <c r="F6" s="125"/>
      <c r="G6" s="124"/>
      <c r="H6" s="126"/>
      <c r="I6" s="127"/>
      <c r="J6" s="128"/>
      <c r="K6" s="122"/>
      <c r="L6" s="122"/>
      <c r="M6" s="123"/>
      <c r="N6" s="119"/>
      <c r="O6" s="123"/>
      <c r="P6" s="41"/>
      <c r="Q6" s="41"/>
      <c r="R6" s="41"/>
      <c r="S6" s="41"/>
    </row>
    <row r="7" spans="1:19" s="18" customFormat="1" x14ac:dyDescent="0.25">
      <c r="A7"/>
      <c r="B7"/>
      <c r="C7" s="117"/>
      <c r="D7" s="121"/>
      <c r="E7" s="124"/>
      <c r="F7" s="125"/>
      <c r="G7" s="124"/>
      <c r="H7" s="126"/>
      <c r="I7" s="127"/>
      <c r="J7" s="128"/>
      <c r="K7" s="122"/>
      <c r="L7" s="122"/>
      <c r="M7" s="123"/>
      <c r="N7" s="119"/>
      <c r="O7" s="123"/>
      <c r="P7" s="41"/>
      <c r="Q7" s="41"/>
      <c r="R7" s="41"/>
      <c r="S7" s="41"/>
    </row>
    <row r="8" spans="1:19" s="18" customFormat="1" x14ac:dyDescent="0.25">
      <c r="A8"/>
      <c r="B8"/>
      <c r="C8" s="117"/>
      <c r="D8" s="121"/>
      <c r="E8" s="124"/>
      <c r="F8" s="125"/>
      <c r="G8" s="124"/>
      <c r="H8" s="126"/>
      <c r="I8" s="127"/>
      <c r="J8" s="128"/>
      <c r="K8" s="122"/>
      <c r="L8" s="122"/>
      <c r="M8" s="123"/>
      <c r="N8" s="119"/>
      <c r="O8" s="123"/>
      <c r="P8" s="41"/>
      <c r="Q8" s="41"/>
      <c r="R8" s="41"/>
      <c r="S8" s="41"/>
    </row>
    <row r="9" spans="1:19" s="18" customFormat="1" x14ac:dyDescent="0.25">
      <c r="A9"/>
      <c r="B9"/>
      <c r="C9" s="117"/>
      <c r="D9" s="121"/>
      <c r="E9" s="124"/>
      <c r="F9" s="125"/>
      <c r="G9" s="124"/>
      <c r="H9" s="126"/>
      <c r="I9" s="127"/>
      <c r="J9" s="128"/>
      <c r="K9" s="122"/>
      <c r="L9" s="122"/>
      <c r="M9" s="123"/>
      <c r="N9" s="129"/>
      <c r="O9" s="123"/>
      <c r="P9" s="41"/>
      <c r="Q9" s="41"/>
      <c r="R9" s="41"/>
      <c r="S9" s="41"/>
    </row>
    <row r="10" spans="1:19" s="76" customFormat="1" x14ac:dyDescent="0.25">
      <c r="A10"/>
      <c r="B10"/>
      <c r="C10" s="117"/>
      <c r="D10" s="130"/>
      <c r="E10" s="124"/>
      <c r="F10" s="124"/>
      <c r="G10" s="124"/>
      <c r="H10" s="126"/>
      <c r="I10" s="130"/>
      <c r="J10" s="131"/>
      <c r="K10" s="118"/>
      <c r="L10" s="118"/>
      <c r="M10" s="118"/>
      <c r="N10" s="119"/>
      <c r="O10" s="120"/>
      <c r="P10" s="57"/>
      <c r="Q10" s="57"/>
      <c r="R10" s="57"/>
      <c r="S10" s="57"/>
    </row>
    <row r="11" spans="1:19" s="18" customFormat="1" x14ac:dyDescent="0.25">
      <c r="A11"/>
      <c r="B11"/>
      <c r="C11" s="117"/>
      <c r="D11" s="121"/>
      <c r="E11" s="124"/>
      <c r="F11" s="125"/>
      <c r="G11" s="121"/>
      <c r="H11" s="126"/>
      <c r="I11" s="127"/>
      <c r="J11" s="128"/>
      <c r="K11" s="122"/>
      <c r="L11" s="122"/>
      <c r="M11" s="123"/>
      <c r="N11" s="129"/>
      <c r="O11" s="123"/>
      <c r="P11" s="41"/>
      <c r="Q11" s="41"/>
      <c r="R11" s="41"/>
      <c r="S11" s="41"/>
    </row>
    <row r="12" spans="1:19" s="18" customFormat="1" x14ac:dyDescent="0.25">
      <c r="A12"/>
      <c r="B12"/>
      <c r="C12" s="117"/>
      <c r="D12" s="121"/>
      <c r="E12" s="124"/>
      <c r="F12" s="125"/>
      <c r="G12" s="121"/>
      <c r="H12" s="126"/>
      <c r="I12" s="127"/>
      <c r="J12" s="128"/>
      <c r="K12" s="122"/>
      <c r="L12" s="122"/>
      <c r="M12" s="123"/>
      <c r="N12" s="129"/>
      <c r="O12" s="123"/>
      <c r="P12" s="41"/>
      <c r="Q12" s="41"/>
      <c r="R12" s="41"/>
      <c r="S12" s="41"/>
    </row>
    <row r="13" spans="1:19" s="18" customFormat="1" x14ac:dyDescent="0.25">
      <c r="A13"/>
      <c r="B13"/>
      <c r="C13" s="117"/>
      <c r="D13" s="121"/>
      <c r="E13" s="124"/>
      <c r="F13" s="125"/>
      <c r="G13" s="121"/>
      <c r="H13" s="126"/>
      <c r="I13" s="127"/>
      <c r="J13" s="128"/>
      <c r="K13" s="122"/>
      <c r="L13" s="122"/>
      <c r="M13" s="123"/>
      <c r="N13" s="129"/>
      <c r="O13" s="123"/>
      <c r="P13" s="41"/>
      <c r="Q13" s="41"/>
      <c r="R13" s="41"/>
      <c r="S13" s="41"/>
    </row>
    <row r="14" spans="1:19" s="18" customFormat="1" x14ac:dyDescent="0.25">
      <c r="A14"/>
      <c r="B14"/>
      <c r="C14" s="117"/>
      <c r="D14" s="121"/>
      <c r="E14" s="124"/>
      <c r="F14" s="125"/>
      <c r="G14" s="121"/>
      <c r="H14" s="126"/>
      <c r="I14" s="127"/>
      <c r="J14" s="128"/>
      <c r="K14" s="122"/>
      <c r="L14" s="122"/>
      <c r="M14" s="123"/>
      <c r="N14" s="129"/>
      <c r="O14" s="123"/>
      <c r="P14" s="41"/>
      <c r="Q14" s="41"/>
      <c r="R14" s="41"/>
      <c r="S14" s="41"/>
    </row>
    <row r="15" spans="1:19" s="18" customFormat="1" x14ac:dyDescent="0.25">
      <c r="A15"/>
      <c r="B15"/>
      <c r="C15" s="117"/>
      <c r="D15" s="121"/>
      <c r="E15" s="124"/>
      <c r="F15" s="125"/>
      <c r="G15" s="121"/>
      <c r="H15" s="126"/>
      <c r="I15" s="127"/>
      <c r="J15" s="128"/>
      <c r="K15" s="122"/>
      <c r="L15" s="122"/>
      <c r="M15" s="123"/>
      <c r="N15" s="129"/>
      <c r="O15" s="123"/>
      <c r="P15" s="41"/>
      <c r="Q15" s="41"/>
      <c r="R15" s="41"/>
      <c r="S15" s="41"/>
    </row>
    <row r="16" spans="1:19" s="18" customFormat="1" x14ac:dyDescent="0.25">
      <c r="A16" s="97"/>
      <c r="B16" s="108"/>
      <c r="C16" s="127"/>
      <c r="D16" s="121"/>
      <c r="E16" s="124"/>
      <c r="F16" s="125"/>
      <c r="G16" s="121"/>
      <c r="H16" s="126"/>
      <c r="I16" s="127"/>
      <c r="J16" s="128"/>
      <c r="K16" s="122"/>
      <c r="L16" s="122"/>
      <c r="M16" s="123"/>
      <c r="N16" s="129"/>
      <c r="O16" s="123"/>
      <c r="P16" s="41"/>
      <c r="Q16" s="41"/>
      <c r="R16" s="41"/>
      <c r="S16" s="41"/>
    </row>
    <row r="17" spans="1:19" s="18" customFormat="1" x14ac:dyDescent="0.25">
      <c r="A17" s="97"/>
      <c r="B17" s="108"/>
      <c r="C17" s="127"/>
      <c r="D17" s="121"/>
      <c r="E17" s="124"/>
      <c r="F17" s="125"/>
      <c r="G17" s="121"/>
      <c r="H17" s="126"/>
      <c r="I17" s="127"/>
      <c r="J17" s="128"/>
      <c r="K17" s="122"/>
      <c r="L17" s="122"/>
      <c r="M17" s="123"/>
      <c r="N17" s="129"/>
      <c r="O17" s="123"/>
      <c r="P17" s="41"/>
      <c r="Q17" s="41"/>
      <c r="R17" s="41"/>
      <c r="S17" s="41"/>
    </row>
    <row r="18" spans="1:19" s="18" customFormat="1" x14ac:dyDescent="0.25">
      <c r="A18" s="97"/>
      <c r="B18" s="108"/>
      <c r="C18" s="127"/>
      <c r="D18" s="121"/>
      <c r="E18" s="124"/>
      <c r="F18" s="125"/>
      <c r="G18" s="121"/>
      <c r="H18" s="126"/>
      <c r="I18" s="127"/>
      <c r="J18" s="128"/>
      <c r="K18" s="122"/>
      <c r="L18" s="122"/>
      <c r="M18" s="123"/>
      <c r="N18" s="129"/>
      <c r="O18" s="123"/>
      <c r="P18" s="41"/>
      <c r="Q18" s="41"/>
      <c r="R18" s="41"/>
      <c r="S18" s="41"/>
    </row>
    <row r="19" spans="1:19" s="18" customFormat="1" x14ac:dyDescent="0.25">
      <c r="A19" s="97"/>
      <c r="B19" s="108"/>
      <c r="C19" s="127"/>
      <c r="D19" s="121"/>
      <c r="E19" s="124"/>
      <c r="F19" s="125"/>
      <c r="G19" s="121"/>
      <c r="H19" s="126"/>
      <c r="I19" s="127"/>
      <c r="J19" s="128"/>
      <c r="K19" s="122"/>
      <c r="L19" s="122"/>
      <c r="M19" s="123"/>
      <c r="N19" s="129"/>
      <c r="O19" s="123"/>
      <c r="P19" s="41"/>
      <c r="Q19" s="41"/>
      <c r="R19" s="41"/>
      <c r="S19" s="41"/>
    </row>
    <row r="20" spans="1:19" s="18" customFormat="1" x14ac:dyDescent="0.25">
      <c r="A20" s="97"/>
      <c r="B20" s="108"/>
      <c r="C20" s="127"/>
      <c r="D20" s="121"/>
      <c r="E20" s="124"/>
      <c r="F20" s="125"/>
      <c r="G20" s="121"/>
      <c r="H20" s="126"/>
      <c r="I20" s="127"/>
      <c r="J20" s="128"/>
      <c r="K20" s="122"/>
      <c r="L20" s="122"/>
      <c r="M20" s="123"/>
      <c r="N20" s="129"/>
      <c r="O20" s="123"/>
      <c r="P20" s="41"/>
      <c r="Q20" s="41"/>
      <c r="R20" s="41"/>
      <c r="S20" s="41"/>
    </row>
    <row r="21" spans="1:19" s="18" customFormat="1" x14ac:dyDescent="0.25">
      <c r="A21" s="97"/>
      <c r="B21" s="108"/>
      <c r="C21" s="127"/>
      <c r="D21" s="121"/>
      <c r="E21" s="124"/>
      <c r="F21" s="125"/>
      <c r="G21" s="121"/>
      <c r="H21" s="126"/>
      <c r="I21" s="127"/>
      <c r="J21" s="128"/>
      <c r="K21" s="122"/>
      <c r="L21" s="122"/>
      <c r="M21" s="123"/>
      <c r="N21" s="129"/>
      <c r="O21" s="123"/>
      <c r="P21" s="41"/>
      <c r="Q21" s="41"/>
      <c r="R21" s="41"/>
      <c r="S21" s="41"/>
    </row>
    <row r="22" spans="1:19" s="18" customFormat="1" x14ac:dyDescent="0.25">
      <c r="A22" s="96"/>
      <c r="B22" s="109"/>
      <c r="C22" s="132"/>
      <c r="D22" s="133"/>
      <c r="E22" s="134"/>
      <c r="F22" s="134"/>
      <c r="G22" s="134"/>
      <c r="H22" s="126"/>
      <c r="I22" s="127"/>
      <c r="J22" s="124"/>
      <c r="K22" s="122"/>
      <c r="L22" s="122"/>
      <c r="M22" s="118"/>
      <c r="N22" s="119"/>
      <c r="O22" s="123"/>
      <c r="P22" s="41"/>
      <c r="Q22" s="41"/>
      <c r="R22" s="41"/>
      <c r="S22" s="41"/>
    </row>
    <row r="23" spans="1:19" s="74" customFormat="1" x14ac:dyDescent="0.25">
      <c r="A23" s="96"/>
      <c r="B23" s="109"/>
      <c r="C23" s="132"/>
      <c r="D23" s="133"/>
      <c r="E23" s="134"/>
      <c r="F23" s="134"/>
      <c r="G23" s="134"/>
      <c r="H23" s="126"/>
      <c r="I23" s="130"/>
      <c r="J23" s="131"/>
      <c r="K23" s="118"/>
      <c r="L23" s="118"/>
      <c r="M23" s="118"/>
      <c r="N23" s="119"/>
      <c r="O23" s="120"/>
      <c r="P23" s="57"/>
      <c r="Q23" s="57"/>
      <c r="R23" s="57"/>
      <c r="S23" s="57"/>
    </row>
    <row r="24" spans="1:19" s="18" customFormat="1" x14ac:dyDescent="0.25">
      <c r="A24" s="97"/>
      <c r="B24" s="108"/>
      <c r="C24" s="127"/>
      <c r="D24" s="121"/>
      <c r="E24" s="124"/>
      <c r="F24" s="125"/>
      <c r="G24" s="124"/>
      <c r="H24" s="126"/>
      <c r="I24" s="127"/>
      <c r="J24" s="128"/>
      <c r="K24" s="122"/>
      <c r="L24" s="122"/>
      <c r="M24" s="123"/>
      <c r="N24" s="129"/>
      <c r="O24" s="123"/>
      <c r="P24" s="41"/>
      <c r="Q24" s="41"/>
      <c r="R24" s="41"/>
      <c r="S24" s="41"/>
    </row>
    <row r="25" spans="1:19" s="18" customFormat="1" x14ac:dyDescent="0.25">
      <c r="A25" s="97"/>
      <c r="B25" s="108"/>
      <c r="C25" s="127"/>
      <c r="D25" s="121"/>
      <c r="E25" s="124"/>
      <c r="F25" s="125"/>
      <c r="G25" s="124"/>
      <c r="H25" s="126"/>
      <c r="I25" s="127"/>
      <c r="J25" s="128"/>
      <c r="K25" s="122"/>
      <c r="L25" s="122"/>
      <c r="M25" s="123"/>
      <c r="N25" s="129"/>
      <c r="O25" s="123"/>
      <c r="P25" s="41"/>
      <c r="Q25" s="41"/>
      <c r="R25" s="41"/>
      <c r="S25" s="41"/>
    </row>
    <row r="26" spans="1:19" s="18" customFormat="1" x14ac:dyDescent="0.25">
      <c r="A26" s="97"/>
      <c r="B26" s="108"/>
      <c r="C26" s="127"/>
      <c r="D26" s="121"/>
      <c r="E26" s="124"/>
      <c r="F26" s="125"/>
      <c r="G26" s="124"/>
      <c r="H26" s="126"/>
      <c r="I26" s="127"/>
      <c r="J26" s="128"/>
      <c r="K26" s="122"/>
      <c r="L26" s="122"/>
      <c r="M26" s="123"/>
      <c r="N26" s="129"/>
      <c r="O26" s="123"/>
      <c r="P26" s="41"/>
      <c r="Q26" s="41"/>
      <c r="R26" s="41"/>
      <c r="S26" s="41"/>
    </row>
    <row r="27" spans="1:19" s="18" customFormat="1" x14ac:dyDescent="0.25">
      <c r="A27" s="97"/>
      <c r="B27" s="108"/>
      <c r="C27" s="127"/>
      <c r="D27" s="121"/>
      <c r="E27" s="124"/>
      <c r="F27" s="125"/>
      <c r="G27" s="124"/>
      <c r="H27" s="126"/>
      <c r="I27" s="127"/>
      <c r="J27" s="128"/>
      <c r="K27" s="122"/>
      <c r="L27" s="122"/>
      <c r="M27" s="123"/>
      <c r="N27" s="129"/>
      <c r="O27" s="123"/>
      <c r="P27" s="41"/>
      <c r="Q27" s="41"/>
      <c r="R27" s="41"/>
      <c r="S27" s="41"/>
    </row>
    <row r="28" spans="1:19" s="18" customFormat="1" x14ac:dyDescent="0.25">
      <c r="A28" s="97"/>
      <c r="B28" s="108"/>
      <c r="C28" s="127"/>
      <c r="D28" s="121"/>
      <c r="E28" s="124"/>
      <c r="F28" s="125"/>
      <c r="G28" s="124"/>
      <c r="H28" s="126"/>
      <c r="I28" s="127"/>
      <c r="J28" s="128"/>
      <c r="K28" s="122"/>
      <c r="L28" s="122"/>
      <c r="M28" s="123"/>
      <c r="N28" s="129"/>
      <c r="O28" s="123"/>
      <c r="P28" s="41"/>
      <c r="Q28" s="41"/>
      <c r="R28" s="41"/>
      <c r="S28" s="41"/>
    </row>
    <row r="29" spans="1:19" s="18" customFormat="1" x14ac:dyDescent="0.25">
      <c r="A29" s="97"/>
      <c r="B29" s="108"/>
      <c r="C29" s="127"/>
      <c r="D29" s="121"/>
      <c r="E29" s="124"/>
      <c r="F29" s="125"/>
      <c r="G29" s="124"/>
      <c r="H29" s="126"/>
      <c r="I29" s="127"/>
      <c r="J29" s="128"/>
      <c r="K29" s="122"/>
      <c r="L29" s="122"/>
      <c r="M29" s="123"/>
      <c r="N29" s="129"/>
      <c r="O29" s="123"/>
      <c r="P29" s="41"/>
      <c r="Q29" s="41"/>
      <c r="R29" s="41"/>
      <c r="S29" s="41"/>
    </row>
    <row r="30" spans="1:19" s="18" customFormat="1" x14ac:dyDescent="0.25">
      <c r="A30" s="97"/>
      <c r="B30" s="108"/>
      <c r="C30" s="127"/>
      <c r="D30" s="121"/>
      <c r="E30" s="124"/>
      <c r="F30" s="125"/>
      <c r="G30" s="124"/>
      <c r="H30" s="126"/>
      <c r="I30" s="127"/>
      <c r="J30" s="128"/>
      <c r="K30" s="122"/>
      <c r="L30" s="122"/>
      <c r="M30" s="123"/>
      <c r="N30" s="129"/>
      <c r="O30" s="123"/>
      <c r="P30" s="41"/>
      <c r="Q30" s="41"/>
      <c r="R30" s="41"/>
      <c r="S30" s="41"/>
    </row>
    <row r="31" spans="1:19" s="18" customFormat="1" x14ac:dyDescent="0.25">
      <c r="A31" s="97"/>
      <c r="B31" s="108"/>
      <c r="C31" s="127"/>
      <c r="D31" s="121"/>
      <c r="E31" s="124"/>
      <c r="F31" s="125"/>
      <c r="G31" s="124"/>
      <c r="H31" s="126"/>
      <c r="I31" s="127"/>
      <c r="J31" s="128"/>
      <c r="K31" s="122"/>
      <c r="L31" s="122"/>
      <c r="M31" s="123"/>
      <c r="N31" s="129"/>
      <c r="O31" s="123"/>
      <c r="P31" s="41"/>
      <c r="Q31" s="41"/>
      <c r="R31" s="41"/>
      <c r="S31" s="41"/>
    </row>
    <row r="32" spans="1:19" s="18" customFormat="1" x14ac:dyDescent="0.25">
      <c r="A32" s="96"/>
      <c r="B32" s="109"/>
      <c r="C32" s="132"/>
      <c r="D32" s="133"/>
      <c r="E32" s="134"/>
      <c r="F32" s="134"/>
      <c r="G32" s="134"/>
      <c r="H32" s="126"/>
      <c r="I32" s="127"/>
      <c r="J32" s="124"/>
      <c r="K32" s="122"/>
      <c r="L32" s="122"/>
      <c r="M32" s="118"/>
      <c r="N32" s="119"/>
      <c r="O32" s="123"/>
      <c r="P32" s="41"/>
      <c r="Q32" s="41"/>
      <c r="R32" s="41"/>
      <c r="S32" s="41"/>
    </row>
    <row r="33" spans="1:19" s="74" customFormat="1" x14ac:dyDescent="0.25">
      <c r="A33" s="96"/>
      <c r="B33" s="109"/>
      <c r="C33" s="132"/>
      <c r="D33" s="133"/>
      <c r="E33" s="134"/>
      <c r="F33" s="134"/>
      <c r="G33" s="134"/>
      <c r="H33" s="126"/>
      <c r="I33" s="130"/>
      <c r="J33" s="131"/>
      <c r="K33" s="118"/>
      <c r="L33" s="118"/>
      <c r="M33" s="118"/>
      <c r="N33" s="119"/>
      <c r="O33" s="120"/>
      <c r="P33" s="57"/>
      <c r="Q33" s="57"/>
      <c r="R33" s="57"/>
      <c r="S33" s="57"/>
    </row>
    <row r="34" spans="1:19" s="18" customFormat="1" x14ac:dyDescent="0.25">
      <c r="A34" s="97"/>
      <c r="B34" s="108"/>
      <c r="C34" s="127"/>
      <c r="D34" s="121"/>
      <c r="E34" s="124"/>
      <c r="F34" s="125"/>
      <c r="G34" s="124"/>
      <c r="H34" s="126"/>
      <c r="I34" s="127"/>
      <c r="J34" s="128"/>
      <c r="K34" s="122"/>
      <c r="L34" s="122"/>
      <c r="M34" s="123"/>
      <c r="N34" s="129"/>
      <c r="O34" s="123"/>
      <c r="P34" s="41"/>
      <c r="Q34" s="41"/>
      <c r="R34" s="41"/>
      <c r="S34" s="41"/>
    </row>
    <row r="35" spans="1:19" s="18" customFormat="1" x14ac:dyDescent="0.25">
      <c r="A35" s="97"/>
      <c r="B35" s="108"/>
      <c r="C35" s="127"/>
      <c r="D35" s="121"/>
      <c r="E35" s="124"/>
      <c r="F35" s="125"/>
      <c r="G35" s="124"/>
      <c r="H35" s="126"/>
      <c r="I35" s="127"/>
      <c r="J35" s="128"/>
      <c r="K35" s="122"/>
      <c r="L35" s="122"/>
      <c r="M35" s="123"/>
      <c r="N35" s="129"/>
      <c r="O35" s="123"/>
      <c r="P35" s="41"/>
      <c r="Q35" s="41"/>
      <c r="R35" s="41"/>
      <c r="S35" s="41"/>
    </row>
    <row r="36" spans="1:19" s="18" customFormat="1" x14ac:dyDescent="0.25">
      <c r="A36" s="97"/>
      <c r="B36" s="108"/>
      <c r="C36" s="127"/>
      <c r="D36" s="121"/>
      <c r="E36" s="124"/>
      <c r="F36" s="125"/>
      <c r="G36" s="124"/>
      <c r="H36" s="126"/>
      <c r="I36" s="127"/>
      <c r="J36" s="128"/>
      <c r="K36" s="122"/>
      <c r="L36" s="122"/>
      <c r="M36" s="123"/>
      <c r="N36" s="129"/>
      <c r="O36" s="123"/>
      <c r="P36" s="41"/>
      <c r="Q36" s="41"/>
      <c r="R36" s="41"/>
      <c r="S36" s="41"/>
    </row>
    <row r="37" spans="1:19" s="18" customFormat="1" x14ac:dyDescent="0.25">
      <c r="A37" s="97"/>
      <c r="B37" s="108"/>
      <c r="C37" s="127"/>
      <c r="D37" s="121"/>
      <c r="E37" s="124"/>
      <c r="F37" s="125"/>
      <c r="G37" s="124"/>
      <c r="H37" s="126"/>
      <c r="I37" s="127"/>
      <c r="J37" s="128"/>
      <c r="K37" s="122"/>
      <c r="L37" s="122"/>
      <c r="M37" s="123"/>
      <c r="N37" s="129"/>
      <c r="O37" s="123"/>
      <c r="P37" s="41"/>
      <c r="Q37" s="41"/>
      <c r="R37" s="41"/>
      <c r="S37" s="41"/>
    </row>
    <row r="38" spans="1:19" s="18" customFormat="1" x14ac:dyDescent="0.25">
      <c r="A38" s="97"/>
      <c r="B38" s="108"/>
      <c r="C38" s="127"/>
      <c r="D38" s="121"/>
      <c r="E38" s="124"/>
      <c r="F38" s="125"/>
      <c r="G38" s="124"/>
      <c r="H38" s="126"/>
      <c r="I38" s="127"/>
      <c r="J38" s="128"/>
      <c r="K38" s="122"/>
      <c r="L38" s="122"/>
      <c r="M38" s="123"/>
      <c r="N38" s="129"/>
      <c r="O38" s="123"/>
      <c r="P38" s="41"/>
      <c r="Q38" s="41"/>
      <c r="R38" s="41"/>
      <c r="S38" s="41"/>
    </row>
    <row r="39" spans="1:19" s="18" customFormat="1" x14ac:dyDescent="0.25">
      <c r="A39" s="97"/>
      <c r="B39" s="108"/>
      <c r="C39" s="127"/>
      <c r="D39" s="121"/>
      <c r="E39" s="124"/>
      <c r="F39" s="125"/>
      <c r="G39" s="124"/>
      <c r="H39" s="126"/>
      <c r="I39" s="127"/>
      <c r="J39" s="128"/>
      <c r="K39" s="122"/>
      <c r="L39" s="122"/>
      <c r="M39" s="123"/>
      <c r="N39" s="129"/>
      <c r="O39" s="123"/>
      <c r="P39" s="41"/>
      <c r="Q39" s="41"/>
      <c r="R39" s="41"/>
      <c r="S39" s="41"/>
    </row>
    <row r="40" spans="1:19" s="18" customFormat="1" x14ac:dyDescent="0.25">
      <c r="A40" s="97"/>
      <c r="B40" s="108"/>
      <c r="C40" s="127"/>
      <c r="D40" s="121"/>
      <c r="E40" s="124"/>
      <c r="F40" s="125"/>
      <c r="G40" s="124"/>
      <c r="H40" s="126"/>
      <c r="I40" s="127"/>
      <c r="J40" s="128"/>
      <c r="K40" s="122"/>
      <c r="L40" s="122"/>
      <c r="M40" s="123"/>
      <c r="N40" s="129"/>
      <c r="O40" s="123"/>
      <c r="P40" s="41"/>
      <c r="Q40" s="41"/>
      <c r="R40" s="41"/>
      <c r="S40" s="41"/>
    </row>
    <row r="41" spans="1:19" s="18" customFormat="1" x14ac:dyDescent="0.25">
      <c r="A41" s="97"/>
      <c r="B41" s="108"/>
      <c r="C41" s="127"/>
      <c r="D41" s="121"/>
      <c r="E41" s="124"/>
      <c r="F41" s="125"/>
      <c r="G41" s="124"/>
      <c r="H41" s="126"/>
      <c r="I41" s="127"/>
      <c r="J41" s="128"/>
      <c r="K41" s="122"/>
      <c r="L41" s="122"/>
      <c r="M41" s="123"/>
      <c r="N41" s="129"/>
      <c r="O41" s="123"/>
      <c r="P41" s="41"/>
      <c r="Q41" s="41"/>
      <c r="R41" s="41"/>
      <c r="S41" s="41"/>
    </row>
    <row r="42" spans="1:19" s="18" customFormat="1" x14ac:dyDescent="0.25">
      <c r="A42" s="97"/>
      <c r="B42" s="108"/>
      <c r="C42" s="127"/>
      <c r="D42" s="121"/>
      <c r="E42" s="124"/>
      <c r="F42" s="125"/>
      <c r="G42" s="124"/>
      <c r="H42" s="126"/>
      <c r="I42" s="127"/>
      <c r="J42" s="128"/>
      <c r="K42" s="122"/>
      <c r="L42" s="122"/>
      <c r="M42" s="123"/>
      <c r="N42" s="129"/>
      <c r="O42" s="123"/>
      <c r="P42" s="41"/>
      <c r="Q42" s="41"/>
      <c r="R42" s="41"/>
      <c r="S42" s="41"/>
    </row>
    <row r="43" spans="1:19" s="18" customFormat="1" x14ac:dyDescent="0.25">
      <c r="A43" s="97"/>
      <c r="B43" s="108"/>
      <c r="C43" s="127"/>
      <c r="D43" s="121"/>
      <c r="E43" s="124"/>
      <c r="F43" s="125"/>
      <c r="G43" s="124"/>
      <c r="H43" s="126"/>
      <c r="I43" s="127"/>
      <c r="J43" s="128"/>
      <c r="K43" s="122"/>
      <c r="L43" s="122"/>
      <c r="M43" s="123"/>
      <c r="N43" s="129"/>
      <c r="O43" s="123"/>
      <c r="P43" s="41"/>
      <c r="Q43" s="41"/>
      <c r="R43" s="41"/>
      <c r="S43" s="41"/>
    </row>
    <row r="44" spans="1:19" s="18" customFormat="1" x14ac:dyDescent="0.25">
      <c r="A44" s="97"/>
      <c r="B44" s="108"/>
      <c r="C44" s="127"/>
      <c r="D44" s="121"/>
      <c r="E44" s="124"/>
      <c r="F44" s="125"/>
      <c r="G44" s="124"/>
      <c r="H44" s="126"/>
      <c r="I44" s="127"/>
      <c r="J44" s="128"/>
      <c r="K44" s="122"/>
      <c r="L44" s="122"/>
      <c r="M44" s="123"/>
      <c r="N44" s="129"/>
      <c r="O44" s="123"/>
      <c r="P44" s="41"/>
      <c r="Q44" s="41"/>
      <c r="R44" s="41"/>
      <c r="S44" s="41"/>
    </row>
    <row r="45" spans="1:19" s="18" customFormat="1" x14ac:dyDescent="0.25">
      <c r="A45" s="96"/>
      <c r="B45" s="109"/>
      <c r="C45" s="132"/>
      <c r="D45" s="133"/>
      <c r="E45" s="134"/>
      <c r="F45" s="134"/>
      <c r="G45" s="134"/>
      <c r="H45" s="126"/>
      <c r="I45" s="127"/>
      <c r="J45" s="124"/>
      <c r="K45" s="122"/>
      <c r="L45" s="122"/>
      <c r="M45" s="118"/>
      <c r="N45" s="119"/>
      <c r="O45" s="123"/>
      <c r="P45" s="41"/>
      <c r="Q45" s="41"/>
      <c r="R45" s="41"/>
      <c r="S45" s="41"/>
    </row>
    <row r="46" spans="1:19" s="18" customFormat="1" x14ac:dyDescent="0.25">
      <c r="A46" s="96"/>
      <c r="B46" s="110"/>
      <c r="C46" s="132"/>
      <c r="D46" s="133"/>
      <c r="E46" s="134"/>
      <c r="F46" s="134"/>
      <c r="G46" s="134"/>
      <c r="H46" s="126"/>
      <c r="I46" s="130"/>
      <c r="J46" s="131"/>
      <c r="K46" s="118"/>
      <c r="L46" s="118"/>
      <c r="M46" s="118"/>
      <c r="N46" s="119"/>
      <c r="O46" s="120"/>
      <c r="P46" s="41"/>
      <c r="Q46" s="41"/>
      <c r="R46" s="41"/>
      <c r="S46" s="41"/>
    </row>
    <row r="47" spans="1:19" s="18" customFormat="1" ht="41.25" customHeight="1" x14ac:dyDescent="0.25">
      <c r="A47" s="97"/>
      <c r="B47" s="108"/>
      <c r="C47" s="127"/>
      <c r="D47" s="121"/>
      <c r="E47" s="124"/>
      <c r="F47" s="124"/>
      <c r="G47" s="121"/>
      <c r="H47" s="126"/>
      <c r="I47" s="127"/>
      <c r="J47" s="128"/>
      <c r="K47" s="122"/>
      <c r="L47" s="122"/>
      <c r="M47" s="123"/>
      <c r="N47" s="129"/>
      <c r="O47" s="123"/>
      <c r="P47" s="41"/>
      <c r="Q47" s="41"/>
      <c r="R47" s="41"/>
      <c r="S47" s="41"/>
    </row>
    <row r="48" spans="1:19" s="18" customFormat="1" x14ac:dyDescent="0.25">
      <c r="A48" s="97"/>
      <c r="B48" s="108"/>
      <c r="C48" s="127"/>
      <c r="D48" s="121"/>
      <c r="E48" s="124"/>
      <c r="F48" s="124"/>
      <c r="G48" s="121"/>
      <c r="H48" s="126"/>
      <c r="I48" s="127"/>
      <c r="J48" s="128"/>
      <c r="K48" s="122"/>
      <c r="L48" s="122"/>
      <c r="M48" s="123"/>
      <c r="N48" s="129"/>
      <c r="O48" s="123"/>
      <c r="P48" s="41"/>
      <c r="Q48" s="41"/>
      <c r="R48" s="41"/>
      <c r="S48" s="41"/>
    </row>
    <row r="49" spans="1:19" s="18" customFormat="1" x14ac:dyDescent="0.25">
      <c r="A49" s="97"/>
      <c r="B49" s="108"/>
      <c r="C49" s="127"/>
      <c r="D49" s="121"/>
      <c r="E49" s="124"/>
      <c r="F49" s="124"/>
      <c r="G49" s="121"/>
      <c r="H49" s="126"/>
      <c r="I49" s="127"/>
      <c r="J49" s="128"/>
      <c r="K49" s="122"/>
      <c r="L49" s="122"/>
      <c r="M49" s="123"/>
      <c r="N49" s="129"/>
      <c r="O49" s="123"/>
      <c r="P49" s="41"/>
      <c r="Q49" s="41"/>
      <c r="R49" s="41"/>
      <c r="S49" s="41"/>
    </row>
    <row r="50" spans="1:19" s="18" customFormat="1" x14ac:dyDescent="0.25">
      <c r="A50" s="97"/>
      <c r="B50" s="108"/>
      <c r="C50" s="127"/>
      <c r="D50" s="121"/>
      <c r="E50" s="124"/>
      <c r="F50" s="124"/>
      <c r="G50" s="121"/>
      <c r="H50" s="126"/>
      <c r="I50" s="127"/>
      <c r="J50" s="128"/>
      <c r="K50" s="122"/>
      <c r="L50" s="122"/>
      <c r="M50" s="123"/>
      <c r="N50" s="129"/>
      <c r="O50" s="123"/>
      <c r="P50" s="41"/>
      <c r="Q50" s="41"/>
      <c r="R50" s="41"/>
      <c r="S50" s="41"/>
    </row>
    <row r="51" spans="1:19" s="18" customFormat="1" x14ac:dyDescent="0.25">
      <c r="A51" s="97"/>
      <c r="B51" s="108"/>
      <c r="C51" s="127"/>
      <c r="D51" s="121"/>
      <c r="E51" s="124"/>
      <c r="F51" s="124"/>
      <c r="G51" s="121"/>
      <c r="H51" s="126"/>
      <c r="I51" s="127"/>
      <c r="J51" s="128"/>
      <c r="K51" s="122"/>
      <c r="L51" s="122"/>
      <c r="M51" s="123"/>
      <c r="N51" s="129"/>
      <c r="O51" s="123"/>
      <c r="P51" s="41"/>
      <c r="Q51" s="41"/>
      <c r="R51" s="41"/>
      <c r="S51" s="41"/>
    </row>
    <row r="52" spans="1:19" s="18" customFormat="1" x14ac:dyDescent="0.25">
      <c r="A52" s="97"/>
      <c r="B52" s="108"/>
      <c r="C52" s="127"/>
      <c r="D52" s="121"/>
      <c r="E52" s="124"/>
      <c r="F52" s="124"/>
      <c r="G52" s="121"/>
      <c r="H52" s="126"/>
      <c r="I52" s="127"/>
      <c r="J52" s="128"/>
      <c r="K52" s="122"/>
      <c r="L52" s="122"/>
      <c r="M52" s="123"/>
      <c r="N52" s="129"/>
      <c r="O52" s="123"/>
      <c r="P52" s="41"/>
      <c r="Q52" s="41"/>
      <c r="R52" s="41"/>
      <c r="S52" s="41"/>
    </row>
    <row r="53" spans="1:19" s="74" customFormat="1" x14ac:dyDescent="0.25">
      <c r="A53" s="96"/>
      <c r="B53" s="109"/>
      <c r="C53" s="132"/>
      <c r="D53" s="133"/>
      <c r="E53" s="134"/>
      <c r="F53" s="134"/>
      <c r="G53" s="134"/>
      <c r="H53" s="126"/>
      <c r="I53" s="130"/>
      <c r="J53" s="131"/>
      <c r="K53" s="118"/>
      <c r="L53" s="118"/>
      <c r="M53" s="118"/>
      <c r="N53" s="119"/>
      <c r="O53" s="120"/>
      <c r="P53" s="57"/>
      <c r="Q53" s="57"/>
      <c r="R53" s="57"/>
      <c r="S53" s="57"/>
    </row>
    <row r="54" spans="1:19" s="18" customFormat="1" x14ac:dyDescent="0.25">
      <c r="A54" s="97"/>
      <c r="B54" s="108"/>
      <c r="C54" s="131"/>
      <c r="D54" s="121"/>
      <c r="E54" s="124"/>
      <c r="F54" s="125"/>
      <c r="G54" s="124"/>
      <c r="H54" s="126"/>
      <c r="I54" s="127"/>
      <c r="J54" s="128"/>
      <c r="K54" s="122"/>
      <c r="L54" s="122"/>
      <c r="M54" s="123"/>
      <c r="N54" s="129"/>
      <c r="O54" s="123"/>
      <c r="P54" s="41"/>
      <c r="Q54" s="41"/>
      <c r="R54" s="41"/>
      <c r="S54" s="41"/>
    </row>
    <row r="55" spans="1:19" s="18" customFormat="1" x14ac:dyDescent="0.25">
      <c r="A55" s="97"/>
      <c r="B55" s="108"/>
      <c r="C55" s="131"/>
      <c r="D55" s="121"/>
      <c r="E55" s="124"/>
      <c r="F55" s="125"/>
      <c r="G55" s="124"/>
      <c r="H55" s="126"/>
      <c r="I55" s="127"/>
      <c r="J55" s="127"/>
      <c r="K55" s="122"/>
      <c r="L55" s="122"/>
      <c r="M55" s="123"/>
      <c r="N55" s="129"/>
      <c r="O55" s="123"/>
      <c r="P55" s="41"/>
      <c r="Q55" s="41"/>
      <c r="R55" s="41"/>
      <c r="S55" s="41"/>
    </row>
    <row r="56" spans="1:19" s="18" customFormat="1" x14ac:dyDescent="0.25">
      <c r="A56" s="97"/>
      <c r="B56" s="108"/>
      <c r="C56" s="131"/>
      <c r="D56" s="121"/>
      <c r="E56" s="124"/>
      <c r="F56" s="125"/>
      <c r="G56" s="124"/>
      <c r="H56" s="126"/>
      <c r="I56" s="127"/>
      <c r="J56" s="127"/>
      <c r="K56" s="122"/>
      <c r="L56" s="122"/>
      <c r="M56" s="123"/>
      <c r="N56" s="119"/>
      <c r="O56" s="123"/>
      <c r="P56" s="41"/>
      <c r="Q56" s="41"/>
      <c r="R56" s="41"/>
      <c r="S56" s="41"/>
    </row>
    <row r="57" spans="1:19" s="18" customFormat="1" x14ac:dyDescent="0.25">
      <c r="A57" s="97"/>
      <c r="B57" s="108"/>
      <c r="C57" s="127"/>
      <c r="D57" s="121"/>
      <c r="E57" s="124"/>
      <c r="F57" s="125"/>
      <c r="G57" s="124"/>
      <c r="H57" s="126"/>
      <c r="I57" s="127"/>
      <c r="J57" s="128"/>
      <c r="K57" s="122"/>
      <c r="L57" s="122"/>
      <c r="M57" s="123"/>
      <c r="N57" s="129"/>
      <c r="O57" s="123"/>
      <c r="P57" s="41"/>
      <c r="Q57" s="41"/>
      <c r="R57" s="41"/>
      <c r="S57" s="41"/>
    </row>
    <row r="58" spans="1:19" s="18" customFormat="1" x14ac:dyDescent="0.25">
      <c r="A58" s="97"/>
      <c r="B58" s="108"/>
      <c r="C58" s="127"/>
      <c r="D58" s="121"/>
      <c r="E58" s="124"/>
      <c r="F58" s="125"/>
      <c r="G58" s="124"/>
      <c r="H58" s="126"/>
      <c r="I58" s="127"/>
      <c r="J58" s="128"/>
      <c r="K58" s="122"/>
      <c r="L58" s="122"/>
      <c r="M58" s="123"/>
      <c r="N58" s="129"/>
      <c r="O58" s="123"/>
      <c r="P58" s="41"/>
      <c r="Q58" s="41"/>
      <c r="R58" s="41"/>
      <c r="S58" s="41"/>
    </row>
    <row r="59" spans="1:19" s="18" customFormat="1" x14ac:dyDescent="0.25">
      <c r="A59" s="97"/>
      <c r="B59" s="108"/>
      <c r="C59" s="131"/>
      <c r="D59" s="121"/>
      <c r="E59" s="124"/>
      <c r="F59" s="125"/>
      <c r="G59" s="124"/>
      <c r="H59" s="126"/>
      <c r="I59" s="127"/>
      <c r="J59" s="128"/>
      <c r="K59" s="122"/>
      <c r="L59" s="122"/>
      <c r="M59" s="123"/>
      <c r="N59" s="129"/>
      <c r="O59" s="123"/>
      <c r="P59" s="41"/>
      <c r="Q59" s="41"/>
      <c r="R59" s="41"/>
      <c r="S59" s="41"/>
    </row>
    <row r="60" spans="1:19" s="18" customFormat="1" x14ac:dyDescent="0.25">
      <c r="A60" s="97"/>
      <c r="B60" s="108"/>
      <c r="C60" s="131"/>
      <c r="D60" s="121"/>
      <c r="E60" s="124"/>
      <c r="F60" s="125"/>
      <c r="G60" s="124"/>
      <c r="H60" s="126"/>
      <c r="I60" s="127"/>
      <c r="J60" s="127"/>
      <c r="K60" s="122"/>
      <c r="L60" s="122"/>
      <c r="M60" s="123"/>
      <c r="N60" s="129"/>
      <c r="O60" s="123"/>
      <c r="P60" s="41"/>
      <c r="Q60" s="41"/>
      <c r="R60" s="41"/>
      <c r="S60" s="41"/>
    </row>
    <row r="61" spans="1:19" s="18" customFormat="1" x14ac:dyDescent="0.25">
      <c r="A61" s="97"/>
      <c r="B61" s="108"/>
      <c r="C61" s="131"/>
      <c r="D61" s="121"/>
      <c r="E61" s="124"/>
      <c r="F61" s="125"/>
      <c r="G61" s="124"/>
      <c r="H61" s="126"/>
      <c r="I61" s="127"/>
      <c r="J61" s="127"/>
      <c r="K61" s="122"/>
      <c r="L61" s="122"/>
      <c r="M61" s="118"/>
      <c r="N61" s="129"/>
      <c r="O61" s="123"/>
      <c r="P61" s="41"/>
      <c r="Q61" s="41"/>
      <c r="R61" s="41"/>
      <c r="S61" s="41"/>
    </row>
    <row r="62" spans="1:19" s="18" customFormat="1" x14ac:dyDescent="0.25">
      <c r="A62" s="97"/>
      <c r="B62" s="108"/>
      <c r="C62" s="131"/>
      <c r="D62" s="121"/>
      <c r="E62" s="124"/>
      <c r="F62" s="125"/>
      <c r="G62" s="124"/>
      <c r="H62" s="126"/>
      <c r="I62" s="127"/>
      <c r="J62" s="127"/>
      <c r="K62" s="122"/>
      <c r="L62" s="122"/>
      <c r="M62" s="118"/>
      <c r="N62" s="129"/>
      <c r="O62" s="123"/>
      <c r="P62" s="41"/>
      <c r="Q62" s="41"/>
      <c r="R62" s="41"/>
      <c r="S62" s="41"/>
    </row>
    <row r="63" spans="1:19" s="18" customFormat="1" x14ac:dyDescent="0.25">
      <c r="A63" s="45"/>
      <c r="B63" s="111"/>
      <c r="C63" s="118"/>
      <c r="D63" s="135"/>
      <c r="E63" s="119"/>
      <c r="F63" s="129"/>
      <c r="G63" s="119"/>
      <c r="H63" s="120"/>
      <c r="I63" s="123"/>
      <c r="J63" s="136"/>
      <c r="K63" s="122"/>
      <c r="L63" s="122"/>
      <c r="M63" s="118"/>
      <c r="N63" s="129"/>
      <c r="O63" s="123"/>
      <c r="P63" s="41"/>
      <c r="Q63" s="41"/>
      <c r="R63" s="41"/>
      <c r="S63" s="41"/>
    </row>
    <row r="64" spans="1:19" s="74" customFormat="1" x14ac:dyDescent="0.25">
      <c r="A64" s="91"/>
      <c r="B64" s="112"/>
      <c r="C64" s="137"/>
      <c r="D64" s="138"/>
      <c r="E64" s="139"/>
      <c r="F64" s="139"/>
      <c r="G64" s="139"/>
      <c r="H64" s="120"/>
      <c r="I64" s="140"/>
      <c r="J64" s="118"/>
      <c r="K64" s="118"/>
      <c r="L64" s="118"/>
      <c r="M64" s="118"/>
      <c r="N64" s="119"/>
      <c r="O64" s="120"/>
      <c r="P64" s="57"/>
      <c r="Q64" s="57"/>
      <c r="R64" s="57"/>
      <c r="S64" s="57"/>
    </row>
    <row r="65" spans="1:19" s="18" customFormat="1" x14ac:dyDescent="0.25">
      <c r="A65" s="47"/>
      <c r="B65" s="111"/>
      <c r="C65" s="118"/>
      <c r="D65" s="135"/>
      <c r="E65" s="119"/>
      <c r="F65" s="129"/>
      <c r="G65" s="119"/>
      <c r="H65" s="120"/>
      <c r="I65" s="123"/>
      <c r="J65" s="136"/>
      <c r="K65" s="122"/>
      <c r="L65" s="122"/>
      <c r="M65" s="118"/>
      <c r="N65" s="129"/>
      <c r="O65" s="123"/>
      <c r="P65" s="41"/>
      <c r="Q65" s="41"/>
      <c r="R65" s="41"/>
      <c r="S65" s="41"/>
    </row>
    <row r="66" spans="1:19" s="18" customFormat="1" x14ac:dyDescent="0.25">
      <c r="A66" s="47"/>
      <c r="B66" s="111"/>
      <c r="C66" s="118"/>
      <c r="D66" s="135"/>
      <c r="E66" s="119"/>
      <c r="F66" s="129"/>
      <c r="G66" s="119"/>
      <c r="H66" s="120"/>
      <c r="I66" s="123"/>
      <c r="J66" s="136"/>
      <c r="K66" s="122"/>
      <c r="L66" s="122"/>
      <c r="M66" s="118"/>
      <c r="N66" s="129"/>
      <c r="O66" s="123"/>
      <c r="P66" s="41"/>
      <c r="Q66" s="41"/>
      <c r="R66" s="41"/>
      <c r="S66" s="41"/>
    </row>
    <row r="67" spans="1:19" s="18" customFormat="1" x14ac:dyDescent="0.25">
      <c r="A67" s="47"/>
      <c r="B67" s="111"/>
      <c r="C67" s="118"/>
      <c r="D67" s="135"/>
      <c r="E67" s="119"/>
      <c r="F67" s="129"/>
      <c r="G67" s="119"/>
      <c r="H67" s="120"/>
      <c r="I67" s="123"/>
      <c r="J67" s="136"/>
      <c r="K67" s="122"/>
      <c r="L67" s="122"/>
      <c r="M67" s="118"/>
      <c r="N67" s="129"/>
      <c r="O67" s="123"/>
      <c r="P67" s="41"/>
      <c r="Q67" s="41"/>
      <c r="R67" s="41"/>
      <c r="S67" s="41"/>
    </row>
    <row r="68" spans="1:19" s="18" customFormat="1" x14ac:dyDescent="0.25">
      <c r="A68" s="47"/>
      <c r="B68" s="111"/>
      <c r="C68" s="118"/>
      <c r="D68" s="135"/>
      <c r="E68" s="119"/>
      <c r="F68" s="129"/>
      <c r="G68" s="119"/>
      <c r="H68" s="120"/>
      <c r="I68" s="123"/>
      <c r="J68" s="136"/>
      <c r="K68" s="122"/>
      <c r="L68" s="122"/>
      <c r="M68" s="118"/>
      <c r="N68" s="129"/>
      <c r="O68" s="123"/>
      <c r="P68" s="41"/>
      <c r="Q68" s="41"/>
      <c r="R68" s="41"/>
      <c r="S68" s="41"/>
    </row>
    <row r="69" spans="1:19" s="18" customFormat="1" x14ac:dyDescent="0.25">
      <c r="A69" s="47"/>
      <c r="B69" s="111"/>
      <c r="C69" s="118"/>
      <c r="D69" s="135"/>
      <c r="E69" s="119"/>
      <c r="F69" s="129"/>
      <c r="G69" s="119"/>
      <c r="H69" s="120"/>
      <c r="I69" s="119"/>
      <c r="J69" s="119"/>
      <c r="K69" s="122"/>
      <c r="L69" s="122"/>
      <c r="M69" s="118"/>
      <c r="N69" s="129"/>
      <c r="O69" s="123"/>
      <c r="P69" s="41"/>
      <c r="Q69" s="41"/>
      <c r="R69" s="41"/>
      <c r="S69" s="41"/>
    </row>
    <row r="70" spans="1:19" s="18" customFormat="1" x14ac:dyDescent="0.25">
      <c r="A70" s="47"/>
      <c r="B70" s="111"/>
      <c r="C70" s="118"/>
      <c r="D70" s="135"/>
      <c r="E70" s="119"/>
      <c r="F70" s="129"/>
      <c r="G70" s="119"/>
      <c r="H70" s="120"/>
      <c r="I70" s="119"/>
      <c r="J70" s="119"/>
      <c r="K70" s="122"/>
      <c r="L70" s="122"/>
      <c r="M70" s="118"/>
      <c r="N70" s="129"/>
      <c r="O70" s="123"/>
      <c r="P70" s="41"/>
      <c r="Q70" s="41"/>
      <c r="R70" s="41"/>
      <c r="S70" s="41"/>
    </row>
    <row r="71" spans="1:19" s="18" customFormat="1" x14ac:dyDescent="0.25">
      <c r="A71" s="47"/>
      <c r="B71" s="111"/>
      <c r="C71" s="118"/>
      <c r="D71" s="135"/>
      <c r="E71" s="119"/>
      <c r="F71" s="129"/>
      <c r="G71" s="119"/>
      <c r="H71" s="120"/>
      <c r="I71" s="136"/>
      <c r="J71" s="119"/>
      <c r="K71" s="122"/>
      <c r="L71" s="122"/>
      <c r="M71" s="123"/>
      <c r="N71" s="129"/>
      <c r="O71" s="123"/>
      <c r="P71" s="41"/>
      <c r="Q71" s="41"/>
      <c r="R71" s="41"/>
      <c r="S71" s="41"/>
    </row>
    <row r="72" spans="1:19" s="18" customFormat="1" x14ac:dyDescent="0.25">
      <c r="A72" s="47"/>
      <c r="B72" s="111"/>
      <c r="C72" s="118"/>
      <c r="D72" s="135"/>
      <c r="E72" s="119"/>
      <c r="F72" s="129"/>
      <c r="G72" s="119"/>
      <c r="H72" s="120"/>
      <c r="I72" s="136"/>
      <c r="J72" s="119"/>
      <c r="K72" s="122"/>
      <c r="L72" s="122"/>
      <c r="M72" s="123"/>
      <c r="N72" s="129"/>
      <c r="O72" s="123"/>
      <c r="P72" s="41"/>
      <c r="Q72" s="41"/>
      <c r="R72" s="41"/>
      <c r="S72" s="41"/>
    </row>
    <row r="73" spans="1:19" s="18" customFormat="1" x14ac:dyDescent="0.25">
      <c r="A73" s="47"/>
      <c r="B73" s="111"/>
      <c r="C73" s="118"/>
      <c r="D73" s="135"/>
      <c r="E73" s="119"/>
      <c r="F73" s="129"/>
      <c r="G73" s="119"/>
      <c r="H73" s="120"/>
      <c r="I73" s="136"/>
      <c r="J73" s="123"/>
      <c r="K73" s="122"/>
      <c r="L73" s="122"/>
      <c r="M73" s="123"/>
      <c r="N73" s="129"/>
      <c r="O73" s="123"/>
      <c r="P73" s="41"/>
      <c r="Q73" s="41"/>
      <c r="R73" s="41"/>
      <c r="S73" s="41"/>
    </row>
    <row r="74" spans="1:19" s="18" customFormat="1" x14ac:dyDescent="0.25">
      <c r="A74" s="47"/>
      <c r="B74" s="111"/>
      <c r="C74" s="123"/>
      <c r="D74" s="135"/>
      <c r="E74" s="119"/>
      <c r="F74" s="129"/>
      <c r="G74" s="119"/>
      <c r="H74" s="120"/>
      <c r="I74" s="136"/>
      <c r="J74" s="123"/>
      <c r="K74" s="122"/>
      <c r="L74" s="122"/>
      <c r="M74" s="123"/>
      <c r="N74" s="129"/>
      <c r="O74" s="123"/>
      <c r="P74" s="41"/>
      <c r="Q74" s="41"/>
      <c r="R74" s="41"/>
      <c r="S74" s="41"/>
    </row>
    <row r="75" spans="1:19" s="18" customFormat="1" x14ac:dyDescent="0.25">
      <c r="A75" s="47"/>
      <c r="B75" s="111"/>
      <c r="C75" s="123"/>
      <c r="D75" s="135"/>
      <c r="E75" s="119"/>
      <c r="F75" s="129"/>
      <c r="G75" s="119"/>
      <c r="H75" s="120"/>
      <c r="I75" s="136"/>
      <c r="J75" s="123"/>
      <c r="K75" s="122"/>
      <c r="L75" s="122"/>
      <c r="M75" s="123"/>
      <c r="N75" s="129"/>
      <c r="O75" s="123"/>
      <c r="P75" s="41"/>
      <c r="Q75" s="41"/>
      <c r="R75" s="41"/>
      <c r="S75" s="41"/>
    </row>
    <row r="76" spans="1:19" s="34" customFormat="1" x14ac:dyDescent="0.25">
      <c r="A76" s="47"/>
      <c r="B76" s="111"/>
      <c r="C76" s="123"/>
      <c r="D76" s="135"/>
      <c r="E76" s="119"/>
      <c r="F76" s="129"/>
      <c r="G76" s="119"/>
      <c r="H76" s="120"/>
      <c r="I76" s="123"/>
      <c r="J76" s="123"/>
      <c r="K76" s="123"/>
      <c r="L76" s="123"/>
      <c r="M76" s="123"/>
      <c r="N76" s="123"/>
      <c r="O76" s="123"/>
      <c r="P76" s="46"/>
      <c r="Q76" s="46"/>
      <c r="R76" s="46"/>
      <c r="S76" s="46"/>
    </row>
    <row r="77" spans="1:19" s="74" customFormat="1" x14ac:dyDescent="0.25">
      <c r="A77" s="91"/>
      <c r="B77" s="112"/>
      <c r="C77" s="137"/>
      <c r="D77" s="138"/>
      <c r="E77" s="139"/>
      <c r="F77" s="139"/>
      <c r="G77" s="139"/>
      <c r="H77" s="120"/>
      <c r="I77" s="140"/>
      <c r="J77" s="118"/>
      <c r="K77" s="118"/>
      <c r="L77" s="118"/>
      <c r="M77" s="118"/>
      <c r="N77" s="119"/>
      <c r="O77" s="120"/>
      <c r="P77" s="57"/>
      <c r="Q77" s="57"/>
      <c r="R77" s="57"/>
      <c r="S77" s="57"/>
    </row>
    <row r="78" spans="1:19" s="18" customFormat="1" x14ac:dyDescent="0.25">
      <c r="A78" s="36"/>
      <c r="B78" s="113"/>
      <c r="C78" s="123"/>
      <c r="D78" s="123"/>
      <c r="E78" s="119"/>
      <c r="F78" s="129"/>
      <c r="G78" s="119"/>
      <c r="H78" s="120"/>
      <c r="I78" s="123"/>
      <c r="J78" s="123"/>
      <c r="K78" s="123"/>
      <c r="L78" s="123"/>
      <c r="M78" s="123"/>
      <c r="N78" s="123"/>
      <c r="O78" s="123"/>
      <c r="P78" s="41"/>
      <c r="Q78" s="41"/>
      <c r="R78" s="41"/>
      <c r="S78" s="41"/>
    </row>
    <row r="79" spans="1:19" s="18" customFormat="1" x14ac:dyDescent="0.25">
      <c r="A79" s="36"/>
      <c r="B79" s="113"/>
      <c r="C79" s="123"/>
      <c r="D79" s="123"/>
      <c r="E79" s="119"/>
      <c r="F79" s="129"/>
      <c r="G79" s="119"/>
      <c r="H79" s="120"/>
      <c r="I79" s="123"/>
      <c r="J79" s="123"/>
      <c r="K79" s="123"/>
      <c r="L79" s="123"/>
      <c r="M79" s="123"/>
      <c r="N79" s="123"/>
      <c r="O79" s="123"/>
      <c r="P79" s="41"/>
      <c r="Q79" s="41"/>
      <c r="R79" s="41"/>
      <c r="S79" s="41"/>
    </row>
    <row r="80" spans="1:19" s="18" customFormat="1" x14ac:dyDescent="0.25">
      <c r="A80" s="36"/>
      <c r="B80" s="113"/>
      <c r="C80" s="123"/>
      <c r="D80" s="123"/>
      <c r="E80" s="119"/>
      <c r="F80" s="129"/>
      <c r="G80" s="119"/>
      <c r="H80" s="120"/>
      <c r="I80" s="123"/>
      <c r="J80" s="123"/>
      <c r="K80" s="123"/>
      <c r="L80" s="123"/>
      <c r="M80" s="123"/>
      <c r="N80" s="123"/>
      <c r="O80" s="123"/>
      <c r="P80" s="41"/>
      <c r="Q80" s="41"/>
      <c r="R80" s="41"/>
      <c r="S80" s="41"/>
    </row>
    <row r="81" spans="1:19" s="18" customFormat="1" x14ac:dyDescent="0.25">
      <c r="A81" s="36"/>
      <c r="B81" s="113"/>
      <c r="C81" s="123"/>
      <c r="D81" s="123"/>
      <c r="E81" s="119"/>
      <c r="F81" s="129"/>
      <c r="G81" s="119"/>
      <c r="H81" s="120"/>
      <c r="I81" s="123"/>
      <c r="J81" s="123"/>
      <c r="K81" s="123"/>
      <c r="L81" s="123"/>
      <c r="M81" s="123"/>
      <c r="N81" s="123"/>
      <c r="O81" s="123"/>
      <c r="P81" s="41"/>
      <c r="Q81" s="41"/>
      <c r="R81" s="41"/>
      <c r="S81" s="41"/>
    </row>
    <row r="82" spans="1:19" s="74" customFormat="1" x14ac:dyDescent="0.25">
      <c r="A82" s="91"/>
      <c r="B82" s="112"/>
      <c r="C82" s="137"/>
      <c r="D82" s="138"/>
      <c r="E82" s="139"/>
      <c r="F82" s="139"/>
      <c r="G82" s="139"/>
      <c r="H82" s="120"/>
      <c r="I82" s="140"/>
      <c r="J82" s="118"/>
      <c r="K82" s="118"/>
      <c r="L82" s="118"/>
      <c r="M82" s="118"/>
      <c r="N82" s="119"/>
      <c r="O82" s="120"/>
      <c r="P82" s="57"/>
      <c r="Q82" s="57"/>
      <c r="R82" s="57"/>
      <c r="S82" s="57"/>
    </row>
    <row r="83" spans="1:19" s="18" customFormat="1" x14ac:dyDescent="0.25">
      <c r="A83" s="36"/>
      <c r="B83" s="113"/>
      <c r="C83" s="123"/>
      <c r="D83" s="123"/>
      <c r="E83" s="119"/>
      <c r="F83" s="129"/>
      <c r="G83" s="119"/>
      <c r="H83" s="120"/>
      <c r="I83" s="123"/>
      <c r="J83" s="123"/>
      <c r="K83" s="123"/>
      <c r="L83" s="123"/>
      <c r="M83" s="123"/>
      <c r="N83" s="123"/>
      <c r="O83" s="123"/>
      <c r="P83" s="41"/>
      <c r="Q83" s="41"/>
      <c r="R83" s="41"/>
      <c r="S83" s="41"/>
    </row>
    <row r="84" spans="1:19" s="18" customFormat="1" x14ac:dyDescent="0.25">
      <c r="A84" s="36"/>
      <c r="B84" s="113"/>
      <c r="C84" s="123"/>
      <c r="D84" s="123"/>
      <c r="E84" s="119"/>
      <c r="F84" s="129"/>
      <c r="G84" s="119"/>
      <c r="H84" s="120"/>
      <c r="I84" s="123"/>
      <c r="J84" s="123"/>
      <c r="K84" s="123"/>
      <c r="L84" s="123"/>
      <c r="M84" s="123"/>
      <c r="N84" s="123"/>
      <c r="O84" s="123"/>
      <c r="P84" s="41"/>
      <c r="Q84" s="41"/>
      <c r="R84" s="41"/>
      <c r="S84" s="41"/>
    </row>
    <row r="85" spans="1:19" s="18" customFormat="1" x14ac:dyDescent="0.25">
      <c r="A85" s="36"/>
      <c r="B85" s="113"/>
      <c r="C85" s="123"/>
      <c r="D85" s="123"/>
      <c r="E85" s="119"/>
      <c r="F85" s="129"/>
      <c r="G85" s="119"/>
      <c r="H85" s="120"/>
      <c r="I85" s="123"/>
      <c r="J85" s="123"/>
      <c r="K85" s="123"/>
      <c r="L85" s="123"/>
      <c r="M85" s="123"/>
      <c r="N85" s="123"/>
      <c r="O85" s="123"/>
      <c r="P85" s="41"/>
      <c r="Q85" s="41"/>
      <c r="R85" s="41"/>
      <c r="S85" s="41"/>
    </row>
    <row r="86" spans="1:19" s="18" customFormat="1" x14ac:dyDescent="0.25">
      <c r="A86" s="36"/>
      <c r="B86" s="113"/>
      <c r="C86" s="123"/>
      <c r="D86" s="123"/>
      <c r="E86" s="119"/>
      <c r="F86" s="129"/>
      <c r="G86" s="119"/>
      <c r="H86" s="120"/>
      <c r="I86" s="123"/>
      <c r="J86" s="123"/>
      <c r="K86" s="123"/>
      <c r="L86" s="123"/>
      <c r="M86" s="123"/>
      <c r="N86" s="123"/>
      <c r="O86" s="123"/>
      <c r="P86" s="41"/>
      <c r="Q86" s="41"/>
      <c r="R86" s="41"/>
      <c r="S86" s="41"/>
    </row>
    <row r="87" spans="1:19" s="18" customFormat="1" x14ac:dyDescent="0.25">
      <c r="A87" s="36"/>
      <c r="B87" s="113"/>
      <c r="C87" s="123"/>
      <c r="D87" s="123"/>
      <c r="E87" s="119"/>
      <c r="F87" s="129"/>
      <c r="G87" s="119"/>
      <c r="H87" s="120"/>
      <c r="I87" s="123"/>
      <c r="J87" s="123"/>
      <c r="K87" s="123"/>
      <c r="L87" s="123"/>
      <c r="M87" s="123"/>
      <c r="N87" s="123"/>
      <c r="O87" s="123"/>
      <c r="P87" s="41"/>
      <c r="Q87" s="41"/>
      <c r="R87" s="41"/>
      <c r="S87" s="41"/>
    </row>
    <row r="88" spans="1:19" s="18" customFormat="1" x14ac:dyDescent="0.25">
      <c r="A88" s="36"/>
      <c r="B88" s="40"/>
      <c r="C88" s="114"/>
      <c r="D88" s="114"/>
      <c r="E88" s="115"/>
      <c r="F88" s="50"/>
      <c r="G88" s="115"/>
      <c r="H88" s="116"/>
      <c r="I88" s="114"/>
      <c r="J88" s="114"/>
      <c r="K88" s="114"/>
      <c r="L88" s="114"/>
      <c r="M88" s="114"/>
      <c r="N88" s="114"/>
      <c r="O88" s="41"/>
      <c r="P88" s="41"/>
      <c r="Q88" s="41"/>
      <c r="R88" s="41"/>
      <c r="S88" s="41"/>
    </row>
    <row r="89" spans="1:19" s="18" customFormat="1" x14ac:dyDescent="0.25">
      <c r="A89" s="36"/>
      <c r="B89" s="40"/>
      <c r="C89" s="37"/>
      <c r="D89" s="37"/>
      <c r="E89" s="42"/>
      <c r="F89" s="50"/>
      <c r="G89" s="42"/>
      <c r="H89" s="55"/>
      <c r="I89" s="37"/>
      <c r="J89" s="37"/>
      <c r="K89" s="37"/>
      <c r="L89" s="37"/>
      <c r="M89" s="37"/>
      <c r="N89" s="37"/>
      <c r="O89" s="41"/>
      <c r="P89" s="41"/>
      <c r="Q89" s="41"/>
      <c r="R89" s="41"/>
      <c r="S89" s="41"/>
    </row>
    <row r="90" spans="1:19" s="74" customFormat="1" x14ac:dyDescent="0.25">
      <c r="A90" s="68"/>
      <c r="B90" s="69"/>
      <c r="C90" s="69"/>
      <c r="D90" s="33"/>
      <c r="E90" s="64"/>
      <c r="F90" s="52"/>
      <c r="G90" s="52"/>
      <c r="H90" s="78"/>
      <c r="I90" s="70"/>
      <c r="J90" s="71"/>
      <c r="K90" s="71"/>
      <c r="L90" s="71"/>
      <c r="M90" s="72"/>
      <c r="N90" s="85"/>
    </row>
    <row r="91" spans="1:19" s="18" customFormat="1" x14ac:dyDescent="0.25">
      <c r="A91" s="35"/>
      <c r="B91" s="16"/>
      <c r="C91" s="17"/>
      <c r="D91" s="17"/>
      <c r="E91" s="48"/>
      <c r="F91" s="51"/>
      <c r="G91" s="43"/>
      <c r="H91" s="78"/>
      <c r="I91" s="17"/>
      <c r="J91" s="17"/>
      <c r="K91" s="17"/>
      <c r="L91" s="17"/>
      <c r="M91" s="17"/>
      <c r="N91" s="17"/>
    </row>
    <row r="92" spans="1:19" s="18" customFormat="1" x14ac:dyDescent="0.25">
      <c r="A92" s="35"/>
      <c r="B92" s="16"/>
      <c r="C92" s="17"/>
      <c r="D92" s="17"/>
      <c r="E92" s="48"/>
      <c r="F92" s="51"/>
      <c r="G92" s="43"/>
      <c r="H92" s="78"/>
      <c r="I92" s="17"/>
      <c r="J92" s="17"/>
      <c r="K92" s="17"/>
      <c r="L92" s="17"/>
      <c r="M92" s="17"/>
      <c r="N92" s="17"/>
    </row>
    <row r="93" spans="1:19" s="18" customFormat="1" x14ac:dyDescent="0.25">
      <c r="A93" s="35"/>
      <c r="B93" s="16"/>
      <c r="C93" s="17"/>
      <c r="D93" s="17"/>
      <c r="E93" s="48"/>
      <c r="F93" s="51"/>
      <c r="G93" s="43"/>
      <c r="H93" s="78"/>
      <c r="I93" s="17"/>
      <c r="J93" s="17"/>
      <c r="K93" s="17"/>
      <c r="L93" s="17"/>
      <c r="M93" s="17"/>
      <c r="N93" s="17"/>
    </row>
    <row r="94" spans="1:19" s="18" customFormat="1" x14ac:dyDescent="0.25">
      <c r="A94" s="35"/>
      <c r="B94" s="16"/>
      <c r="C94" s="17"/>
      <c r="D94" s="17"/>
      <c r="E94" s="48"/>
      <c r="F94" s="51"/>
      <c r="G94" s="43"/>
      <c r="H94" s="78"/>
      <c r="I94" s="17"/>
      <c r="J94" s="17"/>
      <c r="K94" s="17"/>
      <c r="L94" s="17"/>
      <c r="M94" s="17"/>
      <c r="N94" s="17"/>
    </row>
    <row r="95" spans="1:19" s="18" customFormat="1" x14ac:dyDescent="0.25">
      <c r="A95" s="35"/>
      <c r="B95" s="16"/>
      <c r="C95" s="17"/>
      <c r="D95" s="17"/>
      <c r="E95" s="48"/>
      <c r="F95" s="51"/>
      <c r="G95" s="43"/>
      <c r="H95" s="78"/>
      <c r="I95" s="17"/>
      <c r="J95" s="17"/>
      <c r="K95" s="17"/>
      <c r="L95" s="17"/>
      <c r="M95" s="17"/>
      <c r="N95" s="17"/>
    </row>
    <row r="96" spans="1:19" s="18" customFormat="1" x14ac:dyDescent="0.25">
      <c r="A96" s="35"/>
      <c r="B96" s="16"/>
      <c r="C96" s="17"/>
      <c r="D96" s="17"/>
      <c r="E96" s="48"/>
      <c r="F96" s="51"/>
      <c r="G96" s="43"/>
      <c r="H96" s="78"/>
      <c r="I96" s="17"/>
      <c r="J96" s="17"/>
      <c r="K96" s="17"/>
      <c r="L96" s="17"/>
      <c r="M96" s="17"/>
      <c r="N96" s="17"/>
    </row>
    <row r="97" spans="1:15" s="18" customFormat="1" x14ac:dyDescent="0.25">
      <c r="A97" s="35"/>
      <c r="B97" s="16"/>
      <c r="C97" s="17"/>
      <c r="D97" s="17"/>
      <c r="E97" s="48"/>
      <c r="F97" s="51"/>
      <c r="G97" s="43"/>
      <c r="H97" s="78"/>
      <c r="I97" s="17"/>
      <c r="J97" s="17"/>
      <c r="K97" s="17"/>
      <c r="L97" s="17"/>
      <c r="M97" s="17"/>
      <c r="N97" s="17"/>
    </row>
    <row r="98" spans="1:15" s="18" customFormat="1" x14ac:dyDescent="0.25">
      <c r="A98" s="35"/>
      <c r="B98" s="16"/>
      <c r="C98" s="17"/>
      <c r="D98" s="17"/>
      <c r="E98" s="48"/>
      <c r="F98" s="51"/>
      <c r="G98" s="43"/>
      <c r="H98" s="78"/>
      <c r="I98" s="17"/>
      <c r="J98" s="17"/>
      <c r="K98" s="17"/>
      <c r="L98" s="17"/>
      <c r="M98" s="17"/>
      <c r="N98" s="17"/>
    </row>
    <row r="99" spans="1:15" s="39" customFormat="1" x14ac:dyDescent="0.25">
      <c r="A99" s="36"/>
      <c r="B99" s="40"/>
      <c r="C99" s="37"/>
      <c r="D99" s="37"/>
      <c r="E99" s="49"/>
      <c r="F99" s="50"/>
      <c r="G99" s="43"/>
      <c r="H99" s="78"/>
      <c r="I99" s="38"/>
      <c r="J99" s="38"/>
      <c r="K99" s="38"/>
      <c r="L99" s="38"/>
      <c r="M99" s="38"/>
      <c r="N99" s="38"/>
    </row>
    <row r="100" spans="1:15" s="39" customFormat="1" x14ac:dyDescent="0.25">
      <c r="A100" s="36"/>
      <c r="B100" s="40"/>
      <c r="C100" s="37"/>
      <c r="D100" s="37"/>
      <c r="E100" s="49"/>
      <c r="F100" s="50"/>
      <c r="G100" s="66"/>
      <c r="H100" s="78"/>
      <c r="I100" s="38"/>
      <c r="J100" s="38"/>
      <c r="K100" s="38"/>
      <c r="L100" s="38"/>
      <c r="M100" s="38"/>
      <c r="N100" s="38"/>
    </row>
    <row r="101" spans="1:15" s="75" customFormat="1" x14ac:dyDescent="0.25">
      <c r="A101" s="68"/>
      <c r="B101" s="69"/>
      <c r="C101" s="69"/>
      <c r="D101" s="33"/>
      <c r="E101" s="64"/>
      <c r="F101" s="52"/>
      <c r="G101" s="52"/>
      <c r="H101" s="92"/>
      <c r="I101" s="70"/>
      <c r="J101" s="71"/>
      <c r="K101" s="71"/>
      <c r="L101" s="71"/>
      <c r="M101" s="72"/>
      <c r="N101" s="79"/>
    </row>
    <row r="102" spans="1:15" s="18" customFormat="1" x14ac:dyDescent="0.25">
      <c r="A102" s="30"/>
      <c r="B102" s="77"/>
      <c r="C102" s="77"/>
      <c r="D102" s="15"/>
      <c r="E102" s="53"/>
      <c r="F102" s="44"/>
      <c r="G102" s="27"/>
      <c r="H102" s="78"/>
      <c r="I102" s="53"/>
      <c r="J102" s="80"/>
      <c r="K102" s="80"/>
      <c r="L102" s="80"/>
      <c r="M102" s="81"/>
      <c r="N102" s="82"/>
      <c r="O102" s="83"/>
    </row>
    <row r="103" spans="1:15" s="18" customFormat="1" x14ac:dyDescent="0.25">
      <c r="A103" s="30"/>
      <c r="B103" s="77"/>
      <c r="C103" s="77"/>
      <c r="D103" s="15"/>
      <c r="E103" s="53"/>
      <c r="F103" s="44"/>
      <c r="G103" s="27"/>
      <c r="H103" s="78"/>
      <c r="I103" s="53"/>
      <c r="J103" s="80"/>
      <c r="K103" s="80"/>
      <c r="L103" s="80"/>
      <c r="M103" s="81"/>
      <c r="N103" s="82"/>
      <c r="O103" s="83"/>
    </row>
    <row r="104" spans="1:15" s="18" customFormat="1" x14ac:dyDescent="0.25">
      <c r="A104" s="30"/>
      <c r="B104" s="77"/>
      <c r="C104" s="77"/>
      <c r="D104" s="15"/>
      <c r="E104" s="53"/>
      <c r="F104" s="44"/>
      <c r="G104" s="27"/>
      <c r="H104" s="78"/>
      <c r="I104" s="53"/>
      <c r="J104" s="80"/>
      <c r="K104" s="80"/>
      <c r="L104" s="80"/>
      <c r="M104" s="81"/>
      <c r="N104" s="82"/>
      <c r="O104" s="83"/>
    </row>
    <row r="105" spans="1:15" s="18" customFormat="1" x14ac:dyDescent="0.25">
      <c r="A105" s="30"/>
      <c r="B105" s="77"/>
      <c r="C105" s="77"/>
      <c r="D105" s="15"/>
      <c r="E105" s="53"/>
      <c r="F105" s="44"/>
      <c r="G105" s="27"/>
      <c r="H105" s="78"/>
      <c r="I105" s="53"/>
      <c r="J105" s="80"/>
      <c r="K105" s="80"/>
      <c r="L105" s="80"/>
      <c r="M105" s="81"/>
      <c r="N105" s="82"/>
      <c r="O105" s="83"/>
    </row>
    <row r="106" spans="1:15" s="18" customFormat="1" ht="27.95" customHeight="1" x14ac:dyDescent="0.25">
      <c r="A106" s="30"/>
      <c r="B106" s="77"/>
      <c r="C106" s="77"/>
      <c r="D106" s="15"/>
      <c r="E106" s="53"/>
      <c r="F106" s="44"/>
      <c r="G106" s="27"/>
      <c r="H106" s="78"/>
      <c r="I106" s="53"/>
      <c r="J106" s="80"/>
      <c r="K106" s="80"/>
      <c r="L106" s="80"/>
      <c r="M106" s="84"/>
      <c r="N106" s="84"/>
      <c r="O106" s="83"/>
    </row>
    <row r="107" spans="1:15" s="18" customFormat="1" x14ac:dyDescent="0.25">
      <c r="A107" s="30"/>
      <c r="B107" s="77"/>
      <c r="C107" s="77"/>
      <c r="D107" s="15"/>
      <c r="E107" s="53"/>
      <c r="F107" s="44"/>
      <c r="G107" s="27"/>
      <c r="H107" s="78"/>
      <c r="I107" s="53"/>
      <c r="J107" s="80"/>
      <c r="K107" s="80"/>
      <c r="L107" s="80"/>
      <c r="M107" s="84"/>
      <c r="N107" s="84"/>
      <c r="O107" s="83"/>
    </row>
    <row r="108" spans="1:15" s="75" customFormat="1" x14ac:dyDescent="0.25">
      <c r="A108" s="68"/>
      <c r="B108" s="69"/>
      <c r="C108" s="69"/>
      <c r="D108" s="33"/>
      <c r="E108" s="64"/>
      <c r="F108" s="52"/>
      <c r="G108" s="52"/>
      <c r="H108" s="92"/>
      <c r="I108" s="70"/>
      <c r="J108" s="71"/>
      <c r="K108" s="71"/>
      <c r="L108" s="71"/>
      <c r="M108" s="72"/>
      <c r="N108" s="85"/>
    </row>
    <row r="109" spans="1:15" s="18" customFormat="1" x14ac:dyDescent="0.25">
      <c r="A109" s="30"/>
      <c r="B109" s="16"/>
      <c r="C109" s="16"/>
      <c r="D109" s="15"/>
      <c r="E109" s="53"/>
      <c r="F109" s="44"/>
      <c r="G109" s="43"/>
      <c r="H109" s="78"/>
      <c r="I109" s="53"/>
      <c r="J109" s="86"/>
      <c r="K109" s="84"/>
      <c r="L109" s="84"/>
      <c r="M109" s="84"/>
      <c r="N109" s="84"/>
      <c r="O109" s="83"/>
    </row>
    <row r="110" spans="1:15" s="18" customFormat="1" x14ac:dyDescent="0.25">
      <c r="A110" s="30"/>
      <c r="B110" s="16"/>
      <c r="C110" s="16"/>
      <c r="D110" s="15"/>
      <c r="E110" s="53"/>
      <c r="F110" s="44"/>
      <c r="G110" s="43"/>
      <c r="H110" s="78"/>
      <c r="I110" s="53"/>
      <c r="J110" s="86"/>
      <c r="K110" s="84"/>
      <c r="L110" s="84"/>
      <c r="M110" s="84"/>
      <c r="N110" s="84"/>
      <c r="O110" s="83"/>
    </row>
    <row r="111" spans="1:15" s="18" customFormat="1" x14ac:dyDescent="0.25">
      <c r="A111" s="30"/>
      <c r="B111" s="16"/>
      <c r="C111" s="16"/>
      <c r="D111" s="15"/>
      <c r="E111" s="53"/>
      <c r="F111" s="44"/>
      <c r="G111" s="43"/>
      <c r="H111" s="78"/>
      <c r="I111" s="53"/>
      <c r="J111" s="86"/>
      <c r="K111" s="84"/>
      <c r="L111" s="84"/>
      <c r="M111" s="84"/>
      <c r="N111" s="84"/>
      <c r="O111" s="83"/>
    </row>
    <row r="112" spans="1:15" s="18" customFormat="1" x14ac:dyDescent="0.25">
      <c r="A112" s="30"/>
      <c r="B112" s="16"/>
      <c r="C112" s="16"/>
      <c r="D112" s="15"/>
      <c r="E112" s="53"/>
      <c r="F112" s="44"/>
      <c r="G112" s="43"/>
      <c r="H112" s="78"/>
      <c r="I112" s="56"/>
      <c r="J112" s="84"/>
      <c r="K112" s="80"/>
      <c r="L112" s="80"/>
      <c r="M112" s="84"/>
      <c r="N112" s="84"/>
      <c r="O112" s="83"/>
    </row>
    <row r="113" spans="1:15" s="18" customFormat="1" x14ac:dyDescent="0.25">
      <c r="A113" s="30"/>
      <c r="B113" s="84"/>
      <c r="C113" s="84"/>
      <c r="D113" s="15"/>
      <c r="E113" s="56"/>
      <c r="F113" s="44"/>
      <c r="G113" s="43"/>
      <c r="H113" s="78"/>
      <c r="I113" s="56"/>
      <c r="J113" s="80"/>
      <c r="K113" s="80"/>
      <c r="L113" s="80"/>
      <c r="M113" s="84"/>
      <c r="N113" s="84"/>
      <c r="O113" s="83"/>
    </row>
    <row r="114" spans="1:15" x14ac:dyDescent="0.25">
      <c r="A114" s="68"/>
      <c r="B114" s="69"/>
      <c r="C114" s="69"/>
      <c r="D114" s="33"/>
      <c r="E114" s="64"/>
      <c r="F114" s="52"/>
      <c r="G114" s="52"/>
      <c r="H114" s="92"/>
      <c r="I114" s="70"/>
      <c r="J114" s="71"/>
      <c r="K114" s="71"/>
      <c r="L114" s="71"/>
      <c r="M114" s="72"/>
      <c r="N114" s="73"/>
    </row>
    <row r="115" spans="1:15" x14ac:dyDescent="0.25">
      <c r="A115" s="30"/>
      <c r="B115" s="77"/>
      <c r="C115" s="77"/>
      <c r="D115" s="15"/>
      <c r="E115" s="31"/>
      <c r="F115" s="44"/>
      <c r="G115" s="27"/>
      <c r="H115" s="78"/>
      <c r="I115" s="87"/>
      <c r="J115" s="80"/>
      <c r="K115" s="80"/>
      <c r="L115" s="80"/>
      <c r="M115" s="81"/>
      <c r="N115" s="82"/>
    </row>
    <row r="116" spans="1:15" x14ac:dyDescent="0.25">
      <c r="A116" s="30"/>
      <c r="B116" s="77"/>
      <c r="C116" s="77"/>
      <c r="D116" s="15"/>
      <c r="E116" s="31"/>
      <c r="F116" s="44"/>
      <c r="G116" s="27"/>
      <c r="H116" s="78"/>
      <c r="I116" s="87"/>
      <c r="J116" s="80"/>
      <c r="K116" s="80"/>
      <c r="L116" s="80"/>
      <c r="M116" s="81"/>
      <c r="N116" s="82"/>
    </row>
    <row r="117" spans="1:15" x14ac:dyDescent="0.25">
      <c r="A117" s="30"/>
      <c r="B117" s="77"/>
      <c r="C117" s="77"/>
      <c r="D117" s="15"/>
      <c r="E117" s="31"/>
      <c r="F117" s="44"/>
      <c r="G117" s="27"/>
      <c r="H117" s="78"/>
      <c r="I117" s="87"/>
      <c r="J117" s="80"/>
      <c r="K117" s="80"/>
      <c r="L117" s="80"/>
      <c r="M117" s="81"/>
      <c r="N117" s="82"/>
    </row>
    <row r="118" spans="1:15" x14ac:dyDescent="0.25">
      <c r="A118" s="30"/>
      <c r="B118" s="77"/>
      <c r="C118" s="77"/>
      <c r="D118" s="15"/>
      <c r="E118" s="31"/>
      <c r="F118" s="44"/>
      <c r="G118" s="27"/>
      <c r="H118" s="78"/>
      <c r="I118" s="17"/>
      <c r="J118" s="17"/>
      <c r="K118" s="17"/>
      <c r="L118" s="17"/>
      <c r="M118" s="17"/>
      <c r="N118" s="17"/>
    </row>
    <row r="119" spans="1:15" x14ac:dyDescent="0.25">
      <c r="A119" s="30"/>
      <c r="B119" s="77"/>
      <c r="C119" s="77"/>
      <c r="D119" s="15"/>
      <c r="E119" s="31"/>
      <c r="F119" s="44"/>
      <c r="G119" s="27"/>
      <c r="H119" s="78"/>
      <c r="I119" s="17"/>
      <c r="J119" s="17"/>
      <c r="K119" s="17"/>
      <c r="L119" s="17"/>
      <c r="M119" s="17"/>
      <c r="N119" s="17"/>
    </row>
    <row r="120" spans="1:15" x14ac:dyDescent="0.25">
      <c r="A120" s="35"/>
      <c r="B120" s="77"/>
      <c r="C120" s="77"/>
      <c r="D120" s="15"/>
      <c r="E120" s="31"/>
      <c r="F120" s="44"/>
      <c r="G120" s="27"/>
      <c r="H120" s="78"/>
      <c r="I120" s="17"/>
      <c r="J120" s="17"/>
      <c r="K120" s="17"/>
      <c r="L120" s="17"/>
      <c r="M120" s="17"/>
      <c r="N120" s="17"/>
    </row>
    <row r="121" spans="1:15" x14ac:dyDescent="0.25">
      <c r="A121" s="35"/>
      <c r="B121" s="77"/>
      <c r="C121" s="77"/>
      <c r="D121" s="15"/>
      <c r="E121" s="31"/>
      <c r="F121" s="44"/>
      <c r="G121" s="27"/>
      <c r="H121" s="78"/>
      <c r="I121" s="17"/>
      <c r="J121" s="17"/>
      <c r="K121" s="17"/>
      <c r="L121" s="17"/>
      <c r="M121" s="17"/>
      <c r="N121" s="17"/>
    </row>
    <row r="122" spans="1:15" x14ac:dyDescent="0.25">
      <c r="A122" s="35"/>
      <c r="B122" s="77"/>
      <c r="C122" s="77"/>
      <c r="D122" s="15"/>
      <c r="E122" s="31"/>
      <c r="F122" s="44"/>
      <c r="G122" s="27"/>
      <c r="H122" s="78"/>
      <c r="I122" s="17"/>
      <c r="J122" s="17"/>
      <c r="K122" s="17"/>
      <c r="L122" s="17"/>
      <c r="M122" s="17"/>
      <c r="N122" s="17"/>
    </row>
    <row r="123" spans="1:15" x14ac:dyDescent="0.25">
      <c r="A123" s="68"/>
      <c r="B123" s="69"/>
      <c r="C123" s="69"/>
      <c r="D123" s="33"/>
      <c r="E123" s="64"/>
      <c r="F123" s="52"/>
      <c r="G123" s="52"/>
      <c r="H123" s="78"/>
      <c r="I123" s="70"/>
      <c r="J123" s="71"/>
      <c r="K123" s="71"/>
      <c r="L123" s="71"/>
      <c r="M123" s="72"/>
      <c r="N123" s="73"/>
    </row>
    <row r="124" spans="1:15" x14ac:dyDescent="0.25">
      <c r="A124" s="30"/>
      <c r="B124" s="77"/>
      <c r="C124" s="77"/>
      <c r="D124" s="15"/>
      <c r="E124" s="31"/>
      <c r="F124" s="44"/>
      <c r="G124" s="27"/>
      <c r="H124" s="15"/>
      <c r="I124" s="87"/>
      <c r="J124" s="80"/>
      <c r="K124" s="80"/>
      <c r="L124" s="80"/>
      <c r="M124" s="81"/>
      <c r="N124" s="82"/>
    </row>
    <row r="125" spans="1:15" s="74" customFormat="1" x14ac:dyDescent="0.25">
      <c r="A125" s="68"/>
      <c r="B125" s="69"/>
      <c r="C125" s="69"/>
      <c r="D125" s="33"/>
      <c r="E125" s="64"/>
      <c r="F125" s="52"/>
      <c r="G125" s="52"/>
      <c r="H125" s="78"/>
      <c r="I125" s="70"/>
      <c r="J125" s="71"/>
      <c r="K125" s="71"/>
      <c r="L125" s="71"/>
      <c r="M125" s="72"/>
      <c r="N125" s="73"/>
    </row>
    <row r="126" spans="1:15" s="18" customFormat="1" x14ac:dyDescent="0.25">
      <c r="A126" s="30"/>
      <c r="B126" s="77"/>
      <c r="C126" s="77"/>
      <c r="D126" s="15"/>
      <c r="E126" s="31"/>
      <c r="F126" s="44"/>
      <c r="G126" s="27"/>
      <c r="H126" s="15"/>
      <c r="I126" s="87"/>
      <c r="J126" s="80"/>
      <c r="K126" s="80"/>
      <c r="L126" s="80"/>
      <c r="M126" s="81"/>
      <c r="N126" s="82"/>
      <c r="O126" s="83"/>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opLeftCell="D16" zoomScale="115" zoomScaleNormal="115" workbookViewId="0">
      <selection activeCell="E26" sqref="E26"/>
    </sheetView>
  </sheetViews>
  <sheetFormatPr defaultColWidth="10.85546875" defaultRowHeight="12.75" x14ac:dyDescent="0.25"/>
  <cols>
    <col min="1" max="1" width="16.42578125" style="99" customWidth="1"/>
    <col min="2" max="3" width="15.42578125" style="99" customWidth="1"/>
    <col min="4" max="4" width="16.85546875" style="99" customWidth="1"/>
    <col min="5" max="5" width="17" style="99" customWidth="1"/>
    <col min="6" max="7" width="22.42578125" style="99" customWidth="1"/>
    <col min="8" max="8" width="16.28515625" style="99" customWidth="1"/>
    <col min="9" max="9" width="15.42578125" style="99" customWidth="1"/>
    <col min="10" max="10" width="23" style="99" customWidth="1"/>
    <col min="11" max="11" width="12.28515625" style="93" bestFit="1" customWidth="1"/>
    <col min="12" max="12" width="10.85546875" style="93"/>
    <col min="13" max="13" width="14" style="93" customWidth="1"/>
    <col min="14" max="16384" width="10.85546875" style="93"/>
  </cols>
  <sheetData>
    <row r="1" spans="1:13" ht="38.25" x14ac:dyDescent="0.25">
      <c r="A1" s="197" t="s">
        <v>2</v>
      </c>
      <c r="B1" s="198" t="s">
        <v>8</v>
      </c>
      <c r="C1" s="198" t="s">
        <v>191</v>
      </c>
      <c r="D1" s="198" t="s">
        <v>34</v>
      </c>
      <c r="E1" s="199" t="s">
        <v>35</v>
      </c>
      <c r="F1" s="199" t="s">
        <v>86</v>
      </c>
      <c r="G1" s="200" t="s">
        <v>88</v>
      </c>
      <c r="H1" s="198" t="s">
        <v>192</v>
      </c>
      <c r="I1" s="201" t="s">
        <v>36</v>
      </c>
      <c r="J1" s="202" t="s">
        <v>73</v>
      </c>
      <c r="L1" s="141" t="s">
        <v>65</v>
      </c>
      <c r="M1" s="186"/>
    </row>
    <row r="2" spans="1:13" ht="15" x14ac:dyDescent="0.25">
      <c r="A2" s="98" t="s">
        <v>42</v>
      </c>
      <c r="B2" s="98" t="s">
        <v>14</v>
      </c>
      <c r="C2" s="203">
        <f>Lydia!G4</f>
        <v>-131800</v>
      </c>
      <c r="D2" s="204">
        <f>'Personal Recieved'!D8+'Balance UGX'!M2</f>
        <v>1631700</v>
      </c>
      <c r="E2" s="204">
        <f>GETPIVOTDATA("Sum of Spent  in national currency (UGX)",'Personal Costs'!$A$3,"Name","Lydia")</f>
        <v>1679100</v>
      </c>
      <c r="F2" s="204"/>
      <c r="G2" s="203"/>
      <c r="H2" s="205">
        <f>Lydia!G78</f>
        <v>-179200</v>
      </c>
      <c r="I2" s="206">
        <f>C2+D2-E2+F2-G2</f>
        <v>-179200</v>
      </c>
      <c r="J2" s="207">
        <f t="shared" ref="J2:J6" si="0">H2-I2</f>
        <v>0</v>
      </c>
      <c r="K2" s="93" t="s">
        <v>15</v>
      </c>
      <c r="L2" s="98" t="s">
        <v>42</v>
      </c>
      <c r="M2" s="142">
        <f>GETPIVOTDATA("Spent  in national currency (UGX)",'Airtime summary'!$A$23,"Name","Lydia")</f>
        <v>140000</v>
      </c>
    </row>
    <row r="3" spans="1:13" ht="15" x14ac:dyDescent="0.25">
      <c r="A3" s="98" t="s">
        <v>137</v>
      </c>
      <c r="B3" s="98" t="s">
        <v>113</v>
      </c>
      <c r="C3" s="203">
        <f>Grace!G4</f>
        <v>-7000</v>
      </c>
      <c r="D3" s="204">
        <f>'Personal Recieved'!D5+'Balance UGX'!M3</f>
        <v>157000</v>
      </c>
      <c r="E3" s="204">
        <f>GETPIVOTDATA("Sum of Spent  in national currency (UGX)",'Personal Costs'!$A$3,"Name","Grace")</f>
        <v>148000</v>
      </c>
      <c r="F3" s="204"/>
      <c r="G3" s="203"/>
      <c r="H3" s="205">
        <f>Grace!G13</f>
        <v>2000</v>
      </c>
      <c r="I3" s="206">
        <f t="shared" ref="I3:I5" si="1">C3+D3-E3+F3-G3</f>
        <v>2000</v>
      </c>
      <c r="J3" s="207">
        <f t="shared" si="0"/>
        <v>0</v>
      </c>
      <c r="L3" s="98" t="s">
        <v>137</v>
      </c>
      <c r="M3" s="142">
        <f>GETPIVOTDATA("Spent  in national currency (UGX)",'Airtime summary'!$A$22,"Name","Grace")</f>
        <v>60000</v>
      </c>
    </row>
    <row r="4" spans="1:13" ht="15" x14ac:dyDescent="0.25">
      <c r="A4" s="98" t="s">
        <v>130</v>
      </c>
      <c r="B4" s="98" t="s">
        <v>124</v>
      </c>
      <c r="C4" s="203">
        <f>'i18'!G4</f>
        <v>4000</v>
      </c>
      <c r="D4" s="204">
        <f>'Personal Recieved'!D7+'Balance UGX'!M4</f>
        <v>685000</v>
      </c>
      <c r="E4" s="204">
        <f>GETPIVOTDATA("Sum of Spent  in national currency (UGX)",'Personal Costs'!$A$3,"Name","i18")</f>
        <v>687000</v>
      </c>
      <c r="F4" s="204"/>
      <c r="G4" s="203"/>
      <c r="H4" s="205">
        <f>'i18'!G103</f>
        <v>2000</v>
      </c>
      <c r="I4" s="206">
        <f t="shared" si="1"/>
        <v>2000</v>
      </c>
      <c r="J4" s="207">
        <f t="shared" si="0"/>
        <v>0</v>
      </c>
      <c r="L4" s="98" t="s">
        <v>130</v>
      </c>
      <c r="M4" s="142">
        <f>GETPIVOTDATA("Spent  in national currency (UGX)",'Airtime summary'!$A$23,"Name","i18")</f>
        <v>95000</v>
      </c>
    </row>
    <row r="5" spans="1:13" ht="15" x14ac:dyDescent="0.25">
      <c r="A5" s="98" t="s">
        <v>145</v>
      </c>
      <c r="B5" s="98" t="s">
        <v>124</v>
      </c>
      <c r="C5" s="203">
        <f>'i03'!G4</f>
        <v>-3000</v>
      </c>
      <c r="D5" s="204">
        <f>'Personal Recieved'!D6+'Balance UGX'!M5</f>
        <v>856000</v>
      </c>
      <c r="E5" s="204">
        <f>GETPIVOTDATA("Sum of Spent  in national currency (UGX)",'Personal Costs'!$A$3,"Name","i03")</f>
        <v>852000</v>
      </c>
      <c r="F5" s="204"/>
      <c r="G5" s="203"/>
      <c r="H5" s="205">
        <f>'i03'!G121</f>
        <v>1000</v>
      </c>
      <c r="I5" s="206">
        <f t="shared" si="1"/>
        <v>1000</v>
      </c>
      <c r="J5" s="207">
        <f t="shared" si="0"/>
        <v>0</v>
      </c>
      <c r="L5" s="98" t="s">
        <v>145</v>
      </c>
      <c r="M5" s="142">
        <f>GETPIVOTDATA("Spent  in national currency (UGX)",'Airtime summary'!$A$22,"Name","i03")</f>
        <v>75000</v>
      </c>
    </row>
    <row r="6" spans="1:13" ht="15" x14ac:dyDescent="0.25">
      <c r="A6" s="98" t="s">
        <v>64</v>
      </c>
      <c r="B6" s="174"/>
      <c r="C6" s="203">
        <f>'Airtime summary'!G4</f>
        <v>0</v>
      </c>
      <c r="D6" s="204"/>
      <c r="E6" s="204"/>
      <c r="F6" s="204"/>
      <c r="G6" s="203"/>
      <c r="H6" s="205">
        <f>'Airtime summary'!G21</f>
        <v>0</v>
      </c>
      <c r="I6" s="206">
        <f>'Airtime summary'!G21</f>
        <v>0</v>
      </c>
      <c r="J6" s="207">
        <f t="shared" si="0"/>
        <v>0</v>
      </c>
      <c r="L6" s="187"/>
      <c r="M6" s="186"/>
    </row>
    <row r="7" spans="1:13" s="94" customFormat="1" ht="15" x14ac:dyDescent="0.25">
      <c r="A7" s="208"/>
      <c r="B7" s="209"/>
      <c r="C7" s="210"/>
      <c r="D7" s="210"/>
      <c r="E7" s="211"/>
      <c r="F7" s="286" t="s">
        <v>87</v>
      </c>
      <c r="G7" s="287" t="s">
        <v>72</v>
      </c>
      <c r="H7" s="210"/>
      <c r="I7" s="212"/>
      <c r="J7" s="207"/>
      <c r="L7"/>
      <c r="M7" s="255">
        <f>SUM(M2:M5)</f>
        <v>370000</v>
      </c>
    </row>
    <row r="8" spans="1:13" x14ac:dyDescent="0.2">
      <c r="A8" s="213" t="s">
        <v>74</v>
      </c>
      <c r="B8" s="214"/>
      <c r="C8" s="215">
        <f>SUM(C2:C7)</f>
        <v>-137800</v>
      </c>
      <c r="D8" s="215">
        <f>SUM(D2:D7)</f>
        <v>3329700</v>
      </c>
      <c r="E8" s="215">
        <f>SUM(E2:E7)</f>
        <v>3366100</v>
      </c>
      <c r="F8" s="214"/>
      <c r="G8" s="216"/>
      <c r="H8" s="217">
        <f>SUM(H2:H7)</f>
        <v>-174200</v>
      </c>
      <c r="I8" s="218">
        <f>SUM(I2:I7)</f>
        <v>-174200</v>
      </c>
      <c r="J8" s="219">
        <f>H8-I8</f>
        <v>0</v>
      </c>
    </row>
    <row r="9" spans="1:13" x14ac:dyDescent="0.2">
      <c r="A9" s="220"/>
      <c r="B9" s="221"/>
      <c r="C9" s="222"/>
      <c r="D9" s="223"/>
      <c r="E9" s="223"/>
      <c r="F9" s="223"/>
      <c r="G9" s="223"/>
      <c r="H9" s="222"/>
      <c r="I9" s="224"/>
      <c r="J9" s="207"/>
    </row>
    <row r="10" spans="1:13" x14ac:dyDescent="0.2">
      <c r="A10" s="225" t="s">
        <v>75</v>
      </c>
      <c r="B10" s="226"/>
      <c r="C10" s="227">
        <f>'Bank reconciliation UGX'!D14</f>
        <v>5591054</v>
      </c>
      <c r="D10" s="264">
        <f>'Bank reconciliation UGX'!D15</f>
        <v>9001260</v>
      </c>
      <c r="E10" s="227">
        <f>GETPIVOTDATA("Sum of Spent  in national currency (UGX)",'Personal Costs'!$A$3,"Name","Bank UGX")</f>
        <v>2000</v>
      </c>
      <c r="F10" s="227"/>
      <c r="G10" s="227">
        <f>'Bank reconciliation UGX'!E16</f>
        <v>10933000</v>
      </c>
      <c r="H10" s="227">
        <f>'Bank reconciliation UGX'!D18</f>
        <v>3657314</v>
      </c>
      <c r="I10" s="228">
        <f>C10+D10-E10+F10-G10</f>
        <v>3657314</v>
      </c>
      <c r="J10" s="207">
        <f>H10-I10</f>
        <v>0</v>
      </c>
    </row>
    <row r="11" spans="1:13" x14ac:dyDescent="0.2">
      <c r="A11" s="225" t="s">
        <v>92</v>
      </c>
      <c r="B11" s="226"/>
      <c r="C11" s="227">
        <f>'UGX-Operational Account'!D14</f>
        <v>95948</v>
      </c>
      <c r="D11" s="264">
        <v>0</v>
      </c>
      <c r="E11" s="227">
        <f>GETPIVOTDATA("Sum of Spent  in national currency (UGX)",'Personal Costs'!$A$3,"Name","Bank Opp")</f>
        <v>4874000</v>
      </c>
      <c r="F11" s="227">
        <f>'UGX-Operational Account'!D15</f>
        <v>10933000</v>
      </c>
      <c r="G11" s="227">
        <f>'UGX-Operational Account'!E16</f>
        <v>4197000</v>
      </c>
      <c r="H11" s="227">
        <f>'UGX-Operational Account'!D22</f>
        <v>1957948</v>
      </c>
      <c r="I11" s="228">
        <f>C11+D11-E11+F11-G11</f>
        <v>1957948</v>
      </c>
      <c r="J11" s="207">
        <f>H11-I11</f>
        <v>0</v>
      </c>
    </row>
    <row r="12" spans="1:13" x14ac:dyDescent="0.2">
      <c r="A12" s="229" t="s">
        <v>76</v>
      </c>
      <c r="B12" s="230"/>
      <c r="C12" s="230">
        <f t="shared" ref="C12:I12" si="2">SUM(C10:C11)</f>
        <v>5687002</v>
      </c>
      <c r="D12" s="230">
        <f t="shared" si="2"/>
        <v>9001260</v>
      </c>
      <c r="E12" s="395">
        <f t="shared" si="2"/>
        <v>4876000</v>
      </c>
      <c r="F12" s="230">
        <f t="shared" si="2"/>
        <v>10933000</v>
      </c>
      <c r="G12" s="230">
        <f t="shared" si="2"/>
        <v>15130000</v>
      </c>
      <c r="H12" s="230">
        <f t="shared" si="2"/>
        <v>5615262</v>
      </c>
      <c r="I12" s="231">
        <f t="shared" si="2"/>
        <v>5615262</v>
      </c>
      <c r="J12" s="232">
        <f>H12-I12</f>
        <v>0</v>
      </c>
    </row>
    <row r="13" spans="1:13" x14ac:dyDescent="0.2">
      <c r="A13" s="233" t="s">
        <v>77</v>
      </c>
      <c r="B13" s="234"/>
      <c r="C13" s="234"/>
      <c r="D13" s="294"/>
      <c r="E13" s="394"/>
      <c r="F13" s="234"/>
      <c r="G13" s="234"/>
      <c r="H13" s="234"/>
      <c r="I13" s="235"/>
      <c r="J13" s="236"/>
    </row>
    <row r="14" spans="1:13" ht="13.5" thickBot="1" x14ac:dyDescent="0.25">
      <c r="A14" s="237"/>
      <c r="B14" s="238"/>
      <c r="C14" s="238"/>
      <c r="D14" s="238"/>
      <c r="E14" s="238"/>
      <c r="F14" s="238"/>
      <c r="G14" s="238"/>
      <c r="H14" s="238"/>
      <c r="I14" s="239"/>
      <c r="J14" s="207"/>
    </row>
    <row r="15" spans="1:13" ht="13.5" thickBot="1" x14ac:dyDescent="0.25">
      <c r="A15" s="240" t="s">
        <v>78</v>
      </c>
      <c r="B15" s="241"/>
      <c r="C15" s="241"/>
      <c r="D15" s="241"/>
      <c r="E15" s="241">
        <f>E8+E12</f>
        <v>8242100</v>
      </c>
      <c r="F15" s="241"/>
      <c r="G15" s="241"/>
      <c r="H15" s="241"/>
      <c r="I15" s="242"/>
      <c r="J15" s="243"/>
    </row>
    <row r="16" spans="1:13" x14ac:dyDescent="0.2">
      <c r="A16" s="244"/>
      <c r="B16" s="245"/>
      <c r="C16" s="245"/>
      <c r="D16" s="245"/>
      <c r="E16" s="245"/>
      <c r="F16" s="245"/>
      <c r="G16" s="245"/>
      <c r="H16" s="245"/>
      <c r="I16" s="246"/>
      <c r="J16" s="207"/>
    </row>
    <row r="17" spans="1:11" ht="15.75" x14ac:dyDescent="0.25">
      <c r="A17" s="247" t="s">
        <v>37</v>
      </c>
      <c r="B17" s="248"/>
      <c r="C17" s="249">
        <f>'UGX Cash Box January 24'!G3</f>
        <v>545526</v>
      </c>
      <c r="D17" s="250">
        <f>'Personal Recieved'!C12</f>
        <v>78300</v>
      </c>
      <c r="E17" s="250">
        <f>GETPIVOTDATA("Sum of spent in national currency (Ugx)",'Personal Recieved'!$A$3)</f>
        <v>3408000</v>
      </c>
      <c r="F17" s="250">
        <f>'UGX-Operational Account'!E16</f>
        <v>4197000</v>
      </c>
      <c r="G17" s="250">
        <v>0</v>
      </c>
      <c r="H17" s="250">
        <f>'UGX Cash Box January 24'!G72</f>
        <v>1412826</v>
      </c>
      <c r="I17" s="251">
        <f>C17+D17-E17+F17</f>
        <v>1412826</v>
      </c>
      <c r="J17" s="207">
        <f t="shared" ref="J17" si="3">H17-I17</f>
        <v>0</v>
      </c>
      <c r="K17" s="257"/>
    </row>
    <row r="18" spans="1:11" ht="16.5" thickBot="1" x14ac:dyDescent="0.3">
      <c r="A18" s="252"/>
      <c r="B18" s="253"/>
      <c r="C18" s="253"/>
      <c r="D18" s="253"/>
      <c r="E18" s="253"/>
      <c r="F18" s="253"/>
      <c r="G18" s="253"/>
      <c r="H18" s="253"/>
      <c r="I18" s="253"/>
      <c r="J18" s="393"/>
      <c r="K18" s="258"/>
    </row>
    <row r="19" spans="1:11" ht="15.75" x14ac:dyDescent="0.25">
      <c r="A19" s="188"/>
      <c r="B19" s="189"/>
      <c r="C19" s="189"/>
      <c r="D19" s="726" t="s">
        <v>38</v>
      </c>
      <c r="E19" s="726"/>
      <c r="F19" s="189"/>
      <c r="G19" s="189"/>
      <c r="H19" s="189"/>
      <c r="I19" s="260"/>
      <c r="J19" s="261"/>
      <c r="K19" s="259"/>
    </row>
    <row r="20" spans="1:11" ht="47.25" x14ac:dyDescent="0.25">
      <c r="A20" s="191"/>
      <c r="B20" s="192"/>
      <c r="C20" s="192" t="s">
        <v>389</v>
      </c>
      <c r="D20" s="192" t="s">
        <v>66</v>
      </c>
      <c r="E20" s="192" t="s">
        <v>67</v>
      </c>
      <c r="F20" s="192"/>
      <c r="G20" s="192"/>
      <c r="H20" s="192" t="s">
        <v>390</v>
      </c>
      <c r="I20" s="192" t="s">
        <v>68</v>
      </c>
      <c r="J20" s="193" t="s">
        <v>69</v>
      </c>
    </row>
    <row r="21" spans="1:11" ht="32.25" thickBot="1" x14ac:dyDescent="0.3">
      <c r="A21" s="194" t="s">
        <v>70</v>
      </c>
      <c r="B21" s="195"/>
      <c r="C21" s="195">
        <f>C17+C12+C8</f>
        <v>6094728</v>
      </c>
      <c r="D21" s="195">
        <f>D10</f>
        <v>9001260</v>
      </c>
      <c r="E21" s="195">
        <f>E15</f>
        <v>8242100</v>
      </c>
      <c r="F21" s="195"/>
      <c r="G21" s="195"/>
      <c r="H21" s="195">
        <f>H17+H12+H8</f>
        <v>6853888</v>
      </c>
      <c r="I21" s="195">
        <f>C21+D21-E21</f>
        <v>6853888</v>
      </c>
      <c r="J21" s="196">
        <f>H21-I21</f>
        <v>0</v>
      </c>
      <c r="K21" s="263"/>
    </row>
    <row r="23" spans="1:11" x14ac:dyDescent="0.25">
      <c r="K23" s="99"/>
    </row>
    <row r="25" spans="1:11" x14ac:dyDescent="0.25">
      <c r="G25" s="433"/>
    </row>
    <row r="182" spans="1:15" x14ac:dyDescent="0.25">
      <c r="A182" s="256"/>
      <c r="B182" s="256"/>
      <c r="C182" s="256"/>
      <c r="D182" s="256"/>
      <c r="E182" s="256"/>
      <c r="F182" s="256"/>
      <c r="G182" s="256"/>
      <c r="H182" s="256"/>
      <c r="I182" s="256"/>
      <c r="J182" s="256"/>
      <c r="K182" s="293"/>
      <c r="L182" s="293"/>
      <c r="M182" s="293"/>
      <c r="N182" s="293"/>
      <c r="O182" s="293"/>
    </row>
    <row r="183" spans="1:15" x14ac:dyDescent="0.25">
      <c r="A183" s="256"/>
      <c r="B183" s="256"/>
      <c r="C183" s="256"/>
      <c r="D183" s="256"/>
      <c r="E183" s="256"/>
      <c r="F183" s="256"/>
      <c r="G183" s="256"/>
      <c r="H183" s="256"/>
      <c r="I183" s="256"/>
      <c r="J183" s="256"/>
      <c r="K183" s="293"/>
      <c r="L183" s="293"/>
      <c r="M183" s="293"/>
      <c r="N183" s="293"/>
      <c r="O183" s="293"/>
    </row>
    <row r="184" spans="1:15" x14ac:dyDescent="0.25">
      <c r="A184" s="256"/>
      <c r="B184" s="256"/>
      <c r="C184" s="256"/>
      <c r="D184" s="256"/>
      <c r="E184" s="256"/>
      <c r="F184" s="256"/>
      <c r="G184" s="256"/>
      <c r="H184" s="256"/>
      <c r="I184" s="256"/>
      <c r="J184" s="256"/>
      <c r="K184" s="293"/>
      <c r="L184" s="293"/>
      <c r="M184" s="293"/>
      <c r="N184" s="293"/>
      <c r="O184" s="293"/>
    </row>
    <row r="185" spans="1:15" x14ac:dyDescent="0.25">
      <c r="A185" s="256"/>
      <c r="B185" s="256"/>
      <c r="C185" s="256"/>
      <c r="D185" s="256"/>
      <c r="E185" s="256"/>
      <c r="F185" s="256"/>
      <c r="G185" s="256"/>
      <c r="H185" s="256"/>
      <c r="I185" s="256"/>
      <c r="J185" s="256"/>
      <c r="K185" s="293"/>
      <c r="L185" s="293"/>
      <c r="M185" s="293"/>
      <c r="N185" s="293"/>
      <c r="O185" s="293"/>
    </row>
    <row r="186" spans="1:15" x14ac:dyDescent="0.25">
      <c r="A186" s="256"/>
      <c r="B186" s="256"/>
      <c r="C186" s="256"/>
      <c r="D186" s="256"/>
      <c r="E186" s="256"/>
      <c r="F186" s="256"/>
      <c r="G186" s="256"/>
      <c r="H186" s="256"/>
      <c r="I186" s="256"/>
      <c r="J186" s="256"/>
      <c r="K186" s="293"/>
      <c r="L186" s="293"/>
      <c r="M186" s="293"/>
      <c r="N186" s="293"/>
      <c r="O186" s="293"/>
    </row>
    <row r="187" spans="1:15" x14ac:dyDescent="0.25">
      <c r="A187" s="256"/>
      <c r="B187" s="256"/>
      <c r="C187" s="256"/>
      <c r="D187" s="256"/>
      <c r="E187" s="256"/>
      <c r="F187" s="256"/>
      <c r="G187" s="256"/>
      <c r="H187" s="256"/>
      <c r="I187" s="256"/>
      <c r="J187" s="256"/>
      <c r="K187" s="293"/>
      <c r="L187" s="293"/>
      <c r="M187" s="293"/>
      <c r="N187" s="293"/>
      <c r="O187" s="293"/>
    </row>
    <row r="188" spans="1:15" x14ac:dyDescent="0.25">
      <c r="A188" s="256"/>
      <c r="B188" s="256"/>
      <c r="C188" s="256"/>
      <c r="D188" s="256"/>
      <c r="E188" s="256"/>
      <c r="F188" s="256"/>
      <c r="G188" s="256"/>
      <c r="H188" s="256"/>
      <c r="I188" s="256"/>
      <c r="J188" s="256"/>
      <c r="K188" s="293"/>
      <c r="L188" s="293"/>
      <c r="M188" s="293"/>
      <c r="N188" s="293"/>
      <c r="O188" s="293"/>
    </row>
    <row r="189" spans="1:15" x14ac:dyDescent="0.25">
      <c r="A189" s="256"/>
      <c r="B189" s="256"/>
      <c r="C189" s="256"/>
      <c r="D189" s="256"/>
      <c r="E189" s="256"/>
      <c r="F189" s="256"/>
      <c r="G189" s="256"/>
      <c r="H189" s="256"/>
      <c r="I189" s="256"/>
      <c r="J189" s="256"/>
      <c r="K189" s="293"/>
      <c r="L189" s="293"/>
      <c r="M189" s="293"/>
      <c r="N189" s="293"/>
      <c r="O189" s="293"/>
    </row>
    <row r="190" spans="1:15" x14ac:dyDescent="0.25">
      <c r="A190" s="256"/>
      <c r="B190" s="256"/>
      <c r="C190" s="256"/>
      <c r="D190" s="256"/>
      <c r="E190" s="256"/>
      <c r="F190" s="256"/>
      <c r="G190" s="256"/>
      <c r="H190" s="256"/>
      <c r="I190" s="256"/>
      <c r="J190" s="256"/>
      <c r="K190" s="293"/>
      <c r="L190" s="293"/>
      <c r="M190" s="293"/>
      <c r="N190" s="293"/>
      <c r="O190" s="293"/>
    </row>
    <row r="191" spans="1:15" x14ac:dyDescent="0.25">
      <c r="A191" s="256"/>
      <c r="B191" s="256"/>
      <c r="C191" s="256"/>
      <c r="D191" s="256"/>
      <c r="E191" s="256"/>
      <c r="F191" s="256"/>
      <c r="G191" s="256"/>
      <c r="H191" s="256"/>
      <c r="I191" s="256"/>
      <c r="J191" s="256"/>
      <c r="K191" s="293"/>
      <c r="L191" s="293"/>
      <c r="M191" s="293"/>
      <c r="N191" s="293"/>
      <c r="O191" s="293"/>
    </row>
    <row r="192" spans="1:15" x14ac:dyDescent="0.25">
      <c r="A192" s="256"/>
      <c r="B192" s="256"/>
      <c r="C192" s="256"/>
      <c r="D192" s="256"/>
      <c r="E192" s="256"/>
      <c r="F192" s="256"/>
      <c r="G192" s="256"/>
      <c r="H192" s="256"/>
      <c r="I192" s="256"/>
      <c r="J192" s="256"/>
      <c r="K192" s="293"/>
      <c r="L192" s="293"/>
      <c r="M192" s="293"/>
      <c r="N192" s="293"/>
      <c r="O192" s="293"/>
    </row>
    <row r="193" spans="1:15" x14ac:dyDescent="0.25">
      <c r="A193" s="256"/>
      <c r="B193" s="256"/>
      <c r="C193" s="256"/>
      <c r="D193" s="256"/>
      <c r="E193" s="256"/>
      <c r="F193" s="256"/>
      <c r="G193" s="256"/>
      <c r="H193" s="256"/>
      <c r="I193" s="256"/>
      <c r="J193" s="256"/>
      <c r="K193" s="293"/>
      <c r="L193" s="293"/>
      <c r="M193" s="293"/>
      <c r="N193" s="293"/>
      <c r="O193" s="293"/>
    </row>
    <row r="194" spans="1:15" x14ac:dyDescent="0.25">
      <c r="A194" s="256"/>
      <c r="B194" s="256"/>
      <c r="C194" s="256"/>
      <c r="D194" s="256"/>
      <c r="E194" s="256"/>
      <c r="F194" s="256"/>
      <c r="G194" s="256"/>
      <c r="H194" s="256"/>
      <c r="I194" s="256"/>
      <c r="J194" s="256"/>
      <c r="K194" s="293"/>
      <c r="L194" s="293"/>
      <c r="M194" s="293"/>
      <c r="N194" s="293"/>
      <c r="O194" s="293"/>
    </row>
    <row r="195" spans="1:15" x14ac:dyDescent="0.25">
      <c r="A195" s="256"/>
      <c r="B195" s="256"/>
      <c r="C195" s="256"/>
      <c r="D195" s="256"/>
      <c r="E195" s="256"/>
      <c r="F195" s="256"/>
      <c r="G195" s="256"/>
      <c r="H195" s="256"/>
      <c r="I195" s="256"/>
      <c r="J195" s="256"/>
      <c r="K195" s="293"/>
      <c r="L195" s="293"/>
      <c r="M195" s="293"/>
      <c r="N195" s="293"/>
      <c r="O195" s="293"/>
    </row>
    <row r="196" spans="1:15" x14ac:dyDescent="0.25">
      <c r="A196" s="256"/>
      <c r="B196" s="256"/>
      <c r="C196" s="256"/>
      <c r="D196" s="256"/>
      <c r="E196" s="256"/>
      <c r="F196" s="256"/>
      <c r="G196" s="256"/>
      <c r="H196" s="256"/>
      <c r="I196" s="256"/>
      <c r="J196" s="256"/>
      <c r="K196" s="293"/>
      <c r="L196" s="293"/>
      <c r="M196" s="293"/>
      <c r="N196" s="293"/>
      <c r="O196" s="293"/>
    </row>
    <row r="197" spans="1:15" x14ac:dyDescent="0.25">
      <c r="A197" s="256"/>
      <c r="B197" s="256"/>
      <c r="C197" s="256"/>
      <c r="D197" s="256"/>
      <c r="E197" s="256"/>
      <c r="F197" s="256"/>
      <c r="G197" s="256"/>
      <c r="H197" s="256"/>
      <c r="I197" s="256"/>
      <c r="J197" s="256"/>
      <c r="K197" s="293"/>
      <c r="L197" s="293"/>
      <c r="M197" s="293"/>
      <c r="N197" s="293"/>
      <c r="O197" s="293"/>
    </row>
    <row r="198" spans="1:15" x14ac:dyDescent="0.25">
      <c r="A198" s="256"/>
      <c r="B198" s="256"/>
      <c r="C198" s="256"/>
      <c r="D198" s="256"/>
      <c r="E198" s="256"/>
      <c r="F198" s="256"/>
      <c r="G198" s="256"/>
      <c r="H198" s="256"/>
      <c r="I198" s="256"/>
      <c r="J198" s="256"/>
      <c r="K198" s="293"/>
      <c r="L198" s="293"/>
      <c r="M198" s="293"/>
      <c r="N198" s="293"/>
      <c r="O198" s="293"/>
    </row>
    <row r="199" spans="1:15" x14ac:dyDescent="0.25">
      <c r="A199" s="256"/>
      <c r="B199" s="256"/>
      <c r="C199" s="256"/>
      <c r="D199" s="256"/>
      <c r="E199" s="256"/>
      <c r="F199" s="256"/>
      <c r="G199" s="256"/>
      <c r="H199" s="256"/>
      <c r="I199" s="256"/>
      <c r="J199" s="256"/>
      <c r="K199" s="293"/>
      <c r="L199" s="293"/>
      <c r="M199" s="293"/>
      <c r="N199" s="293"/>
      <c r="O199" s="293"/>
    </row>
    <row r="200" spans="1:15" x14ac:dyDescent="0.25">
      <c r="A200" s="256"/>
      <c r="B200" s="256"/>
      <c r="C200" s="256"/>
      <c r="D200" s="256"/>
      <c r="E200" s="256"/>
      <c r="F200" s="256"/>
      <c r="G200" s="256"/>
      <c r="H200" s="256"/>
      <c r="I200" s="256"/>
      <c r="J200" s="256"/>
      <c r="K200" s="293"/>
      <c r="L200" s="293"/>
      <c r="M200" s="293"/>
      <c r="N200" s="293"/>
      <c r="O200" s="293"/>
    </row>
    <row r="201" spans="1:15" x14ac:dyDescent="0.25">
      <c r="A201" s="256"/>
      <c r="B201" s="256"/>
      <c r="C201" s="256"/>
      <c r="D201" s="256"/>
      <c r="E201" s="256"/>
      <c r="F201" s="256"/>
      <c r="G201" s="256"/>
      <c r="H201" s="256"/>
      <c r="I201" s="256"/>
      <c r="J201" s="256"/>
      <c r="K201" s="293"/>
      <c r="L201" s="293"/>
      <c r="M201" s="293"/>
      <c r="N201" s="293"/>
      <c r="O201" s="293"/>
    </row>
    <row r="202" spans="1:15" x14ac:dyDescent="0.25">
      <c r="A202" s="256"/>
      <c r="B202" s="256"/>
      <c r="C202" s="256"/>
      <c r="D202" s="256"/>
      <c r="E202" s="256"/>
      <c r="F202" s="256"/>
      <c r="G202" s="256"/>
      <c r="H202" s="256"/>
      <c r="I202" s="256"/>
      <c r="J202" s="256"/>
      <c r="K202" s="293"/>
      <c r="L202" s="293"/>
      <c r="M202" s="293"/>
      <c r="N202" s="293"/>
      <c r="O202" s="293"/>
    </row>
    <row r="203" spans="1:15" x14ac:dyDescent="0.25">
      <c r="A203" s="256"/>
      <c r="B203" s="256"/>
      <c r="C203" s="256"/>
      <c r="D203" s="256"/>
      <c r="E203" s="256"/>
      <c r="F203" s="256"/>
      <c r="G203" s="256"/>
      <c r="H203" s="256"/>
      <c r="I203" s="256"/>
      <c r="J203" s="256"/>
      <c r="K203" s="293"/>
      <c r="L203" s="293"/>
      <c r="M203" s="293"/>
      <c r="N203" s="293"/>
      <c r="O203" s="293"/>
    </row>
    <row r="204" spans="1:15" x14ac:dyDescent="0.25">
      <c r="A204" s="256"/>
      <c r="B204" s="256"/>
      <c r="C204" s="256"/>
      <c r="D204" s="256"/>
      <c r="E204" s="256"/>
      <c r="F204" s="256"/>
      <c r="G204" s="256"/>
      <c r="H204" s="256"/>
      <c r="I204" s="256"/>
      <c r="J204" s="256"/>
      <c r="K204" s="293"/>
      <c r="L204" s="293"/>
      <c r="M204" s="293"/>
      <c r="N204" s="293"/>
      <c r="O204" s="293"/>
    </row>
    <row r="205" spans="1:15" x14ac:dyDescent="0.25">
      <c r="A205" s="256"/>
      <c r="B205" s="256"/>
      <c r="C205" s="256"/>
      <c r="D205" s="256"/>
      <c r="E205" s="256"/>
      <c r="F205" s="256"/>
      <c r="G205" s="256"/>
      <c r="H205" s="256"/>
      <c r="I205" s="256"/>
      <c r="J205" s="256"/>
      <c r="K205" s="293"/>
      <c r="L205" s="293"/>
      <c r="M205" s="293"/>
      <c r="N205" s="293"/>
      <c r="O205" s="293"/>
    </row>
    <row r="206" spans="1:15" x14ac:dyDescent="0.25">
      <c r="A206" s="256"/>
      <c r="B206" s="256"/>
      <c r="C206" s="256"/>
      <c r="D206" s="256"/>
      <c r="E206" s="256"/>
      <c r="F206" s="256"/>
      <c r="G206" s="256"/>
      <c r="H206" s="256"/>
      <c r="I206" s="256"/>
      <c r="J206" s="256"/>
      <c r="K206" s="293"/>
      <c r="L206" s="293"/>
      <c r="M206" s="293"/>
      <c r="N206" s="293"/>
      <c r="O206" s="293"/>
    </row>
    <row r="207" spans="1:15" x14ac:dyDescent="0.25">
      <c r="A207" s="256"/>
      <c r="B207" s="256"/>
      <c r="C207" s="256"/>
      <c r="D207" s="256"/>
      <c r="E207" s="256"/>
      <c r="F207" s="256"/>
      <c r="G207" s="256"/>
      <c r="H207" s="256"/>
      <c r="I207" s="256"/>
      <c r="J207" s="256"/>
      <c r="K207" s="293"/>
      <c r="L207" s="293"/>
      <c r="M207" s="293"/>
      <c r="N207" s="293"/>
      <c r="O207" s="293"/>
    </row>
    <row r="208" spans="1:15" x14ac:dyDescent="0.25">
      <c r="A208" s="256"/>
      <c r="B208" s="256"/>
      <c r="C208" s="256"/>
      <c r="D208" s="256"/>
      <c r="E208" s="256"/>
      <c r="F208" s="256"/>
      <c r="G208" s="256"/>
      <c r="H208" s="256"/>
      <c r="I208" s="256"/>
      <c r="J208" s="256"/>
      <c r="K208" s="293"/>
      <c r="L208" s="293"/>
      <c r="M208" s="293"/>
      <c r="N208" s="293"/>
      <c r="O208" s="293"/>
    </row>
    <row r="209" spans="1:15" x14ac:dyDescent="0.25">
      <c r="A209" s="256"/>
      <c r="B209" s="256"/>
      <c r="C209" s="256"/>
      <c r="D209" s="256"/>
      <c r="E209" s="256"/>
      <c r="F209" s="256"/>
      <c r="G209" s="256"/>
      <c r="H209" s="256"/>
      <c r="I209" s="256"/>
      <c r="J209" s="256"/>
      <c r="K209" s="293"/>
      <c r="L209" s="293"/>
      <c r="M209" s="293"/>
      <c r="N209" s="293"/>
      <c r="O209" s="293"/>
    </row>
    <row r="210" spans="1:15" x14ac:dyDescent="0.25">
      <c r="A210" s="256"/>
      <c r="B210" s="256"/>
      <c r="C210" s="256"/>
      <c r="D210" s="256"/>
      <c r="E210" s="256"/>
      <c r="F210" s="256"/>
      <c r="G210" s="256"/>
      <c r="H210" s="256"/>
      <c r="I210" s="256"/>
      <c r="J210" s="256"/>
      <c r="K210" s="293"/>
      <c r="L210" s="293"/>
      <c r="M210" s="293"/>
      <c r="N210" s="293"/>
      <c r="O210" s="293"/>
    </row>
    <row r="211" spans="1:15" x14ac:dyDescent="0.25">
      <c r="A211" s="256"/>
      <c r="B211" s="256"/>
      <c r="C211" s="256"/>
      <c r="D211" s="256"/>
      <c r="E211" s="256"/>
      <c r="F211" s="256"/>
      <c r="G211" s="256"/>
      <c r="H211" s="256"/>
      <c r="I211" s="256"/>
      <c r="J211" s="256"/>
      <c r="K211" s="293"/>
      <c r="L211" s="293"/>
      <c r="M211" s="293"/>
      <c r="N211" s="293"/>
      <c r="O211" s="293"/>
    </row>
    <row r="212" spans="1:15" x14ac:dyDescent="0.25">
      <c r="A212" s="256"/>
      <c r="B212" s="256"/>
      <c r="C212" s="256"/>
      <c r="D212" s="256"/>
      <c r="E212" s="256"/>
      <c r="F212" s="256"/>
      <c r="G212" s="256"/>
      <c r="H212" s="256"/>
      <c r="I212" s="256"/>
      <c r="J212" s="256"/>
      <c r="K212" s="293"/>
      <c r="L212" s="293"/>
      <c r="M212" s="293"/>
      <c r="N212" s="293"/>
      <c r="O212" s="293"/>
    </row>
    <row r="213" spans="1:15" x14ac:dyDescent="0.25">
      <c r="A213" s="256"/>
      <c r="B213" s="256"/>
      <c r="C213" s="256"/>
      <c r="D213" s="256"/>
      <c r="E213" s="256"/>
      <c r="F213" s="256"/>
      <c r="G213" s="256"/>
      <c r="H213" s="256"/>
      <c r="I213" s="256"/>
      <c r="J213" s="256"/>
      <c r="K213" s="293"/>
      <c r="L213" s="293"/>
      <c r="M213" s="293"/>
      <c r="N213" s="293"/>
      <c r="O213" s="293"/>
    </row>
    <row r="214" spans="1:15" x14ac:dyDescent="0.25">
      <c r="A214" s="256"/>
      <c r="B214" s="256"/>
      <c r="C214" s="256"/>
      <c r="D214" s="256"/>
      <c r="E214" s="256"/>
      <c r="F214" s="256"/>
      <c r="G214" s="256"/>
      <c r="H214" s="256"/>
      <c r="I214" s="256"/>
      <c r="J214" s="256"/>
      <c r="K214" s="293"/>
      <c r="L214" s="293"/>
      <c r="M214" s="293"/>
      <c r="N214" s="293"/>
      <c r="O214" s="293"/>
    </row>
    <row r="215" spans="1:15" x14ac:dyDescent="0.25">
      <c r="A215" s="256"/>
      <c r="B215" s="256"/>
      <c r="C215" s="256"/>
      <c r="D215" s="256"/>
      <c r="E215" s="256"/>
      <c r="F215" s="256"/>
      <c r="G215" s="256"/>
      <c r="H215" s="256"/>
      <c r="I215" s="256"/>
      <c r="J215" s="256"/>
      <c r="K215" s="293"/>
      <c r="L215" s="293"/>
      <c r="M215" s="293"/>
      <c r="N215" s="293"/>
      <c r="O215" s="293"/>
    </row>
    <row r="216" spans="1:15" x14ac:dyDescent="0.25">
      <c r="A216" s="256"/>
      <c r="B216" s="256"/>
      <c r="C216" s="256"/>
      <c r="D216" s="256"/>
      <c r="E216" s="256"/>
      <c r="F216" s="256"/>
      <c r="G216" s="256"/>
      <c r="H216" s="256"/>
      <c r="I216" s="256"/>
      <c r="J216" s="256"/>
      <c r="K216" s="293"/>
      <c r="L216" s="293"/>
      <c r="M216" s="293"/>
      <c r="N216" s="293"/>
      <c r="O216" s="293"/>
    </row>
    <row r="217" spans="1:15" x14ac:dyDescent="0.25">
      <c r="A217" s="256"/>
      <c r="B217" s="256"/>
      <c r="C217" s="256"/>
      <c r="D217" s="256"/>
      <c r="E217" s="256"/>
      <c r="F217" s="256"/>
      <c r="G217" s="256"/>
      <c r="H217" s="256"/>
      <c r="I217" s="256"/>
      <c r="J217" s="256"/>
      <c r="K217" s="293"/>
      <c r="L217" s="293"/>
      <c r="M217" s="293"/>
      <c r="N217" s="293"/>
      <c r="O217" s="293"/>
    </row>
    <row r="218" spans="1:15" x14ac:dyDescent="0.25">
      <c r="A218" s="256"/>
      <c r="B218" s="256"/>
      <c r="C218" s="256"/>
      <c r="D218" s="256"/>
      <c r="E218" s="256"/>
      <c r="F218" s="256"/>
      <c r="G218" s="256"/>
      <c r="H218" s="256"/>
      <c r="I218" s="256"/>
      <c r="J218" s="256"/>
      <c r="K218" s="293"/>
      <c r="L218" s="293"/>
      <c r="M218" s="293"/>
      <c r="N218" s="293"/>
      <c r="O218" s="293"/>
    </row>
    <row r="219" spans="1:15" x14ac:dyDescent="0.25">
      <c r="A219" s="256"/>
      <c r="B219" s="256"/>
      <c r="C219" s="256"/>
      <c r="D219" s="256"/>
      <c r="E219" s="256"/>
      <c r="F219" s="256"/>
      <c r="G219" s="256"/>
      <c r="H219" s="256"/>
      <c r="I219" s="256"/>
      <c r="J219" s="256"/>
      <c r="K219" s="293"/>
      <c r="L219" s="293"/>
      <c r="M219" s="293"/>
      <c r="N219" s="293"/>
      <c r="O219" s="293"/>
    </row>
    <row r="220" spans="1:15" x14ac:dyDescent="0.25">
      <c r="A220" s="256"/>
      <c r="B220" s="256"/>
      <c r="C220" s="256"/>
      <c r="D220" s="256"/>
      <c r="E220" s="256"/>
      <c r="F220" s="256"/>
      <c r="G220" s="256"/>
      <c r="H220" s="256"/>
      <c r="I220" s="256"/>
      <c r="J220" s="256"/>
      <c r="K220" s="293"/>
      <c r="L220" s="293"/>
      <c r="M220" s="293"/>
      <c r="N220" s="293"/>
      <c r="O220" s="293"/>
    </row>
    <row r="221" spans="1:15" x14ac:dyDescent="0.25">
      <c r="A221" s="256"/>
      <c r="B221" s="256"/>
      <c r="C221" s="256"/>
      <c r="D221" s="256"/>
      <c r="E221" s="256"/>
      <c r="F221" s="256"/>
      <c r="G221" s="256"/>
      <c r="H221" s="256"/>
      <c r="I221" s="256"/>
      <c r="J221" s="256"/>
      <c r="K221" s="293"/>
      <c r="L221" s="293"/>
      <c r="M221" s="293"/>
      <c r="N221" s="293"/>
      <c r="O221" s="293"/>
    </row>
    <row r="222" spans="1:15" x14ac:dyDescent="0.25">
      <c r="A222" s="256"/>
      <c r="B222" s="256"/>
      <c r="C222" s="256"/>
      <c r="D222" s="256"/>
      <c r="E222" s="256"/>
      <c r="F222" s="256"/>
      <c r="G222" s="256"/>
      <c r="H222" s="256"/>
      <c r="I222" s="256"/>
      <c r="J222" s="256"/>
      <c r="K222" s="293"/>
      <c r="L222" s="293"/>
      <c r="M222" s="293"/>
      <c r="N222" s="293"/>
      <c r="O222" s="293"/>
    </row>
    <row r="223" spans="1:15" x14ac:dyDescent="0.25">
      <c r="A223" s="256"/>
      <c r="B223" s="256"/>
      <c r="C223" s="256"/>
      <c r="D223" s="256"/>
      <c r="E223" s="256"/>
      <c r="F223" s="256"/>
      <c r="G223" s="256"/>
      <c r="H223" s="256"/>
      <c r="I223" s="256"/>
      <c r="J223" s="256"/>
      <c r="K223" s="293"/>
      <c r="L223" s="293"/>
      <c r="M223" s="293"/>
      <c r="N223" s="293"/>
      <c r="O223" s="293"/>
    </row>
  </sheetData>
  <mergeCells count="1">
    <mergeCell ref="D19:E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C13" workbookViewId="0">
      <selection activeCell="F22" sqref="F22"/>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97" t="s">
        <v>2</v>
      </c>
      <c r="B1" s="198" t="s">
        <v>8</v>
      </c>
      <c r="C1" s="198" t="s">
        <v>396</v>
      </c>
      <c r="D1" s="198" t="s">
        <v>34</v>
      </c>
      <c r="E1" s="199" t="s">
        <v>35</v>
      </c>
      <c r="F1" s="199" t="s">
        <v>71</v>
      </c>
      <c r="G1" s="200" t="s">
        <v>72</v>
      </c>
      <c r="H1" s="198" t="s">
        <v>192</v>
      </c>
      <c r="I1" s="201" t="s">
        <v>36</v>
      </c>
      <c r="J1" s="202" t="s">
        <v>73</v>
      </c>
      <c r="K1" s="93"/>
    </row>
    <row r="2" spans="1:11" x14ac:dyDescent="0.25">
      <c r="A2" s="98" t="s">
        <v>42</v>
      </c>
      <c r="B2" s="98" t="s">
        <v>14</v>
      </c>
      <c r="C2" s="203">
        <v>0</v>
      </c>
      <c r="D2" s="204">
        <v>0</v>
      </c>
      <c r="E2" s="204"/>
      <c r="F2" s="204"/>
      <c r="G2" s="203"/>
      <c r="H2" s="205">
        <v>0</v>
      </c>
      <c r="I2" s="206">
        <f>C2+D2-E2</f>
        <v>0</v>
      </c>
      <c r="J2" s="207">
        <f>H2-I2</f>
        <v>0</v>
      </c>
      <c r="K2" s="93" t="s">
        <v>15</v>
      </c>
    </row>
    <row r="3" spans="1:11" x14ac:dyDescent="0.25">
      <c r="A3" s="98" t="s">
        <v>137</v>
      </c>
      <c r="B3" s="98" t="s">
        <v>113</v>
      </c>
      <c r="C3" s="203">
        <v>0</v>
      </c>
      <c r="D3" s="204">
        <v>0</v>
      </c>
      <c r="E3" s="204"/>
      <c r="F3" s="204"/>
      <c r="G3" s="203"/>
      <c r="H3" s="205">
        <v>0</v>
      </c>
      <c r="I3" s="206">
        <f t="shared" ref="I3:I6" si="0">C3+D3-E3</f>
        <v>0</v>
      </c>
      <c r="J3" s="207">
        <f t="shared" ref="J3" si="1">H3-I3</f>
        <v>0</v>
      </c>
      <c r="K3" s="93"/>
    </row>
    <row r="4" spans="1:11" x14ac:dyDescent="0.25">
      <c r="A4" s="98" t="s">
        <v>130</v>
      </c>
      <c r="B4" s="98" t="s">
        <v>113</v>
      </c>
      <c r="C4" s="203">
        <v>0</v>
      </c>
      <c r="D4" s="204">
        <v>0</v>
      </c>
      <c r="E4" s="204"/>
      <c r="F4" s="204"/>
      <c r="G4" s="203"/>
      <c r="H4" s="205">
        <v>0</v>
      </c>
      <c r="I4" s="206">
        <f t="shared" si="0"/>
        <v>0</v>
      </c>
      <c r="J4" s="207">
        <f t="shared" ref="J4:J6" si="2">H4-I4</f>
        <v>0</v>
      </c>
      <c r="K4" s="93"/>
    </row>
    <row r="5" spans="1:11" x14ac:dyDescent="0.25">
      <c r="A5" s="98" t="s">
        <v>145</v>
      </c>
      <c r="B5" s="98" t="s">
        <v>124</v>
      </c>
      <c r="C5" s="203">
        <v>0</v>
      </c>
      <c r="D5" s="204">
        <v>0</v>
      </c>
      <c r="E5" s="204"/>
      <c r="F5" s="204"/>
      <c r="G5" s="203"/>
      <c r="H5" s="205">
        <v>0</v>
      </c>
      <c r="I5" s="206">
        <v>0</v>
      </c>
      <c r="J5" s="207">
        <f t="shared" si="2"/>
        <v>0</v>
      </c>
      <c r="K5" s="93"/>
    </row>
    <row r="6" spans="1:11" x14ac:dyDescent="0.25">
      <c r="A6" s="98" t="s">
        <v>64</v>
      </c>
      <c r="B6" s="174"/>
      <c r="C6" s="203">
        <v>0</v>
      </c>
      <c r="D6" s="204">
        <v>0</v>
      </c>
      <c r="E6" s="204"/>
      <c r="F6" s="204"/>
      <c r="G6" s="203"/>
      <c r="H6" s="205">
        <v>0</v>
      </c>
      <c r="I6" s="206">
        <f t="shared" si="0"/>
        <v>0</v>
      </c>
      <c r="J6" s="207">
        <f t="shared" si="2"/>
        <v>0</v>
      </c>
      <c r="K6" s="93"/>
    </row>
    <row r="7" spans="1:11" x14ac:dyDescent="0.25">
      <c r="A7" s="208"/>
      <c r="B7" s="209"/>
      <c r="C7" s="210"/>
      <c r="D7" s="210"/>
      <c r="E7" s="211"/>
      <c r="F7" s="211"/>
      <c r="G7" s="210"/>
      <c r="H7" s="210"/>
      <c r="I7" s="212"/>
      <c r="J7" s="207"/>
      <c r="K7" s="94"/>
    </row>
    <row r="8" spans="1:11" x14ac:dyDescent="0.25">
      <c r="A8" s="213" t="s">
        <v>74</v>
      </c>
      <c r="B8" s="214"/>
      <c r="C8" s="215">
        <f>SUM(C2:C7)</f>
        <v>0</v>
      </c>
      <c r="D8" s="215">
        <f>SUM(D2:D7)</f>
        <v>0</v>
      </c>
      <c r="E8" s="215">
        <f>SUM(E2:E7)</f>
        <v>0</v>
      </c>
      <c r="F8" s="214"/>
      <c r="G8" s="216"/>
      <c r="H8" s="217">
        <f>SUM(H2:H7)</f>
        <v>0</v>
      </c>
      <c r="I8" s="218">
        <f>SUM(I2:I7)</f>
        <v>0</v>
      </c>
      <c r="J8" s="219">
        <f>H8-I8</f>
        <v>0</v>
      </c>
      <c r="K8" s="93"/>
    </row>
    <row r="9" spans="1:11" x14ac:dyDescent="0.25">
      <c r="A9" s="220"/>
      <c r="B9" s="221"/>
      <c r="C9" s="222"/>
      <c r="D9" s="223"/>
      <c r="E9" s="223"/>
      <c r="F9" s="223"/>
      <c r="G9" s="223"/>
      <c r="H9" s="222"/>
      <c r="I9" s="224"/>
      <c r="J9" s="219"/>
      <c r="K9" s="93"/>
    </row>
    <row r="10" spans="1:11" x14ac:dyDescent="0.25">
      <c r="A10" s="225" t="s">
        <v>79</v>
      </c>
      <c r="B10" s="226"/>
      <c r="C10" s="227">
        <f>'Bank reconciliation USD'!D17</f>
        <v>4785.3100000000004</v>
      </c>
      <c r="D10" s="227">
        <v>0</v>
      </c>
      <c r="E10" s="227">
        <f>GETPIVOTDATA("Sum of Spent in $",'Personal Costs'!$A$3,"Name","Bank USD")</f>
        <v>2400.5700000000002</v>
      </c>
      <c r="F10" s="227"/>
      <c r="G10" s="227">
        <f>'Bank reconciliation USD'!E20</f>
        <v>2370</v>
      </c>
      <c r="H10" s="227">
        <f>'Bank reconciliation USD'!D21</f>
        <v>14.740000000000691</v>
      </c>
      <c r="I10" s="228">
        <f>C10+D10-E10+F10-G10</f>
        <v>14.740000000000236</v>
      </c>
      <c r="J10" s="207">
        <f t="shared" ref="J10:J11" si="3">H10-I10</f>
        <v>4.5474735088646412E-13</v>
      </c>
      <c r="K10" s="93"/>
    </row>
    <row r="11" spans="1:11" x14ac:dyDescent="0.25">
      <c r="A11" s="229" t="s">
        <v>76</v>
      </c>
      <c r="B11" s="230"/>
      <c r="C11" s="230">
        <f t="shared" ref="C11:I11" si="4">SUM(C10:C10)</f>
        <v>4785.3100000000004</v>
      </c>
      <c r="D11" s="230">
        <f t="shared" si="4"/>
        <v>0</v>
      </c>
      <c r="E11" s="230">
        <f t="shared" si="4"/>
        <v>2400.5700000000002</v>
      </c>
      <c r="F11" s="230">
        <f t="shared" si="4"/>
        <v>0</v>
      </c>
      <c r="G11" s="230">
        <f t="shared" si="4"/>
        <v>2370</v>
      </c>
      <c r="H11" s="230">
        <f t="shared" si="4"/>
        <v>14.740000000000691</v>
      </c>
      <c r="I11" s="231">
        <f t="shared" si="4"/>
        <v>14.740000000000236</v>
      </c>
      <c r="J11" s="207">
        <f t="shared" si="3"/>
        <v>4.5474735088646412E-13</v>
      </c>
      <c r="K11" s="93"/>
    </row>
    <row r="12" spans="1:11" x14ac:dyDescent="0.25">
      <c r="A12" s="233" t="s">
        <v>77</v>
      </c>
      <c r="B12" s="234"/>
      <c r="C12" s="234"/>
      <c r="D12" s="234"/>
      <c r="E12" s="234"/>
      <c r="F12" s="234">
        <f>F11+F16</f>
        <v>0</v>
      </c>
      <c r="G12" s="234">
        <f>G11</f>
        <v>2370</v>
      </c>
      <c r="H12" s="234"/>
      <c r="I12" s="235"/>
      <c r="J12" s="236"/>
      <c r="K12" s="93"/>
    </row>
    <row r="13" spans="1:11" ht="15.75" thickBot="1" x14ac:dyDescent="0.3">
      <c r="A13" s="237"/>
      <c r="B13" s="238"/>
      <c r="C13" s="238"/>
      <c r="D13" s="238"/>
      <c r="E13" s="238"/>
      <c r="F13" s="238"/>
      <c r="G13" s="238"/>
      <c r="H13" s="238"/>
      <c r="I13" s="239"/>
      <c r="J13" s="207"/>
      <c r="K13" s="93"/>
    </row>
    <row r="14" spans="1:11" ht="15.75" thickBot="1" x14ac:dyDescent="0.3">
      <c r="A14" s="240" t="s">
        <v>78</v>
      </c>
      <c r="B14" s="241"/>
      <c r="C14" s="241"/>
      <c r="D14" s="241"/>
      <c r="E14" s="241">
        <f>E8+E11</f>
        <v>2400.5700000000002</v>
      </c>
      <c r="F14" s="241"/>
      <c r="G14" s="241"/>
      <c r="H14" s="241"/>
      <c r="I14" s="242"/>
      <c r="J14" s="243"/>
      <c r="K14" s="93"/>
    </row>
    <row r="15" spans="1:11" ht="15.75" thickBot="1" x14ac:dyDescent="0.3">
      <c r="A15" s="244"/>
      <c r="B15" s="245"/>
      <c r="C15" s="245"/>
      <c r="D15" s="245"/>
      <c r="E15" s="245"/>
      <c r="F15" s="245"/>
      <c r="G15" s="245"/>
      <c r="H15" s="245"/>
      <c r="I15" s="246"/>
      <c r="J15" s="207"/>
      <c r="K15" s="93"/>
    </row>
    <row r="16" spans="1:11" ht="15.75" x14ac:dyDescent="0.25">
      <c r="A16" s="247" t="s">
        <v>37</v>
      </c>
      <c r="B16" s="248"/>
      <c r="C16" s="249">
        <f>'USD-cash box '!G4</f>
        <v>5</v>
      </c>
      <c r="D16" s="250">
        <v>0</v>
      </c>
      <c r="E16" s="250">
        <v>0</v>
      </c>
      <c r="F16" s="250">
        <v>0</v>
      </c>
      <c r="G16" s="250">
        <v>0</v>
      </c>
      <c r="H16" s="250">
        <f>'USD-cash box '!G5</f>
        <v>5</v>
      </c>
      <c r="I16" s="251">
        <f>C16+D16-E16+F16-G16</f>
        <v>5</v>
      </c>
      <c r="J16" s="207">
        <f t="shared" ref="J16" si="5">H16-I16</f>
        <v>0</v>
      </c>
      <c r="K16" s="190"/>
    </row>
    <row r="17" spans="1:11" ht="15" customHeight="1" thickBot="1" x14ac:dyDescent="0.3">
      <c r="A17" s="252"/>
      <c r="B17" s="253"/>
      <c r="C17" s="253"/>
      <c r="D17" s="253"/>
      <c r="E17" s="253"/>
      <c r="F17" s="253"/>
      <c r="G17" s="253"/>
      <c r="H17" s="253"/>
      <c r="I17" s="253"/>
      <c r="J17" s="254"/>
      <c r="K17" s="193" t="s">
        <v>69</v>
      </c>
    </row>
    <row r="18" spans="1:11" ht="16.5" thickBot="1" x14ac:dyDescent="0.3">
      <c r="A18" s="188"/>
      <c r="B18" s="189"/>
      <c r="C18" s="189"/>
      <c r="D18" s="726" t="s">
        <v>38</v>
      </c>
      <c r="E18" s="726"/>
      <c r="F18" s="189"/>
      <c r="G18" s="189"/>
      <c r="H18" s="189"/>
      <c r="I18" s="189"/>
      <c r="J18" s="190"/>
      <c r="K18" s="196">
        <f>I18-J18</f>
        <v>0</v>
      </c>
    </row>
    <row r="19" spans="1:11" ht="48" thickBot="1" x14ac:dyDescent="0.3">
      <c r="A19" s="191"/>
      <c r="B19" s="192"/>
      <c r="C19" s="192" t="s">
        <v>151</v>
      </c>
      <c r="D19" s="192" t="s">
        <v>82</v>
      </c>
      <c r="E19" s="192" t="s">
        <v>83</v>
      </c>
      <c r="F19" s="192"/>
      <c r="G19" s="192"/>
      <c r="H19" s="192" t="s">
        <v>152</v>
      </c>
      <c r="I19" s="192" t="s">
        <v>68</v>
      </c>
      <c r="J19" s="476" t="s">
        <v>69</v>
      </c>
      <c r="K19" s="93"/>
    </row>
    <row r="20" spans="1:11" ht="32.25" thickBot="1" x14ac:dyDescent="0.3">
      <c r="A20" s="307" t="s">
        <v>70</v>
      </c>
      <c r="B20" s="308"/>
      <c r="C20" s="308">
        <f>C16+C11+C8</f>
        <v>4790.3100000000004</v>
      </c>
      <c r="D20" s="308">
        <f>D11</f>
        <v>0</v>
      </c>
      <c r="E20" s="308">
        <f>E14</f>
        <v>2400.5700000000002</v>
      </c>
      <c r="F20" s="308"/>
      <c r="G20" s="308">
        <f>G10</f>
        <v>2370</v>
      </c>
      <c r="H20" s="308">
        <f>H16+H11+H8</f>
        <v>19.740000000000691</v>
      </c>
      <c r="I20" s="475">
        <f>C20+D20-E20-G20</f>
        <v>19.740000000000236</v>
      </c>
      <c r="J20" s="478">
        <f>H20-I20</f>
        <v>4.5474735088646412E-13</v>
      </c>
      <c r="K20" s="93"/>
    </row>
    <row r="21" spans="1:11" x14ac:dyDescent="0.25">
      <c r="A21" s="309"/>
      <c r="B21" s="309"/>
      <c r="C21" s="309"/>
      <c r="D21" s="309"/>
      <c r="E21" s="309"/>
      <c r="F21" s="309"/>
      <c r="G21" s="309"/>
      <c r="H21" s="309"/>
      <c r="I21" s="310"/>
      <c r="J21" s="477"/>
    </row>
    <row r="22" spans="1:11" x14ac:dyDescent="0.25">
      <c r="A22" s="309"/>
      <c r="B22" s="309"/>
      <c r="C22" s="309"/>
      <c r="D22" s="309"/>
      <c r="E22" s="309"/>
      <c r="F22" s="309"/>
      <c r="G22" s="311"/>
      <c r="H22" s="311"/>
      <c r="I22" s="310"/>
      <c r="J22" s="102"/>
    </row>
    <row r="23" spans="1:11" x14ac:dyDescent="0.25">
      <c r="A23" s="311"/>
      <c r="B23" s="311"/>
      <c r="C23" s="309"/>
      <c r="D23" s="311"/>
      <c r="E23" s="311"/>
      <c r="F23" s="309"/>
      <c r="G23" s="309"/>
      <c r="H23" s="309"/>
      <c r="I23" s="310"/>
      <c r="J23" s="102"/>
    </row>
    <row r="24" spans="1:11" x14ac:dyDescent="0.25">
      <c r="A24" s="309"/>
      <c r="B24" s="309"/>
      <c r="C24" s="311"/>
      <c r="D24" s="309"/>
      <c r="E24" s="309"/>
      <c r="F24" s="311"/>
      <c r="G24" s="312"/>
      <c r="H24" s="312"/>
      <c r="I24" s="310"/>
      <c r="J24" s="102"/>
    </row>
    <row r="25" spans="1:11" x14ac:dyDescent="0.25">
      <c r="A25" s="312"/>
      <c r="B25" s="312"/>
      <c r="C25" s="312"/>
      <c r="D25" s="312"/>
      <c r="E25" s="312"/>
      <c r="F25" s="312"/>
      <c r="G25" s="312"/>
      <c r="H25" s="312"/>
      <c r="I25" s="313"/>
      <c r="J25" s="102"/>
    </row>
    <row r="26" spans="1:11" x14ac:dyDescent="0.25">
      <c r="A26" s="312"/>
      <c r="B26" s="312"/>
      <c r="C26" s="312"/>
      <c r="D26" s="314"/>
      <c r="E26" s="314"/>
      <c r="F26" s="315"/>
      <c r="G26" s="312"/>
      <c r="H26" s="312"/>
      <c r="I26" s="313"/>
      <c r="J26" s="102"/>
    </row>
    <row r="27" spans="1:11" x14ac:dyDescent="0.25">
      <c r="A27" s="312"/>
      <c r="B27" s="312"/>
      <c r="C27" s="312"/>
      <c r="D27" s="314"/>
      <c r="E27" s="314"/>
      <c r="F27" s="315"/>
      <c r="G27" s="312"/>
      <c r="H27" s="312"/>
      <c r="I27" s="313"/>
      <c r="J27" s="102"/>
    </row>
    <row r="28" spans="1:11" x14ac:dyDescent="0.25">
      <c r="A28" s="312"/>
      <c r="B28" s="312"/>
      <c r="C28" s="312"/>
      <c r="D28" s="314"/>
      <c r="E28" s="314"/>
      <c r="F28" s="315"/>
      <c r="G28" s="312"/>
      <c r="H28" s="312"/>
      <c r="I28" s="313"/>
      <c r="J28" s="102"/>
    </row>
    <row r="29" spans="1:11" x14ac:dyDescent="0.25">
      <c r="A29" s="316"/>
      <c r="B29" s="316"/>
      <c r="C29" s="316"/>
      <c r="D29" s="316"/>
      <c r="E29" s="316"/>
      <c r="F29" s="316"/>
      <c r="G29" s="316"/>
      <c r="H29" s="316"/>
      <c r="I29" s="102"/>
      <c r="J29" s="102"/>
    </row>
    <row r="30" spans="1:11" x14ac:dyDescent="0.25">
      <c r="A30" s="102"/>
      <c r="B30" s="102"/>
      <c r="C30" s="102"/>
      <c r="D30" s="102"/>
      <c r="E30" s="102"/>
      <c r="F30" s="102"/>
      <c r="G30" s="102"/>
      <c r="H30" s="102"/>
      <c r="I30" s="102"/>
      <c r="J30" s="102"/>
    </row>
    <row r="31" spans="1:11" x14ac:dyDescent="0.25">
      <c r="A31" s="102"/>
      <c r="B31" s="102"/>
      <c r="C31" s="102"/>
      <c r="D31" s="102"/>
      <c r="E31" s="102"/>
      <c r="F31" s="102"/>
      <c r="G31" s="102"/>
      <c r="H31" s="102"/>
      <c r="I31" s="102"/>
      <c r="J31" s="102"/>
    </row>
    <row r="32" spans="1:11" x14ac:dyDescent="0.25">
      <c r="A32" s="102"/>
      <c r="B32" s="102"/>
      <c r="C32" s="102"/>
      <c r="D32" s="102"/>
      <c r="E32" s="102"/>
      <c r="F32" s="102"/>
      <c r="G32" s="102"/>
      <c r="H32" s="102"/>
      <c r="I32" s="102"/>
      <c r="J32" s="102"/>
    </row>
    <row r="33" spans="1:10" x14ac:dyDescent="0.25">
      <c r="A33" s="102"/>
      <c r="B33" s="102"/>
      <c r="C33" s="102"/>
      <c r="D33" s="102"/>
      <c r="E33" s="102"/>
      <c r="F33" s="102"/>
      <c r="G33" s="102"/>
      <c r="H33" s="102"/>
      <c r="I33" s="102"/>
      <c r="J33" s="102"/>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125" workbookViewId="0">
      <selection activeCell="G27" sqref="G26:G27"/>
    </sheetView>
  </sheetViews>
  <sheetFormatPr defaultColWidth="16" defaultRowHeight="12.75" x14ac:dyDescent="0.2"/>
  <cols>
    <col min="1" max="1" width="9.5703125" style="3" customWidth="1"/>
    <col min="2" max="2" width="5.7109375" style="3" customWidth="1"/>
    <col min="3" max="3" width="28.7109375" style="3" customWidth="1"/>
    <col min="4" max="4" width="9.5703125" style="20" customWidth="1"/>
    <col min="5" max="5" width="9.85546875" style="20" customWidth="1"/>
    <col min="6" max="6" width="3.7109375" style="3" customWidth="1"/>
    <col min="7" max="7" width="10.42578125" style="3" customWidth="1"/>
    <col min="8" max="8" width="3.28515625" style="3" bestFit="1" customWidth="1"/>
    <col min="9" max="9" width="29.28515625" style="3" customWidth="1"/>
    <col min="10" max="10" width="9.42578125" style="20" customWidth="1"/>
    <col min="11" max="11" width="10.28515625" style="20"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731"/>
      <c r="B1" s="731"/>
      <c r="C1" s="731"/>
      <c r="D1" s="731"/>
      <c r="E1" s="731"/>
      <c r="F1" s="731"/>
      <c r="G1" s="731"/>
      <c r="H1" s="731"/>
      <c r="I1" s="731"/>
      <c r="J1" s="731"/>
      <c r="K1" s="731"/>
    </row>
    <row r="2" spans="1:11" x14ac:dyDescent="0.2">
      <c r="A2" s="493"/>
      <c r="B2" s="493"/>
      <c r="C2" s="493"/>
      <c r="D2" s="494"/>
      <c r="E2" s="494"/>
      <c r="F2" s="493"/>
      <c r="G2" s="493"/>
      <c r="H2" s="493"/>
      <c r="I2" s="493"/>
      <c r="J2" s="494"/>
      <c r="K2" s="494"/>
    </row>
    <row r="3" spans="1:11" x14ac:dyDescent="0.2">
      <c r="A3" s="492" t="s">
        <v>16</v>
      </c>
      <c r="B3" s="491"/>
      <c r="C3" s="491"/>
      <c r="D3" s="495"/>
      <c r="E3" s="495"/>
      <c r="F3" s="491"/>
      <c r="G3" s="491"/>
      <c r="H3" s="491"/>
      <c r="I3" s="491"/>
      <c r="J3" s="495"/>
      <c r="K3" s="495"/>
    </row>
    <row r="4" spans="1:11" x14ac:dyDescent="0.2">
      <c r="A4" s="492" t="s">
        <v>19</v>
      </c>
      <c r="B4" s="492"/>
      <c r="C4" s="492" t="s">
        <v>18</v>
      </c>
      <c r="D4" s="496"/>
      <c r="E4" s="497"/>
      <c r="F4" s="492"/>
      <c r="G4" s="492"/>
      <c r="H4" s="492"/>
      <c r="I4" s="491"/>
      <c r="J4" s="495"/>
      <c r="K4" s="495"/>
    </row>
    <row r="5" spans="1:11" x14ac:dyDescent="0.2">
      <c r="A5" s="492" t="s">
        <v>81</v>
      </c>
      <c r="B5" s="492"/>
      <c r="C5" s="649" t="s">
        <v>193</v>
      </c>
      <c r="D5" s="497"/>
      <c r="E5" s="497"/>
      <c r="F5" s="492"/>
      <c r="G5" s="492"/>
      <c r="H5" s="492"/>
      <c r="I5" s="491"/>
      <c r="J5" s="495"/>
      <c r="K5" s="495"/>
    </row>
    <row r="6" spans="1:11" x14ac:dyDescent="0.2">
      <c r="A6" s="492"/>
      <c r="B6" s="492"/>
      <c r="C6" s="498">
        <v>2024</v>
      </c>
      <c r="D6" s="497"/>
      <c r="E6" s="497"/>
      <c r="F6" s="492"/>
      <c r="G6" s="492"/>
      <c r="H6" s="492"/>
      <c r="I6" s="491"/>
      <c r="J6" s="495"/>
      <c r="K6" s="495"/>
    </row>
    <row r="7" spans="1:11" x14ac:dyDescent="0.2">
      <c r="A7" s="491"/>
      <c r="B7" s="492"/>
      <c r="C7" s="492"/>
      <c r="D7" s="497"/>
      <c r="E7" s="497"/>
      <c r="F7" s="492"/>
      <c r="G7" s="492"/>
      <c r="H7" s="492"/>
      <c r="I7" s="732" t="s">
        <v>20</v>
      </c>
      <c r="J7" s="733"/>
      <c r="K7" s="734"/>
    </row>
    <row r="8" spans="1:11" x14ac:dyDescent="0.2">
      <c r="A8" s="491"/>
      <c r="B8" s="492"/>
      <c r="C8" s="492"/>
      <c r="D8" s="497"/>
      <c r="E8" s="497"/>
      <c r="F8" s="492"/>
      <c r="G8" s="492"/>
      <c r="H8" s="492"/>
      <c r="I8" s="499" t="s">
        <v>21</v>
      </c>
      <c r="J8" s="735" t="s">
        <v>31</v>
      </c>
      <c r="K8" s="736"/>
    </row>
    <row r="9" spans="1:11" ht="12.75" customHeight="1" x14ac:dyDescent="0.2">
      <c r="A9" s="492"/>
      <c r="B9" s="492"/>
      <c r="C9" s="492"/>
      <c r="D9" s="497"/>
      <c r="E9" s="497"/>
      <c r="F9" s="492"/>
      <c r="G9" s="492"/>
      <c r="H9" s="491"/>
      <c r="I9" s="499" t="s">
        <v>22</v>
      </c>
      <c r="J9" s="737" t="s">
        <v>32</v>
      </c>
      <c r="K9" s="738"/>
    </row>
    <row r="10" spans="1:11" ht="12.75" customHeight="1" x14ac:dyDescent="0.2">
      <c r="A10" s="727" t="s">
        <v>23</v>
      </c>
      <c r="B10" s="727"/>
      <c r="C10" s="727"/>
      <c r="D10" s="727"/>
      <c r="E10" s="727"/>
      <c r="F10" s="727"/>
      <c r="G10" s="727"/>
      <c r="H10" s="727"/>
      <c r="I10" s="500" t="s">
        <v>24</v>
      </c>
      <c r="J10" s="739" t="s">
        <v>33</v>
      </c>
      <c r="K10" s="740"/>
    </row>
    <row r="11" spans="1:11" ht="15.75" customHeight="1" x14ac:dyDescent="0.2">
      <c r="A11" s="727" t="s">
        <v>39</v>
      </c>
      <c r="B11" s="727"/>
      <c r="C11" s="727"/>
      <c r="D11" s="727"/>
      <c r="E11" s="727"/>
      <c r="F11" s="501"/>
      <c r="G11" s="502"/>
      <c r="H11" s="492"/>
      <c r="I11" s="491"/>
      <c r="J11" s="495"/>
      <c r="K11" s="495"/>
    </row>
    <row r="12" spans="1:11" x14ac:dyDescent="0.2">
      <c r="A12" s="491"/>
      <c r="B12" s="491"/>
      <c r="C12" s="491"/>
      <c r="D12" s="495"/>
      <c r="E12" s="495"/>
      <c r="F12" s="491"/>
      <c r="G12" s="491"/>
      <c r="H12" s="491"/>
      <c r="I12" s="491"/>
      <c r="J12" s="495"/>
      <c r="K12" s="495"/>
    </row>
    <row r="13" spans="1:11" ht="13.5" thickBot="1" x14ac:dyDescent="0.25">
      <c r="A13" s="491"/>
      <c r="B13" s="491"/>
      <c r="C13" s="491"/>
      <c r="D13" s="495"/>
      <c r="E13" s="495"/>
      <c r="F13" s="491"/>
      <c r="G13" s="491"/>
      <c r="H13" s="491"/>
      <c r="I13" s="491"/>
      <c r="J13" s="495"/>
      <c r="K13" s="495"/>
    </row>
    <row r="14" spans="1:11" ht="12.75" customHeight="1" thickBot="1" x14ac:dyDescent="0.25">
      <c r="A14" s="728" t="s">
        <v>25</v>
      </c>
      <c r="B14" s="729"/>
      <c r="C14" s="729"/>
      <c r="D14" s="729"/>
      <c r="E14" s="730"/>
      <c r="F14" s="501"/>
      <c r="G14" s="728" t="s">
        <v>20</v>
      </c>
      <c r="H14" s="729"/>
      <c r="I14" s="729"/>
      <c r="J14" s="729"/>
      <c r="K14" s="730"/>
    </row>
    <row r="15" spans="1:11" ht="13.5" thickBot="1" x14ac:dyDescent="0.25">
      <c r="A15" s="654"/>
      <c r="B15" s="655"/>
      <c r="C15" s="655"/>
      <c r="D15" s="656"/>
      <c r="E15" s="657"/>
      <c r="F15" s="491"/>
      <c r="G15" s="658"/>
      <c r="H15" s="659" t="s">
        <v>15</v>
      </c>
      <c r="I15" s="659" t="s">
        <v>15</v>
      </c>
      <c r="J15" s="660" t="s">
        <v>15</v>
      </c>
      <c r="K15" s="661" t="s">
        <v>15</v>
      </c>
    </row>
    <row r="16" spans="1:11" s="6" customFormat="1" ht="13.5" thickBot="1" x14ac:dyDescent="0.25">
      <c r="A16" s="503" t="s">
        <v>0</v>
      </c>
      <c r="B16" s="504" t="s">
        <v>26</v>
      </c>
      <c r="C16" s="504" t="s">
        <v>27</v>
      </c>
      <c r="D16" s="505" t="s">
        <v>28</v>
      </c>
      <c r="E16" s="506" t="s">
        <v>29</v>
      </c>
      <c r="F16" s="507"/>
      <c r="G16" s="666" t="s">
        <v>0</v>
      </c>
      <c r="H16" s="667" t="s">
        <v>26</v>
      </c>
      <c r="I16" s="667" t="s">
        <v>27</v>
      </c>
      <c r="J16" s="668" t="s">
        <v>28</v>
      </c>
      <c r="K16" s="669" t="s">
        <v>29</v>
      </c>
    </row>
    <row r="17" spans="1:11" ht="12.75" customHeight="1" x14ac:dyDescent="0.2">
      <c r="A17" s="508">
        <v>45292</v>
      </c>
      <c r="B17" s="578"/>
      <c r="C17" s="509" t="s">
        <v>63</v>
      </c>
      <c r="D17" s="510">
        <v>4785.3100000000004</v>
      </c>
      <c r="E17" s="511"/>
      <c r="F17" s="490"/>
      <c r="G17" s="662">
        <v>45292</v>
      </c>
      <c r="H17" s="663"/>
      <c r="I17" s="663" t="s">
        <v>63</v>
      </c>
      <c r="J17" s="664"/>
      <c r="K17" s="665">
        <v>4785.3100000000004</v>
      </c>
    </row>
    <row r="18" spans="1:11" ht="12.75" customHeight="1" x14ac:dyDescent="0.2">
      <c r="A18" s="652">
        <v>45294</v>
      </c>
      <c r="B18" s="650">
        <v>1</v>
      </c>
      <c r="C18" s="650" t="s">
        <v>197</v>
      </c>
      <c r="D18" s="651"/>
      <c r="E18" s="653">
        <v>2400</v>
      </c>
      <c r="F18" s="490"/>
      <c r="G18" s="652">
        <v>45294</v>
      </c>
      <c r="H18" s="650">
        <v>1</v>
      </c>
      <c r="I18" s="650" t="s">
        <v>197</v>
      </c>
      <c r="J18" s="670">
        <v>2400</v>
      </c>
      <c r="K18" s="651"/>
    </row>
    <row r="19" spans="1:11" ht="12.75" customHeight="1" x14ac:dyDescent="0.2">
      <c r="A19" s="652">
        <v>45294</v>
      </c>
      <c r="B19" s="650">
        <v>2</v>
      </c>
      <c r="C19" s="650" t="s">
        <v>198</v>
      </c>
      <c r="D19" s="651"/>
      <c r="E19" s="653">
        <v>0.56999999999999995</v>
      </c>
      <c r="F19" s="490"/>
      <c r="G19" s="652">
        <v>45294</v>
      </c>
      <c r="H19" s="650">
        <v>2</v>
      </c>
      <c r="I19" s="650" t="s">
        <v>198</v>
      </c>
      <c r="J19" s="651">
        <v>0.56999999999999995</v>
      </c>
      <c r="K19" s="651"/>
    </row>
    <row r="20" spans="1:11" ht="12.75" customHeight="1" thickBot="1" x14ac:dyDescent="0.25">
      <c r="A20" s="652">
        <v>45308</v>
      </c>
      <c r="B20" s="650">
        <v>3</v>
      </c>
      <c r="C20" s="650" t="s">
        <v>196</v>
      </c>
      <c r="D20" s="651"/>
      <c r="E20" s="653">
        <v>2370</v>
      </c>
      <c r="F20" s="490"/>
      <c r="G20" s="652">
        <v>45308</v>
      </c>
      <c r="H20" s="650">
        <v>3</v>
      </c>
      <c r="I20" s="650" t="s">
        <v>196</v>
      </c>
      <c r="J20" s="651">
        <v>2370</v>
      </c>
      <c r="K20" s="651"/>
    </row>
    <row r="21" spans="1:11" ht="12.75" customHeight="1" thickBot="1" x14ac:dyDescent="0.25">
      <c r="A21" s="512">
        <v>45322</v>
      </c>
      <c r="B21" s="717"/>
      <c r="C21" s="718" t="s">
        <v>47</v>
      </c>
      <c r="D21" s="513">
        <f>SUM(D17:D20)-SUM(E17:E20)</f>
        <v>14.740000000000691</v>
      </c>
      <c r="E21" s="514"/>
      <c r="F21" s="515"/>
      <c r="G21" s="512">
        <v>45322</v>
      </c>
      <c r="H21" s="516"/>
      <c r="I21" s="517" t="s">
        <v>47</v>
      </c>
      <c r="J21" s="513"/>
      <c r="K21" s="514">
        <f>SUM(K17:K20)-SUM(J17:J20)</f>
        <v>14.740000000000691</v>
      </c>
    </row>
    <row r="22" spans="1:11" ht="12.75" customHeight="1" x14ac:dyDescent="0.2">
      <c r="A22" s="518"/>
      <c r="B22" s="519"/>
      <c r="C22" s="519"/>
      <c r="D22" s="520"/>
      <c r="E22" s="521">
        <v>3798</v>
      </c>
      <c r="F22" s="491"/>
      <c r="G22" s="518"/>
      <c r="H22" s="519"/>
      <c r="I22" s="519"/>
      <c r="J22" s="520"/>
      <c r="K22" s="521"/>
    </row>
    <row r="23" spans="1:11" ht="12.75" customHeight="1" x14ac:dyDescent="0.2">
      <c r="A23" s="381"/>
      <c r="B23" s="10"/>
      <c r="C23" s="10"/>
      <c r="D23" s="19"/>
      <c r="E23" s="19"/>
      <c r="F23" s="10"/>
      <c r="G23" s="381"/>
      <c r="H23" s="10"/>
      <c r="I23" s="10"/>
      <c r="J23" s="19"/>
      <c r="K23" s="19"/>
    </row>
  </sheetData>
  <mergeCells count="9">
    <mergeCell ref="A11:E11"/>
    <mergeCell ref="A14:E14"/>
    <mergeCell ref="G14:K14"/>
    <mergeCell ref="A1:K1"/>
    <mergeCell ref="I7:K7"/>
    <mergeCell ref="J8:K8"/>
    <mergeCell ref="J9:K9"/>
    <mergeCell ref="A10:H10"/>
    <mergeCell ref="J10:K10"/>
  </mergeCells>
  <pageMargins left="0.7" right="0.7" top="0.75" bottom="0.75" header="0.3" footer="0.3"/>
  <pageSetup paperSize="9" orientation="landscape"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 Analysis</vt:lpstr>
      <vt:lpstr>Personal Costs</vt:lpstr>
      <vt:lpstr>Total Expenses</vt:lpstr>
      <vt:lpstr>Personal Recieved</vt:lpstr>
      <vt:lpstr>UGX Cash Box January 24</vt:lpstr>
      <vt:lpstr>USD-cash box </vt:lpstr>
      <vt:lpstr>Balance UGX</vt:lpstr>
      <vt:lpstr>Balance USD</vt:lpstr>
      <vt:lpstr>Bank reconciliation USD</vt:lpstr>
      <vt:lpstr>Bank reconciliation UGX</vt:lpstr>
      <vt:lpstr>UGX-Operational Account</vt:lpstr>
      <vt:lpstr>January cashdesk closing</vt:lpstr>
      <vt:lpstr>Advances</vt:lpstr>
      <vt:lpstr>Lydia</vt:lpstr>
      <vt:lpstr>Grace</vt:lpstr>
      <vt:lpstr>i03</vt:lpstr>
      <vt:lpstr>i18</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2024-02-12T15:22:03Z</cp:lastPrinted>
  <dcterms:created xsi:type="dcterms:W3CDTF">2016-05-26T14:51:01Z</dcterms:created>
  <dcterms:modified xsi:type="dcterms:W3CDTF">2024-02-12T15:31:06Z</dcterms:modified>
</cp:coreProperties>
</file>